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trlProps/ctrlProp71.xml" ContentType="application/vnd.ms-excel.controlproperties+xml"/>
  <Override PartName="/xl/drawings/drawing3.xml" ContentType="application/vnd.openxmlformats-officedocument.drawing+xml"/>
  <Override PartName="/xl/ctrlProps/ctrlProp72.xml" ContentType="application/vnd.ms-excel.controlproperties+xml"/>
  <Override PartName="/xl/drawings/drawing4.xml" ContentType="application/vnd.openxmlformats-officedocument.drawing+xml"/>
  <Override PartName="/xl/ctrlProps/ctrlProp73.xml" ContentType="application/vnd.ms-excel.controlproperties+xml"/>
  <Override PartName="/xl/comments2.xml" ContentType="application/vnd.openxmlformats-officedocument.spreadsheetml.comments+xml"/>
  <Override PartName="/xl/comments3.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codeName="ThisWorkbook"/>
  <mc:AlternateContent xmlns:mc="http://schemas.openxmlformats.org/markup-compatibility/2006">
    <mc:Choice Requires="x15">
      <x15ac:absPath xmlns:x15ac="http://schemas.microsoft.com/office/spreadsheetml/2010/11/ac" url="D:\DND\"/>
    </mc:Choice>
  </mc:AlternateContent>
  <xr:revisionPtr revIDLastSave="0" documentId="13_ncr:1_{83D1848D-C2E9-4180-A9D9-BE8639B5BFF3}" xr6:coauthVersionLast="47" xr6:coauthVersionMax="47" xr10:uidLastSave="{00000000-0000-0000-0000-000000000000}"/>
  <bookViews>
    <workbookView xWindow="-110" yWindow="-110" windowWidth="19420" windowHeight="11020" tabRatio="773" activeTab="1" xr2:uid="{00000000-000D-0000-FFFF-FFFF00000000}"/>
  </bookViews>
  <sheets>
    <sheet name="背景" sheetId="17" r:id="rId1"/>
    <sheet name="主要" sheetId="2" r:id="rId2"/>
    <sheet name="法术书目录" sheetId="10" state="hidden" r:id="rId3"/>
    <sheet name="Classes" sheetId="18" state="hidden" r:id="rId4"/>
    <sheet name="装备物品" sheetId="16" state="hidden" r:id="rId5"/>
    <sheet name="背包" sheetId="3" r:id="rId6"/>
    <sheet name="法术书I" sheetId="8" r:id="rId7"/>
    <sheet name="法术书II" sheetId="14" r:id="rId8"/>
    <sheet name="法术书III" sheetId="15" r:id="rId9"/>
    <sheet name="据点" sheetId="21" r:id="rId10"/>
    <sheet name="法术列表" sheetId="19" r:id="rId11"/>
    <sheet name="额外法术" sheetId="4" r:id="rId12"/>
    <sheet name="法术查询" sheetId="9" r:id="rId13"/>
    <sheet name="种族查询" sheetId="20" r:id="rId14"/>
    <sheet name="更新记录" sheetId="22" r:id="rId15"/>
    <sheet name="列表" sheetId="11" state="hidden" r:id="rId16"/>
    <sheet name="法师" sheetId="12" state="hidden" r:id="rId17"/>
    <sheet name="盟友" sheetId="5" state="hidden" r:id="rId18"/>
    <sheet name="DB" sheetId="7" state="hidden" r:id="rId19"/>
  </sheets>
  <externalReferences>
    <externalReference r:id="rId20"/>
  </externalReferences>
  <definedNames>
    <definedName name="_xlnm._FilterDatabase" localSheetId="16" hidden="1">法师!$A$1:$D$1</definedName>
    <definedName name="_xlnm._FilterDatabase" localSheetId="10" hidden="1">法术列表!$C$2:$Y$335</definedName>
    <definedName name="_xlnm._FilterDatabase" localSheetId="15" hidden="1">列表!$A$2:$R$557</definedName>
    <definedName name="_xlnm.Print_Area" localSheetId="1">主要!$A$1:$AT$143</definedName>
    <definedName name="阿兰寇拉" localSheetId="9">[1]法术书目录!$AP$12:$AZ$12</definedName>
    <definedName name="阿兰寇拉">法术书目录!$AP$12:$AZ$12</definedName>
    <definedName name="阿斯莫" localSheetId="9">[1]法术书目录!$AP$3:$AZ$3</definedName>
    <definedName name="阿斯莫">法术书目录!$AP$3:$AZ$3</definedName>
    <definedName name="矮人" localSheetId="9">[1]法术书目录!$AP$6:$AZ$6</definedName>
    <definedName name="矮人">法术书目录!$AP$6:$AZ$6</definedName>
    <definedName name="斑猫人" localSheetId="9">[1]法术书目录!$AP$18:$AZ$18</definedName>
    <definedName name="斑猫人">法术书目录!$AP$18:$AZ$18</definedName>
    <definedName name="半精灵" localSheetId="9">[1]法术书目录!$AP$9:$AZ$9</definedName>
    <definedName name="半精灵">法术书目录!$AP$9:$AZ$9</definedName>
    <definedName name="半人马" localSheetId="9">[1]法术书目录!$AP$25:$AZ$25</definedName>
    <definedName name="半人马">法术书目录!$AP$25:$AZ$25</definedName>
    <definedName name="半身人" localSheetId="9">[1]法术书目录!$AP$5:$AZ$5</definedName>
    <definedName name="半身人">法术书目录!$AP$5:$AZ$5</definedName>
    <definedName name="半兽人" localSheetId="9">[1]法术书目录!$AP$10:$AZ$10</definedName>
    <definedName name="半兽人">法术书目录!$AP$10:$AZ$10</definedName>
    <definedName name="匕首" localSheetId="9">[1]法术书目录!$Y$12</definedName>
    <definedName name="匕首">法术书目录!$Y$12</definedName>
    <definedName name="匕首伤害" localSheetId="9">[1]法术书目录!$Y$53</definedName>
    <definedName name="匕首伤害">法术书目录!$Y$53</definedName>
    <definedName name="鞭" localSheetId="9">[1]法术书目录!$Y$42</definedName>
    <definedName name="鞭">法术书目录!$Y$42</definedName>
    <definedName name="鞭伤害" localSheetId="9">[1]法术书目录!$Y$83</definedName>
    <definedName name="鞭伤害">法术书目录!$Y$83</definedName>
    <definedName name="标枪" localSheetId="9">[1]法术书目录!$Y$15</definedName>
    <definedName name="标枪">法术书目录!$Y$15</definedName>
    <definedName name="标枪伤害" localSheetId="9">[1]法术书目录!$Y$56</definedName>
    <definedName name="标枪伤害">法术书目录!$Y$56</definedName>
    <definedName name="捕网" localSheetId="9">[1]法术书目录!$Y$47</definedName>
    <definedName name="捕网">法术书目录!$Y$47</definedName>
    <definedName name="捕网伤害" localSheetId="9">[1]法术书目录!$Y$88</definedName>
    <definedName name="捕网伤害">法术书目录!$Y$88</definedName>
    <definedName name="吹箭筒" localSheetId="9">[1]法术书目录!$Y$43</definedName>
    <definedName name="吹箭筒">法术书目录!$Y$43</definedName>
    <definedName name="吹箭筒伤害" localSheetId="9">[1]法术书目录!$Y$84</definedName>
    <definedName name="吹箭筒伤害">法术书目录!$Y$84</definedName>
    <definedName name="纯种蛇人" localSheetId="9">[1]法术书目录!$AP$23:$AZ$23</definedName>
    <definedName name="纯种蛇人">法术书目录!$AP$23:$AZ$23</definedName>
    <definedName name="刺剑" localSheetId="9">[1]法术书目录!$Y$36</definedName>
    <definedName name="刺剑">法术书目录!$Y$36</definedName>
    <definedName name="刺剑伤害" localSheetId="9">[1]法术书目录!$Y$77</definedName>
    <definedName name="刺剑伤害">法术书目录!$Y$77</definedName>
    <definedName name="德鲁伊" localSheetId="9">[1]Classes!$C$5:$Q$5</definedName>
    <definedName name="德鲁伊">Classes!$C$5:$Q$5</definedName>
    <definedName name="地精" localSheetId="9">[1]法术书目录!$AP$20:$AZ$20</definedName>
    <definedName name="地精">法术书目录!$AP$20:$AZ$20</definedName>
    <definedName name="钉头锤" localSheetId="9">[1]法术书目录!$Y$34</definedName>
    <definedName name="钉头锤">法术书目录!$Y$34</definedName>
    <definedName name="钉头锤伤害" localSheetId="9">[1]法术书目录!$Y$75</definedName>
    <definedName name="钉头锤伤害">法术书目录!$Y$75</definedName>
    <definedName name="短棒" localSheetId="9">[1]法术书目录!$Y$11</definedName>
    <definedName name="短棒">法术书目录!$Y$11</definedName>
    <definedName name="短棒伤害" localSheetId="9">[1]法术书目录!$Y$52</definedName>
    <definedName name="短棒伤害">法术书目录!$Y$52</definedName>
    <definedName name="短弓" localSheetId="9">[1]法术书目录!$Y$23</definedName>
    <definedName name="短弓">法术书目录!$Y$23</definedName>
    <definedName name="短弓伤害" localSheetId="9">[1]法术书目录!$Y$64</definedName>
    <definedName name="短弓伤害">法术书目录!$Y$64</definedName>
    <definedName name="短剑" localSheetId="9">[1]法术书目录!$Y$38</definedName>
    <definedName name="短剑">法术书目录!$Y$38</definedName>
    <definedName name="短剑伤害" localSheetId="9">[1]法术书目录!$Y$79</definedName>
    <definedName name="短剑伤害">法术书目录!$Y$79</definedName>
    <definedName name="法师" localSheetId="9">[1]Classes!$C$13:$Q$13</definedName>
    <definedName name="法师">Classes!$C$13:$Q$13</definedName>
    <definedName name="飞镖" localSheetId="9">[1]法术书目录!$Y$22</definedName>
    <definedName name="飞镖">法术书目录!$Y$22</definedName>
    <definedName name="飞镖伤害" localSheetId="9">[1]法术书目录!$Y$63</definedName>
    <definedName name="飞镖伤害">法术书目录!$Y$63</definedName>
    <definedName name="费尔伯格人" localSheetId="9">[1]法术书目录!$AP$14:$AZ$14</definedName>
    <definedName name="费尔伯格人">法术书目录!$AP$14:$AZ$14</definedName>
    <definedName name="歌利亚" localSheetId="9">[1]法术书目录!$AP$15:$AZ$15</definedName>
    <definedName name="歌利亚">法术书目录!$AP$15:$AZ$15</definedName>
    <definedName name="狗头人" localSheetId="9">[1]法术书目录!$AP$21:$AZ$21</definedName>
    <definedName name="狗头人">法术书目录!$AP$21:$AZ$21</definedName>
    <definedName name="化兽者" localSheetId="9">[1]法术书目录!$AP$32:$AZ$32</definedName>
    <definedName name="化兽者">法术书目录!$AP$32:$AZ$32</definedName>
    <definedName name="幻身灵" localSheetId="9">[1]法术书目录!$AP$30:$AZ$30</definedName>
    <definedName name="幻身灵">法术书目录!$AP$30:$AZ$30</definedName>
    <definedName name="吉斯人" localSheetId="9">[1]法术书目录!$AP$24:$AZ$24</definedName>
    <definedName name="吉斯人">法术书目录!$AP$24:$AZ$24</definedName>
    <definedName name="戟" localSheetId="9">[1]法术书目录!$Y$30</definedName>
    <definedName name="戟">法术书目录!$Y$30</definedName>
    <definedName name="戟伤害" localSheetId="9">[1]法术书目录!$Y$71</definedName>
    <definedName name="戟伤害">法术书目录!$Y$71</definedName>
    <definedName name="精灵" localSheetId="9">[1]法术书目录!$AP$4:$AZ$4</definedName>
    <definedName name="精灵">法术书目录!$AP$4:$AZ$4</definedName>
    <definedName name="巨棒" localSheetId="9">[1]法术书目录!$Y$13</definedName>
    <definedName name="巨棒">法术书目录!$Y$13</definedName>
    <definedName name="巨棒伤害" localSheetId="9">[1]法术书目录!$Y$54</definedName>
    <definedName name="巨棒伤害">法术书目录!$Y$54</definedName>
    <definedName name="巨锤" localSheetId="9">[1]法术书目录!$Y$33</definedName>
    <definedName name="巨锤">法术书目录!$Y$33</definedName>
    <definedName name="巨锤伤害" localSheetId="9">[1]法术书目录!$Y$74</definedName>
    <definedName name="巨锤伤害">法术书目录!$Y$74</definedName>
    <definedName name="巨斧" localSheetId="9">[1]法术书目录!$Y$28</definedName>
    <definedName name="巨斧">法术书目录!$Y$28</definedName>
    <definedName name="巨斧伤害" localSheetId="9">[1]法术书目录!$Y$69</definedName>
    <definedName name="巨斧伤害">法术书目录!$Y$69</definedName>
    <definedName name="巨剑" localSheetId="9">[1]法术书目录!$Y$29</definedName>
    <definedName name="巨剑">法术书目录!$Y$29</definedName>
    <definedName name="巨剑伤害" localSheetId="9">[1]法术书目录!$Y$70</definedName>
    <definedName name="巨剑伤害">法术书目录!$Y$70</definedName>
    <definedName name="离梦人" localSheetId="9">[1]法术书目录!$AP$31:$AZ$31</definedName>
    <definedName name="离梦人">法术书目录!$AP$31:$AZ$31</definedName>
    <definedName name="镰刀" localSheetId="9">[1]法术书目录!$Y$19</definedName>
    <definedName name="镰刀">法术书目录!$Y$19</definedName>
    <definedName name="镰刀伤害" localSheetId="9">[1]法术书目录!$Y$60</definedName>
    <definedName name="镰刀伤害">法术书目录!$Y$60</definedName>
    <definedName name="链枷" localSheetId="9">[1]法术书目录!$Y$26</definedName>
    <definedName name="链枷">法术书目录!$Y$26</definedName>
    <definedName name="链枷伤害" localSheetId="9">[1]法术书目录!$Y$67</definedName>
    <definedName name="链枷伤害">法术书目录!$Y$67</definedName>
    <definedName name="龙裔" localSheetId="9">[1]法术书目录!$AP$7:$AZ$7</definedName>
    <definedName name="龙裔">法术书目录!$AP$7:$AZ$7</definedName>
    <definedName name="矛" localSheetId="9">[1]法术书目录!$Y$20</definedName>
    <definedName name="矛">法术书目录!$Y$20</definedName>
    <definedName name="矛伤害" localSheetId="9">[1]法术书目录!$Y$61</definedName>
    <definedName name="矛伤害">法术书目录!$Y$61</definedName>
    <definedName name="牧师" localSheetId="9">[1]Classes!$C$4:$Q$4</definedName>
    <definedName name="牧师">Classes!$C$4:$Q$4</definedName>
    <definedName name="牛头人" localSheetId="9">[1]法术书目录!$AP$26:$AZ$26</definedName>
    <definedName name="牛头人">法术书目录!$AP$26:$AZ$26</definedName>
    <definedName name="骑枪" localSheetId="9">[1]法术书目录!$Y$31</definedName>
    <definedName name="骑枪">法术书目录!$Y$31</definedName>
    <definedName name="骑枪伤害" localSheetId="9">[1]法术书目录!$Y$72</definedName>
    <definedName name="骑枪伤害">法术书目录!$Y$72</definedName>
    <definedName name="契约者" localSheetId="9">[1]Classes!$C$12:$Q$12</definedName>
    <definedName name="契约者">Classes!$C$12:$Q$12</definedName>
    <definedName name="轻锤" localSheetId="9">[1]法术书目录!$Y$16</definedName>
    <definedName name="轻锤">法术书目录!$Y$16</definedName>
    <definedName name="轻锤伤害" localSheetId="9">[1]法术书目录!$Y$57</definedName>
    <definedName name="轻锤伤害">法术书目录!$Y$57</definedName>
    <definedName name="轻弩" localSheetId="9">[1]法术书目录!$Y$21</definedName>
    <definedName name="轻弩">法术书目录!$Y$21</definedName>
    <definedName name="轻弩伤害" localSheetId="9">[1]法术书目录!$Y$62</definedName>
    <definedName name="轻弩伤害">法术书目录!$Y$62</definedName>
    <definedName name="轻型" localSheetId="9">[1]法术书目录!$T$42:$T$44</definedName>
    <definedName name="轻型">法术书目录!$T$42:$T$44</definedName>
    <definedName name="人类" localSheetId="9">[1]法术书目录!$AP$2:$AZ$2</definedName>
    <definedName name="人类">法术书目录!$AP$2:$AZ$2</definedName>
    <definedName name="三叉戟" localSheetId="9">[1]法术书目录!$Y$39</definedName>
    <definedName name="三叉戟">法术书目录!$Y$39</definedName>
    <definedName name="三叉戟伤害" localSheetId="9">[1]法术书目录!$Y$80</definedName>
    <definedName name="三叉戟伤害">法术书目录!$Y$80</definedName>
    <definedName name="圣武士" localSheetId="9">[1]Classes!$C$8:$Q$8</definedName>
    <definedName name="圣武士">Classes!$C$8:$Q$8</definedName>
    <definedName name="手斧" localSheetId="9">[1]法术书目录!$Y$14</definedName>
    <definedName name="手斧">法术书目录!$Y$14</definedName>
    <definedName name="手斧伤害" localSheetId="9">[1]法术书目录!$Y$55</definedName>
    <definedName name="手斧伤害">法术书目录!$Y$55</definedName>
    <definedName name="手弩" localSheetId="9">[1]法术书目录!$Y$44</definedName>
    <definedName name="手弩">法术书目录!$Y$44</definedName>
    <definedName name="手弩伤害" localSheetId="9">[1]法术书目录!$Y$85</definedName>
    <definedName name="手弩伤害">法术书目录!$Y$85</definedName>
    <definedName name="兽人" localSheetId="9">[1]法术书目录!$AP$22:$AZ$22</definedName>
    <definedName name="兽人">法术书目录!$AP$22:$AZ$22</definedName>
    <definedName name="术士" localSheetId="9">[1]Classes!$C$11:$Q$11</definedName>
    <definedName name="术士">Classes!$C$11:$Q$11</definedName>
    <definedName name="梭螺鱼人" localSheetId="9">[1]法术书目录!$AP$19:$AZ$19</definedName>
    <definedName name="梭螺鱼人">法术书目录!$AP$19:$AZ$19</definedName>
    <definedName name="提夫林" localSheetId="9">[1]法术书目录!$AP$11:$AZ$11</definedName>
    <definedName name="提夫林">法术书目录!$AP$11:$AZ$11</definedName>
    <definedName name="天狗" localSheetId="9">[1]法术书目录!$AP$16:$AZ$16</definedName>
    <definedName name="天狗">法术书目录!$AP$16:$AZ$16</definedName>
    <definedName name="投石索" localSheetId="9">[1]法术书目录!$Y$24</definedName>
    <definedName name="投石索">法术书目录!$Y$24</definedName>
    <definedName name="投石索伤害" localSheetId="9">[1]法术书目录!$Y$65</definedName>
    <definedName name="投石索伤害">法术书目录!$Y$65</definedName>
    <definedName name="弯刀" localSheetId="9">[1]法术书目录!$Y$37</definedName>
    <definedName name="弯刀">法术书目录!$Y$37</definedName>
    <definedName name="弯刀伤害" localSheetId="9">[1]法术书目录!$Y$78</definedName>
    <definedName name="弯刀伤害">法术书目录!$Y$78</definedName>
    <definedName name="维多肯" localSheetId="9">[1]法术书目录!$AP$29:$AZ$29</definedName>
    <definedName name="维多肯">法术书目录!$AP$29:$AZ$29</definedName>
    <definedName name="武僧" localSheetId="9">[1]Classes!$C$7:$Q$7</definedName>
    <definedName name="武僧">Classes!$C$7:$Q$7</definedName>
    <definedName name="析米克杂种" localSheetId="9">[1]法术书目录!$AP$28:$AZ$28</definedName>
    <definedName name="析米克杂种">法术书目录!$AP$28:$AZ$28</definedName>
    <definedName name="蜥蜴人" localSheetId="9">[1]法术书目录!$AP$17:$AZ$17</definedName>
    <definedName name="蜥蜴人">法术书目录!$AP$17:$AZ$17</definedName>
    <definedName name="象族" localSheetId="9">[1]法术书目录!$AP$27:$AZ$27</definedName>
    <definedName name="象族">法术书目录!$AP$27:$AZ$27</definedName>
    <definedName name="野蛮人" localSheetId="9">[1]Classes!$C$2:$Q$2</definedName>
    <definedName name="野蛮人">Classes!$C$2:$Q$2</definedName>
    <definedName name="吟游诗人" localSheetId="9">[1]Classes!$C$3:$Q$3</definedName>
    <definedName name="吟游诗人">Classes!$C$3:$Q$3</definedName>
    <definedName name="硬头锤" localSheetId="9">[1]法术书目录!$Y$17</definedName>
    <definedName name="硬头锤">法术书目录!$Y$17</definedName>
    <definedName name="硬头锤伤害" localSheetId="9">[1]法术书目录!$Y$58</definedName>
    <definedName name="硬头锤伤害">法术书目录!$Y$58</definedName>
    <definedName name="游荡者" localSheetId="9">[1]Classes!$C$10:$Q$10</definedName>
    <definedName name="游荡者">Classes!$C$10:$Q$10</definedName>
    <definedName name="游侠" localSheetId="9">[1]Classes!$C$9:$Q$9</definedName>
    <definedName name="游侠">Classes!$C$9:$Q$9</definedName>
    <definedName name="元素裔" localSheetId="9">[1]法术书目录!$AP$13:$AZ$13</definedName>
    <definedName name="元素裔">法术书目录!$AP$13:$AZ$13</definedName>
    <definedName name="战锤" localSheetId="9">[1]法术书目录!$Y$41</definedName>
    <definedName name="战锤">法术书目录!$Y$41</definedName>
    <definedName name="战锤伤害" localSheetId="9">[1]法术书目录!$Y$82</definedName>
    <definedName name="战锤伤害">法术书目录!$Y$82</definedName>
    <definedName name="战斧" localSheetId="9">[1]法术书目录!$Y$25</definedName>
    <definedName name="战斧">法术书目录!$Y$25</definedName>
    <definedName name="战斧伤害" localSheetId="9">[1]法术书目录!$Y$66</definedName>
    <definedName name="战斧伤害">法术书目录!$Y$66</definedName>
    <definedName name="战镐" localSheetId="9">[1]法术书目录!$Y$40</definedName>
    <definedName name="战镐">法术书目录!$Y$40</definedName>
    <definedName name="战镐伤害" localSheetId="9">[1]法术书目录!$Y$81</definedName>
    <definedName name="战镐伤害">法术书目录!$Y$81</definedName>
    <definedName name="战士" localSheetId="9">[1]Classes!$C$6:$Q$6</definedName>
    <definedName name="战士">Classes!$C$6:$Q$6</definedName>
    <definedName name="战俑" localSheetId="9">[1]法术书目录!$AP$33:$AZ$33</definedName>
    <definedName name="战俑">法术书目录!$AP$33:$AZ$33</definedName>
    <definedName name="长柄刀" localSheetId="9">[1]法术书目录!$Y$27</definedName>
    <definedName name="长柄刀">法术书目录!$Y$27</definedName>
    <definedName name="长柄刀伤害" localSheetId="9">[1]法术书目录!$Y$68</definedName>
    <definedName name="长柄刀伤害">法术书目录!$Y$68</definedName>
    <definedName name="长弓" localSheetId="9">[1]法术书目录!$Y$46</definedName>
    <definedName name="长弓">法术书目录!$Y$46</definedName>
    <definedName name="长弓伤害" localSheetId="9">[1]法术书目录!$Y$87</definedName>
    <definedName name="长弓伤害">法术书目录!$Y$87</definedName>
    <definedName name="长棍" localSheetId="9">[1]法术书目录!$Y$18</definedName>
    <definedName name="长棍">法术书目录!$Y$18</definedName>
    <definedName name="长棍伤害" localSheetId="9">[1]法术书目录!$Y$59</definedName>
    <definedName name="长棍伤害">法术书目录!$Y$59</definedName>
    <definedName name="长剑" localSheetId="9">[1]法术书目录!$Y$32</definedName>
    <definedName name="长剑">法术书目录!$Y$32</definedName>
    <definedName name="长剑伤害" localSheetId="9">[1]法术书目录!$Y$73</definedName>
    <definedName name="长剑伤害">法术书目录!$Y$73</definedName>
    <definedName name="长矛" localSheetId="9">[1]法术书目录!$Y$35</definedName>
    <definedName name="长矛">法术书目录!$Y$35</definedName>
    <definedName name="长矛伤害" localSheetId="9">[1]法术书目录!$Y$76</definedName>
    <definedName name="长矛伤害">法术书目录!$Y$76</definedName>
    <definedName name="中型" localSheetId="9">[1]法术书目录!$U$42:$U$46</definedName>
    <definedName name="中型">法术书目录!$U$42:$U$46</definedName>
    <definedName name="重弩" localSheetId="9">[1]法术书目录!$Y$45</definedName>
    <definedName name="重弩">法术书目录!$Y$45</definedName>
    <definedName name="重弩伤害" localSheetId="9">[1]法术书目录!$Y$86</definedName>
    <definedName name="重弩伤害">法术书目录!$Y$86</definedName>
    <definedName name="重型" localSheetId="9">[1]法术书目录!$V$42:$V$45</definedName>
    <definedName name="重型">法术书目录!$V$42:$V$45</definedName>
    <definedName name="侏儒" localSheetId="9">[1]法术书目录!$AP$8:$AZ$8</definedName>
    <definedName name="侏儒">法术书目录!$AP$8:$AZ$8</definedName>
  </definedNames>
  <calcPr calcId="191029"/>
</workbook>
</file>

<file path=xl/calcChain.xml><?xml version="1.0" encoding="utf-8"?>
<calcChain xmlns="http://schemas.openxmlformats.org/spreadsheetml/2006/main">
  <c r="D55" i="7" l="1"/>
  <c r="C55" i="7"/>
  <c r="D54" i="7"/>
  <c r="C54" i="7"/>
  <c r="D53" i="7"/>
  <c r="C53" i="7"/>
  <c r="D52" i="7"/>
  <c r="C52" i="7"/>
  <c r="D51" i="7"/>
  <c r="C51" i="7"/>
  <c r="D50" i="7"/>
  <c r="C50" i="7"/>
  <c r="D49" i="7"/>
  <c r="C49" i="7"/>
  <c r="D48" i="7"/>
  <c r="C48" i="7"/>
  <c r="D47" i="7"/>
  <c r="C47" i="7"/>
  <c r="D46" i="7"/>
  <c r="C46" i="7"/>
  <c r="D44" i="7"/>
  <c r="C44" i="7"/>
  <c r="D43" i="7"/>
  <c r="C43" i="7"/>
  <c r="D42" i="7"/>
  <c r="C42" i="7"/>
  <c r="D41" i="7"/>
  <c r="C41" i="7"/>
  <c r="D40" i="7"/>
  <c r="C40" i="7"/>
  <c r="D39" i="7"/>
  <c r="C39" i="7"/>
  <c r="D38" i="7"/>
  <c r="C38" i="7"/>
  <c r="D37" i="7"/>
  <c r="C37" i="7"/>
  <c r="D36" i="7"/>
  <c r="C36" i="7"/>
  <c r="D35" i="7"/>
  <c r="C35" i="7"/>
  <c r="D33" i="7"/>
  <c r="C33" i="7"/>
  <c r="D32" i="7"/>
  <c r="C32" i="7"/>
  <c r="D31" i="7"/>
  <c r="C31" i="7"/>
  <c r="D30" i="7"/>
  <c r="C30" i="7"/>
  <c r="D29" i="7"/>
  <c r="C29" i="7"/>
  <c r="D28" i="7"/>
  <c r="C28" i="7"/>
  <c r="D27" i="7"/>
  <c r="C27" i="7"/>
  <c r="D26" i="7"/>
  <c r="C26" i="7"/>
  <c r="D25" i="7"/>
  <c r="C25" i="7"/>
  <c r="D24" i="7"/>
  <c r="C24" i="7"/>
  <c r="D22" i="7"/>
  <c r="C22" i="7"/>
  <c r="B22" i="7"/>
  <c r="A22" i="7"/>
  <c r="D21" i="7"/>
  <c r="C21" i="7"/>
  <c r="B21" i="7"/>
  <c r="A21" i="7"/>
  <c r="D20" i="7"/>
  <c r="C20" i="7"/>
  <c r="B20" i="7"/>
  <c r="A20" i="7"/>
  <c r="D19" i="7"/>
  <c r="C19" i="7"/>
  <c r="B19" i="7"/>
  <c r="A19" i="7"/>
  <c r="D18" i="7"/>
  <c r="C18" i="7"/>
  <c r="B18" i="7"/>
  <c r="A18" i="7"/>
  <c r="D17" i="7"/>
  <c r="C17" i="7"/>
  <c r="B17" i="7"/>
  <c r="A17" i="7"/>
  <c r="D16" i="7"/>
  <c r="C16" i="7"/>
  <c r="B16" i="7"/>
  <c r="A16" i="7"/>
  <c r="D15" i="7"/>
  <c r="C15" i="7"/>
  <c r="B15" i="7"/>
  <c r="A15" i="7"/>
  <c r="D14" i="7"/>
  <c r="C14" i="7"/>
  <c r="B14" i="7"/>
  <c r="A14" i="7"/>
  <c r="D13" i="7"/>
  <c r="C13" i="7"/>
  <c r="B13" i="7"/>
  <c r="A13" i="7"/>
  <c r="D11" i="7"/>
  <c r="C11" i="7"/>
  <c r="B11" i="7"/>
  <c r="A11" i="7"/>
  <c r="D10" i="7"/>
  <c r="C10" i="7"/>
  <c r="B10" i="7"/>
  <c r="A10" i="7"/>
  <c r="D9" i="7"/>
  <c r="C9" i="7"/>
  <c r="B9" i="7"/>
  <c r="A9" i="7"/>
  <c r="D8" i="7"/>
  <c r="C8" i="7"/>
  <c r="B8" i="7"/>
  <c r="A8" i="7"/>
  <c r="D7" i="7"/>
  <c r="C7" i="7"/>
  <c r="B7" i="7"/>
  <c r="A7" i="7"/>
  <c r="D6" i="7"/>
  <c r="C6" i="7"/>
  <c r="B6" i="7"/>
  <c r="A6" i="7"/>
  <c r="D5" i="7"/>
  <c r="C5" i="7"/>
  <c r="B5" i="7"/>
  <c r="A5" i="7"/>
  <c r="D4" i="7"/>
  <c r="C4" i="7"/>
  <c r="B4" i="7"/>
  <c r="A4" i="7"/>
  <c r="D3" i="7"/>
  <c r="C3" i="7"/>
  <c r="B3" i="7"/>
  <c r="A3" i="7"/>
  <c r="D2" i="7"/>
  <c r="C2" i="7"/>
  <c r="B2" i="7"/>
  <c r="A2" i="7"/>
  <c r="BX1" i="12"/>
  <c r="BN1" i="12"/>
  <c r="BD1" i="12"/>
  <c r="AT1" i="12"/>
  <c r="AJ1" i="12"/>
  <c r="Z1" i="12"/>
  <c r="P1" i="12"/>
  <c r="B1" i="12"/>
  <c r="BO23" i="12" s="1"/>
  <c r="BN23" i="12" s="1"/>
  <c r="R557" i="11"/>
  <c r="Q557" i="11"/>
  <c r="P557" i="11"/>
  <c r="O557" i="11"/>
  <c r="N557" i="11"/>
  <c r="M557" i="11"/>
  <c r="J557" i="11"/>
  <c r="I557" i="11"/>
  <c r="G557" i="11"/>
  <c r="F557" i="11"/>
  <c r="E557" i="11"/>
  <c r="D557" i="11"/>
  <c r="C557" i="11"/>
  <c r="B557" i="11"/>
  <c r="L557" i="11" s="1"/>
  <c r="A557" i="11"/>
  <c r="R556" i="11"/>
  <c r="Q556" i="11"/>
  <c r="P556" i="11"/>
  <c r="O556" i="11"/>
  <c r="N556" i="11"/>
  <c r="M556" i="11"/>
  <c r="J556" i="11"/>
  <c r="I556" i="11"/>
  <c r="G556" i="11"/>
  <c r="F556" i="11"/>
  <c r="E556" i="11"/>
  <c r="D556" i="11"/>
  <c r="C556" i="11"/>
  <c r="B556" i="11"/>
  <c r="L556" i="11" s="1"/>
  <c r="A556" i="11"/>
  <c r="R555" i="11"/>
  <c r="Q555" i="11"/>
  <c r="P555" i="11"/>
  <c r="O555" i="11"/>
  <c r="N555" i="11"/>
  <c r="M555" i="11"/>
  <c r="J555" i="11"/>
  <c r="I555" i="11"/>
  <c r="G555" i="11"/>
  <c r="F555" i="11"/>
  <c r="E555" i="11"/>
  <c r="D555" i="11"/>
  <c r="C555" i="11"/>
  <c r="B555" i="11"/>
  <c r="L555" i="11" s="1"/>
  <c r="A555" i="11"/>
  <c r="R554" i="11"/>
  <c r="Q554" i="11"/>
  <c r="P554" i="11"/>
  <c r="O554" i="11"/>
  <c r="N554" i="11"/>
  <c r="M554" i="11"/>
  <c r="J554" i="11"/>
  <c r="I554" i="11"/>
  <c r="G554" i="11"/>
  <c r="F554" i="11"/>
  <c r="E554" i="11"/>
  <c r="D554" i="11"/>
  <c r="C554" i="11"/>
  <c r="B554" i="11"/>
  <c r="L554" i="11" s="1"/>
  <c r="A554" i="11"/>
  <c r="R553" i="11"/>
  <c r="Q553" i="11"/>
  <c r="P553" i="11"/>
  <c r="O553" i="11"/>
  <c r="N553" i="11"/>
  <c r="M553" i="11"/>
  <c r="J553" i="11"/>
  <c r="I553" i="11"/>
  <c r="G553" i="11"/>
  <c r="F553" i="11"/>
  <c r="E553" i="11"/>
  <c r="D553" i="11"/>
  <c r="C553" i="11"/>
  <c r="B553" i="11"/>
  <c r="L553" i="11" s="1"/>
  <c r="A553" i="11"/>
  <c r="R552" i="11"/>
  <c r="Q552" i="11"/>
  <c r="P552" i="11"/>
  <c r="O552" i="11"/>
  <c r="N552" i="11"/>
  <c r="M552" i="11"/>
  <c r="J552" i="11"/>
  <c r="I552" i="11"/>
  <c r="G552" i="11"/>
  <c r="F552" i="11"/>
  <c r="E552" i="11"/>
  <c r="D552" i="11"/>
  <c r="C552" i="11"/>
  <c r="B552" i="11"/>
  <c r="L552" i="11" s="1"/>
  <c r="A552" i="11"/>
  <c r="R551" i="11"/>
  <c r="Q551" i="11"/>
  <c r="P551" i="11"/>
  <c r="O551" i="11"/>
  <c r="N551" i="11"/>
  <c r="M551" i="11"/>
  <c r="J551" i="11"/>
  <c r="I551" i="11"/>
  <c r="G551" i="11"/>
  <c r="F551" i="11"/>
  <c r="E551" i="11"/>
  <c r="D551" i="11"/>
  <c r="C551" i="11"/>
  <c r="B551" i="11"/>
  <c r="L551" i="11" s="1"/>
  <c r="A551" i="11"/>
  <c r="R550" i="11"/>
  <c r="Q550" i="11"/>
  <c r="P550" i="11"/>
  <c r="O550" i="11"/>
  <c r="N550" i="11"/>
  <c r="M550" i="11"/>
  <c r="J550" i="11"/>
  <c r="I550" i="11"/>
  <c r="G550" i="11"/>
  <c r="F550" i="11"/>
  <c r="E550" i="11"/>
  <c r="D550" i="11"/>
  <c r="C550" i="11"/>
  <c r="B550" i="11"/>
  <c r="L550" i="11" s="1"/>
  <c r="A550" i="11"/>
  <c r="R549" i="11"/>
  <c r="Q549" i="11"/>
  <c r="P549" i="11"/>
  <c r="O549" i="11"/>
  <c r="N549" i="11"/>
  <c r="M549" i="11"/>
  <c r="J549" i="11"/>
  <c r="I549" i="11"/>
  <c r="G549" i="11"/>
  <c r="F549" i="11"/>
  <c r="E549" i="11"/>
  <c r="D549" i="11"/>
  <c r="C549" i="11"/>
  <c r="B549" i="11"/>
  <c r="L549" i="11" s="1"/>
  <c r="A549" i="11"/>
  <c r="R548" i="11"/>
  <c r="Q548" i="11"/>
  <c r="P548" i="11"/>
  <c r="O548" i="11"/>
  <c r="N548" i="11"/>
  <c r="M548" i="11"/>
  <c r="J548" i="11"/>
  <c r="I548" i="11"/>
  <c r="G548" i="11"/>
  <c r="F548" i="11"/>
  <c r="E548" i="11"/>
  <c r="D548" i="11"/>
  <c r="C548" i="11"/>
  <c r="B548" i="11"/>
  <c r="L548" i="11" s="1"/>
  <c r="A548" i="11"/>
  <c r="R547" i="11"/>
  <c r="Q547" i="11"/>
  <c r="P547" i="11"/>
  <c r="O547" i="11"/>
  <c r="N547" i="11"/>
  <c r="M547" i="11"/>
  <c r="J547" i="11"/>
  <c r="I547" i="11"/>
  <c r="G547" i="11"/>
  <c r="F547" i="11"/>
  <c r="E547" i="11"/>
  <c r="D547" i="11"/>
  <c r="C547" i="11"/>
  <c r="B547" i="11"/>
  <c r="L547" i="11" s="1"/>
  <c r="A547" i="11"/>
  <c r="R546" i="11"/>
  <c r="Q546" i="11"/>
  <c r="P546" i="11"/>
  <c r="O546" i="11"/>
  <c r="N546" i="11"/>
  <c r="M546" i="11"/>
  <c r="J546" i="11"/>
  <c r="I546" i="11"/>
  <c r="G546" i="11"/>
  <c r="F546" i="11"/>
  <c r="E546" i="11"/>
  <c r="D546" i="11"/>
  <c r="C546" i="11"/>
  <c r="B546" i="11"/>
  <c r="L546" i="11" s="1"/>
  <c r="A546" i="11"/>
  <c r="R545" i="11"/>
  <c r="Q545" i="11"/>
  <c r="P545" i="11"/>
  <c r="O545" i="11"/>
  <c r="N545" i="11"/>
  <c r="M545" i="11"/>
  <c r="J545" i="11"/>
  <c r="I545" i="11"/>
  <c r="G545" i="11"/>
  <c r="F545" i="11"/>
  <c r="E545" i="11"/>
  <c r="D545" i="11"/>
  <c r="C545" i="11"/>
  <c r="B545" i="11"/>
  <c r="L545" i="11" s="1"/>
  <c r="A545" i="11"/>
  <c r="R544" i="11"/>
  <c r="Q544" i="11"/>
  <c r="P544" i="11"/>
  <c r="O544" i="11"/>
  <c r="N544" i="11"/>
  <c r="M544" i="11"/>
  <c r="J544" i="11"/>
  <c r="I544" i="11"/>
  <c r="G544" i="11"/>
  <c r="F544" i="11"/>
  <c r="E544" i="11"/>
  <c r="D544" i="11"/>
  <c r="C544" i="11"/>
  <c r="B544" i="11"/>
  <c r="L544" i="11" s="1"/>
  <c r="A544" i="11"/>
  <c r="R543" i="11"/>
  <c r="Q543" i="11"/>
  <c r="P543" i="11"/>
  <c r="O543" i="11"/>
  <c r="N543" i="11"/>
  <c r="M543" i="11"/>
  <c r="J543" i="11"/>
  <c r="I543" i="11"/>
  <c r="G543" i="11"/>
  <c r="F543" i="11"/>
  <c r="E543" i="11"/>
  <c r="D543" i="11"/>
  <c r="C543" i="11"/>
  <c r="B543" i="11"/>
  <c r="L543" i="11" s="1"/>
  <c r="A543" i="11"/>
  <c r="R542" i="11"/>
  <c r="Q542" i="11"/>
  <c r="P542" i="11"/>
  <c r="O542" i="11"/>
  <c r="N542" i="11"/>
  <c r="M542" i="11"/>
  <c r="J542" i="11"/>
  <c r="I542" i="11"/>
  <c r="G542" i="11"/>
  <c r="F542" i="11"/>
  <c r="E542" i="11"/>
  <c r="D542" i="11"/>
  <c r="C542" i="11"/>
  <c r="B542" i="11"/>
  <c r="L542" i="11" s="1"/>
  <c r="A542" i="11"/>
  <c r="R541" i="11"/>
  <c r="Q541" i="11"/>
  <c r="P541" i="11"/>
  <c r="O541" i="11"/>
  <c r="N541" i="11"/>
  <c r="M541" i="11"/>
  <c r="J541" i="11"/>
  <c r="I541" i="11"/>
  <c r="G541" i="11"/>
  <c r="F541" i="11"/>
  <c r="E541" i="11"/>
  <c r="D541" i="11"/>
  <c r="C541" i="11"/>
  <c r="B541" i="11"/>
  <c r="L541" i="11" s="1"/>
  <c r="A541" i="11"/>
  <c r="R540" i="11"/>
  <c r="Q540" i="11"/>
  <c r="P540" i="11"/>
  <c r="O540" i="11"/>
  <c r="N540" i="11"/>
  <c r="M540" i="11"/>
  <c r="J540" i="11"/>
  <c r="I540" i="11"/>
  <c r="G540" i="11"/>
  <c r="F540" i="11"/>
  <c r="E540" i="11"/>
  <c r="D540" i="11"/>
  <c r="C540" i="11"/>
  <c r="B540" i="11"/>
  <c r="L540" i="11" s="1"/>
  <c r="A540" i="11"/>
  <c r="R539" i="11"/>
  <c r="Q539" i="11"/>
  <c r="P539" i="11"/>
  <c r="O539" i="11"/>
  <c r="N539" i="11"/>
  <c r="M539" i="11"/>
  <c r="J539" i="11"/>
  <c r="I539" i="11"/>
  <c r="G539" i="11"/>
  <c r="F539" i="11"/>
  <c r="E539" i="11"/>
  <c r="D539" i="11"/>
  <c r="C539" i="11"/>
  <c r="B539" i="11"/>
  <c r="L539" i="11" s="1"/>
  <c r="A539" i="11"/>
  <c r="R538" i="11"/>
  <c r="Q538" i="11"/>
  <c r="P538" i="11"/>
  <c r="O538" i="11"/>
  <c r="N538" i="11"/>
  <c r="M538" i="11"/>
  <c r="J538" i="11"/>
  <c r="I538" i="11"/>
  <c r="G538" i="11"/>
  <c r="F538" i="11"/>
  <c r="E538" i="11"/>
  <c r="D538" i="11"/>
  <c r="C538" i="11"/>
  <c r="B538" i="11"/>
  <c r="L538" i="11" s="1"/>
  <c r="A538" i="11"/>
  <c r="R537" i="11"/>
  <c r="Q537" i="11"/>
  <c r="P537" i="11"/>
  <c r="O537" i="11"/>
  <c r="N537" i="11"/>
  <c r="M537" i="11"/>
  <c r="J537" i="11"/>
  <c r="I537" i="11"/>
  <c r="G537" i="11"/>
  <c r="F537" i="11"/>
  <c r="E537" i="11"/>
  <c r="D537" i="11"/>
  <c r="C537" i="11"/>
  <c r="B537" i="11"/>
  <c r="L537" i="11" s="1"/>
  <c r="A537" i="11"/>
  <c r="R536" i="11"/>
  <c r="Q536" i="11"/>
  <c r="P536" i="11"/>
  <c r="O536" i="11"/>
  <c r="N536" i="11"/>
  <c r="M536" i="11"/>
  <c r="J536" i="11"/>
  <c r="I536" i="11"/>
  <c r="G536" i="11"/>
  <c r="F536" i="11"/>
  <c r="E536" i="11"/>
  <c r="D536" i="11"/>
  <c r="C536" i="11"/>
  <c r="B536" i="11"/>
  <c r="L536" i="11" s="1"/>
  <c r="A536" i="11"/>
  <c r="R535" i="11"/>
  <c r="Q535" i="11"/>
  <c r="P535" i="11"/>
  <c r="O535" i="11"/>
  <c r="N535" i="11"/>
  <c r="M535" i="11"/>
  <c r="J535" i="11"/>
  <c r="I535" i="11"/>
  <c r="G535" i="11"/>
  <c r="F535" i="11"/>
  <c r="E535" i="11"/>
  <c r="D535" i="11"/>
  <c r="C535" i="11"/>
  <c r="B535" i="11"/>
  <c r="L535" i="11" s="1"/>
  <c r="A535" i="11"/>
  <c r="R534" i="11"/>
  <c r="Q534" i="11"/>
  <c r="P534" i="11"/>
  <c r="O534" i="11"/>
  <c r="N534" i="11"/>
  <c r="M534" i="11"/>
  <c r="J534" i="11"/>
  <c r="I534" i="11"/>
  <c r="G534" i="11"/>
  <c r="F534" i="11"/>
  <c r="E534" i="11"/>
  <c r="D534" i="11"/>
  <c r="C534" i="11"/>
  <c r="B534" i="11"/>
  <c r="L534" i="11" s="1"/>
  <c r="A534" i="11"/>
  <c r="R533" i="11"/>
  <c r="Q533" i="11"/>
  <c r="P533" i="11"/>
  <c r="O533" i="11"/>
  <c r="N533" i="11"/>
  <c r="M533" i="11"/>
  <c r="J533" i="11"/>
  <c r="I533" i="11"/>
  <c r="G533" i="11"/>
  <c r="F533" i="11"/>
  <c r="E533" i="11"/>
  <c r="D533" i="11"/>
  <c r="C533" i="11"/>
  <c r="B533" i="11"/>
  <c r="L533" i="11" s="1"/>
  <c r="A533" i="11"/>
  <c r="R532" i="11"/>
  <c r="Q532" i="11"/>
  <c r="P532" i="11"/>
  <c r="O532" i="11"/>
  <c r="N532" i="11"/>
  <c r="M532" i="11"/>
  <c r="J532" i="11"/>
  <c r="I532" i="11"/>
  <c r="G532" i="11"/>
  <c r="F532" i="11"/>
  <c r="E532" i="11"/>
  <c r="D532" i="11"/>
  <c r="C532" i="11"/>
  <c r="B532" i="11"/>
  <c r="L532" i="11" s="1"/>
  <c r="A532" i="11"/>
  <c r="R531" i="11"/>
  <c r="Q531" i="11"/>
  <c r="P531" i="11"/>
  <c r="O531" i="11"/>
  <c r="N531" i="11"/>
  <c r="M531" i="11"/>
  <c r="J531" i="11"/>
  <c r="I531" i="11"/>
  <c r="G531" i="11"/>
  <c r="F531" i="11"/>
  <c r="E531" i="11"/>
  <c r="D531" i="11"/>
  <c r="C531" i="11"/>
  <c r="B531" i="11"/>
  <c r="L531" i="11" s="1"/>
  <c r="A531" i="11"/>
  <c r="R530" i="11"/>
  <c r="Q530" i="11"/>
  <c r="P530" i="11"/>
  <c r="O530" i="11"/>
  <c r="N530" i="11"/>
  <c r="M530" i="11"/>
  <c r="J530" i="11"/>
  <c r="I530" i="11"/>
  <c r="G530" i="11"/>
  <c r="F530" i="11"/>
  <c r="E530" i="11"/>
  <c r="D530" i="11"/>
  <c r="C530" i="11"/>
  <c r="B530" i="11"/>
  <c r="L530" i="11" s="1"/>
  <c r="A530" i="11"/>
  <c r="R529" i="11"/>
  <c r="Q529" i="11"/>
  <c r="P529" i="11"/>
  <c r="O529" i="11"/>
  <c r="N529" i="11"/>
  <c r="M529" i="11"/>
  <c r="J529" i="11"/>
  <c r="I529" i="11"/>
  <c r="G529" i="11"/>
  <c r="F529" i="11"/>
  <c r="E529" i="11"/>
  <c r="D529" i="11"/>
  <c r="C529" i="11"/>
  <c r="B529" i="11"/>
  <c r="L529" i="11" s="1"/>
  <c r="A529" i="11"/>
  <c r="R528" i="11"/>
  <c r="Q528" i="11"/>
  <c r="P528" i="11"/>
  <c r="O528" i="11"/>
  <c r="N528" i="11"/>
  <c r="M528" i="11"/>
  <c r="J528" i="11"/>
  <c r="I528" i="11"/>
  <c r="G528" i="11"/>
  <c r="F528" i="11"/>
  <c r="E528" i="11"/>
  <c r="D528" i="11"/>
  <c r="C528" i="11"/>
  <c r="B528" i="11"/>
  <c r="L528" i="11" s="1"/>
  <c r="A528" i="11"/>
  <c r="R527" i="11"/>
  <c r="Q527" i="11"/>
  <c r="P527" i="11"/>
  <c r="O527" i="11"/>
  <c r="N527" i="11"/>
  <c r="M527" i="11"/>
  <c r="J527" i="11"/>
  <c r="I527" i="11"/>
  <c r="G527" i="11"/>
  <c r="F527" i="11"/>
  <c r="E527" i="11"/>
  <c r="D527" i="11"/>
  <c r="C527" i="11"/>
  <c r="B527" i="11"/>
  <c r="L527" i="11" s="1"/>
  <c r="A527" i="11"/>
  <c r="R526" i="11"/>
  <c r="Q526" i="11"/>
  <c r="P526" i="11"/>
  <c r="O526" i="11"/>
  <c r="N526" i="11"/>
  <c r="M526" i="11"/>
  <c r="J526" i="11"/>
  <c r="I526" i="11"/>
  <c r="G526" i="11"/>
  <c r="F526" i="11"/>
  <c r="E526" i="11"/>
  <c r="D526" i="11"/>
  <c r="C526" i="11"/>
  <c r="B526" i="11"/>
  <c r="L526" i="11" s="1"/>
  <c r="A526" i="11"/>
  <c r="R525" i="11"/>
  <c r="Q525" i="11"/>
  <c r="P525" i="11"/>
  <c r="O525" i="11"/>
  <c r="N525" i="11"/>
  <c r="M525" i="11"/>
  <c r="J525" i="11"/>
  <c r="I525" i="11"/>
  <c r="G525" i="11"/>
  <c r="F525" i="11"/>
  <c r="E525" i="11"/>
  <c r="D525" i="11"/>
  <c r="C525" i="11"/>
  <c r="B525" i="11"/>
  <c r="L525" i="11" s="1"/>
  <c r="A525" i="11"/>
  <c r="R524" i="11"/>
  <c r="Q524" i="11"/>
  <c r="P524" i="11"/>
  <c r="O524" i="11"/>
  <c r="N524" i="11"/>
  <c r="M524" i="11"/>
  <c r="J524" i="11"/>
  <c r="I524" i="11"/>
  <c r="G524" i="11"/>
  <c r="F524" i="11"/>
  <c r="E524" i="11"/>
  <c r="D524" i="11"/>
  <c r="C524" i="11"/>
  <c r="B524" i="11"/>
  <c r="L524" i="11" s="1"/>
  <c r="A524" i="11"/>
  <c r="R523" i="11"/>
  <c r="Q523" i="11"/>
  <c r="P523" i="11"/>
  <c r="O523" i="11"/>
  <c r="N523" i="11"/>
  <c r="M523" i="11"/>
  <c r="J523" i="11"/>
  <c r="I523" i="11"/>
  <c r="G523" i="11"/>
  <c r="F523" i="11"/>
  <c r="E523" i="11"/>
  <c r="D523" i="11"/>
  <c r="C523" i="11"/>
  <c r="B523" i="11"/>
  <c r="L523" i="11" s="1"/>
  <c r="A523" i="11"/>
  <c r="R522" i="11"/>
  <c r="Q522" i="11"/>
  <c r="P522" i="11"/>
  <c r="O522" i="11"/>
  <c r="N522" i="11"/>
  <c r="M522" i="11"/>
  <c r="J522" i="11"/>
  <c r="I522" i="11"/>
  <c r="G522" i="11"/>
  <c r="F522" i="11"/>
  <c r="E522" i="11"/>
  <c r="D522" i="11"/>
  <c r="C522" i="11"/>
  <c r="B522" i="11"/>
  <c r="L522" i="11" s="1"/>
  <c r="A522" i="11"/>
  <c r="R521" i="11"/>
  <c r="Q521" i="11"/>
  <c r="P521" i="11"/>
  <c r="O521" i="11"/>
  <c r="N521" i="11"/>
  <c r="M521" i="11"/>
  <c r="J521" i="11"/>
  <c r="I521" i="11"/>
  <c r="G521" i="11"/>
  <c r="F521" i="11"/>
  <c r="E521" i="11"/>
  <c r="D521" i="11"/>
  <c r="C521" i="11"/>
  <c r="B521" i="11"/>
  <c r="L521" i="11" s="1"/>
  <c r="A521" i="11"/>
  <c r="R520" i="11"/>
  <c r="Q520" i="11"/>
  <c r="P520" i="11"/>
  <c r="O520" i="11"/>
  <c r="N520" i="11"/>
  <c r="M520" i="11"/>
  <c r="J520" i="11"/>
  <c r="I520" i="11"/>
  <c r="G520" i="11"/>
  <c r="F520" i="11"/>
  <c r="E520" i="11"/>
  <c r="D520" i="11"/>
  <c r="C520" i="11"/>
  <c r="B520" i="11"/>
  <c r="L520" i="11" s="1"/>
  <c r="A520" i="11"/>
  <c r="R519" i="11"/>
  <c r="Q519" i="11"/>
  <c r="P519" i="11"/>
  <c r="O519" i="11"/>
  <c r="N519" i="11"/>
  <c r="M519" i="11"/>
  <c r="J519" i="11"/>
  <c r="I519" i="11"/>
  <c r="G519" i="11"/>
  <c r="F519" i="11"/>
  <c r="E519" i="11"/>
  <c r="D519" i="11"/>
  <c r="C519" i="11"/>
  <c r="B519" i="11"/>
  <c r="L519" i="11" s="1"/>
  <c r="A519" i="11"/>
  <c r="R518" i="11"/>
  <c r="Q518" i="11"/>
  <c r="P518" i="11"/>
  <c r="O518" i="11"/>
  <c r="N518" i="11"/>
  <c r="M518" i="11"/>
  <c r="J518" i="11"/>
  <c r="I518" i="11"/>
  <c r="G518" i="11"/>
  <c r="F518" i="11"/>
  <c r="E518" i="11"/>
  <c r="D518" i="11"/>
  <c r="C518" i="11"/>
  <c r="B518" i="11"/>
  <c r="L518" i="11" s="1"/>
  <c r="A518" i="11"/>
  <c r="R517" i="11"/>
  <c r="Q517" i="11"/>
  <c r="P517" i="11"/>
  <c r="O517" i="11"/>
  <c r="N517" i="11"/>
  <c r="M517" i="11"/>
  <c r="J517" i="11"/>
  <c r="I517" i="11"/>
  <c r="G517" i="11"/>
  <c r="F517" i="11"/>
  <c r="E517" i="11"/>
  <c r="D517" i="11"/>
  <c r="C517" i="11"/>
  <c r="B517" i="11"/>
  <c r="L517" i="11" s="1"/>
  <c r="A517" i="11"/>
  <c r="R516" i="11"/>
  <c r="Q516" i="11"/>
  <c r="P516" i="11"/>
  <c r="O516" i="11"/>
  <c r="N516" i="11"/>
  <c r="M516" i="11"/>
  <c r="J516" i="11"/>
  <c r="I516" i="11"/>
  <c r="G516" i="11"/>
  <c r="F516" i="11"/>
  <c r="E516" i="11"/>
  <c r="D516" i="11"/>
  <c r="C516" i="11"/>
  <c r="B516" i="11"/>
  <c r="L516" i="11" s="1"/>
  <c r="A516" i="11"/>
  <c r="R515" i="11"/>
  <c r="Q515" i="11"/>
  <c r="P515" i="11"/>
  <c r="O515" i="11"/>
  <c r="N515" i="11"/>
  <c r="M515" i="11"/>
  <c r="J515" i="11"/>
  <c r="I515" i="11"/>
  <c r="G515" i="11"/>
  <c r="F515" i="11"/>
  <c r="E515" i="11"/>
  <c r="D515" i="11"/>
  <c r="C515" i="11"/>
  <c r="B515" i="11"/>
  <c r="L515" i="11" s="1"/>
  <c r="A515" i="11"/>
  <c r="R514" i="11"/>
  <c r="Q514" i="11"/>
  <c r="P514" i="11"/>
  <c r="O514" i="11"/>
  <c r="N514" i="11"/>
  <c r="M514" i="11"/>
  <c r="J514" i="11"/>
  <c r="I514" i="11"/>
  <c r="G514" i="11"/>
  <c r="F514" i="11"/>
  <c r="E514" i="11"/>
  <c r="D514" i="11"/>
  <c r="C514" i="11"/>
  <c r="B514" i="11"/>
  <c r="L514" i="11" s="1"/>
  <c r="A514" i="11"/>
  <c r="R513" i="11"/>
  <c r="Q513" i="11"/>
  <c r="P513" i="11"/>
  <c r="O513" i="11"/>
  <c r="N513" i="11"/>
  <c r="M513" i="11"/>
  <c r="J513" i="11"/>
  <c r="I513" i="11"/>
  <c r="G513" i="11"/>
  <c r="F513" i="11"/>
  <c r="E513" i="11"/>
  <c r="D513" i="11"/>
  <c r="C513" i="11"/>
  <c r="B513" i="11"/>
  <c r="L513" i="11" s="1"/>
  <c r="A513" i="11"/>
  <c r="R512" i="11"/>
  <c r="Q512" i="11"/>
  <c r="P512" i="11"/>
  <c r="O512" i="11"/>
  <c r="N512" i="11"/>
  <c r="M512" i="11"/>
  <c r="J512" i="11"/>
  <c r="I512" i="11"/>
  <c r="G512" i="11"/>
  <c r="F512" i="11"/>
  <c r="E512" i="11"/>
  <c r="D512" i="11"/>
  <c r="C512" i="11"/>
  <c r="B512" i="11"/>
  <c r="L512" i="11" s="1"/>
  <c r="A512" i="11"/>
  <c r="R511" i="11"/>
  <c r="Q511" i="11"/>
  <c r="P511" i="11"/>
  <c r="O511" i="11"/>
  <c r="N511" i="11"/>
  <c r="M511" i="11"/>
  <c r="J511" i="11"/>
  <c r="I511" i="11"/>
  <c r="G511" i="11"/>
  <c r="F511" i="11"/>
  <c r="E511" i="11"/>
  <c r="D511" i="11"/>
  <c r="C511" i="11"/>
  <c r="B511" i="11"/>
  <c r="L511" i="11" s="1"/>
  <c r="A511" i="11"/>
  <c r="R510" i="11"/>
  <c r="Q510" i="11"/>
  <c r="P510" i="11"/>
  <c r="O510" i="11"/>
  <c r="N510" i="11"/>
  <c r="M510" i="11"/>
  <c r="J510" i="11"/>
  <c r="I510" i="11"/>
  <c r="G510" i="11"/>
  <c r="F510" i="11"/>
  <c r="E510" i="11"/>
  <c r="D510" i="11"/>
  <c r="C510" i="11"/>
  <c r="B510" i="11"/>
  <c r="L510" i="11" s="1"/>
  <c r="A510" i="11"/>
  <c r="R509" i="11"/>
  <c r="Q509" i="11"/>
  <c r="P509" i="11"/>
  <c r="O509" i="11"/>
  <c r="N509" i="11"/>
  <c r="M509" i="11"/>
  <c r="J509" i="11"/>
  <c r="I509" i="11"/>
  <c r="G509" i="11"/>
  <c r="F509" i="11"/>
  <c r="E509" i="11"/>
  <c r="D509" i="11"/>
  <c r="C509" i="11"/>
  <c r="B509" i="11"/>
  <c r="L509" i="11" s="1"/>
  <c r="A509" i="11"/>
  <c r="R508" i="11"/>
  <c r="Q508" i="11"/>
  <c r="P508" i="11"/>
  <c r="O508" i="11"/>
  <c r="N508" i="11"/>
  <c r="M508" i="11"/>
  <c r="J508" i="11"/>
  <c r="I508" i="11"/>
  <c r="G508" i="11"/>
  <c r="F508" i="11"/>
  <c r="E508" i="11"/>
  <c r="D508" i="11"/>
  <c r="C508" i="11"/>
  <c r="B508" i="11"/>
  <c r="L508" i="11" s="1"/>
  <c r="A508" i="11"/>
  <c r="R507" i="11"/>
  <c r="Q507" i="11"/>
  <c r="P507" i="11"/>
  <c r="O507" i="11"/>
  <c r="N507" i="11"/>
  <c r="M507" i="11"/>
  <c r="J507" i="11"/>
  <c r="I507" i="11"/>
  <c r="G507" i="11"/>
  <c r="F507" i="11"/>
  <c r="E507" i="11"/>
  <c r="D507" i="11"/>
  <c r="C507" i="11"/>
  <c r="B507" i="11"/>
  <c r="L507" i="11" s="1"/>
  <c r="A507" i="11"/>
  <c r="R506" i="11"/>
  <c r="Q506" i="11"/>
  <c r="P506" i="11"/>
  <c r="O506" i="11"/>
  <c r="N506" i="11"/>
  <c r="M506" i="11"/>
  <c r="J506" i="11"/>
  <c r="I506" i="11"/>
  <c r="G506" i="11"/>
  <c r="F506" i="11"/>
  <c r="E506" i="11"/>
  <c r="D506" i="11"/>
  <c r="C506" i="11"/>
  <c r="B506" i="11"/>
  <c r="Y44" i="15" s="1"/>
  <c r="A506" i="11"/>
  <c r="G31" i="20"/>
  <c r="B31" i="20"/>
  <c r="G30" i="20"/>
  <c r="B30" i="20"/>
  <c r="G29" i="20"/>
  <c r="B29" i="20"/>
  <c r="G28" i="20"/>
  <c r="B28" i="20"/>
  <c r="G27" i="20"/>
  <c r="B27" i="20"/>
  <c r="G26" i="20"/>
  <c r="B26" i="20"/>
  <c r="G25" i="20"/>
  <c r="B25" i="20"/>
  <c r="G24" i="20"/>
  <c r="B24" i="20"/>
  <c r="G23" i="20"/>
  <c r="B23" i="20"/>
  <c r="G22" i="20"/>
  <c r="B22" i="20"/>
  <c r="J20" i="20"/>
  <c r="E20" i="20" s="1"/>
  <c r="D20" i="20"/>
  <c r="B20" i="20" s="1"/>
  <c r="H17" i="20"/>
  <c r="N17" i="20" s="1"/>
  <c r="R15" i="20"/>
  <c r="H15" i="20"/>
  <c r="N15" i="20" s="1"/>
  <c r="H13" i="20"/>
  <c r="N13" i="20" s="1"/>
  <c r="R12" i="20"/>
  <c r="H11" i="20"/>
  <c r="N11" i="20" s="1"/>
  <c r="R9" i="20"/>
  <c r="H9" i="20"/>
  <c r="N9" i="20" s="1"/>
  <c r="H7" i="20"/>
  <c r="N7" i="20" s="1"/>
  <c r="R6" i="20"/>
  <c r="R3" i="20"/>
  <c r="M134" i="9"/>
  <c r="M133" i="9"/>
  <c r="M132" i="9"/>
  <c r="M131" i="9"/>
  <c r="M67" i="9"/>
  <c r="P72" i="9" s="1"/>
  <c r="T129" i="9" s="1"/>
  <c r="D45" i="9"/>
  <c r="HE70" i="21"/>
  <c r="FJ70" i="21"/>
  <c r="DO70" i="21"/>
  <c r="BT70" i="21"/>
  <c r="Y70" i="21"/>
  <c r="HE17" i="21"/>
  <c r="FJ17" i="21"/>
  <c r="DO17" i="21"/>
  <c r="BT17" i="21"/>
  <c r="Y17" i="21"/>
  <c r="HN9" i="21"/>
  <c r="HE9" i="21"/>
  <c r="GH9" i="21"/>
  <c r="FS9" i="21"/>
  <c r="FJ9" i="21"/>
  <c r="EM9" i="21"/>
  <c r="DX9" i="21"/>
  <c r="DO9" i="21"/>
  <c r="CR9" i="21"/>
  <c r="CC9" i="21"/>
  <c r="BT9" i="21"/>
  <c r="AW9" i="21"/>
  <c r="AH9" i="21"/>
  <c r="Y9" i="21"/>
  <c r="B9" i="21"/>
  <c r="U52" i="15"/>
  <c r="U51" i="15"/>
  <c r="U50" i="15"/>
  <c r="Y48" i="15"/>
  <c r="U45" i="15"/>
  <c r="U44" i="15"/>
  <c r="U43" i="15"/>
  <c r="U42" i="15"/>
  <c r="Y41" i="15"/>
  <c r="U37" i="15"/>
  <c r="U36" i="15"/>
  <c r="U35" i="15"/>
  <c r="U34" i="15"/>
  <c r="Y33" i="15"/>
  <c r="Y32" i="15"/>
  <c r="U29" i="15"/>
  <c r="U28" i="15"/>
  <c r="U27" i="15"/>
  <c r="U26" i="15"/>
  <c r="Y25" i="15"/>
  <c r="Y24" i="15"/>
  <c r="U22" i="15"/>
  <c r="U21" i="15"/>
  <c r="Y20" i="15"/>
  <c r="Y19" i="15"/>
  <c r="U18" i="15"/>
  <c r="U17" i="15"/>
  <c r="U16" i="15"/>
  <c r="Y15" i="15"/>
  <c r="Y14" i="15"/>
  <c r="Y12" i="15"/>
  <c r="Y10" i="15"/>
  <c r="U8" i="15"/>
  <c r="Y5" i="15"/>
  <c r="Y52" i="14"/>
  <c r="U49" i="14"/>
  <c r="U48" i="14"/>
  <c r="U47" i="14"/>
  <c r="U46" i="14"/>
  <c r="Y45" i="14"/>
  <c r="Y44" i="14"/>
  <c r="U41" i="14"/>
  <c r="U40" i="14"/>
  <c r="U39" i="14"/>
  <c r="U38" i="14"/>
  <c r="Y37" i="14"/>
  <c r="Y36" i="14"/>
  <c r="U33" i="14"/>
  <c r="U32" i="14"/>
  <c r="U31" i="14"/>
  <c r="U30" i="14"/>
  <c r="Y29" i="14"/>
  <c r="Y28" i="14"/>
  <c r="U25" i="14"/>
  <c r="U24" i="14"/>
  <c r="U23" i="14"/>
  <c r="Y22" i="14"/>
  <c r="U21" i="14"/>
  <c r="Y20" i="14"/>
  <c r="Y19" i="14"/>
  <c r="U19" i="14"/>
  <c r="Y18" i="14"/>
  <c r="Y17" i="14"/>
  <c r="U17" i="14"/>
  <c r="U16" i="14"/>
  <c r="Y15" i="14"/>
  <c r="Y14" i="14"/>
  <c r="U14" i="14"/>
  <c r="U13" i="14"/>
  <c r="Y11" i="14"/>
  <c r="Y10" i="14"/>
  <c r="U10" i="14"/>
  <c r="U9" i="14"/>
  <c r="Y8" i="14"/>
  <c r="Y5" i="14"/>
  <c r="Y52" i="8"/>
  <c r="U52" i="8"/>
  <c r="U51" i="8"/>
  <c r="Y49" i="8"/>
  <c r="U48" i="8"/>
  <c r="U45" i="8"/>
  <c r="Y43" i="8"/>
  <c r="U43" i="8"/>
  <c r="U42" i="8"/>
  <c r="Y41" i="8"/>
  <c r="U41" i="8"/>
  <c r="Y40" i="8"/>
  <c r="X40" i="8"/>
  <c r="U40" i="8"/>
  <c r="Y39" i="8"/>
  <c r="U39" i="8"/>
  <c r="U38" i="8"/>
  <c r="Y37" i="8"/>
  <c r="Y36" i="8"/>
  <c r="U36" i="8"/>
  <c r="U35" i="8"/>
  <c r="Y33" i="8"/>
  <c r="U32" i="8"/>
  <c r="U29" i="8"/>
  <c r="Y27" i="8"/>
  <c r="U26" i="8"/>
  <c r="U25" i="8"/>
  <c r="Y24" i="8"/>
  <c r="X24" i="8"/>
  <c r="Y23" i="8"/>
  <c r="U23" i="8"/>
  <c r="U21" i="8"/>
  <c r="Y20" i="8"/>
  <c r="U20" i="8"/>
  <c r="Y19" i="8"/>
  <c r="U19" i="8"/>
  <c r="Y17" i="8"/>
  <c r="U16" i="8"/>
  <c r="U15" i="8"/>
  <c r="Y14" i="8"/>
  <c r="Y13" i="8"/>
  <c r="U13" i="8"/>
  <c r="U12" i="8"/>
  <c r="Y10" i="8"/>
  <c r="U10" i="8"/>
  <c r="Y9" i="8"/>
  <c r="U9" i="8"/>
  <c r="Y8" i="8"/>
  <c r="Y6" i="8"/>
  <c r="Y5" i="8"/>
  <c r="AR84" i="3"/>
  <c r="U84" i="3"/>
  <c r="AS3" i="3"/>
  <c r="V3" i="3"/>
  <c r="R54" i="16"/>
  <c r="R53" i="16"/>
  <c r="R52" i="16"/>
  <c r="R51" i="16"/>
  <c r="R50" i="16"/>
  <c r="R49" i="16"/>
  <c r="R48" i="16"/>
  <c r="R47" i="16"/>
  <c r="R46" i="16"/>
  <c r="R45" i="16"/>
  <c r="R44" i="16"/>
  <c r="R43" i="16"/>
  <c r="R42" i="16"/>
  <c r="R41" i="16"/>
  <c r="R40" i="16"/>
  <c r="R39" i="16"/>
  <c r="R38" i="16"/>
  <c r="R37" i="16"/>
  <c r="R36" i="16"/>
  <c r="R35" i="16"/>
  <c r="R34" i="16"/>
  <c r="R33" i="16"/>
  <c r="R32" i="16"/>
  <c r="R31" i="16"/>
  <c r="R30" i="16"/>
  <c r="R29" i="16"/>
  <c r="R28" i="16"/>
  <c r="R27" i="16"/>
  <c r="R26" i="16"/>
  <c r="R25" i="16"/>
  <c r="R24" i="16"/>
  <c r="R23" i="16"/>
  <c r="R22" i="16"/>
  <c r="E22" i="16"/>
  <c r="F22" i="16" s="1"/>
  <c r="R21" i="16"/>
  <c r="E21" i="16"/>
  <c r="F21" i="16" s="1"/>
  <c r="R20" i="16"/>
  <c r="F20" i="16"/>
  <c r="E20" i="16"/>
  <c r="R19" i="16"/>
  <c r="E19" i="16"/>
  <c r="F19" i="16" s="1"/>
  <c r="R18" i="16"/>
  <c r="E18" i="16"/>
  <c r="F18" i="16" s="1"/>
  <c r="R17" i="16"/>
  <c r="R16" i="16"/>
  <c r="R15" i="16"/>
  <c r="R14" i="16"/>
  <c r="R13" i="16"/>
  <c r="R12" i="16"/>
  <c r="R11" i="16"/>
  <c r="R10" i="16"/>
  <c r="R9" i="16"/>
  <c r="R8" i="16"/>
  <c r="R7" i="16"/>
  <c r="R6" i="16"/>
  <c r="R5" i="16"/>
  <c r="R4" i="16"/>
  <c r="R3" i="16"/>
  <c r="E149" i="18"/>
  <c r="D149" i="18"/>
  <c r="D148" i="18"/>
  <c r="E148" i="18" s="1"/>
  <c r="E147" i="18"/>
  <c r="D147" i="18"/>
  <c r="D146" i="18"/>
  <c r="E146" i="18" s="1"/>
  <c r="D145" i="18"/>
  <c r="E145" i="18" s="1"/>
  <c r="D144" i="18"/>
  <c r="E144" i="18" s="1"/>
  <c r="D143" i="18"/>
  <c r="E143" i="18" s="1"/>
  <c r="E142" i="18"/>
  <c r="D142" i="18"/>
  <c r="D141" i="18"/>
  <c r="E141" i="18" s="1"/>
  <c r="D140" i="18"/>
  <c r="E140" i="18" s="1"/>
  <c r="E139" i="18"/>
  <c r="D139" i="18"/>
  <c r="D138" i="18"/>
  <c r="E138" i="18" s="1"/>
  <c r="D137" i="18"/>
  <c r="E137" i="18" s="1"/>
  <c r="D136" i="18"/>
  <c r="E136" i="18" s="1"/>
  <c r="E135" i="18"/>
  <c r="D135" i="18"/>
  <c r="D134" i="18"/>
  <c r="E134" i="18" s="1"/>
  <c r="E133" i="18"/>
  <c r="D133" i="18"/>
  <c r="D132" i="18"/>
  <c r="E132" i="18" s="1"/>
  <c r="D131" i="18"/>
  <c r="E131" i="18" s="1"/>
  <c r="E130" i="18"/>
  <c r="D130" i="18"/>
  <c r="E117" i="18"/>
  <c r="D117" i="18"/>
  <c r="E116" i="18"/>
  <c r="D116" i="18"/>
  <c r="E115" i="18"/>
  <c r="D115" i="18"/>
  <c r="E114" i="18"/>
  <c r="D114" i="18"/>
  <c r="E113" i="18"/>
  <c r="D113" i="18"/>
  <c r="E112" i="18"/>
  <c r="D112" i="18"/>
  <c r="E111" i="18"/>
  <c r="D111" i="18"/>
  <c r="E110" i="18"/>
  <c r="D110" i="18"/>
  <c r="E109" i="18"/>
  <c r="D109" i="18"/>
  <c r="E108" i="18"/>
  <c r="D108" i="18"/>
  <c r="E107" i="18"/>
  <c r="D107" i="18"/>
  <c r="E106" i="18"/>
  <c r="D106" i="18"/>
  <c r="E105" i="18"/>
  <c r="D105" i="18"/>
  <c r="E104" i="18"/>
  <c r="D104" i="18"/>
  <c r="E103" i="18"/>
  <c r="D103" i="18"/>
  <c r="E102" i="18"/>
  <c r="D102" i="18"/>
  <c r="E101" i="18"/>
  <c r="D101" i="18"/>
  <c r="E100" i="18"/>
  <c r="D100" i="18"/>
  <c r="E99" i="18"/>
  <c r="D99" i="18"/>
  <c r="E98" i="18"/>
  <c r="D98" i="18"/>
  <c r="E97" i="18"/>
  <c r="D97" i="18"/>
  <c r="E96" i="18"/>
  <c r="D96" i="18"/>
  <c r="E95" i="18"/>
  <c r="D95" i="18"/>
  <c r="E94" i="18"/>
  <c r="D94" i="18"/>
  <c r="E93" i="18"/>
  <c r="D93" i="18"/>
  <c r="E92" i="18"/>
  <c r="D92" i="18"/>
  <c r="E91" i="18"/>
  <c r="D91" i="18"/>
  <c r="E90" i="18"/>
  <c r="D90" i="18"/>
  <c r="E89" i="18"/>
  <c r="D89" i="18"/>
  <c r="E88" i="18"/>
  <c r="D88" i="18"/>
  <c r="E87" i="18"/>
  <c r="D87" i="18"/>
  <c r="E86" i="18"/>
  <c r="D86" i="18"/>
  <c r="E85" i="18"/>
  <c r="D85" i="18"/>
  <c r="E84" i="18"/>
  <c r="D84" i="18"/>
  <c r="E83" i="18"/>
  <c r="D83" i="18"/>
  <c r="E82" i="18"/>
  <c r="D82" i="18"/>
  <c r="E81" i="18"/>
  <c r="D81" i="18"/>
  <c r="E80" i="18"/>
  <c r="D80" i="18"/>
  <c r="E79" i="18"/>
  <c r="D79" i="18"/>
  <c r="E78" i="18"/>
  <c r="D78" i="18"/>
  <c r="E77" i="18"/>
  <c r="D77" i="18"/>
  <c r="E76" i="18"/>
  <c r="D76" i="18"/>
  <c r="E75" i="18"/>
  <c r="D75" i="18"/>
  <c r="E74" i="18"/>
  <c r="D74" i="18"/>
  <c r="E73" i="18"/>
  <c r="D73" i="18"/>
  <c r="E72" i="18"/>
  <c r="D72" i="18"/>
  <c r="E71" i="18"/>
  <c r="D71" i="18"/>
  <c r="E70" i="18"/>
  <c r="D70" i="18"/>
  <c r="E69" i="18"/>
  <c r="D69" i="18"/>
  <c r="E68" i="18"/>
  <c r="D68" i="18"/>
  <c r="E67" i="18"/>
  <c r="D67" i="18"/>
  <c r="E66" i="18"/>
  <c r="D66" i="18"/>
  <c r="E65" i="18"/>
  <c r="D65" i="18"/>
  <c r="E64" i="18"/>
  <c r="D64" i="18"/>
  <c r="E63" i="18"/>
  <c r="D63" i="18"/>
  <c r="E62" i="18"/>
  <c r="D62" i="18"/>
  <c r="E61" i="18"/>
  <c r="D61" i="18"/>
  <c r="E60" i="18"/>
  <c r="D60" i="18"/>
  <c r="E59" i="18"/>
  <c r="D59" i="18"/>
  <c r="E58" i="18"/>
  <c r="D58" i="18"/>
  <c r="E57" i="18"/>
  <c r="D57" i="18"/>
  <c r="E56" i="18"/>
  <c r="D56" i="18"/>
  <c r="E55" i="18"/>
  <c r="D55" i="18"/>
  <c r="E54" i="18"/>
  <c r="D54" i="18"/>
  <c r="E53" i="18"/>
  <c r="D53" i="18"/>
  <c r="E52" i="18"/>
  <c r="D52" i="18"/>
  <c r="E51" i="18"/>
  <c r="D51" i="18"/>
  <c r="E50" i="18"/>
  <c r="D50" i="18"/>
  <c r="BL49" i="18"/>
  <c r="E49" i="18"/>
  <c r="D49" i="18"/>
  <c r="BL48" i="18"/>
  <c r="E48" i="18"/>
  <c r="D48" i="18"/>
  <c r="BL47" i="18"/>
  <c r="E47" i="18"/>
  <c r="D47" i="18"/>
  <c r="BL46" i="18"/>
  <c r="E46" i="18"/>
  <c r="D46" i="18"/>
  <c r="BL45" i="18"/>
  <c r="E45" i="18"/>
  <c r="D45" i="18"/>
  <c r="BL44" i="18"/>
  <c r="E44" i="18"/>
  <c r="D44" i="18"/>
  <c r="BL43" i="18"/>
  <c r="E43" i="18"/>
  <c r="D43" i="18"/>
  <c r="BL42" i="18"/>
  <c r="E42" i="18"/>
  <c r="D42" i="18"/>
  <c r="BL41" i="18"/>
  <c r="E41" i="18"/>
  <c r="D41" i="18"/>
  <c r="BL40" i="18"/>
  <c r="E40" i="18"/>
  <c r="D40" i="18"/>
  <c r="BL39" i="18"/>
  <c r="E39" i="18"/>
  <c r="D39" i="18"/>
  <c r="BL38" i="18"/>
  <c r="E38" i="18"/>
  <c r="D38" i="18"/>
  <c r="BL37" i="18"/>
  <c r="E37" i="18"/>
  <c r="D37" i="18"/>
  <c r="BL36" i="18"/>
  <c r="E36" i="18"/>
  <c r="D36" i="18"/>
  <c r="BL35" i="18"/>
  <c r="E35" i="18"/>
  <c r="D35" i="18"/>
  <c r="BL34" i="18"/>
  <c r="BL33" i="18"/>
  <c r="BL32" i="18"/>
  <c r="BL31" i="18"/>
  <c r="BL30" i="18"/>
  <c r="BL29" i="18"/>
  <c r="BL28" i="18"/>
  <c r="BL27" i="18"/>
  <c r="BL26" i="18"/>
  <c r="BL25" i="18"/>
  <c r="BL24" i="18"/>
  <c r="BG24" i="18"/>
  <c r="BJ21" i="18"/>
  <c r="BG21" i="18"/>
  <c r="BK21" i="18" s="1"/>
  <c r="BK20" i="18"/>
  <c r="BJ24" i="18" s="1"/>
  <c r="BJ20" i="18"/>
  <c r="BG20" i="18"/>
  <c r="BI20" i="18" s="1"/>
  <c r="B362" i="10"/>
  <c r="D362" i="10" s="1"/>
  <c r="B360" i="10"/>
  <c r="D360" i="10" s="1"/>
  <c r="B356" i="10"/>
  <c r="D356" i="10" s="1"/>
  <c r="D351" i="10"/>
  <c r="B351" i="10"/>
  <c r="B349" i="10"/>
  <c r="D349" i="10" s="1"/>
  <c r="D347" i="10"/>
  <c r="B347" i="10"/>
  <c r="B343" i="10"/>
  <c r="D343" i="10" s="1"/>
  <c r="B341" i="10"/>
  <c r="D341" i="10" s="1"/>
  <c r="B339" i="10"/>
  <c r="D339" i="10" s="1"/>
  <c r="B335" i="10"/>
  <c r="D335" i="10" s="1"/>
  <c r="B333" i="10"/>
  <c r="D333" i="10" s="1"/>
  <c r="D331" i="10"/>
  <c r="B331" i="10"/>
  <c r="B327" i="10"/>
  <c r="D327" i="10" s="1"/>
  <c r="B310" i="10"/>
  <c r="D310" i="10" s="1"/>
  <c r="B309" i="10"/>
  <c r="D309" i="10" s="1"/>
  <c r="B307" i="10"/>
  <c r="D307" i="10" s="1"/>
  <c r="D304" i="10"/>
  <c r="B304" i="10"/>
  <c r="D303" i="10"/>
  <c r="B303" i="10"/>
  <c r="B297" i="10"/>
  <c r="D297" i="10" s="1"/>
  <c r="B295" i="10"/>
  <c r="D295" i="10" s="1"/>
  <c r="B293" i="10"/>
  <c r="D293" i="10" s="1"/>
  <c r="B289" i="10"/>
  <c r="D289" i="10" s="1"/>
  <c r="D287" i="10"/>
  <c r="B287" i="10"/>
  <c r="B285" i="10"/>
  <c r="D285" i="10" s="1"/>
  <c r="B283" i="10"/>
  <c r="D283" i="10" s="1"/>
  <c r="B281" i="10"/>
  <c r="D281" i="10" s="1"/>
  <c r="B275" i="10"/>
  <c r="D275" i="10" s="1"/>
  <c r="D272" i="10"/>
  <c r="B272" i="10"/>
  <c r="B271" i="10"/>
  <c r="D271" i="10" s="1"/>
  <c r="B267" i="10"/>
  <c r="D267" i="10" s="1"/>
  <c r="B266" i="10"/>
  <c r="D266" i="10" s="1"/>
  <c r="D263" i="10"/>
  <c r="B263" i="10"/>
  <c r="D259" i="10"/>
  <c r="B259" i="10"/>
  <c r="B258" i="10"/>
  <c r="D258" i="10" s="1"/>
  <c r="D255" i="10"/>
  <c r="B255" i="10"/>
  <c r="B251" i="10"/>
  <c r="D251" i="10" s="1"/>
  <c r="B250" i="10"/>
  <c r="D250" i="10" s="1"/>
  <c r="B247" i="10"/>
  <c r="D247" i="10" s="1"/>
  <c r="B243" i="10"/>
  <c r="D243" i="10" s="1"/>
  <c r="B242" i="10"/>
  <c r="D242" i="10" s="1"/>
  <c r="B239" i="10"/>
  <c r="D239" i="10" s="1"/>
  <c r="B237" i="10"/>
  <c r="D237" i="10" s="1"/>
  <c r="B233" i="10"/>
  <c r="D233" i="10" s="1"/>
  <c r="D231" i="10"/>
  <c r="B231" i="10"/>
  <c r="B229" i="10"/>
  <c r="D229" i="10" s="1"/>
  <c r="B226" i="10"/>
  <c r="D226" i="10" s="1"/>
  <c r="B225" i="10"/>
  <c r="D225" i="10" s="1"/>
  <c r="B221" i="10"/>
  <c r="D221" i="10" s="1"/>
  <c r="B217" i="10"/>
  <c r="D217" i="10" s="1"/>
  <c r="D215" i="10"/>
  <c r="B215" i="10"/>
  <c r="B209" i="10"/>
  <c r="D209" i="10" s="1"/>
  <c r="B205" i="10"/>
  <c r="D205" i="10" s="1"/>
  <c r="B203" i="10"/>
  <c r="D203" i="10" s="1"/>
  <c r="B201" i="10"/>
  <c r="D201" i="10" s="1"/>
  <c r="B199" i="10"/>
  <c r="D199" i="10" s="1"/>
  <c r="B197" i="10"/>
  <c r="D197" i="10" s="1"/>
  <c r="B193" i="10"/>
  <c r="D193" i="10" s="1"/>
  <c r="B187" i="10"/>
  <c r="D187" i="10" s="1"/>
  <c r="B185" i="10"/>
  <c r="D185" i="10" s="1"/>
  <c r="B181" i="10"/>
  <c r="D181" i="10" s="1"/>
  <c r="D179" i="10"/>
  <c r="B179" i="10"/>
  <c r="B178" i="10"/>
  <c r="D178" i="10" s="1"/>
  <c r="B177" i="10"/>
  <c r="D177" i="10" s="1"/>
  <c r="B173" i="10"/>
  <c r="D173" i="10" s="1"/>
  <c r="B171" i="10"/>
  <c r="D171" i="10" s="1"/>
  <c r="B169" i="10"/>
  <c r="D169" i="10" s="1"/>
  <c r="B165" i="10"/>
  <c r="D165" i="10" s="1"/>
  <c r="D163" i="10"/>
  <c r="B163" i="10"/>
  <c r="B161" i="10"/>
  <c r="D161" i="10" s="1"/>
  <c r="B157" i="10"/>
  <c r="D157" i="10" s="1"/>
  <c r="B155" i="10"/>
  <c r="D155" i="10" s="1"/>
  <c r="B153" i="10"/>
  <c r="D153" i="10" s="1"/>
  <c r="B149" i="10"/>
  <c r="D149" i="10" s="1"/>
  <c r="R146" i="10"/>
  <c r="S146" i="10" s="1"/>
  <c r="B146" i="10"/>
  <c r="D146" i="10" s="1"/>
  <c r="S145" i="10"/>
  <c r="R145" i="10"/>
  <c r="B145" i="10"/>
  <c r="D145" i="10" s="1"/>
  <c r="R144" i="10"/>
  <c r="S144" i="10" s="1"/>
  <c r="B144" i="10"/>
  <c r="D144" i="10" s="1"/>
  <c r="S143" i="10"/>
  <c r="R143" i="10"/>
  <c r="R142" i="10"/>
  <c r="S142" i="10" s="1"/>
  <c r="B142" i="10"/>
  <c r="D142" i="10" s="1"/>
  <c r="S141" i="10"/>
  <c r="R141" i="10"/>
  <c r="R140" i="10"/>
  <c r="S140" i="10" s="1"/>
  <c r="B140" i="10"/>
  <c r="D140" i="10" s="1"/>
  <c r="R139" i="10"/>
  <c r="S139" i="10" s="1"/>
  <c r="B139" i="10"/>
  <c r="D139" i="10" s="1"/>
  <c r="R138" i="10"/>
  <c r="S138" i="10" s="1"/>
  <c r="C137" i="10"/>
  <c r="B137" i="10"/>
  <c r="D137" i="10" s="1"/>
  <c r="C136" i="10"/>
  <c r="C135" i="10"/>
  <c r="C134" i="10"/>
  <c r="B134" i="10"/>
  <c r="D134" i="10" s="1"/>
  <c r="C133" i="10"/>
  <c r="C132" i="10"/>
  <c r="C131" i="10"/>
  <c r="C130" i="10"/>
  <c r="C129" i="10"/>
  <c r="C128" i="10"/>
  <c r="C127" i="10"/>
  <c r="C126" i="10"/>
  <c r="C125" i="10"/>
  <c r="B125" i="10"/>
  <c r="D125" i="10" s="1"/>
  <c r="C124" i="10"/>
  <c r="C123" i="10"/>
  <c r="C122" i="10"/>
  <c r="B122" i="10"/>
  <c r="D122" i="10" s="1"/>
  <c r="C121" i="10"/>
  <c r="B121" i="10"/>
  <c r="D121" i="10" s="1"/>
  <c r="C120" i="10"/>
  <c r="C119" i="10"/>
  <c r="C118" i="10"/>
  <c r="B118" i="10"/>
  <c r="D118" i="10" s="1"/>
  <c r="C117" i="10"/>
  <c r="C116" i="10"/>
  <c r="C115" i="10"/>
  <c r="C114" i="10"/>
  <c r="B114" i="10"/>
  <c r="D114" i="10" s="1"/>
  <c r="C113" i="10"/>
  <c r="C112" i="10"/>
  <c r="C111" i="10"/>
  <c r="C110" i="10"/>
  <c r="C109" i="10"/>
  <c r="B109" i="10"/>
  <c r="D109" i="10" s="1"/>
  <c r="C108" i="10"/>
  <c r="C107" i="10"/>
  <c r="C106" i="10"/>
  <c r="B106" i="10"/>
  <c r="D106" i="10" s="1"/>
  <c r="C105" i="10"/>
  <c r="B105" i="10"/>
  <c r="D105" i="10" s="1"/>
  <c r="C104" i="10"/>
  <c r="C103" i="10"/>
  <c r="C102" i="10"/>
  <c r="B102" i="10"/>
  <c r="D102" i="10" s="1"/>
  <c r="C101" i="10"/>
  <c r="D100" i="10"/>
  <c r="C100" i="10"/>
  <c r="B100" i="10"/>
  <c r="C99" i="10"/>
  <c r="C98" i="10"/>
  <c r="C97" i="10"/>
  <c r="D96" i="10"/>
  <c r="C96" i="10"/>
  <c r="C95" i="10"/>
  <c r="C94" i="10"/>
  <c r="C93" i="10"/>
  <c r="L90" i="10"/>
  <c r="Z52" i="15" s="1"/>
  <c r="K90" i="10"/>
  <c r="X52" i="15" s="1"/>
  <c r="J90" i="10"/>
  <c r="G90" i="10"/>
  <c r="H90" i="10" s="1"/>
  <c r="Z52" i="14" s="1"/>
  <c r="F90" i="10"/>
  <c r="B90" i="10"/>
  <c r="J89" i="10"/>
  <c r="F89" i="10"/>
  <c r="G89" i="10" s="1"/>
  <c r="X51" i="14" s="1"/>
  <c r="C89" i="10"/>
  <c r="B89" i="10"/>
  <c r="Y88" i="10"/>
  <c r="X88" i="10"/>
  <c r="L88" i="10"/>
  <c r="Z50" i="15" s="1"/>
  <c r="J88" i="10"/>
  <c r="K88" i="10" s="1"/>
  <c r="X50" i="15" s="1"/>
  <c r="G88" i="10"/>
  <c r="F88" i="10"/>
  <c r="B270" i="10" s="1"/>
  <c r="D270" i="10" s="1"/>
  <c r="B88" i="10"/>
  <c r="B180" i="10" s="1"/>
  <c r="D180" i="10" s="1"/>
  <c r="Y87" i="10"/>
  <c r="X87" i="10"/>
  <c r="K87" i="10"/>
  <c r="J87" i="10"/>
  <c r="B359" i="10" s="1"/>
  <c r="D359" i="10" s="1"/>
  <c r="F87" i="10"/>
  <c r="G87" i="10" s="1"/>
  <c r="B87" i="10"/>
  <c r="C87" i="10" s="1"/>
  <c r="Y86" i="10"/>
  <c r="X86" i="10"/>
  <c r="K86" i="10"/>
  <c r="J86" i="10"/>
  <c r="B358" i="10" s="1"/>
  <c r="D358" i="10" s="1"/>
  <c r="F86" i="10"/>
  <c r="B268" i="10" s="1"/>
  <c r="D268" i="10" s="1"/>
  <c r="D86" i="10"/>
  <c r="Z48" i="8" s="1"/>
  <c r="C86" i="10"/>
  <c r="X48" i="8" s="1"/>
  <c r="B86" i="10"/>
  <c r="Y85" i="10"/>
  <c r="X85" i="10"/>
  <c r="J85" i="10"/>
  <c r="B357" i="10" s="1"/>
  <c r="D357" i="10" s="1"/>
  <c r="H85" i="10"/>
  <c r="Z47" i="14" s="1"/>
  <c r="G85" i="10"/>
  <c r="X47" i="14" s="1"/>
  <c r="F85" i="10"/>
  <c r="D85" i="10"/>
  <c r="Z47" i="8" s="1"/>
  <c r="C85" i="10"/>
  <c r="X47" i="8" s="1"/>
  <c r="B85" i="10"/>
  <c r="Y84" i="10"/>
  <c r="X84" i="10"/>
  <c r="L84" i="10"/>
  <c r="Z46" i="15" s="1"/>
  <c r="K84" i="10"/>
  <c r="X46" i="15" s="1"/>
  <c r="J84" i="10"/>
  <c r="H84" i="10"/>
  <c r="Z46" i="14" s="1"/>
  <c r="G84" i="10"/>
  <c r="X46" i="14" s="1"/>
  <c r="F84" i="10"/>
  <c r="B84" i="10"/>
  <c r="Y83" i="10"/>
  <c r="X83" i="10"/>
  <c r="K83" i="10"/>
  <c r="X45" i="15" s="1"/>
  <c r="J83" i="10"/>
  <c r="B355" i="10" s="1"/>
  <c r="D355" i="10" s="1"/>
  <c r="F83" i="10"/>
  <c r="G83" i="10" s="1"/>
  <c r="H83" i="10" s="1"/>
  <c r="Z45" i="14" s="1"/>
  <c r="B83" i="10"/>
  <c r="C83" i="10" s="1"/>
  <c r="Y82" i="10"/>
  <c r="X82" i="10"/>
  <c r="J82" i="10"/>
  <c r="F82" i="10"/>
  <c r="B82" i="10"/>
  <c r="C82" i="10" s="1"/>
  <c r="X44" i="8" s="1"/>
  <c r="Y81" i="10"/>
  <c r="X81" i="10"/>
  <c r="J81" i="10"/>
  <c r="K81" i="10" s="1"/>
  <c r="H81" i="10"/>
  <c r="Z43" i="14" s="1"/>
  <c r="F81" i="10"/>
  <c r="G81" i="10" s="1"/>
  <c r="X43" i="14" s="1"/>
  <c r="C81" i="10"/>
  <c r="D81" i="10" s="1"/>
  <c r="Z43" i="8" s="1"/>
  <c r="B81" i="10"/>
  <c r="Y80" i="10"/>
  <c r="X80" i="10"/>
  <c r="J80" i="10"/>
  <c r="B352" i="10" s="1"/>
  <c r="D352" i="10" s="1"/>
  <c r="G80" i="10"/>
  <c r="F80" i="10"/>
  <c r="B262" i="10" s="1"/>
  <c r="D262" i="10" s="1"/>
  <c r="B80" i="10"/>
  <c r="B172" i="10" s="1"/>
  <c r="D172" i="10" s="1"/>
  <c r="Y79" i="10"/>
  <c r="X79" i="10"/>
  <c r="K79" i="10"/>
  <c r="J79" i="10"/>
  <c r="G79" i="10"/>
  <c r="F79" i="10"/>
  <c r="B261" i="10" s="1"/>
  <c r="D261" i="10" s="1"/>
  <c r="B79" i="10"/>
  <c r="C79" i="10" s="1"/>
  <c r="Y78" i="10"/>
  <c r="X78" i="10"/>
  <c r="J78" i="10"/>
  <c r="B350" i="10" s="1"/>
  <c r="D350" i="10" s="1"/>
  <c r="F78" i="10"/>
  <c r="B260" i="10" s="1"/>
  <c r="D260" i="10" s="1"/>
  <c r="D78" i="10"/>
  <c r="Z40" i="8" s="1"/>
  <c r="C78" i="10"/>
  <c r="B78" i="10"/>
  <c r="B170" i="10" s="1"/>
  <c r="D170" i="10" s="1"/>
  <c r="Y77" i="10"/>
  <c r="X77" i="10"/>
  <c r="J77" i="10"/>
  <c r="K77" i="10" s="1"/>
  <c r="H77" i="10"/>
  <c r="Z39" i="14" s="1"/>
  <c r="G77" i="10"/>
  <c r="X39" i="14" s="1"/>
  <c r="F77" i="10"/>
  <c r="D77" i="10"/>
  <c r="Z39" i="8" s="1"/>
  <c r="C77" i="10"/>
  <c r="X39" i="8" s="1"/>
  <c r="B77" i="10"/>
  <c r="Y76" i="10"/>
  <c r="X76" i="10"/>
  <c r="L76" i="10"/>
  <c r="Z38" i="15" s="1"/>
  <c r="K76" i="10"/>
  <c r="X38" i="15" s="1"/>
  <c r="J76" i="10"/>
  <c r="B348" i="10" s="1"/>
  <c r="D348" i="10" s="1"/>
  <c r="H76" i="10"/>
  <c r="Z38" i="14" s="1"/>
  <c r="G76" i="10"/>
  <c r="X38" i="14" s="1"/>
  <c r="F76" i="10"/>
  <c r="B76" i="10"/>
  <c r="Y75" i="10"/>
  <c r="X75" i="10"/>
  <c r="L75" i="10"/>
  <c r="Z37" i="15" s="1"/>
  <c r="K75" i="10"/>
  <c r="X37" i="15" s="1"/>
  <c r="J75" i="10"/>
  <c r="F75" i="10"/>
  <c r="G75" i="10" s="1"/>
  <c r="B75" i="10"/>
  <c r="C75" i="10" s="1"/>
  <c r="D75" i="10" s="1"/>
  <c r="Z37" i="8" s="1"/>
  <c r="Y74" i="10"/>
  <c r="X74" i="10"/>
  <c r="J74" i="10"/>
  <c r="F74" i="10"/>
  <c r="D74" i="10"/>
  <c r="Z36" i="8" s="1"/>
  <c r="B74" i="10"/>
  <c r="C74" i="10" s="1"/>
  <c r="X36" i="8" s="1"/>
  <c r="Y73" i="10"/>
  <c r="X73" i="10"/>
  <c r="J73" i="10"/>
  <c r="K73" i="10" s="1"/>
  <c r="F73" i="10"/>
  <c r="G73" i="10" s="1"/>
  <c r="X35" i="14" s="1"/>
  <c r="C73" i="10"/>
  <c r="B73" i="10"/>
  <c r="Y72" i="10"/>
  <c r="X72" i="10"/>
  <c r="J72" i="10"/>
  <c r="B344" i="10" s="1"/>
  <c r="D344" i="10" s="1"/>
  <c r="G72" i="10"/>
  <c r="F72" i="10"/>
  <c r="B254" i="10" s="1"/>
  <c r="D254" i="10" s="1"/>
  <c r="C72" i="10"/>
  <c r="D72" i="10" s="1"/>
  <c r="Z34" i="8" s="1"/>
  <c r="B72" i="10"/>
  <c r="B164" i="10" s="1"/>
  <c r="D164" i="10" s="1"/>
  <c r="Y71" i="10"/>
  <c r="X71" i="10"/>
  <c r="K71" i="10"/>
  <c r="J71" i="10"/>
  <c r="F71" i="10"/>
  <c r="G71" i="10" s="1"/>
  <c r="B71" i="10"/>
  <c r="C71" i="10" s="1"/>
  <c r="Y70" i="10"/>
  <c r="X70" i="10"/>
  <c r="J70" i="10"/>
  <c r="B342" i="10" s="1"/>
  <c r="D342" i="10" s="1"/>
  <c r="F70" i="10"/>
  <c r="B252" i="10" s="1"/>
  <c r="D252" i="10" s="1"/>
  <c r="D70" i="10"/>
  <c r="Z32" i="8" s="1"/>
  <c r="C70" i="10"/>
  <c r="X32" i="8" s="1"/>
  <c r="B70" i="10"/>
  <c r="B162" i="10" s="1"/>
  <c r="D162" i="10" s="1"/>
  <c r="Y69" i="10"/>
  <c r="X69" i="10"/>
  <c r="J69" i="10"/>
  <c r="K69" i="10" s="1"/>
  <c r="L69" i="10" s="1"/>
  <c r="Z31" i="15" s="1"/>
  <c r="H69" i="10"/>
  <c r="Z31" i="14" s="1"/>
  <c r="G69" i="10"/>
  <c r="X31" i="14" s="1"/>
  <c r="F69" i="10"/>
  <c r="C69" i="10"/>
  <c r="D69" i="10" s="1"/>
  <c r="Z31" i="8" s="1"/>
  <c r="B69" i="10"/>
  <c r="Y68" i="10"/>
  <c r="X68" i="10"/>
  <c r="L68" i="10"/>
  <c r="Z30" i="15" s="1"/>
  <c r="K68" i="10"/>
  <c r="X30" i="15" s="1"/>
  <c r="J68" i="10"/>
  <c r="B340" i="10" s="1"/>
  <c r="D340" i="10" s="1"/>
  <c r="G68" i="10"/>
  <c r="X30" i="14" s="1"/>
  <c r="F68" i="10"/>
  <c r="B68" i="10"/>
  <c r="Y67" i="10"/>
  <c r="X67" i="10"/>
  <c r="L67" i="10"/>
  <c r="Z29" i="15" s="1"/>
  <c r="K67" i="10"/>
  <c r="X29" i="15" s="1"/>
  <c r="J67" i="10"/>
  <c r="F67" i="10"/>
  <c r="G67" i="10" s="1"/>
  <c r="H67" i="10" s="1"/>
  <c r="Z29" i="14" s="1"/>
  <c r="B67" i="10"/>
  <c r="C67" i="10" s="1"/>
  <c r="Y66" i="10"/>
  <c r="X66" i="10"/>
  <c r="J66" i="10"/>
  <c r="F66" i="10"/>
  <c r="B66" i="10"/>
  <c r="C66" i="10" s="1"/>
  <c r="D66" i="10" s="1"/>
  <c r="Z28" i="8" s="1"/>
  <c r="Y65" i="10"/>
  <c r="X65" i="10"/>
  <c r="J65" i="10"/>
  <c r="K65" i="10" s="1"/>
  <c r="F65" i="10"/>
  <c r="G65" i="10" s="1"/>
  <c r="X27" i="14" s="1"/>
  <c r="C65" i="10"/>
  <c r="D65" i="10" s="1"/>
  <c r="Z27" i="8" s="1"/>
  <c r="B65" i="10"/>
  <c r="Y64" i="10"/>
  <c r="X64" i="10"/>
  <c r="J64" i="10"/>
  <c r="B336" i="10" s="1"/>
  <c r="D336" i="10" s="1"/>
  <c r="G64" i="10"/>
  <c r="F64" i="10"/>
  <c r="B246" i="10" s="1"/>
  <c r="D246" i="10" s="1"/>
  <c r="C64" i="10"/>
  <c r="B64" i="10"/>
  <c r="B156" i="10" s="1"/>
  <c r="D156" i="10" s="1"/>
  <c r="Y63" i="10"/>
  <c r="X63" i="10"/>
  <c r="K63" i="10"/>
  <c r="J63" i="10"/>
  <c r="F63" i="10"/>
  <c r="B245" i="10" s="1"/>
  <c r="D245" i="10" s="1"/>
  <c r="B63" i="10"/>
  <c r="C63" i="10" s="1"/>
  <c r="D63" i="10" s="1"/>
  <c r="Z25" i="8" s="1"/>
  <c r="Y62" i="10"/>
  <c r="X62" i="10"/>
  <c r="K62" i="10"/>
  <c r="L62" i="10" s="1"/>
  <c r="Z24" i="15" s="1"/>
  <c r="J62" i="10"/>
  <c r="B334" i="10" s="1"/>
  <c r="D334" i="10" s="1"/>
  <c r="F62" i="10"/>
  <c r="B244" i="10" s="1"/>
  <c r="D244" i="10" s="1"/>
  <c r="D62" i="10"/>
  <c r="Z24" i="8" s="1"/>
  <c r="C62" i="10"/>
  <c r="B62" i="10"/>
  <c r="B154" i="10" s="1"/>
  <c r="D154" i="10" s="1"/>
  <c r="Y61" i="10"/>
  <c r="X61" i="10"/>
  <c r="J61" i="10"/>
  <c r="K61" i="10" s="1"/>
  <c r="H61" i="10"/>
  <c r="Z23" i="14" s="1"/>
  <c r="G61" i="10"/>
  <c r="X23" i="14" s="1"/>
  <c r="F61" i="10"/>
  <c r="C61" i="10"/>
  <c r="X23" i="8" s="1"/>
  <c r="B61" i="10"/>
  <c r="Y60" i="10"/>
  <c r="X60" i="10"/>
  <c r="L60" i="10"/>
  <c r="Z22" i="15" s="1"/>
  <c r="K60" i="10"/>
  <c r="X22" i="15" s="1"/>
  <c r="J60" i="10"/>
  <c r="B332" i="10" s="1"/>
  <c r="D332" i="10" s="1"/>
  <c r="G60" i="10"/>
  <c r="H60" i="10" s="1"/>
  <c r="Z22" i="14" s="1"/>
  <c r="F60" i="10"/>
  <c r="B60" i="10"/>
  <c r="Y59" i="10"/>
  <c r="X59" i="10"/>
  <c r="L59" i="10"/>
  <c r="Z21" i="15" s="1"/>
  <c r="K59" i="10"/>
  <c r="X21" i="15" s="1"/>
  <c r="J59" i="10"/>
  <c r="F59" i="10"/>
  <c r="G59" i="10" s="1"/>
  <c r="B59" i="10"/>
  <c r="C59" i="10" s="1"/>
  <c r="X21" i="8" s="1"/>
  <c r="Y58" i="10"/>
  <c r="X58" i="10"/>
  <c r="J58" i="10"/>
  <c r="F58" i="10"/>
  <c r="D58" i="10"/>
  <c r="Z20" i="8" s="1"/>
  <c r="B58" i="10"/>
  <c r="C58" i="10" s="1"/>
  <c r="X20" i="8" s="1"/>
  <c r="Y57" i="10"/>
  <c r="X57" i="10"/>
  <c r="K57" i="10"/>
  <c r="L57" i="10" s="1"/>
  <c r="Z19" i="15" s="1"/>
  <c r="J57" i="10"/>
  <c r="B329" i="10" s="1"/>
  <c r="D329" i="10" s="1"/>
  <c r="F57" i="10"/>
  <c r="G57" i="10" s="1"/>
  <c r="C57" i="10"/>
  <c r="X19" i="8" s="1"/>
  <c r="B57" i="10"/>
  <c r="Y56" i="10"/>
  <c r="X56" i="10"/>
  <c r="V56" i="10"/>
  <c r="P56" i="10"/>
  <c r="O56" i="10"/>
  <c r="AG51" i="2" s="1"/>
  <c r="J56" i="10"/>
  <c r="F56" i="10"/>
  <c r="G56" i="10" s="1"/>
  <c r="H56" i="10" s="1"/>
  <c r="Z18" i="14" s="1"/>
  <c r="C56" i="10"/>
  <c r="D56" i="10" s="1"/>
  <c r="Z18" i="8" s="1"/>
  <c r="B56" i="10"/>
  <c r="B148" i="10" s="1"/>
  <c r="D148" i="10" s="1"/>
  <c r="Y55" i="10"/>
  <c r="X55" i="10"/>
  <c r="V55" i="10"/>
  <c r="P55" i="10"/>
  <c r="AL50" i="2" s="1"/>
  <c r="O55" i="10"/>
  <c r="AG50" i="2" s="1"/>
  <c r="L55" i="10"/>
  <c r="Z17" i="15" s="1"/>
  <c r="K55" i="10"/>
  <c r="X17" i="15" s="1"/>
  <c r="J55" i="10"/>
  <c r="G55" i="10"/>
  <c r="X17" i="14" s="1"/>
  <c r="F55" i="10"/>
  <c r="B55" i="10"/>
  <c r="C55" i="10" s="1"/>
  <c r="D55" i="10" s="1"/>
  <c r="Z17" i="8" s="1"/>
  <c r="Y54" i="10"/>
  <c r="X54" i="10"/>
  <c r="V54" i="10"/>
  <c r="P54" i="10"/>
  <c r="AL49" i="2" s="1"/>
  <c r="O54" i="10"/>
  <c r="AG49" i="2" s="1"/>
  <c r="K54" i="10"/>
  <c r="J54" i="10"/>
  <c r="B326" i="10" s="1"/>
  <c r="D326" i="10" s="1"/>
  <c r="F54" i="10"/>
  <c r="B236" i="10" s="1"/>
  <c r="D236" i="10" s="1"/>
  <c r="B54" i="10"/>
  <c r="C54" i="10" s="1"/>
  <c r="Y53" i="10"/>
  <c r="X53" i="10"/>
  <c r="V53" i="10"/>
  <c r="P53" i="10"/>
  <c r="AL48" i="2" s="1"/>
  <c r="O53" i="10"/>
  <c r="AG48" i="2" s="1"/>
  <c r="J53" i="10"/>
  <c r="K53" i="10" s="1"/>
  <c r="H53" i="10"/>
  <c r="Z15" i="14" s="1"/>
  <c r="F53" i="10"/>
  <c r="G53" i="10" s="1"/>
  <c r="X15" i="14" s="1"/>
  <c r="B53" i="10"/>
  <c r="C53" i="10" s="1"/>
  <c r="D53" i="10" s="1"/>
  <c r="Z15" i="8" s="1"/>
  <c r="Y52" i="10"/>
  <c r="X52" i="10"/>
  <c r="V52" i="10"/>
  <c r="P52" i="10"/>
  <c r="AL47" i="2" s="1"/>
  <c r="O52" i="10"/>
  <c r="AG47" i="2" s="1"/>
  <c r="J52" i="10"/>
  <c r="B324" i="10" s="1"/>
  <c r="D324" i="10" s="1"/>
  <c r="G52" i="10"/>
  <c r="X14" i="14" s="1"/>
  <c r="F52" i="10"/>
  <c r="B234" i="10" s="1"/>
  <c r="D234" i="10" s="1"/>
  <c r="C52" i="10"/>
  <c r="D52" i="10" s="1"/>
  <c r="Z14" i="8" s="1"/>
  <c r="B52" i="10"/>
  <c r="L51" i="10"/>
  <c r="Z13" i="15" s="1"/>
  <c r="J51" i="10"/>
  <c r="K51" i="10" s="1"/>
  <c r="X13" i="15" s="1"/>
  <c r="F51" i="10"/>
  <c r="G51" i="10" s="1"/>
  <c r="X13" i="14" s="1"/>
  <c r="B51" i="10"/>
  <c r="C51" i="10" s="1"/>
  <c r="J50" i="10"/>
  <c r="B322" i="10" s="1"/>
  <c r="D322" i="10" s="1"/>
  <c r="G50" i="10"/>
  <c r="X12" i="14" s="1"/>
  <c r="F50" i="10"/>
  <c r="B232" i="10" s="1"/>
  <c r="D232" i="10" s="1"/>
  <c r="C50" i="10"/>
  <c r="X12" i="8" s="1"/>
  <c r="B50" i="10"/>
  <c r="L49" i="10"/>
  <c r="Z11" i="15" s="1"/>
  <c r="J49" i="10"/>
  <c r="K49" i="10" s="1"/>
  <c r="X11" i="15" s="1"/>
  <c r="F49" i="10"/>
  <c r="G49" i="10" s="1"/>
  <c r="X11" i="14" s="1"/>
  <c r="B49" i="10"/>
  <c r="C49" i="10" s="1"/>
  <c r="V48" i="10"/>
  <c r="U48" i="10"/>
  <c r="T48" i="10"/>
  <c r="J48" i="10"/>
  <c r="F48" i="10"/>
  <c r="B48" i="10"/>
  <c r="C48" i="10" s="1"/>
  <c r="D48" i="10" s="1"/>
  <c r="Z10" i="8" s="1"/>
  <c r="U47" i="10"/>
  <c r="T47" i="10"/>
  <c r="J47" i="10"/>
  <c r="K47" i="10" s="1"/>
  <c r="F47" i="10"/>
  <c r="G47" i="10" s="1"/>
  <c r="D47" i="10"/>
  <c r="Z9" i="8" s="1"/>
  <c r="C47" i="10"/>
  <c r="X9" i="8" s="1"/>
  <c r="B47" i="10"/>
  <c r="L46" i="10"/>
  <c r="Z8" i="15" s="1"/>
  <c r="J46" i="10"/>
  <c r="K46" i="10" s="1"/>
  <c r="X8" i="15" s="1"/>
  <c r="F46" i="10"/>
  <c r="B228" i="10" s="1"/>
  <c r="D228" i="10" s="1"/>
  <c r="C46" i="10"/>
  <c r="D46" i="10" s="1"/>
  <c r="Z8" i="8" s="1"/>
  <c r="B46" i="10"/>
  <c r="B138" i="10" s="1"/>
  <c r="D138" i="10" s="1"/>
  <c r="J45" i="10"/>
  <c r="K45" i="10" s="1"/>
  <c r="H45" i="10"/>
  <c r="V52" i="14" s="1"/>
  <c r="F45" i="10"/>
  <c r="G45" i="10" s="1"/>
  <c r="T52" i="14" s="1"/>
  <c r="B45" i="10"/>
  <c r="C45" i="10" s="1"/>
  <c r="T52" i="8" s="1"/>
  <c r="K44" i="10"/>
  <c r="T51" i="15" s="1"/>
  <c r="J44" i="10"/>
  <c r="B316" i="10" s="1"/>
  <c r="D316" i="10" s="1"/>
  <c r="G44" i="10"/>
  <c r="T51" i="14" s="1"/>
  <c r="F44" i="10"/>
  <c r="B44" i="10"/>
  <c r="J43" i="10"/>
  <c r="B315" i="10" s="1"/>
  <c r="D315" i="10" s="1"/>
  <c r="F43" i="10"/>
  <c r="G43" i="10" s="1"/>
  <c r="C43" i="10"/>
  <c r="T50" i="8" s="1"/>
  <c r="B43" i="10"/>
  <c r="B135" i="10" s="1"/>
  <c r="D135" i="10" s="1"/>
  <c r="J42" i="10"/>
  <c r="K42" i="10" s="1"/>
  <c r="H42" i="10"/>
  <c r="V49" i="14" s="1"/>
  <c r="G42" i="10"/>
  <c r="T49" i="14" s="1"/>
  <c r="F42" i="10"/>
  <c r="B224" i="10" s="1"/>
  <c r="D224" i="10" s="1"/>
  <c r="D42" i="10"/>
  <c r="V49" i="8" s="1"/>
  <c r="C42" i="10"/>
  <c r="T49" i="8" s="1"/>
  <c r="B42" i="10"/>
  <c r="J41" i="10"/>
  <c r="B313" i="10" s="1"/>
  <c r="D313" i="10" s="1"/>
  <c r="G41" i="10"/>
  <c r="F41" i="10"/>
  <c r="B223" i="10" s="1"/>
  <c r="D223" i="10" s="1"/>
  <c r="B41" i="10"/>
  <c r="C41" i="10" s="1"/>
  <c r="J40" i="10"/>
  <c r="F40" i="10"/>
  <c r="G40" i="10" s="1"/>
  <c r="T47" i="14" s="1"/>
  <c r="C40" i="10"/>
  <c r="B40" i="10"/>
  <c r="B132" i="10" s="1"/>
  <c r="D132" i="10" s="1"/>
  <c r="J39" i="10"/>
  <c r="K39" i="10" s="1"/>
  <c r="F39" i="10"/>
  <c r="G39" i="10" s="1"/>
  <c r="C39" i="10"/>
  <c r="T46" i="8" s="1"/>
  <c r="B39" i="10"/>
  <c r="B131" i="10" s="1"/>
  <c r="D131" i="10" s="1"/>
  <c r="L38" i="10"/>
  <c r="V45" i="15" s="1"/>
  <c r="K38" i="10"/>
  <c r="T45" i="15" s="1"/>
  <c r="J38" i="10"/>
  <c r="F38" i="10"/>
  <c r="D38" i="10"/>
  <c r="V45" i="8" s="1"/>
  <c r="B38" i="10"/>
  <c r="C38" i="10" s="1"/>
  <c r="T45" i="8" s="1"/>
  <c r="AI37" i="10"/>
  <c r="J37" i="10"/>
  <c r="K37" i="10" s="1"/>
  <c r="T44" i="15" s="1"/>
  <c r="G37" i="10"/>
  <c r="F37" i="10"/>
  <c r="B219" i="10" s="1"/>
  <c r="D219" i="10" s="1"/>
  <c r="C37" i="10"/>
  <c r="B37" i="10"/>
  <c r="B129" i="10" s="1"/>
  <c r="D129" i="10" s="1"/>
  <c r="J36" i="10"/>
  <c r="B308" i="10" s="1"/>
  <c r="D308" i="10" s="1"/>
  <c r="F36" i="10"/>
  <c r="B218" i="10" s="1"/>
  <c r="D218" i="10" s="1"/>
  <c r="B36" i="10"/>
  <c r="C36" i="10" s="1"/>
  <c r="K35" i="10"/>
  <c r="T42" i="15" s="1"/>
  <c r="J35" i="10"/>
  <c r="G35" i="10"/>
  <c r="T42" i="14" s="1"/>
  <c r="F35" i="10"/>
  <c r="B35" i="10"/>
  <c r="J34" i="10"/>
  <c r="F34" i="10"/>
  <c r="B216" i="10" s="1"/>
  <c r="D216" i="10" s="1"/>
  <c r="B34" i="10"/>
  <c r="B126" i="10" s="1"/>
  <c r="D126" i="10" s="1"/>
  <c r="J33" i="10"/>
  <c r="B305" i="10" s="1"/>
  <c r="D305" i="10" s="1"/>
  <c r="F33" i="10"/>
  <c r="G33" i="10" s="1"/>
  <c r="C33" i="10"/>
  <c r="T40" i="8" s="1"/>
  <c r="B33" i="10"/>
  <c r="K32" i="10"/>
  <c r="T39" i="15" s="1"/>
  <c r="J32" i="10"/>
  <c r="F32" i="10"/>
  <c r="B32" i="10"/>
  <c r="L31" i="10"/>
  <c r="V38" i="15" s="1"/>
  <c r="J31" i="10"/>
  <c r="K31" i="10" s="1"/>
  <c r="T38" i="15" s="1"/>
  <c r="F31" i="10"/>
  <c r="G31" i="10" s="1"/>
  <c r="B31" i="10"/>
  <c r="B123" i="10" s="1"/>
  <c r="D123" i="10" s="1"/>
  <c r="J30" i="10"/>
  <c r="K30" i="10" s="1"/>
  <c r="G30" i="10"/>
  <c r="T37" i="14" s="1"/>
  <c r="F30" i="10"/>
  <c r="B212" i="10" s="1"/>
  <c r="D212" i="10" s="1"/>
  <c r="C30" i="10"/>
  <c r="T37" i="8" s="1"/>
  <c r="B30" i="10"/>
  <c r="J29" i="10"/>
  <c r="K29" i="10" s="1"/>
  <c r="H29" i="10"/>
  <c r="V36" i="14" s="1"/>
  <c r="F29" i="10"/>
  <c r="G29" i="10" s="1"/>
  <c r="T36" i="14" s="1"/>
  <c r="D29" i="10"/>
  <c r="V36" i="8" s="1"/>
  <c r="B29" i="10"/>
  <c r="C29" i="10" s="1"/>
  <c r="T36" i="8" s="1"/>
  <c r="J28" i="10"/>
  <c r="B300" i="10" s="1"/>
  <c r="D300" i="10" s="1"/>
  <c r="F28" i="10"/>
  <c r="B210" i="10" s="1"/>
  <c r="D210" i="10" s="1"/>
  <c r="B28" i="10"/>
  <c r="B120" i="10" s="1"/>
  <c r="D120" i="10" s="1"/>
  <c r="O27" i="10"/>
  <c r="L27" i="10"/>
  <c r="V34" i="15" s="1"/>
  <c r="J27" i="10"/>
  <c r="K27" i="10" s="1"/>
  <c r="T34" i="15" s="1"/>
  <c r="F27" i="10"/>
  <c r="G27" i="10" s="1"/>
  <c r="T34" i="14" s="1"/>
  <c r="B27" i="10"/>
  <c r="B119" i="10" s="1"/>
  <c r="D119" i="10" s="1"/>
  <c r="K26" i="10"/>
  <c r="J26" i="10"/>
  <c r="B298" i="10" s="1"/>
  <c r="D298" i="10" s="1"/>
  <c r="F26" i="10"/>
  <c r="B208" i="10" s="1"/>
  <c r="D208" i="10" s="1"/>
  <c r="C26" i="10"/>
  <c r="T33" i="8" s="1"/>
  <c r="B26" i="10"/>
  <c r="K25" i="10"/>
  <c r="T32" i="15" s="1"/>
  <c r="J25" i="10"/>
  <c r="F25" i="10"/>
  <c r="G25" i="10" s="1"/>
  <c r="B25" i="10"/>
  <c r="J24" i="10"/>
  <c r="B296" i="10" s="1"/>
  <c r="D296" i="10" s="1"/>
  <c r="F24" i="10"/>
  <c r="B206" i="10" s="1"/>
  <c r="D206" i="10" s="1"/>
  <c r="C24" i="10"/>
  <c r="B24" i="10"/>
  <c r="B116" i="10" s="1"/>
  <c r="D116" i="10" s="1"/>
  <c r="J23" i="10"/>
  <c r="K23" i="10" s="1"/>
  <c r="G23" i="10"/>
  <c r="T30" i="14" s="1"/>
  <c r="F23" i="10"/>
  <c r="C23" i="10"/>
  <c r="T30" i="8" s="1"/>
  <c r="B23" i="10"/>
  <c r="B115" i="10" s="1"/>
  <c r="D115" i="10" s="1"/>
  <c r="J22" i="10"/>
  <c r="B294" i="10" s="1"/>
  <c r="D294" i="10" s="1"/>
  <c r="F22" i="10"/>
  <c r="B204" i="10" s="1"/>
  <c r="D204" i="10" s="1"/>
  <c r="B22" i="10"/>
  <c r="C22" i="10" s="1"/>
  <c r="D22" i="10" s="1"/>
  <c r="V29" i="8" s="1"/>
  <c r="K21" i="10"/>
  <c r="T28" i="15" s="1"/>
  <c r="J21" i="10"/>
  <c r="G21" i="10"/>
  <c r="T28" i="14" s="1"/>
  <c r="F21" i="10"/>
  <c r="B21" i="10"/>
  <c r="C21" i="10" s="1"/>
  <c r="J20" i="10"/>
  <c r="H20" i="10"/>
  <c r="V27" i="14" s="1"/>
  <c r="F20" i="10"/>
  <c r="G20" i="10" s="1"/>
  <c r="T27" i="14" s="1"/>
  <c r="B20" i="10"/>
  <c r="B112" i="10" s="1"/>
  <c r="D112" i="10" s="1"/>
  <c r="J19" i="10"/>
  <c r="K19" i="10" s="1"/>
  <c r="F19" i="10"/>
  <c r="G19" i="10" s="1"/>
  <c r="C19" i="10"/>
  <c r="T26" i="8" s="1"/>
  <c r="B19" i="10"/>
  <c r="B111" i="10" s="1"/>
  <c r="D111" i="10" s="1"/>
  <c r="L18" i="10"/>
  <c r="V25" i="15" s="1"/>
  <c r="J18" i="10"/>
  <c r="K18" i="10" s="1"/>
  <c r="T25" i="15" s="1"/>
  <c r="F18" i="10"/>
  <c r="B200" i="10" s="1"/>
  <c r="D200" i="10" s="1"/>
  <c r="B18" i="10"/>
  <c r="C18" i="10" s="1"/>
  <c r="J17" i="10"/>
  <c r="K17" i="10" s="1"/>
  <c r="G17" i="10"/>
  <c r="T24" i="14" s="1"/>
  <c r="F17" i="10"/>
  <c r="C17" i="10"/>
  <c r="T24" i="8" s="1"/>
  <c r="B17" i="10"/>
  <c r="R16" i="10"/>
  <c r="K16" i="10"/>
  <c r="J16" i="10"/>
  <c r="B288" i="10" s="1"/>
  <c r="D288" i="10" s="1"/>
  <c r="G16" i="10"/>
  <c r="F16" i="10"/>
  <c r="B198" i="10" s="1"/>
  <c r="D198" i="10" s="1"/>
  <c r="B16" i="10"/>
  <c r="B108" i="10" s="1"/>
  <c r="D108" i="10" s="1"/>
  <c r="K15" i="10"/>
  <c r="T22" i="15" s="1"/>
  <c r="J15" i="10"/>
  <c r="H15" i="10"/>
  <c r="V22" i="14" s="1"/>
  <c r="G15" i="10"/>
  <c r="T22" i="14" s="1"/>
  <c r="F15" i="10"/>
  <c r="B15" i="10"/>
  <c r="J14" i="10"/>
  <c r="B286" i="10" s="1"/>
  <c r="D286" i="10" s="1"/>
  <c r="F14" i="10"/>
  <c r="B196" i="10" s="1"/>
  <c r="D196" i="10" s="1"/>
  <c r="D14" i="10"/>
  <c r="V21" i="8" s="1"/>
  <c r="C14" i="10"/>
  <c r="T21" i="8" s="1"/>
  <c r="B14" i="10"/>
  <c r="J13" i="10"/>
  <c r="K13" i="10" s="1"/>
  <c r="T20" i="15" s="1"/>
  <c r="F13" i="10"/>
  <c r="B195" i="10" s="1"/>
  <c r="D195" i="10" s="1"/>
  <c r="C13" i="10"/>
  <c r="B13" i="10"/>
  <c r="K12" i="10"/>
  <c r="J12" i="10"/>
  <c r="B284" i="10" s="1"/>
  <c r="D284" i="10" s="1"/>
  <c r="F12" i="10"/>
  <c r="B194" i="10" s="1"/>
  <c r="D194" i="10" s="1"/>
  <c r="B12" i="10"/>
  <c r="C12" i="10" s="1"/>
  <c r="L11" i="10"/>
  <c r="V18" i="15" s="1"/>
  <c r="K11" i="10"/>
  <c r="T18" i="15" s="1"/>
  <c r="J11" i="10"/>
  <c r="H11" i="10"/>
  <c r="V18" i="14" s="1"/>
  <c r="G11" i="10"/>
  <c r="T18" i="14" s="1"/>
  <c r="F11" i="10"/>
  <c r="B11" i="10"/>
  <c r="V10" i="10"/>
  <c r="K10" i="10"/>
  <c r="J10" i="10"/>
  <c r="B282" i="10" s="1"/>
  <c r="D282" i="10" s="1"/>
  <c r="F10" i="10"/>
  <c r="B192" i="10" s="1"/>
  <c r="D192" i="10" s="1"/>
  <c r="B10" i="10"/>
  <c r="C10" i="10" s="1"/>
  <c r="V9" i="10"/>
  <c r="J9" i="10"/>
  <c r="K9" i="10" s="1"/>
  <c r="T16" i="15" s="1"/>
  <c r="G9" i="10"/>
  <c r="F9" i="10"/>
  <c r="B191" i="10" s="1"/>
  <c r="D191" i="10" s="1"/>
  <c r="C9" i="10"/>
  <c r="D9" i="10" s="1"/>
  <c r="V16" i="8" s="1"/>
  <c r="B9" i="10"/>
  <c r="B101" i="10" s="1"/>
  <c r="D101" i="10" s="1"/>
  <c r="J8" i="10"/>
  <c r="B280" i="10" s="1"/>
  <c r="D280" i="10" s="1"/>
  <c r="G8" i="10"/>
  <c r="T15" i="14" s="1"/>
  <c r="F8" i="10"/>
  <c r="B190" i="10" s="1"/>
  <c r="D190" i="10" s="1"/>
  <c r="C8" i="10"/>
  <c r="T15" i="8" s="1"/>
  <c r="B8" i="10"/>
  <c r="J7" i="10"/>
  <c r="K7" i="10" s="1"/>
  <c r="F7" i="10"/>
  <c r="G7" i="10" s="1"/>
  <c r="T14" i="14" s="1"/>
  <c r="B7" i="10"/>
  <c r="B99" i="10" s="1"/>
  <c r="D99" i="10" s="1"/>
  <c r="K6" i="10"/>
  <c r="J6" i="10"/>
  <c r="B278" i="10" s="1"/>
  <c r="D278" i="10" s="1"/>
  <c r="G6" i="10"/>
  <c r="F6" i="10"/>
  <c r="B188" i="10" s="1"/>
  <c r="D188" i="10" s="1"/>
  <c r="B6" i="10"/>
  <c r="C6" i="10" s="1"/>
  <c r="D6" i="10" s="1"/>
  <c r="V13" i="8" s="1"/>
  <c r="Y5" i="10"/>
  <c r="AN68" i="2" s="1"/>
  <c r="J5" i="10"/>
  <c r="K5" i="10" s="1"/>
  <c r="T12" i="15" s="1"/>
  <c r="H5" i="10"/>
  <c r="V12" i="14" s="1"/>
  <c r="F5" i="10"/>
  <c r="G5" i="10" s="1"/>
  <c r="T12" i="14" s="1"/>
  <c r="B5" i="10"/>
  <c r="B97" i="10" s="1"/>
  <c r="D97" i="10" s="1"/>
  <c r="Y4" i="10"/>
  <c r="X4" i="10"/>
  <c r="J4" i="10"/>
  <c r="B276" i="10" s="1"/>
  <c r="D276" i="10" s="1"/>
  <c r="G4" i="10"/>
  <c r="F4" i="10"/>
  <c r="B186" i="10" s="1"/>
  <c r="D186" i="10" s="1"/>
  <c r="B4" i="10"/>
  <c r="B96" i="10" s="1"/>
  <c r="Y3" i="10"/>
  <c r="X3" i="10"/>
  <c r="W3" i="10"/>
  <c r="L3" i="10"/>
  <c r="V10" i="15" s="1"/>
  <c r="K3" i="10"/>
  <c r="T10" i="15" s="1"/>
  <c r="J3" i="10"/>
  <c r="H3" i="10"/>
  <c r="V10" i="14" s="1"/>
  <c r="G3" i="10"/>
  <c r="T10" i="14" s="1"/>
  <c r="F3" i="10"/>
  <c r="B3" i="10"/>
  <c r="Y2" i="10"/>
  <c r="X2" i="10"/>
  <c r="W2" i="10"/>
  <c r="V2" i="10"/>
  <c r="J2" i="10"/>
  <c r="K2" i="10" s="1"/>
  <c r="G2" i="10"/>
  <c r="T9" i="14" s="1"/>
  <c r="F2" i="10"/>
  <c r="B184" i="10" s="1"/>
  <c r="D184" i="10" s="1"/>
  <c r="B2" i="10"/>
  <c r="B94" i="10" s="1"/>
  <c r="D94" i="10" s="1"/>
  <c r="J1" i="10"/>
  <c r="B273" i="10" s="1"/>
  <c r="D273" i="10" s="1"/>
  <c r="F1" i="10"/>
  <c r="B183" i="10" s="1"/>
  <c r="D183" i="10" s="1"/>
  <c r="B1" i="10"/>
  <c r="P86" i="2"/>
  <c r="I86" i="2"/>
  <c r="B86" i="2"/>
  <c r="P85" i="2"/>
  <c r="I85" i="2"/>
  <c r="B85" i="2"/>
  <c r="I84" i="2"/>
  <c r="B84" i="2"/>
  <c r="P83" i="2"/>
  <c r="I83" i="2"/>
  <c r="B83" i="2"/>
  <c r="P82" i="2"/>
  <c r="I82" i="2"/>
  <c r="P81" i="2"/>
  <c r="I81" i="2"/>
  <c r="B81" i="2"/>
  <c r="P80" i="2"/>
  <c r="I80" i="2"/>
  <c r="B80" i="2"/>
  <c r="P79" i="2"/>
  <c r="B79" i="2"/>
  <c r="W78" i="2"/>
  <c r="P78" i="2"/>
  <c r="I78" i="2"/>
  <c r="B78" i="2"/>
  <c r="P77" i="2"/>
  <c r="I77" i="2"/>
  <c r="BE76" i="2"/>
  <c r="BC76" i="2"/>
  <c r="AC76" i="2"/>
  <c r="W76" i="2"/>
  <c r="P76" i="2"/>
  <c r="I76" i="2"/>
  <c r="B76" i="2"/>
  <c r="BE75" i="2"/>
  <c r="BC75" i="2"/>
  <c r="AI75" i="2"/>
  <c r="P75" i="2"/>
  <c r="I75" i="2"/>
  <c r="B75" i="2"/>
  <c r="BE74" i="2"/>
  <c r="BC74" i="2"/>
  <c r="W74" i="2"/>
  <c r="P74" i="2"/>
  <c r="I74" i="2"/>
  <c r="B74" i="2"/>
  <c r="BE73" i="2"/>
  <c r="BC73" i="2"/>
  <c r="P73" i="2"/>
  <c r="B73" i="2"/>
  <c r="BE72" i="2"/>
  <c r="BC72" i="2"/>
  <c r="AM72" i="2"/>
  <c r="AF72" i="2"/>
  <c r="AC72" i="2"/>
  <c r="P72" i="2"/>
  <c r="B72" i="2"/>
  <c r="BE71" i="2"/>
  <c r="BC71" i="2"/>
  <c r="AH68" i="2"/>
  <c r="AB68" i="2"/>
  <c r="V68" i="2"/>
  <c r="P68" i="2"/>
  <c r="M68" i="2"/>
  <c r="BO67" i="2"/>
  <c r="AA66" i="2"/>
  <c r="R66" i="2"/>
  <c r="O66" i="2"/>
  <c r="AA64" i="2"/>
  <c r="R64" i="2"/>
  <c r="O64" i="2"/>
  <c r="L64" i="2"/>
  <c r="AR56" i="2"/>
  <c r="AI56" i="2"/>
  <c r="AI55" i="2"/>
  <c r="AL51" i="2"/>
  <c r="AE51" i="2"/>
  <c r="AE50" i="2"/>
  <c r="AE49" i="2"/>
  <c r="AE48" i="2"/>
  <c r="AE47" i="2"/>
  <c r="AG45" i="2"/>
  <c r="AB43" i="2"/>
  <c r="X43" i="2" s="1"/>
  <c r="O32" i="2"/>
  <c r="J31" i="2"/>
  <c r="F24" i="2"/>
  <c r="T24" i="2" s="1"/>
  <c r="F22" i="2"/>
  <c r="AK37" i="10" s="1"/>
  <c r="R20" i="2"/>
  <c r="X49" i="10" s="1"/>
  <c r="Y49" i="10" s="1"/>
  <c r="F20" i="2"/>
  <c r="T18" i="2"/>
  <c r="R18" i="2"/>
  <c r="AW10" i="2" s="1"/>
  <c r="F18" i="2"/>
  <c r="F16" i="2"/>
  <c r="T16" i="2" s="1"/>
  <c r="T14" i="2"/>
  <c r="R14" i="2"/>
  <c r="F14" i="2"/>
  <c r="L66" i="2" s="1"/>
  <c r="BA10" i="2"/>
  <c r="U9" i="2"/>
  <c r="AI59" i="2" s="1"/>
  <c r="Z4" i="2"/>
  <c r="Y4" i="2"/>
  <c r="T17" i="8" l="1"/>
  <c r="D10" i="10"/>
  <c r="V17" i="8" s="1"/>
  <c r="D8" i="10"/>
  <c r="V15" i="8" s="1"/>
  <c r="B98" i="10"/>
  <c r="D98" i="10" s="1"/>
  <c r="C5" i="10"/>
  <c r="D5" i="10" s="1"/>
  <c r="V12" i="8" s="1"/>
  <c r="C4" i="10"/>
  <c r="D4" i="10" s="1"/>
  <c r="V11" i="8" s="1"/>
  <c r="C2" i="10"/>
  <c r="T9" i="8" s="1"/>
  <c r="W5" i="8"/>
  <c r="U6" i="8" s="1"/>
  <c r="B93" i="10"/>
  <c r="D93" i="10" s="1"/>
  <c r="Q6" i="12"/>
  <c r="P6" i="12" s="1"/>
  <c r="BO2" i="12"/>
  <c r="BO9" i="12"/>
  <c r="BN9" i="12" s="1"/>
  <c r="BY22" i="12"/>
  <c r="BX22" i="12" s="1"/>
  <c r="BY2" i="12"/>
  <c r="BX2" i="12" s="1"/>
  <c r="AA6" i="12"/>
  <c r="Z6" i="12" s="1"/>
  <c r="G10" i="12"/>
  <c r="F10" i="12" s="1"/>
  <c r="Q23" i="12"/>
  <c r="P23" i="12" s="1"/>
  <c r="AA3" i="12"/>
  <c r="Z3" i="12" s="1"/>
  <c r="G12" i="12"/>
  <c r="F12" i="12" s="1"/>
  <c r="AU25" i="12"/>
  <c r="AT25" i="12" s="1"/>
  <c r="Q7" i="12"/>
  <c r="P7" i="12" s="1"/>
  <c r="AK12" i="12"/>
  <c r="AJ12" i="12" s="1"/>
  <c r="AK27" i="12"/>
  <c r="AJ27" i="12" s="1"/>
  <c r="BE3" i="12"/>
  <c r="BD3" i="12" s="1"/>
  <c r="BY7" i="12"/>
  <c r="BX7" i="12" s="1"/>
  <c r="AU4" i="12"/>
  <c r="AT4" i="12" s="1"/>
  <c r="G8" i="12"/>
  <c r="F8" i="12" s="1"/>
  <c r="G16" i="12"/>
  <c r="F16" i="12" s="1"/>
  <c r="AA5" i="12"/>
  <c r="Z5" i="12" s="1"/>
  <c r="BO8" i="12"/>
  <c r="BN8" i="12" s="1"/>
  <c r="AA18" i="12"/>
  <c r="Z18" i="12" s="1"/>
  <c r="AK2" i="12"/>
  <c r="AJ2" i="12" s="1"/>
  <c r="AK5" i="12"/>
  <c r="AJ5" i="12" s="1"/>
  <c r="BY8" i="12"/>
  <c r="BX8" i="12" s="1"/>
  <c r="BE19" i="12"/>
  <c r="BD19" i="12" s="1"/>
  <c r="G2" i="12"/>
  <c r="F2" i="12" s="1"/>
  <c r="G3" i="12"/>
  <c r="F3" i="12" s="1"/>
  <c r="BO3" i="12"/>
  <c r="BN3" i="12" s="1"/>
  <c r="BE4" i="12"/>
  <c r="BD4" i="12" s="1"/>
  <c r="AU5" i="12"/>
  <c r="AT5" i="12" s="1"/>
  <c r="AK6" i="12"/>
  <c r="AJ6" i="12" s="1"/>
  <c r="AA7" i="12"/>
  <c r="Z7" i="12" s="1"/>
  <c r="Q8" i="12"/>
  <c r="P8" i="12" s="1"/>
  <c r="G9" i="12"/>
  <c r="F9" i="12" s="1"/>
  <c r="BO12" i="12"/>
  <c r="BN12" i="12" s="1"/>
  <c r="AK16" i="12"/>
  <c r="AJ16" i="12" s="1"/>
  <c r="G20" i="12"/>
  <c r="F20" i="12" s="1"/>
  <c r="G24" i="12"/>
  <c r="F24" i="12" s="1"/>
  <c r="Q28" i="12"/>
  <c r="P28" i="12" s="1"/>
  <c r="Q2" i="12"/>
  <c r="P2" i="12" s="1"/>
  <c r="BY3" i="12"/>
  <c r="BX3" i="12" s="1"/>
  <c r="BO4" i="12"/>
  <c r="BN4" i="12" s="1"/>
  <c r="AU6" i="12"/>
  <c r="AT6" i="12" s="1"/>
  <c r="AK7" i="12"/>
  <c r="AJ7" i="12" s="1"/>
  <c r="AA8" i="12"/>
  <c r="Z8" i="12" s="1"/>
  <c r="Q10" i="12"/>
  <c r="P10" i="12" s="1"/>
  <c r="Q13" i="12"/>
  <c r="P13" i="12" s="1"/>
  <c r="AK20" i="12"/>
  <c r="AJ20" i="12" s="1"/>
  <c r="AA24" i="12"/>
  <c r="Z24" i="12" s="1"/>
  <c r="AK31" i="12"/>
  <c r="AJ31" i="12" s="1"/>
  <c r="AA2" i="12"/>
  <c r="Z2" i="12" s="1"/>
  <c r="Q3" i="12"/>
  <c r="P3" i="12" s="1"/>
  <c r="G4" i="12"/>
  <c r="F4" i="12" s="1"/>
  <c r="BY4" i="12"/>
  <c r="BX4" i="12" s="1"/>
  <c r="BE5" i="12"/>
  <c r="BD5" i="12" s="1"/>
  <c r="BE6" i="12"/>
  <c r="BD6" i="12" s="1"/>
  <c r="AU7" i="12"/>
  <c r="AT7" i="12" s="1"/>
  <c r="AK8" i="12"/>
  <c r="AJ8" i="12" s="1"/>
  <c r="Q9" i="12"/>
  <c r="P9" i="12" s="1"/>
  <c r="BE10" i="12"/>
  <c r="BD10" i="12" s="1"/>
  <c r="AU13" i="12"/>
  <c r="AT13" i="12" s="1"/>
  <c r="BO16" i="12"/>
  <c r="BN16" i="12" s="1"/>
  <c r="BO20" i="12"/>
  <c r="BN20" i="12" s="1"/>
  <c r="AU24" i="12"/>
  <c r="AT24" i="12" s="1"/>
  <c r="Q4" i="12"/>
  <c r="P4" i="12" s="1"/>
  <c r="G5" i="12"/>
  <c r="F5" i="12" s="1"/>
  <c r="BO5" i="12"/>
  <c r="BN5" i="12" s="1"/>
  <c r="BO6" i="12"/>
  <c r="BN6" i="12" s="1"/>
  <c r="AU8" i="12"/>
  <c r="AT8" i="12" s="1"/>
  <c r="AA9" i="12"/>
  <c r="Z9" i="12" s="1"/>
  <c r="BY13" i="12"/>
  <c r="BX13" i="12" s="1"/>
  <c r="Q17" i="12"/>
  <c r="P17" i="12" s="1"/>
  <c r="Q21" i="12"/>
  <c r="P21" i="12" s="1"/>
  <c r="AU2" i="12"/>
  <c r="AT2" i="12" s="1"/>
  <c r="AK3" i="12"/>
  <c r="AJ3" i="12" s="1"/>
  <c r="AA4" i="12"/>
  <c r="Z4" i="12" s="1"/>
  <c r="BY5" i="12"/>
  <c r="BX5" i="12" s="1"/>
  <c r="BY6" i="12"/>
  <c r="BX6" i="12" s="1"/>
  <c r="BE7" i="12"/>
  <c r="BD7" i="12" s="1"/>
  <c r="AU9" i="12"/>
  <c r="AT9" i="12" s="1"/>
  <c r="Q11" i="12"/>
  <c r="P11" i="12" s="1"/>
  <c r="AA14" i="12"/>
  <c r="Z14" i="12" s="1"/>
  <c r="AU17" i="12"/>
  <c r="AT17" i="12" s="1"/>
  <c r="G22" i="12"/>
  <c r="F22" i="12" s="1"/>
  <c r="BO24" i="12"/>
  <c r="BN24" i="12" s="1"/>
  <c r="BE2" i="12"/>
  <c r="BD2" i="12" s="1"/>
  <c r="AU3" i="12"/>
  <c r="AT3" i="12" s="1"/>
  <c r="AK4" i="12"/>
  <c r="AJ4" i="12" s="1"/>
  <c r="Q5" i="12"/>
  <c r="P5" i="12" s="1"/>
  <c r="G6" i="12"/>
  <c r="F6" i="12" s="1"/>
  <c r="G7" i="12"/>
  <c r="F7" i="12" s="1"/>
  <c r="BO7" i="12"/>
  <c r="BN7" i="12" s="1"/>
  <c r="BE8" i="12"/>
  <c r="BD8" i="12" s="1"/>
  <c r="BE9" i="12"/>
  <c r="BD9" i="12" s="1"/>
  <c r="BE11" i="12"/>
  <c r="BD11" i="12" s="1"/>
  <c r="BE15" i="12"/>
  <c r="BD15" i="12" s="1"/>
  <c r="BY17" i="12"/>
  <c r="BX17" i="12" s="1"/>
  <c r="AA22" i="12"/>
  <c r="Z22" i="12" s="1"/>
  <c r="AA25" i="12"/>
  <c r="Z25" i="12" s="1"/>
  <c r="K20" i="20"/>
  <c r="BE10" i="2"/>
  <c r="V64" i="2"/>
  <c r="R24" i="2"/>
  <c r="X51" i="10" s="1"/>
  <c r="Y51" i="10" s="1"/>
  <c r="R22" i="2"/>
  <c r="I58" i="2" s="1"/>
  <c r="AH50" i="10" s="1"/>
  <c r="T22" i="2"/>
  <c r="AG37" i="10"/>
  <c r="V66" i="2"/>
  <c r="AI58" i="2"/>
  <c r="T38" i="14"/>
  <c r="H31" i="10"/>
  <c r="V38" i="14" s="1"/>
  <c r="L47" i="10"/>
  <c r="Z9" i="15" s="1"/>
  <c r="X9" i="15"/>
  <c r="D49" i="10"/>
  <c r="Z11" i="8" s="1"/>
  <c r="X11" i="8"/>
  <c r="H71" i="10"/>
  <c r="Z33" i="14" s="1"/>
  <c r="X33" i="14"/>
  <c r="T26" i="15"/>
  <c r="L19" i="10"/>
  <c r="V26" i="15" s="1"/>
  <c r="L39" i="10"/>
  <c r="V46" i="15" s="1"/>
  <c r="T46" i="15"/>
  <c r="X13" i="8"/>
  <c r="D51" i="10"/>
  <c r="Z13" i="8" s="1"/>
  <c r="D18" i="10"/>
  <c r="V25" i="8" s="1"/>
  <c r="T25" i="8"/>
  <c r="H87" i="10"/>
  <c r="Z49" i="14" s="1"/>
  <c r="X49" i="14"/>
  <c r="B269" i="10"/>
  <c r="D269" i="10" s="1"/>
  <c r="B277" i="10"/>
  <c r="D277" i="10" s="1"/>
  <c r="B299" i="10"/>
  <c r="D299" i="10" s="1"/>
  <c r="B337" i="10"/>
  <c r="D337" i="10" s="1"/>
  <c r="BG25" i="18"/>
  <c r="BI24" i="18"/>
  <c r="X15" i="8"/>
  <c r="X18" i="8"/>
  <c r="X27" i="8"/>
  <c r="X34" i="8"/>
  <c r="L71" i="10"/>
  <c r="Z33" i="15" s="1"/>
  <c r="X33" i="15"/>
  <c r="D82" i="10"/>
  <c r="Z44" i="8" s="1"/>
  <c r="X50" i="14"/>
  <c r="H88" i="10"/>
  <c r="Z50" i="14" s="1"/>
  <c r="H89" i="10"/>
  <c r="Z51" i="14" s="1"/>
  <c r="B151" i="10"/>
  <c r="D151" i="10" s="1"/>
  <c r="B213" i="10"/>
  <c r="D213" i="10" s="1"/>
  <c r="B279" i="10"/>
  <c r="D279" i="10" s="1"/>
  <c r="B317" i="10"/>
  <c r="D317" i="10" s="1"/>
  <c r="X10" i="8"/>
  <c r="T13" i="8"/>
  <c r="T16" i="8"/>
  <c r="X22" i="14"/>
  <c r="X29" i="14"/>
  <c r="G48" i="10"/>
  <c r="B230" i="10"/>
  <c r="D230" i="10" s="1"/>
  <c r="H59" i="10"/>
  <c r="Z21" i="14" s="1"/>
  <c r="X21" i="14"/>
  <c r="D35" i="2"/>
  <c r="L5" i="10"/>
  <c r="V12" i="15" s="1"/>
  <c r="T19" i="8"/>
  <c r="D12" i="10"/>
  <c r="V19" i="8" s="1"/>
  <c r="G13" i="10"/>
  <c r="G24" i="10"/>
  <c r="H47" i="10"/>
  <c r="Z9" i="14" s="1"/>
  <c r="X9" i="14"/>
  <c r="H49" i="10"/>
  <c r="Z11" i="14" s="1"/>
  <c r="B240" i="10"/>
  <c r="D240" i="10" s="1"/>
  <c r="G58" i="10"/>
  <c r="D61" i="10"/>
  <c r="Z23" i="8" s="1"/>
  <c r="K66" i="10"/>
  <c r="B338" i="10"/>
  <c r="D338" i="10" s="1"/>
  <c r="H40" i="10"/>
  <c r="V47" i="14" s="1"/>
  <c r="K41" i="10"/>
  <c r="G46" i="10"/>
  <c r="B320" i="10"/>
  <c r="D320" i="10" s="1"/>
  <c r="K48" i="10"/>
  <c r="H50" i="10"/>
  <c r="Z12" i="14" s="1"/>
  <c r="H52" i="10"/>
  <c r="Z14" i="14" s="1"/>
  <c r="H55" i="10"/>
  <c r="Z17" i="14" s="1"/>
  <c r="X19" i="14"/>
  <c r="H57" i="10"/>
  <c r="Z19" i="14" s="1"/>
  <c r="G63" i="10"/>
  <c r="X26" i="14"/>
  <c r="H64" i="10"/>
  <c r="Z26" i="14" s="1"/>
  <c r="H65" i="10"/>
  <c r="Z27" i="14" s="1"/>
  <c r="K70" i="10"/>
  <c r="X37" i="14"/>
  <c r="H75" i="10"/>
  <c r="Z37" i="14" s="1"/>
  <c r="D79" i="10"/>
  <c r="Z41" i="8" s="1"/>
  <c r="X41" i="8"/>
  <c r="C80" i="10"/>
  <c r="B264" i="10"/>
  <c r="D264" i="10" s="1"/>
  <c r="G82" i="10"/>
  <c r="L83" i="10"/>
  <c r="Z45" i="15" s="1"/>
  <c r="B361" i="10"/>
  <c r="D361" i="10" s="1"/>
  <c r="K89" i="10"/>
  <c r="B110" i="10"/>
  <c r="D110" i="10" s="1"/>
  <c r="B143" i="10"/>
  <c r="D143" i="10" s="1"/>
  <c r="B235" i="10"/>
  <c r="D235" i="10" s="1"/>
  <c r="B253" i="10"/>
  <c r="D253" i="10" s="1"/>
  <c r="B291" i="10"/>
  <c r="D291" i="10" s="1"/>
  <c r="B301" i="10"/>
  <c r="D301" i="10" s="1"/>
  <c r="B319" i="10"/>
  <c r="D319" i="10" s="1"/>
  <c r="X8" i="8"/>
  <c r="X31" i="8"/>
  <c r="X24" i="15"/>
  <c r="X31" i="15"/>
  <c r="L10" i="10"/>
  <c r="V17" i="15" s="1"/>
  <c r="T17" i="15"/>
  <c r="T36" i="15"/>
  <c r="L29" i="10"/>
  <c r="V36" i="15" s="1"/>
  <c r="G32" i="10"/>
  <c r="B214" i="10"/>
  <c r="D214" i="10" s="1"/>
  <c r="B127" i="10"/>
  <c r="D127" i="10" s="1"/>
  <c r="C35" i="10"/>
  <c r="T47" i="8"/>
  <c r="D40" i="10"/>
  <c r="V47" i="8" s="1"/>
  <c r="B168" i="10"/>
  <c r="D168" i="10" s="1"/>
  <c r="C76" i="10"/>
  <c r="B292" i="10"/>
  <c r="D292" i="10" s="1"/>
  <c r="K20" i="10"/>
  <c r="D23" i="10"/>
  <c r="V30" i="8" s="1"/>
  <c r="C27" i="10"/>
  <c r="K33" i="10"/>
  <c r="B220" i="10"/>
  <c r="D220" i="10" s="1"/>
  <c r="G38" i="10"/>
  <c r="T49" i="15"/>
  <c r="L42" i="10"/>
  <c r="V49" i="15" s="1"/>
  <c r="K43" i="10"/>
  <c r="L44" i="10"/>
  <c r="V51" i="15" s="1"/>
  <c r="H51" i="10"/>
  <c r="Z13" i="14" s="1"/>
  <c r="D57" i="10"/>
  <c r="Z19" i="8" s="1"/>
  <c r="I59" i="2"/>
  <c r="AH51" i="10" s="1"/>
  <c r="I57" i="2"/>
  <c r="P12" i="10"/>
  <c r="I61" i="2"/>
  <c r="AH53" i="10" s="1"/>
  <c r="B95" i="10"/>
  <c r="D95" i="10" s="1"/>
  <c r="C3" i="10"/>
  <c r="H8" i="10"/>
  <c r="V15" i="14" s="1"/>
  <c r="B103" i="10"/>
  <c r="D103" i="10" s="1"/>
  <c r="C11" i="10"/>
  <c r="H19" i="10"/>
  <c r="V26" i="14" s="1"/>
  <c r="T26" i="14"/>
  <c r="R16" i="2"/>
  <c r="AC42" i="10" s="1"/>
  <c r="H7" i="10"/>
  <c r="V14" i="14" s="1"/>
  <c r="G12" i="10"/>
  <c r="L13" i="10"/>
  <c r="V20" i="15" s="1"/>
  <c r="P14" i="10"/>
  <c r="AR55" i="2" s="1"/>
  <c r="D17" i="10"/>
  <c r="V24" i="8" s="1"/>
  <c r="G18" i="10"/>
  <c r="T28" i="8"/>
  <c r="D21" i="10"/>
  <c r="V28" i="8" s="1"/>
  <c r="H27" i="10"/>
  <c r="V34" i="14" s="1"/>
  <c r="K28" i="10"/>
  <c r="D30" i="10"/>
  <c r="V37" i="8" s="1"/>
  <c r="L32" i="10"/>
  <c r="V39" i="15" s="1"/>
  <c r="C34" i="10"/>
  <c r="H35" i="10"/>
  <c r="V42" i="14" s="1"/>
  <c r="K36" i="10"/>
  <c r="D39" i="10"/>
  <c r="V46" i="8" s="1"/>
  <c r="B312" i="10"/>
  <c r="D312" i="10" s="1"/>
  <c r="K40" i="10"/>
  <c r="C44" i="10"/>
  <c r="B136" i="10"/>
  <c r="D136" i="10" s="1"/>
  <c r="D45" i="10"/>
  <c r="V52" i="8" s="1"/>
  <c r="K58" i="10"/>
  <c r="B330" i="10"/>
  <c r="D330" i="10" s="1"/>
  <c r="L65" i="10"/>
  <c r="Z27" i="15" s="1"/>
  <c r="X27" i="15"/>
  <c r="B160" i="10"/>
  <c r="D160" i="10" s="1"/>
  <c r="C68" i="10"/>
  <c r="K82" i="10"/>
  <c r="B354" i="10"/>
  <c r="D354" i="10" s="1"/>
  <c r="L87" i="10"/>
  <c r="Z49" i="15" s="1"/>
  <c r="X49" i="15"/>
  <c r="C90" i="10"/>
  <c r="B182" i="10"/>
  <c r="D182" i="10" s="1"/>
  <c r="B175" i="10"/>
  <c r="D175" i="10" s="1"/>
  <c r="BJ25" i="18"/>
  <c r="X25" i="8"/>
  <c r="X28" i="8"/>
  <c r="X18" i="14"/>
  <c r="X45" i="14"/>
  <c r="X52" i="14"/>
  <c r="T48" i="14"/>
  <c r="H41" i="10"/>
  <c r="V48" i="14" s="1"/>
  <c r="L54" i="10"/>
  <c r="Z16" i="15" s="1"/>
  <c r="X16" i="15"/>
  <c r="B248" i="10"/>
  <c r="D248" i="10" s="1"/>
  <c r="G66" i="10"/>
  <c r="D19" i="10"/>
  <c r="V26" i="8" s="1"/>
  <c r="L21" i="10"/>
  <c r="V28" i="15" s="1"/>
  <c r="L25" i="10"/>
  <c r="V32" i="15" s="1"/>
  <c r="G28" i="10"/>
  <c r="C31" i="10"/>
  <c r="G36" i="10"/>
  <c r="L37" i="10"/>
  <c r="V44" i="15" s="1"/>
  <c r="K14" i="10"/>
  <c r="L15" i="10"/>
  <c r="V22" i="15" s="1"/>
  <c r="AL55" i="2"/>
  <c r="AI60" i="2"/>
  <c r="AL56" i="2"/>
  <c r="I45" i="2"/>
  <c r="AH40" i="10" s="1"/>
  <c r="I55" i="2"/>
  <c r="AH48" i="10" s="1"/>
  <c r="I60" i="2"/>
  <c r="AH52" i="10" s="1"/>
  <c r="W5" i="14"/>
  <c r="G1" i="10"/>
  <c r="H2" i="10"/>
  <c r="V9" i="14" s="1"/>
  <c r="T14" i="15"/>
  <c r="L7" i="10"/>
  <c r="V14" i="15" s="1"/>
  <c r="P13" i="10"/>
  <c r="B107" i="10"/>
  <c r="D107" i="10" s="1"/>
  <c r="C15" i="10"/>
  <c r="G22" i="10"/>
  <c r="H23" i="10"/>
  <c r="V30" i="14" s="1"/>
  <c r="C25" i="10"/>
  <c r="B117" i="10"/>
  <c r="D117" i="10" s="1"/>
  <c r="D26" i="10"/>
  <c r="V33" i="8" s="1"/>
  <c r="AH37" i="10"/>
  <c r="T46" i="14"/>
  <c r="H39" i="10"/>
  <c r="V46" i="14" s="1"/>
  <c r="X50" i="10"/>
  <c r="Y50" i="10" s="1"/>
  <c r="X16" i="8"/>
  <c r="D54" i="10"/>
  <c r="Z16" i="8" s="1"/>
  <c r="X25" i="15"/>
  <c r="L63" i="10"/>
  <c r="Z25" i="15" s="1"/>
  <c r="D67" i="10"/>
  <c r="Z29" i="8" s="1"/>
  <c r="X29" i="8"/>
  <c r="X41" i="14"/>
  <c r="H79" i="10"/>
  <c r="Z41" i="14" s="1"/>
  <c r="X42" i="14"/>
  <c r="H80" i="10"/>
  <c r="Z42" i="14" s="1"/>
  <c r="L86" i="10"/>
  <c r="Z48" i="15" s="1"/>
  <c r="X48" i="15"/>
  <c r="B141" i="10"/>
  <c r="D141" i="10" s="1"/>
  <c r="B207" i="10"/>
  <c r="D207" i="10" s="1"/>
  <c r="B227" i="10"/>
  <c r="D227" i="10" s="1"/>
  <c r="B265" i="10"/>
  <c r="D265" i="10" s="1"/>
  <c r="B311" i="10"/>
  <c r="D311" i="10" s="1"/>
  <c r="B321" i="10"/>
  <c r="D321" i="10" s="1"/>
  <c r="B353" i="10"/>
  <c r="D353" i="10" s="1"/>
  <c r="T29" i="8"/>
  <c r="X43" i="8"/>
  <c r="X19" i="15"/>
  <c r="I66" i="2"/>
  <c r="AH57" i="10" s="1"/>
  <c r="I63" i="2"/>
  <c r="AH54" i="10" s="1"/>
  <c r="I65" i="2"/>
  <c r="AH56" i="10" s="1"/>
  <c r="L2" i="10"/>
  <c r="V9" i="15" s="1"/>
  <c r="T9" i="15"/>
  <c r="T19" i="15"/>
  <c r="L12" i="10"/>
  <c r="V19" i="15" s="1"/>
  <c r="T44" i="8"/>
  <c r="D37" i="10"/>
  <c r="V44" i="8" s="1"/>
  <c r="X15" i="15"/>
  <c r="L53" i="10"/>
  <c r="Z15" i="15" s="1"/>
  <c r="X23" i="15"/>
  <c r="L61" i="10"/>
  <c r="Z23" i="15" s="1"/>
  <c r="X33" i="8"/>
  <c r="D71" i="10"/>
  <c r="Z33" i="8" s="1"/>
  <c r="D73" i="10"/>
  <c r="Z35" i="8" s="1"/>
  <c r="X35" i="8"/>
  <c r="B256" i="10"/>
  <c r="D256" i="10" s="1"/>
  <c r="G74" i="10"/>
  <c r="L81" i="10"/>
  <c r="Z43" i="15" s="1"/>
  <c r="X43" i="15"/>
  <c r="B176" i="10"/>
  <c r="D176" i="10" s="1"/>
  <c r="C84" i="10"/>
  <c r="B167" i="10"/>
  <c r="D167" i="10" s="1"/>
  <c r="B257" i="10"/>
  <c r="D257" i="10" s="1"/>
  <c r="B323" i="10"/>
  <c r="D323" i="10" s="1"/>
  <c r="X14" i="8"/>
  <c r="X17" i="8"/>
  <c r="X37" i="8"/>
  <c r="I54" i="2"/>
  <c r="AH47" i="10" s="1"/>
  <c r="I53" i="2"/>
  <c r="AH46" i="10" s="1"/>
  <c r="I52" i="2"/>
  <c r="AH45" i="10" s="1"/>
  <c r="I51" i="2"/>
  <c r="AH44" i="10" s="1"/>
  <c r="L9" i="10"/>
  <c r="V16" i="15" s="1"/>
  <c r="T11" i="8"/>
  <c r="H6" i="10"/>
  <c r="V13" i="14" s="1"/>
  <c r="T13" i="14"/>
  <c r="H16" i="10"/>
  <c r="V23" i="14" s="1"/>
  <c r="T23" i="14"/>
  <c r="W5" i="15"/>
  <c r="K1" i="10"/>
  <c r="H17" i="10"/>
  <c r="V24" i="14" s="1"/>
  <c r="P18" i="10"/>
  <c r="C20" i="10"/>
  <c r="H21" i="10"/>
  <c r="V28" i="14" s="1"/>
  <c r="K22" i="10"/>
  <c r="T32" i="14"/>
  <c r="H25" i="10"/>
  <c r="V32" i="14" s="1"/>
  <c r="H30" i="10"/>
  <c r="V37" i="14" s="1"/>
  <c r="B124" i="10"/>
  <c r="D124" i="10" s="1"/>
  <c r="C32" i="10"/>
  <c r="D33" i="10"/>
  <c r="V40" i="8" s="1"/>
  <c r="K34" i="10"/>
  <c r="B306" i="10"/>
  <c r="D306" i="10" s="1"/>
  <c r="L35" i="10"/>
  <c r="V42" i="15" s="1"/>
  <c r="AL37" i="10"/>
  <c r="AG38" i="10"/>
  <c r="AZ14" i="2" s="1"/>
  <c r="T48" i="8"/>
  <c r="D41" i="10"/>
  <c r="V48" i="8" s="1"/>
  <c r="D43" i="10"/>
  <c r="V50" i="8" s="1"/>
  <c r="H44" i="10"/>
  <c r="V51" i="14" s="1"/>
  <c r="T52" i="15"/>
  <c r="L45" i="10"/>
  <c r="V52" i="15" s="1"/>
  <c r="G54" i="10"/>
  <c r="B152" i="10"/>
  <c r="D152" i="10" s="1"/>
  <c r="C60" i="10"/>
  <c r="H68" i="10"/>
  <c r="Z30" i="14" s="1"/>
  <c r="K74" i="10"/>
  <c r="B346" i="10"/>
  <c r="D346" i="10" s="1"/>
  <c r="X41" i="15"/>
  <c r="L79" i="10"/>
  <c r="Z41" i="15" s="1"/>
  <c r="D83" i="10"/>
  <c r="Z45" i="8" s="1"/>
  <c r="X45" i="8"/>
  <c r="B130" i="10"/>
  <c r="D130" i="10" s="1"/>
  <c r="B147" i="10"/>
  <c r="D147" i="10" s="1"/>
  <c r="B249" i="10"/>
  <c r="D249" i="10" s="1"/>
  <c r="B345" i="10"/>
  <c r="D345" i="10" s="1"/>
  <c r="F17" i="16"/>
  <c r="D64" i="10"/>
  <c r="Z26" i="8" s="1"/>
  <c r="X26" i="8"/>
  <c r="L73" i="10"/>
  <c r="Z35" i="15" s="1"/>
  <c r="X35" i="15"/>
  <c r="I64" i="2"/>
  <c r="AH55" i="10" s="1"/>
  <c r="L23" i="10"/>
  <c r="V30" i="15" s="1"/>
  <c r="T30" i="15"/>
  <c r="AJ37" i="10"/>
  <c r="T20" i="2"/>
  <c r="T11" i="14"/>
  <c r="H4" i="10"/>
  <c r="V11" i="14" s="1"/>
  <c r="L6" i="10"/>
  <c r="V13" i="15" s="1"/>
  <c r="T13" i="15"/>
  <c r="T16" i="14"/>
  <c r="H9" i="10"/>
  <c r="V16" i="14" s="1"/>
  <c r="T20" i="8"/>
  <c r="D13" i="10"/>
  <c r="V20" i="8" s="1"/>
  <c r="L16" i="10"/>
  <c r="V23" i="15" s="1"/>
  <c r="T23" i="15"/>
  <c r="T24" i="15"/>
  <c r="L17" i="10"/>
  <c r="V24" i="15" s="1"/>
  <c r="D24" i="10"/>
  <c r="V31" i="8" s="1"/>
  <c r="T31" i="8"/>
  <c r="T33" i="15"/>
  <c r="L26" i="10"/>
  <c r="V33" i="15" s="1"/>
  <c r="T37" i="15"/>
  <c r="L30" i="10"/>
  <c r="V37" i="15" s="1"/>
  <c r="T40" i="14"/>
  <c r="H33" i="10"/>
  <c r="V40" i="14" s="1"/>
  <c r="D36" i="10"/>
  <c r="V43" i="8" s="1"/>
  <c r="T43" i="8"/>
  <c r="T44" i="14"/>
  <c r="H37" i="10"/>
  <c r="V44" i="14" s="1"/>
  <c r="AK38" i="10"/>
  <c r="AZ22" i="2" s="1"/>
  <c r="T50" i="14"/>
  <c r="H43" i="10"/>
  <c r="V50" i="14" s="1"/>
  <c r="D50" i="10"/>
  <c r="Z12" i="8" s="1"/>
  <c r="B328" i="10"/>
  <c r="D328" i="10" s="1"/>
  <c r="K56" i="10"/>
  <c r="D59" i="10"/>
  <c r="Z21" i="8" s="1"/>
  <c r="X34" i="14"/>
  <c r="H72" i="10"/>
  <c r="Z34" i="14" s="1"/>
  <c r="H73" i="10"/>
  <c r="Z35" i="14" s="1"/>
  <c r="X39" i="15"/>
  <c r="L77" i="10"/>
  <c r="Z39" i="15" s="1"/>
  <c r="K78" i="10"/>
  <c r="X49" i="8"/>
  <c r="D87" i="10"/>
  <c r="Z49" i="8" s="1"/>
  <c r="C88" i="10"/>
  <c r="X51" i="8"/>
  <c r="D89" i="10"/>
  <c r="Z51" i="8" s="1"/>
  <c r="B113" i="10"/>
  <c r="D113" i="10" s="1"/>
  <c r="B159" i="10"/>
  <c r="D159" i="10" s="1"/>
  <c r="B189" i="10"/>
  <c r="D189" i="10" s="1"/>
  <c r="B211" i="10"/>
  <c r="D211" i="10" s="1"/>
  <c r="B241" i="10"/>
  <c r="D241" i="10" s="1"/>
  <c r="B325" i="10"/>
  <c r="D325" i="10" s="1"/>
  <c r="Y40" i="15"/>
  <c r="Y49" i="15"/>
  <c r="M72" i="9"/>
  <c r="M129" i="9" s="1"/>
  <c r="K8" i="10"/>
  <c r="G14" i="10"/>
  <c r="C16" i="10"/>
  <c r="K50" i="10"/>
  <c r="G62" i="10"/>
  <c r="G70" i="10"/>
  <c r="G78" i="10"/>
  <c r="B104" i="10"/>
  <c r="D104" i="10" s="1"/>
  <c r="B128" i="10"/>
  <c r="D128" i="10" s="1"/>
  <c r="B150" i="10"/>
  <c r="D150" i="10" s="1"/>
  <c r="B174" i="10"/>
  <c r="D174" i="10" s="1"/>
  <c r="B222" i="10"/>
  <c r="D222" i="10" s="1"/>
  <c r="B274" i="10"/>
  <c r="D274" i="10" s="1"/>
  <c r="B302" i="10"/>
  <c r="D302" i="10" s="1"/>
  <c r="B314" i="10"/>
  <c r="D314" i="10" s="1"/>
  <c r="BH20" i="18"/>
  <c r="BH24" i="18" s="1"/>
  <c r="Y44" i="8"/>
  <c r="U46" i="8"/>
  <c r="Y47" i="8"/>
  <c r="U49" i="8"/>
  <c r="Y6" i="14"/>
  <c r="U26" i="14"/>
  <c r="U28" i="14"/>
  <c r="U35" i="14"/>
  <c r="U42" i="14"/>
  <c r="U44" i="14"/>
  <c r="U51" i="14"/>
  <c r="U9" i="15"/>
  <c r="U12" i="15"/>
  <c r="U13" i="15"/>
  <c r="U23" i="15"/>
  <c r="U30" i="15"/>
  <c r="U32" i="15"/>
  <c r="U39" i="15"/>
  <c r="U46" i="15"/>
  <c r="U48" i="15"/>
  <c r="K19" i="20"/>
  <c r="BN2" i="12"/>
  <c r="O78" i="9"/>
  <c r="Q133" i="9" s="1"/>
  <c r="O74" i="9"/>
  <c r="Q131" i="9" s="1"/>
  <c r="M123" i="9"/>
  <c r="B133" i="10"/>
  <c r="D133" i="10" s="1"/>
  <c r="G10" i="10"/>
  <c r="G26" i="10"/>
  <c r="C28" i="10"/>
  <c r="AI38" i="10"/>
  <c r="AZ18" i="2" s="1"/>
  <c r="K52" i="10"/>
  <c r="K85" i="10"/>
  <c r="G86" i="10"/>
  <c r="B158" i="10"/>
  <c r="D158" i="10" s="1"/>
  <c r="B166" i="10"/>
  <c r="D166" i="10" s="1"/>
  <c r="B202" i="10"/>
  <c r="D202" i="10" s="1"/>
  <c r="B238" i="10"/>
  <c r="D238" i="10" s="1"/>
  <c r="B290" i="10"/>
  <c r="D290" i="10" s="1"/>
  <c r="B318" i="10"/>
  <c r="D318" i="10" s="1"/>
  <c r="I72" i="2"/>
  <c r="I73" i="2"/>
  <c r="AI74" i="2"/>
  <c r="B77" i="2"/>
  <c r="I79" i="2"/>
  <c r="B82" i="2"/>
  <c r="P84" i="2"/>
  <c r="C1" i="10"/>
  <c r="K4" i="10"/>
  <c r="C7" i="10"/>
  <c r="K24" i="10"/>
  <c r="G34" i="10"/>
  <c r="K64" i="10"/>
  <c r="K72" i="10"/>
  <c r="K80" i="10"/>
  <c r="U8" i="8"/>
  <c r="U11" i="8"/>
  <c r="Y12" i="8"/>
  <c r="U18" i="8"/>
  <c r="U22" i="8"/>
  <c r="U28" i="8"/>
  <c r="Y29" i="8"/>
  <c r="U31" i="8"/>
  <c r="Y32" i="8"/>
  <c r="U34" i="8"/>
  <c r="Y35" i="8"/>
  <c r="U37" i="8"/>
  <c r="Y9" i="14"/>
  <c r="U12" i="14"/>
  <c r="U20" i="14"/>
  <c r="Y24" i="14"/>
  <c r="Y33" i="14"/>
  <c r="U37" i="14"/>
  <c r="Y40" i="14"/>
  <c r="Y49" i="14"/>
  <c r="Y8" i="15"/>
  <c r="U15" i="15"/>
  <c r="Y18" i="15"/>
  <c r="U20" i="15"/>
  <c r="U25" i="15"/>
  <c r="Y28" i="15"/>
  <c r="Y37" i="15"/>
  <c r="U41" i="15"/>
  <c r="S72" i="9"/>
  <c r="AA129" i="9" s="1"/>
  <c r="O76" i="9"/>
  <c r="Q132" i="9" s="1"/>
  <c r="O80" i="9"/>
  <c r="Q134" i="9" s="1"/>
  <c r="Y50" i="15"/>
  <c r="Y46" i="15"/>
  <c r="Y42" i="15"/>
  <c r="Y38" i="15"/>
  <c r="Y34" i="15"/>
  <c r="Y30" i="15"/>
  <c r="Y26" i="15"/>
  <c r="Y21" i="15"/>
  <c r="Y16" i="15"/>
  <c r="Y50" i="14"/>
  <c r="Y46" i="14"/>
  <c r="Y42" i="14"/>
  <c r="Y38" i="14"/>
  <c r="Y34" i="14"/>
  <c r="Y30" i="14"/>
  <c r="Y26" i="14"/>
  <c r="Y21" i="14"/>
  <c r="Y16" i="14"/>
  <c r="Y50" i="8"/>
  <c r="Y46" i="8"/>
  <c r="Y42" i="8"/>
  <c r="Y38" i="8"/>
  <c r="Y34" i="8"/>
  <c r="Y30" i="8"/>
  <c r="Y26" i="8"/>
  <c r="Y21" i="8"/>
  <c r="Y16" i="8"/>
  <c r="Y51" i="15"/>
  <c r="Y47" i="15"/>
  <c r="Y43" i="15"/>
  <c r="Y39" i="15"/>
  <c r="Y35" i="15"/>
  <c r="Y31" i="15"/>
  <c r="Y27" i="15"/>
  <c r="Y23" i="15"/>
  <c r="Y17" i="15"/>
  <c r="Y13" i="15"/>
  <c r="Y11" i="15"/>
  <c r="Y9" i="15"/>
  <c r="Y51" i="14"/>
  <c r="Y47" i="14"/>
  <c r="Y43" i="14"/>
  <c r="Y39" i="14"/>
  <c r="Y35" i="14"/>
  <c r="Y31" i="14"/>
  <c r="Y27" i="14"/>
  <c r="Y23" i="14"/>
  <c r="L506" i="11"/>
  <c r="Y11" i="8"/>
  <c r="U14" i="8"/>
  <c r="Y15" i="8"/>
  <c r="U17" i="8"/>
  <c r="Y18" i="8"/>
  <c r="Y22" i="8"/>
  <c r="U24" i="8"/>
  <c r="Y25" i="8"/>
  <c r="U27" i="8"/>
  <c r="Y28" i="8"/>
  <c r="U30" i="8"/>
  <c r="Y31" i="8"/>
  <c r="U33" i="8"/>
  <c r="U8" i="14"/>
  <c r="U11" i="14"/>
  <c r="Y12" i="14"/>
  <c r="U18" i="14"/>
  <c r="U22" i="14"/>
  <c r="U27" i="14"/>
  <c r="U34" i="14"/>
  <c r="U36" i="14"/>
  <c r="U43" i="14"/>
  <c r="U50" i="14"/>
  <c r="U52" i="14"/>
  <c r="Y6" i="15"/>
  <c r="U10" i="15"/>
  <c r="U11" i="15"/>
  <c r="U14" i="15"/>
  <c r="U19" i="15"/>
  <c r="U24" i="15"/>
  <c r="U31" i="15"/>
  <c r="U38" i="15"/>
  <c r="U40" i="15"/>
  <c r="U47" i="15"/>
  <c r="M83" i="9"/>
  <c r="M136" i="9" s="1"/>
  <c r="U44" i="8"/>
  <c r="Y45" i="8"/>
  <c r="U47" i="8"/>
  <c r="Y48" i="8"/>
  <c r="U50" i="8"/>
  <c r="Y51" i="8"/>
  <c r="Y13" i="14"/>
  <c r="U15" i="14"/>
  <c r="Y25" i="14"/>
  <c r="U29" i="14"/>
  <c r="Y32" i="14"/>
  <c r="Y41" i="14"/>
  <c r="U45" i="14"/>
  <c r="Y48" i="14"/>
  <c r="Y22" i="15"/>
  <c r="Y29" i="15"/>
  <c r="U33" i="15"/>
  <c r="Y36" i="15"/>
  <c r="Y45" i="15"/>
  <c r="U49" i="15"/>
  <c r="Y52" i="15"/>
  <c r="R66" i="9"/>
  <c r="X121" i="9" s="1"/>
  <c r="AU10" i="12"/>
  <c r="G11" i="12"/>
  <c r="F11" i="12" s="1"/>
  <c r="AU11" i="12"/>
  <c r="AT11" i="12" s="1"/>
  <c r="BE12" i="12"/>
  <c r="G13" i="12"/>
  <c r="F13" i="12" s="1"/>
  <c r="AK13" i="12"/>
  <c r="AJ13" i="12" s="1"/>
  <c r="BO13" i="12"/>
  <c r="BN13" i="12" s="1"/>
  <c r="BE16" i="12"/>
  <c r="BD16" i="12" s="1"/>
  <c r="G17" i="12"/>
  <c r="F17" i="12" s="1"/>
  <c r="AK17" i="12"/>
  <c r="AJ17" i="12" s="1"/>
  <c r="BO17" i="12"/>
  <c r="BN17" i="12" s="1"/>
  <c r="BE20" i="12"/>
  <c r="BD20" i="12" s="1"/>
  <c r="G21" i="12"/>
  <c r="F21" i="12" s="1"/>
  <c r="BO22" i="12"/>
  <c r="BN22" i="12" s="1"/>
  <c r="BE25" i="12"/>
  <c r="BD25" i="12" s="1"/>
  <c r="BY11" i="12"/>
  <c r="BX11" i="12" s="1"/>
  <c r="AA12" i="12"/>
  <c r="Z12" i="12" s="1"/>
  <c r="Q15" i="12"/>
  <c r="P15" i="12" s="1"/>
  <c r="AU15" i="12"/>
  <c r="AT15" i="12" s="1"/>
  <c r="BY15" i="12"/>
  <c r="BX15" i="12" s="1"/>
  <c r="AA16" i="12"/>
  <c r="Z16" i="12" s="1"/>
  <c r="Q19" i="12"/>
  <c r="P19" i="12" s="1"/>
  <c r="AU19" i="12"/>
  <c r="AT19" i="12" s="1"/>
  <c r="BY19" i="12"/>
  <c r="BX19" i="12" s="1"/>
  <c r="AA20" i="12"/>
  <c r="Z20" i="12" s="1"/>
  <c r="BY21" i="12"/>
  <c r="BX21" i="12" s="1"/>
  <c r="Q22" i="12"/>
  <c r="P22" i="12" s="1"/>
  <c r="G23" i="12"/>
  <c r="F23" i="12" s="1"/>
  <c r="BY23" i="12"/>
  <c r="BX23" i="12" s="1"/>
  <c r="Q24" i="12"/>
  <c r="P24" i="12" s="1"/>
  <c r="BY24" i="12"/>
  <c r="BX24" i="12" s="1"/>
  <c r="AA26" i="12"/>
  <c r="Z26" i="12" s="1"/>
  <c r="G27" i="12"/>
  <c r="F27" i="12" s="1"/>
  <c r="AA47" i="12"/>
  <c r="Z47" i="12" s="1"/>
  <c r="AK9" i="12"/>
  <c r="BY9" i="12"/>
  <c r="AK10" i="12"/>
  <c r="AJ10" i="12" s="1"/>
  <c r="BY10" i="12"/>
  <c r="BX10" i="12" s="1"/>
  <c r="AK11" i="12"/>
  <c r="AJ11" i="12" s="1"/>
  <c r="BE13" i="12"/>
  <c r="BD13" i="12" s="1"/>
  <c r="G14" i="12"/>
  <c r="F14" i="12" s="1"/>
  <c r="AK14" i="12"/>
  <c r="AJ14" i="12" s="1"/>
  <c r="BO14" i="12"/>
  <c r="BN14" i="12" s="1"/>
  <c r="BE17" i="12"/>
  <c r="BD17" i="12" s="1"/>
  <c r="G18" i="12"/>
  <c r="F18" i="12" s="1"/>
  <c r="AK18" i="12"/>
  <c r="AJ18" i="12" s="1"/>
  <c r="BO18" i="12"/>
  <c r="BN18" i="12" s="1"/>
  <c r="AA21" i="12"/>
  <c r="Z21" i="12" s="1"/>
  <c r="AA23" i="12"/>
  <c r="Z23" i="12" s="1"/>
  <c r="AK24" i="12"/>
  <c r="AJ24" i="12" s="1"/>
  <c r="BE24" i="12"/>
  <c r="BD24" i="12" s="1"/>
  <c r="Q25" i="12"/>
  <c r="P25" i="12" s="1"/>
  <c r="BE26" i="12"/>
  <c r="BD26" i="12" s="1"/>
  <c r="BO27" i="12"/>
  <c r="BN27" i="12" s="1"/>
  <c r="Q12" i="12"/>
  <c r="AU12" i="12"/>
  <c r="AT12" i="12" s="1"/>
  <c r="BY12" i="12"/>
  <c r="BX12" i="12" s="1"/>
  <c r="AA13" i="12"/>
  <c r="Z13" i="12" s="1"/>
  <c r="Q16" i="12"/>
  <c r="P16" i="12" s="1"/>
  <c r="AU16" i="12"/>
  <c r="AT16" i="12" s="1"/>
  <c r="BY16" i="12"/>
  <c r="BX16" i="12" s="1"/>
  <c r="AA17" i="12"/>
  <c r="Z17" i="12" s="1"/>
  <c r="Q20" i="12"/>
  <c r="P20" i="12" s="1"/>
  <c r="AU20" i="12"/>
  <c r="AT20" i="12" s="1"/>
  <c r="BY20" i="12"/>
  <c r="BX20" i="12" s="1"/>
  <c r="AU21" i="12"/>
  <c r="AT21" i="12" s="1"/>
  <c r="AK22" i="12"/>
  <c r="AJ22" i="12" s="1"/>
  <c r="BE22" i="12"/>
  <c r="BD22" i="12" s="1"/>
  <c r="AU23" i="12"/>
  <c r="AT23" i="12" s="1"/>
  <c r="G31" i="12"/>
  <c r="F31" i="12" s="1"/>
  <c r="BE32" i="12"/>
  <c r="BD32" i="12" s="1"/>
  <c r="AK34" i="12"/>
  <c r="AJ34" i="12" s="1"/>
  <c r="AA10" i="12"/>
  <c r="BO10" i="12"/>
  <c r="AA11" i="12"/>
  <c r="Z11" i="12" s="1"/>
  <c r="BO11" i="12"/>
  <c r="BN11" i="12" s="1"/>
  <c r="BE14" i="12"/>
  <c r="BD14" i="12" s="1"/>
  <c r="G15" i="12"/>
  <c r="F15" i="12" s="1"/>
  <c r="AK15" i="12"/>
  <c r="AJ15" i="12" s="1"/>
  <c r="BO15" i="12"/>
  <c r="BN15" i="12" s="1"/>
  <c r="BE18" i="12"/>
  <c r="BD18" i="12" s="1"/>
  <c r="G19" i="12"/>
  <c r="F19" i="12" s="1"/>
  <c r="AK19" i="12"/>
  <c r="AJ19" i="12" s="1"/>
  <c r="BO19" i="12"/>
  <c r="BN19" i="12" s="1"/>
  <c r="BO21" i="12"/>
  <c r="BN21" i="12" s="1"/>
  <c r="G334" i="12"/>
  <c r="F334" i="12" s="1"/>
  <c r="G330" i="12"/>
  <c r="F330" i="12" s="1"/>
  <c r="G326" i="12"/>
  <c r="F326" i="12" s="1"/>
  <c r="G322" i="12"/>
  <c r="F322" i="12" s="1"/>
  <c r="G318" i="12"/>
  <c r="F318" i="12" s="1"/>
  <c r="G314" i="12"/>
  <c r="F314" i="12" s="1"/>
  <c r="G310" i="12"/>
  <c r="F310" i="12" s="1"/>
  <c r="G306" i="12"/>
  <c r="F306" i="12" s="1"/>
  <c r="G333" i="12"/>
  <c r="F333" i="12" s="1"/>
  <c r="G329" i="12"/>
  <c r="F329" i="12" s="1"/>
  <c r="G325" i="12"/>
  <c r="F325" i="12" s="1"/>
  <c r="G321" i="12"/>
  <c r="F321" i="12" s="1"/>
  <c r="G317" i="12"/>
  <c r="F317" i="12" s="1"/>
  <c r="G313" i="12"/>
  <c r="F313" i="12" s="1"/>
  <c r="G309" i="12"/>
  <c r="F309" i="12" s="1"/>
  <c r="G305" i="12"/>
  <c r="F305" i="12" s="1"/>
  <c r="G332" i="12"/>
  <c r="F332" i="12" s="1"/>
  <c r="G328" i="12"/>
  <c r="F328" i="12" s="1"/>
  <c r="G324" i="12"/>
  <c r="F324" i="12" s="1"/>
  <c r="G320" i="12"/>
  <c r="F320" i="12" s="1"/>
  <c r="G316" i="12"/>
  <c r="F316" i="12" s="1"/>
  <c r="G312" i="12"/>
  <c r="F312" i="12" s="1"/>
  <c r="G308" i="12"/>
  <c r="F308" i="12" s="1"/>
  <c r="G304" i="12"/>
  <c r="F304" i="12" s="1"/>
  <c r="G331" i="12"/>
  <c r="F331" i="12" s="1"/>
  <c r="G315" i="12"/>
  <c r="F315" i="12" s="1"/>
  <c r="G301" i="12"/>
  <c r="F301" i="12" s="1"/>
  <c r="G290" i="12"/>
  <c r="F290" i="12" s="1"/>
  <c r="G285" i="12"/>
  <c r="F285" i="12" s="1"/>
  <c r="G300" i="12"/>
  <c r="F300" i="12" s="1"/>
  <c r="G295" i="12"/>
  <c r="F295" i="12" s="1"/>
  <c r="G311" i="12"/>
  <c r="F311" i="12" s="1"/>
  <c r="G302" i="12"/>
  <c r="F302" i="12" s="1"/>
  <c r="G294" i="12"/>
  <c r="F294" i="12" s="1"/>
  <c r="G289" i="12"/>
  <c r="F289" i="12" s="1"/>
  <c r="G299" i="12"/>
  <c r="F299" i="12" s="1"/>
  <c r="G288" i="12"/>
  <c r="F288" i="12" s="1"/>
  <c r="G323" i="12"/>
  <c r="F323" i="12" s="1"/>
  <c r="G298" i="12"/>
  <c r="F298" i="12" s="1"/>
  <c r="G293" i="12"/>
  <c r="F293" i="12" s="1"/>
  <c r="G319" i="12"/>
  <c r="F319" i="12" s="1"/>
  <c r="G297" i="12"/>
  <c r="F297" i="12" s="1"/>
  <c r="G303" i="12"/>
  <c r="F303" i="12" s="1"/>
  <c r="G296" i="12"/>
  <c r="F296" i="12" s="1"/>
  <c r="G291" i="12"/>
  <c r="F291" i="12" s="1"/>
  <c r="G287" i="12"/>
  <c r="F287" i="12" s="1"/>
  <c r="G279" i="12"/>
  <c r="F279" i="12" s="1"/>
  <c r="G286" i="12"/>
  <c r="F286" i="12" s="1"/>
  <c r="G284" i="12"/>
  <c r="F284" i="12" s="1"/>
  <c r="G278" i="12"/>
  <c r="F278" i="12" s="1"/>
  <c r="G273" i="12"/>
  <c r="F273" i="12" s="1"/>
  <c r="G307" i="12"/>
  <c r="F307" i="12" s="1"/>
  <c r="G283" i="12"/>
  <c r="F283" i="12" s="1"/>
  <c r="G272" i="12"/>
  <c r="F272" i="12" s="1"/>
  <c r="G282" i="12"/>
  <c r="F282" i="12" s="1"/>
  <c r="G277" i="12"/>
  <c r="F277" i="12" s="1"/>
  <c r="G327" i="12"/>
  <c r="F327" i="12" s="1"/>
  <c r="G292" i="12"/>
  <c r="F292" i="12" s="1"/>
  <c r="G276" i="12"/>
  <c r="F276" i="12" s="1"/>
  <c r="G271" i="12"/>
  <c r="F271" i="12" s="1"/>
  <c r="G281" i="12"/>
  <c r="F281" i="12" s="1"/>
  <c r="G280" i="12"/>
  <c r="F280" i="12" s="1"/>
  <c r="G275" i="12"/>
  <c r="F275" i="12" s="1"/>
  <c r="G267" i="12"/>
  <c r="F267" i="12" s="1"/>
  <c r="G262" i="12"/>
  <c r="F262" i="12" s="1"/>
  <c r="G266" i="12"/>
  <c r="F266" i="12" s="1"/>
  <c r="G265" i="12"/>
  <c r="F265" i="12" s="1"/>
  <c r="G260" i="12"/>
  <c r="F260" i="12" s="1"/>
  <c r="G274" i="12"/>
  <c r="F274" i="12" s="1"/>
  <c r="G259" i="12"/>
  <c r="F259" i="12" s="1"/>
  <c r="G254" i="12"/>
  <c r="F254" i="12" s="1"/>
  <c r="G269" i="12"/>
  <c r="F269" i="12" s="1"/>
  <c r="G264" i="12"/>
  <c r="F264" i="12" s="1"/>
  <c r="G270" i="12"/>
  <c r="F270" i="12" s="1"/>
  <c r="G263" i="12"/>
  <c r="F263" i="12" s="1"/>
  <c r="G268" i="12"/>
  <c r="F268" i="12" s="1"/>
  <c r="G246" i="12"/>
  <c r="F246" i="12" s="1"/>
  <c r="G241" i="12"/>
  <c r="F241" i="12" s="1"/>
  <c r="G236" i="12"/>
  <c r="F236" i="12" s="1"/>
  <c r="G251" i="12"/>
  <c r="F251" i="12" s="1"/>
  <c r="G240" i="12"/>
  <c r="F240" i="12" s="1"/>
  <c r="G250" i="12"/>
  <c r="F250" i="12" s="1"/>
  <c r="G245" i="12"/>
  <c r="F245" i="12" s="1"/>
  <c r="G256" i="12"/>
  <c r="F256" i="12" s="1"/>
  <c r="G255" i="12"/>
  <c r="F255" i="12" s="1"/>
  <c r="G244" i="12"/>
  <c r="F244" i="12" s="1"/>
  <c r="G239" i="12"/>
  <c r="F239" i="12" s="1"/>
  <c r="G257" i="12"/>
  <c r="F257" i="12" s="1"/>
  <c r="G249" i="12"/>
  <c r="F249" i="12" s="1"/>
  <c r="G238" i="12"/>
  <c r="F238" i="12" s="1"/>
  <c r="G235" i="12"/>
  <c r="F235" i="12" s="1"/>
  <c r="G261" i="12"/>
  <c r="F261" i="12" s="1"/>
  <c r="G258" i="12"/>
  <c r="F258" i="12" s="1"/>
  <c r="G248" i="12"/>
  <c r="F248" i="12" s="1"/>
  <c r="G243" i="12"/>
  <c r="F243" i="12" s="1"/>
  <c r="G242" i="12"/>
  <c r="F242" i="12" s="1"/>
  <c r="G237" i="12"/>
  <c r="F237" i="12" s="1"/>
  <c r="G252" i="12"/>
  <c r="F252" i="12" s="1"/>
  <c r="Q222" i="12"/>
  <c r="P222" i="12" s="1"/>
  <c r="Q221" i="12"/>
  <c r="P221" i="12" s="1"/>
  <c r="G211" i="12"/>
  <c r="F211" i="12" s="1"/>
  <c r="G234" i="12"/>
  <c r="F234" i="12" s="1"/>
  <c r="G233" i="12"/>
  <c r="F233" i="12" s="1"/>
  <c r="G228" i="12"/>
  <c r="F228" i="12" s="1"/>
  <c r="Q223" i="12"/>
  <c r="P223" i="12" s="1"/>
  <c r="G213" i="12"/>
  <c r="F213" i="12" s="1"/>
  <c r="G212" i="12"/>
  <c r="F212" i="12" s="1"/>
  <c r="G227" i="12"/>
  <c r="F227" i="12" s="1"/>
  <c r="G215" i="12"/>
  <c r="F215" i="12" s="1"/>
  <c r="G214" i="12"/>
  <c r="F214" i="12" s="1"/>
  <c r="Q210" i="12"/>
  <c r="P210" i="12" s="1"/>
  <c r="G247" i="12"/>
  <c r="F247" i="12" s="1"/>
  <c r="G232" i="12"/>
  <c r="F232" i="12" s="1"/>
  <c r="G217" i="12"/>
  <c r="F217" i="12" s="1"/>
  <c r="G216" i="12"/>
  <c r="F216" i="12" s="1"/>
  <c r="Q212" i="12"/>
  <c r="P212" i="12" s="1"/>
  <c r="Q211" i="12"/>
  <c r="P211" i="12" s="1"/>
  <c r="G231" i="12"/>
  <c r="F231" i="12" s="1"/>
  <c r="G226" i="12"/>
  <c r="F226" i="12" s="1"/>
  <c r="G219" i="12"/>
  <c r="F219" i="12" s="1"/>
  <c r="G218" i="12"/>
  <c r="F218" i="12" s="1"/>
  <c r="Q214" i="12"/>
  <c r="P214" i="12" s="1"/>
  <c r="Q213" i="12"/>
  <c r="P213" i="12" s="1"/>
  <c r="G225" i="12"/>
  <c r="F225" i="12" s="1"/>
  <c r="G221" i="12"/>
  <c r="F221" i="12" s="1"/>
  <c r="G220" i="12"/>
  <c r="F220" i="12" s="1"/>
  <c r="Q216" i="12"/>
  <c r="P216" i="12" s="1"/>
  <c r="Q215" i="12"/>
  <c r="P215" i="12" s="1"/>
  <c r="G253" i="12"/>
  <c r="F253" i="12" s="1"/>
  <c r="G230" i="12"/>
  <c r="F230" i="12" s="1"/>
  <c r="G223" i="12"/>
  <c r="F223" i="12" s="1"/>
  <c r="G222" i="12"/>
  <c r="F222" i="12" s="1"/>
  <c r="Q218" i="12"/>
  <c r="P218" i="12" s="1"/>
  <c r="Q217" i="12"/>
  <c r="P217" i="12" s="1"/>
  <c r="G224" i="12"/>
  <c r="F224" i="12" s="1"/>
  <c r="Q209" i="12"/>
  <c r="P209" i="12" s="1"/>
  <c r="Q208" i="12"/>
  <c r="P208" i="12" s="1"/>
  <c r="G207" i="12"/>
  <c r="F207" i="12" s="1"/>
  <c r="Q219" i="12"/>
  <c r="P219" i="12" s="1"/>
  <c r="G209" i="12"/>
  <c r="F209" i="12" s="1"/>
  <c r="Q207" i="12"/>
  <c r="P207" i="12" s="1"/>
  <c r="G205" i="12"/>
  <c r="F205" i="12" s="1"/>
  <c r="G204" i="12"/>
  <c r="F204" i="12" s="1"/>
  <c r="Q220" i="12"/>
  <c r="P220" i="12" s="1"/>
  <c r="G210" i="12"/>
  <c r="F210" i="12" s="1"/>
  <c r="G206" i="12"/>
  <c r="F206" i="12" s="1"/>
  <c r="Q204" i="12"/>
  <c r="P204" i="12" s="1"/>
  <c r="Q202" i="12"/>
  <c r="P202" i="12" s="1"/>
  <c r="Q201" i="12"/>
  <c r="P201" i="12" s="1"/>
  <c r="G191" i="12"/>
  <c r="F191" i="12" s="1"/>
  <c r="G190" i="12"/>
  <c r="F190" i="12" s="1"/>
  <c r="Q186" i="12"/>
  <c r="P186" i="12" s="1"/>
  <c r="Q185" i="12"/>
  <c r="P185" i="12" s="1"/>
  <c r="Q181" i="12"/>
  <c r="P181" i="12" s="1"/>
  <c r="G208" i="12"/>
  <c r="F208" i="12" s="1"/>
  <c r="Q205" i="12"/>
  <c r="P205" i="12" s="1"/>
  <c r="Q203" i="12"/>
  <c r="P203" i="12" s="1"/>
  <c r="G193" i="12"/>
  <c r="F193" i="12" s="1"/>
  <c r="G192" i="12"/>
  <c r="F192" i="12" s="1"/>
  <c r="Q188" i="12"/>
  <c r="P188" i="12" s="1"/>
  <c r="Q187" i="12"/>
  <c r="P187" i="12" s="1"/>
  <c r="G195" i="12"/>
  <c r="F195" i="12" s="1"/>
  <c r="G194" i="12"/>
  <c r="F194" i="12" s="1"/>
  <c r="Q190" i="12"/>
  <c r="P190" i="12" s="1"/>
  <c r="Q189" i="12"/>
  <c r="P189" i="12" s="1"/>
  <c r="G197" i="12"/>
  <c r="F197" i="12" s="1"/>
  <c r="G196" i="12"/>
  <c r="F196" i="12" s="1"/>
  <c r="Q192" i="12"/>
  <c r="P192" i="12" s="1"/>
  <c r="Q191" i="12"/>
  <c r="P191" i="12" s="1"/>
  <c r="G199" i="12"/>
  <c r="F199" i="12" s="1"/>
  <c r="G198" i="12"/>
  <c r="F198" i="12" s="1"/>
  <c r="Q194" i="12"/>
  <c r="P194" i="12" s="1"/>
  <c r="Q193" i="12"/>
  <c r="P193" i="12" s="1"/>
  <c r="G229" i="12"/>
  <c r="F229" i="12" s="1"/>
  <c r="G201" i="12"/>
  <c r="F201" i="12" s="1"/>
  <c r="G200" i="12"/>
  <c r="F200" i="12" s="1"/>
  <c r="Q196" i="12"/>
  <c r="P196" i="12" s="1"/>
  <c r="Q195" i="12"/>
  <c r="P195" i="12" s="1"/>
  <c r="G185" i="12"/>
  <c r="F185" i="12" s="1"/>
  <c r="G184" i="12"/>
  <c r="F184" i="12" s="1"/>
  <c r="Q206" i="12"/>
  <c r="P206" i="12" s="1"/>
  <c r="G203" i="12"/>
  <c r="F203" i="12" s="1"/>
  <c r="G202" i="12"/>
  <c r="F202" i="12" s="1"/>
  <c r="Q198" i="12"/>
  <c r="P198" i="12" s="1"/>
  <c r="Q197" i="12"/>
  <c r="P197" i="12" s="1"/>
  <c r="G187" i="12"/>
  <c r="F187" i="12" s="1"/>
  <c r="G186" i="12"/>
  <c r="F186" i="12" s="1"/>
  <c r="Q200" i="12"/>
  <c r="P200" i="12" s="1"/>
  <c r="G188" i="12"/>
  <c r="F188" i="12" s="1"/>
  <c r="BO179" i="12"/>
  <c r="BN179" i="12" s="1"/>
  <c r="G179" i="12"/>
  <c r="F179" i="12" s="1"/>
  <c r="Q175" i="12"/>
  <c r="P175" i="12" s="1"/>
  <c r="BO178" i="12"/>
  <c r="BN178" i="12" s="1"/>
  <c r="Q174" i="12"/>
  <c r="P174" i="12" s="1"/>
  <c r="Q183" i="12"/>
  <c r="P183" i="12" s="1"/>
  <c r="G181" i="12"/>
  <c r="F181" i="12" s="1"/>
  <c r="Q179" i="12"/>
  <c r="P179" i="12" s="1"/>
  <c r="G177" i="12"/>
  <c r="F177" i="12" s="1"/>
  <c r="Q199" i="12"/>
  <c r="P199" i="12" s="1"/>
  <c r="G189" i="12"/>
  <c r="F189" i="12" s="1"/>
  <c r="Q178" i="12"/>
  <c r="P178" i="12" s="1"/>
  <c r="BO176" i="12"/>
  <c r="BN176" i="12" s="1"/>
  <c r="G176" i="12"/>
  <c r="F176" i="12" s="1"/>
  <c r="Q184" i="12"/>
  <c r="P184" i="12" s="1"/>
  <c r="G183" i="12"/>
  <c r="F183" i="12" s="1"/>
  <c r="G182" i="12"/>
  <c r="F182" i="12" s="1"/>
  <c r="Q177" i="12"/>
  <c r="P177" i="12" s="1"/>
  <c r="G180" i="12"/>
  <c r="F180" i="12" s="1"/>
  <c r="Q176" i="12"/>
  <c r="P176" i="12" s="1"/>
  <c r="G175" i="12"/>
  <c r="F175" i="12" s="1"/>
  <c r="BO173" i="12"/>
  <c r="BN173" i="12" s="1"/>
  <c r="G173" i="12"/>
  <c r="F173" i="12" s="1"/>
  <c r="Q169" i="12"/>
  <c r="P169" i="12" s="1"/>
  <c r="G167" i="12"/>
  <c r="F167" i="12" s="1"/>
  <c r="BO166" i="12"/>
  <c r="BN166" i="12" s="1"/>
  <c r="BO160" i="12"/>
  <c r="BN160" i="12" s="1"/>
  <c r="G160" i="12"/>
  <c r="F160" i="12" s="1"/>
  <c r="Q156" i="12"/>
  <c r="P156" i="12" s="1"/>
  <c r="BO180" i="12"/>
  <c r="BN180" i="12" s="1"/>
  <c r="G174" i="12"/>
  <c r="F174" i="12" s="1"/>
  <c r="BO172" i="12"/>
  <c r="BN172" i="12" s="1"/>
  <c r="G172" i="12"/>
  <c r="F172" i="12" s="1"/>
  <c r="Q168" i="12"/>
  <c r="P168" i="12" s="1"/>
  <c r="G166" i="12"/>
  <c r="F166" i="12" s="1"/>
  <c r="Q162" i="12"/>
  <c r="P162" i="12" s="1"/>
  <c r="BO159" i="12"/>
  <c r="BN159" i="12" s="1"/>
  <c r="BO171" i="12"/>
  <c r="BN171" i="12" s="1"/>
  <c r="Q167" i="12"/>
  <c r="P167" i="12" s="1"/>
  <c r="BO165" i="12"/>
  <c r="BN165" i="12" s="1"/>
  <c r="G165" i="12"/>
  <c r="F165" i="12" s="1"/>
  <c r="Q161" i="12"/>
  <c r="P161" i="12" s="1"/>
  <c r="G159" i="12"/>
  <c r="F159" i="12" s="1"/>
  <c r="BO158" i="12"/>
  <c r="BN158" i="12" s="1"/>
  <c r="Q180" i="12"/>
  <c r="P180" i="12" s="1"/>
  <c r="G178" i="12"/>
  <c r="F178" i="12" s="1"/>
  <c r="Q172" i="12"/>
  <c r="P172" i="12" s="1"/>
  <c r="G170" i="12"/>
  <c r="F170" i="12" s="1"/>
  <c r="Q166" i="12"/>
  <c r="P166" i="12" s="1"/>
  <c r="BO163" i="12"/>
  <c r="BN163" i="12" s="1"/>
  <c r="Q159" i="12"/>
  <c r="P159" i="12" s="1"/>
  <c r="BO181" i="12"/>
  <c r="BN181" i="12" s="1"/>
  <c r="BO174" i="12"/>
  <c r="BN174" i="12" s="1"/>
  <c r="BO168" i="12"/>
  <c r="BN168" i="12" s="1"/>
  <c r="G168" i="12"/>
  <c r="F168" i="12" s="1"/>
  <c r="Q164" i="12"/>
  <c r="P164" i="12" s="1"/>
  <c r="G162" i="12"/>
  <c r="F162" i="12" s="1"/>
  <c r="Q170" i="12"/>
  <c r="P170" i="12" s="1"/>
  <c r="BO167" i="12"/>
  <c r="BN167" i="12" s="1"/>
  <c r="Q163" i="12"/>
  <c r="P163" i="12" s="1"/>
  <c r="BO161" i="12"/>
  <c r="BN161" i="12" s="1"/>
  <c r="G161" i="12"/>
  <c r="F161" i="12" s="1"/>
  <c r="G169" i="12"/>
  <c r="F169" i="12" s="1"/>
  <c r="Q165" i="12"/>
  <c r="P165" i="12" s="1"/>
  <c r="Q154" i="12"/>
  <c r="P154" i="12" s="1"/>
  <c r="BO151" i="12"/>
  <c r="BN151" i="12" s="1"/>
  <c r="Q147" i="12"/>
  <c r="P147" i="12" s="1"/>
  <c r="BO145" i="12"/>
  <c r="BN145" i="12" s="1"/>
  <c r="G145" i="12"/>
  <c r="F145" i="12" s="1"/>
  <c r="Q141" i="12"/>
  <c r="P141" i="12" s="1"/>
  <c r="G139" i="12"/>
  <c r="F139" i="12" s="1"/>
  <c r="BO138" i="12"/>
  <c r="BN138" i="12" s="1"/>
  <c r="Q134" i="12"/>
  <c r="P134" i="12" s="1"/>
  <c r="G133" i="12"/>
  <c r="F133" i="12" s="1"/>
  <c r="BY131" i="12"/>
  <c r="BX131" i="12" s="1"/>
  <c r="BO130" i="12"/>
  <c r="BN130" i="12" s="1"/>
  <c r="Q126" i="12"/>
  <c r="P126" i="12" s="1"/>
  <c r="BY122" i="12"/>
  <c r="BX122" i="12" s="1"/>
  <c r="BO175" i="12"/>
  <c r="BN175" i="12" s="1"/>
  <c r="BO170" i="12"/>
  <c r="BN170" i="12" s="1"/>
  <c r="G164" i="12"/>
  <c r="F164" i="12" s="1"/>
  <c r="Q160" i="12"/>
  <c r="P160" i="12" s="1"/>
  <c r="BO157" i="12"/>
  <c r="BN157" i="12" s="1"/>
  <c r="Q153" i="12"/>
  <c r="P153" i="12" s="1"/>
  <c r="G151" i="12"/>
  <c r="F151" i="12" s="1"/>
  <c r="BO150" i="12"/>
  <c r="BN150" i="12" s="1"/>
  <c r="BO144" i="12"/>
  <c r="BN144" i="12" s="1"/>
  <c r="G144" i="12"/>
  <c r="F144" i="12" s="1"/>
  <c r="Q140" i="12"/>
  <c r="P140" i="12" s="1"/>
  <c r="G138" i="12"/>
  <c r="F138" i="12" s="1"/>
  <c r="BY136" i="12"/>
  <c r="BX136" i="12" s="1"/>
  <c r="BO135" i="12"/>
  <c r="BN135" i="12" s="1"/>
  <c r="Q131" i="12"/>
  <c r="P131" i="12" s="1"/>
  <c r="G130" i="12"/>
  <c r="F130" i="12" s="1"/>
  <c r="BY128" i="12"/>
  <c r="BX128" i="12" s="1"/>
  <c r="BO127" i="12"/>
  <c r="BN127" i="12" s="1"/>
  <c r="Q124" i="12"/>
  <c r="P124" i="12" s="1"/>
  <c r="BO123" i="12"/>
  <c r="BN123" i="12" s="1"/>
  <c r="AA123" i="12"/>
  <c r="Z123" i="12" s="1"/>
  <c r="BO169" i="12"/>
  <c r="BN169" i="12" s="1"/>
  <c r="G163" i="12"/>
  <c r="F163" i="12" s="1"/>
  <c r="G158" i="12"/>
  <c r="F158" i="12" s="1"/>
  <c r="Q157" i="12"/>
  <c r="P157" i="12" s="1"/>
  <c r="Q152" i="12"/>
  <c r="P152" i="12" s="1"/>
  <c r="G150" i="12"/>
  <c r="F150" i="12" s="1"/>
  <c r="Q146" i="12"/>
  <c r="P146" i="12" s="1"/>
  <c r="BO143" i="12"/>
  <c r="BN143" i="12" s="1"/>
  <c r="Q139" i="12"/>
  <c r="P139" i="12" s="1"/>
  <c r="Q136" i="12"/>
  <c r="P136" i="12" s="1"/>
  <c r="G135" i="12"/>
  <c r="F135" i="12" s="1"/>
  <c r="BY133" i="12"/>
  <c r="BX133" i="12" s="1"/>
  <c r="BO132" i="12"/>
  <c r="BN132" i="12" s="1"/>
  <c r="Q128" i="12"/>
  <c r="P128" i="12" s="1"/>
  <c r="G127" i="12"/>
  <c r="F127" i="12" s="1"/>
  <c r="BO164" i="12"/>
  <c r="BN164" i="12" s="1"/>
  <c r="G156" i="12"/>
  <c r="F156" i="12" s="1"/>
  <c r="BO155" i="12"/>
  <c r="BN155" i="12" s="1"/>
  <c r="Q151" i="12"/>
  <c r="P151" i="12" s="1"/>
  <c r="BO149" i="12"/>
  <c r="BN149" i="12" s="1"/>
  <c r="G149" i="12"/>
  <c r="F149" i="12" s="1"/>
  <c r="Q145" i="12"/>
  <c r="P145" i="12" s="1"/>
  <c r="G143" i="12"/>
  <c r="F143" i="12" s="1"/>
  <c r="BO142" i="12"/>
  <c r="BN142" i="12" s="1"/>
  <c r="BO137" i="12"/>
  <c r="BN137" i="12" s="1"/>
  <c r="Q133" i="12"/>
  <c r="P133" i="12" s="1"/>
  <c r="G132" i="12"/>
  <c r="F132" i="12" s="1"/>
  <c r="BY130" i="12"/>
  <c r="BX130" i="12" s="1"/>
  <c r="BO129" i="12"/>
  <c r="BN129" i="12" s="1"/>
  <c r="BO162" i="12"/>
  <c r="BN162" i="12" s="1"/>
  <c r="G155" i="12"/>
  <c r="F155" i="12" s="1"/>
  <c r="BO154" i="12"/>
  <c r="BN154" i="12" s="1"/>
  <c r="BO148" i="12"/>
  <c r="BN148" i="12" s="1"/>
  <c r="G148" i="12"/>
  <c r="F148" i="12" s="1"/>
  <c r="Q144" i="12"/>
  <c r="P144" i="12" s="1"/>
  <c r="G142" i="12"/>
  <c r="F142" i="12" s="1"/>
  <c r="Q138" i="12"/>
  <c r="P138" i="12" s="1"/>
  <c r="G137" i="12"/>
  <c r="F137" i="12" s="1"/>
  <c r="BY135" i="12"/>
  <c r="BX135" i="12" s="1"/>
  <c r="BO134" i="12"/>
  <c r="BN134" i="12" s="1"/>
  <c r="Q130" i="12"/>
  <c r="P130" i="12" s="1"/>
  <c r="G129" i="12"/>
  <c r="F129" i="12" s="1"/>
  <c r="BY127" i="12"/>
  <c r="BX127" i="12" s="1"/>
  <c r="BO126" i="12"/>
  <c r="BN126" i="12" s="1"/>
  <c r="Q171" i="12"/>
  <c r="P171" i="12" s="1"/>
  <c r="G157" i="12"/>
  <c r="F157" i="12" s="1"/>
  <c r="BO156" i="12"/>
  <c r="BN156" i="12" s="1"/>
  <c r="Q155" i="12"/>
  <c r="P155" i="12" s="1"/>
  <c r="BO153" i="12"/>
  <c r="BN153" i="12" s="1"/>
  <c r="G153" i="12"/>
  <c r="F153" i="12" s="1"/>
  <c r="Q149" i="12"/>
  <c r="P149" i="12" s="1"/>
  <c r="G147" i="12"/>
  <c r="F147" i="12" s="1"/>
  <c r="BO146" i="12"/>
  <c r="BN146" i="12" s="1"/>
  <c r="BO140" i="12"/>
  <c r="BN140" i="12" s="1"/>
  <c r="G140" i="12"/>
  <c r="F140" i="12" s="1"/>
  <c r="BY137" i="12"/>
  <c r="BX137" i="12" s="1"/>
  <c r="BO136" i="12"/>
  <c r="BN136" i="12" s="1"/>
  <c r="Q132" i="12"/>
  <c r="P132" i="12" s="1"/>
  <c r="G131" i="12"/>
  <c r="F131" i="12" s="1"/>
  <c r="BY129" i="12"/>
  <c r="BX129" i="12" s="1"/>
  <c r="BO128" i="12"/>
  <c r="BN128" i="12" s="1"/>
  <c r="BO177" i="12"/>
  <c r="BN177" i="12" s="1"/>
  <c r="G171" i="12"/>
  <c r="F171" i="12" s="1"/>
  <c r="Q158" i="12"/>
  <c r="P158" i="12" s="1"/>
  <c r="BO152" i="12"/>
  <c r="BN152" i="12" s="1"/>
  <c r="G152" i="12"/>
  <c r="F152" i="12" s="1"/>
  <c r="Q148" i="12"/>
  <c r="P148" i="12" s="1"/>
  <c r="G146" i="12"/>
  <c r="F146" i="12" s="1"/>
  <c r="Q142" i="12"/>
  <c r="P142" i="12" s="1"/>
  <c r="BO139" i="12"/>
  <c r="BN139" i="12" s="1"/>
  <c r="Q137" i="12"/>
  <c r="P137" i="12" s="1"/>
  <c r="G136" i="12"/>
  <c r="F136" i="12" s="1"/>
  <c r="BY134" i="12"/>
  <c r="BX134" i="12" s="1"/>
  <c r="BO133" i="12"/>
  <c r="BN133" i="12" s="1"/>
  <c r="Q129" i="12"/>
  <c r="P129" i="12" s="1"/>
  <c r="BY132" i="12"/>
  <c r="BX132" i="12" s="1"/>
  <c r="Q127" i="12"/>
  <c r="P127" i="12" s="1"/>
  <c r="Q125" i="12"/>
  <c r="P125" i="12" s="1"/>
  <c r="G119" i="12"/>
  <c r="F119" i="12" s="1"/>
  <c r="Q118" i="12"/>
  <c r="P118" i="12" s="1"/>
  <c r="BY114" i="12"/>
  <c r="BX114" i="12" s="1"/>
  <c r="BO141" i="12"/>
  <c r="BN141" i="12" s="1"/>
  <c r="G126" i="12"/>
  <c r="F126" i="12" s="1"/>
  <c r="BO124" i="12"/>
  <c r="BN124" i="12" s="1"/>
  <c r="BY123" i="12"/>
  <c r="BX123" i="12" s="1"/>
  <c r="BO122" i="12"/>
  <c r="BN122" i="12" s="1"/>
  <c r="G122" i="12"/>
  <c r="F122" i="12" s="1"/>
  <c r="AA118" i="12"/>
  <c r="Z118" i="12" s="1"/>
  <c r="BY117" i="12"/>
  <c r="BX117" i="12" s="1"/>
  <c r="G117" i="12"/>
  <c r="F117" i="12" s="1"/>
  <c r="G134" i="12"/>
  <c r="F134" i="12" s="1"/>
  <c r="BY126" i="12"/>
  <c r="BX126" i="12" s="1"/>
  <c r="G125" i="12"/>
  <c r="F125" i="12" s="1"/>
  <c r="G120" i="12"/>
  <c r="F120" i="12" s="1"/>
  <c r="Q119" i="12"/>
  <c r="P119" i="12" s="1"/>
  <c r="BO118" i="12"/>
  <c r="BN118" i="12" s="1"/>
  <c r="Q182" i="12"/>
  <c r="P182" i="12" s="1"/>
  <c r="Q143" i="12"/>
  <c r="P143" i="12" s="1"/>
  <c r="BY125" i="12"/>
  <c r="BX125" i="12" s="1"/>
  <c r="BO121" i="12"/>
  <c r="BN121" i="12" s="1"/>
  <c r="AA121" i="12"/>
  <c r="Z121" i="12" s="1"/>
  <c r="BY120" i="12"/>
  <c r="BX120" i="12" s="1"/>
  <c r="Q117" i="12"/>
  <c r="P117" i="12" s="1"/>
  <c r="BO116" i="12"/>
  <c r="BN116" i="12" s="1"/>
  <c r="AA116" i="12"/>
  <c r="Z116" i="12" s="1"/>
  <c r="BY115" i="12"/>
  <c r="BX115" i="12" s="1"/>
  <c r="G141" i="12"/>
  <c r="F141" i="12" s="1"/>
  <c r="BO131" i="12"/>
  <c r="BN131" i="12" s="1"/>
  <c r="Q122" i="12"/>
  <c r="P122" i="12" s="1"/>
  <c r="BY118" i="12"/>
  <c r="BX118" i="12" s="1"/>
  <c r="G118" i="12"/>
  <c r="F118" i="12" s="1"/>
  <c r="Q173" i="12"/>
  <c r="P173" i="12" s="1"/>
  <c r="Q135" i="12"/>
  <c r="P135" i="12" s="1"/>
  <c r="BO125" i="12"/>
  <c r="BN125" i="12" s="1"/>
  <c r="AA125" i="12"/>
  <c r="Z125" i="12" s="1"/>
  <c r="AA124" i="12"/>
  <c r="Z124" i="12" s="1"/>
  <c r="G124" i="12"/>
  <c r="F124" i="12" s="1"/>
  <c r="Q123" i="12"/>
  <c r="P123" i="12" s="1"/>
  <c r="Q120" i="12"/>
  <c r="P120" i="12" s="1"/>
  <c r="BO119" i="12"/>
  <c r="BN119" i="12" s="1"/>
  <c r="AA119" i="12"/>
  <c r="Z119" i="12" s="1"/>
  <c r="G116" i="12"/>
  <c r="F116" i="12" s="1"/>
  <c r="Q115" i="12"/>
  <c r="P115" i="12" s="1"/>
  <c r="BO114" i="12"/>
  <c r="BN114" i="12" s="1"/>
  <c r="G154" i="12"/>
  <c r="F154" i="12" s="1"/>
  <c r="Q150" i="12"/>
  <c r="P150" i="12" s="1"/>
  <c r="BY124" i="12"/>
  <c r="BX124" i="12" s="1"/>
  <c r="AA122" i="12"/>
  <c r="Z122" i="12" s="1"/>
  <c r="BY121" i="12"/>
  <c r="BX121" i="12" s="1"/>
  <c r="G121" i="12"/>
  <c r="F121" i="12" s="1"/>
  <c r="BO117" i="12"/>
  <c r="BN117" i="12" s="1"/>
  <c r="AA117" i="12"/>
  <c r="Z117" i="12" s="1"/>
  <c r="BY116" i="12"/>
  <c r="BX116" i="12" s="1"/>
  <c r="AA114" i="12"/>
  <c r="Z114" i="12" s="1"/>
  <c r="BY113" i="12"/>
  <c r="BX113" i="12" s="1"/>
  <c r="BO147" i="12"/>
  <c r="BN147" i="12" s="1"/>
  <c r="BO120" i="12"/>
  <c r="BN120" i="12" s="1"/>
  <c r="BO115" i="12"/>
  <c r="BN115" i="12" s="1"/>
  <c r="G115" i="12"/>
  <c r="F115" i="12" s="1"/>
  <c r="Q114" i="12"/>
  <c r="P114" i="12" s="1"/>
  <c r="AA112" i="12"/>
  <c r="Z112" i="12" s="1"/>
  <c r="BY111" i="12"/>
  <c r="BX111" i="12" s="1"/>
  <c r="AK110" i="12"/>
  <c r="AJ110" i="12" s="1"/>
  <c r="BO108" i="12"/>
  <c r="BN108" i="12" s="1"/>
  <c r="AA107" i="12"/>
  <c r="Z107" i="12" s="1"/>
  <c r="BY106" i="12"/>
  <c r="BX106" i="12" s="1"/>
  <c r="AK105" i="12"/>
  <c r="AJ105" i="12" s="1"/>
  <c r="G105" i="12"/>
  <c r="F105" i="12" s="1"/>
  <c r="Q103" i="12"/>
  <c r="P103" i="12" s="1"/>
  <c r="G100" i="12"/>
  <c r="F100" i="12" s="1"/>
  <c r="Q98" i="12"/>
  <c r="P98" i="12" s="1"/>
  <c r="BO97" i="12"/>
  <c r="BN97" i="12" s="1"/>
  <c r="AA96" i="12"/>
  <c r="Z96" i="12" s="1"/>
  <c r="BY95" i="12"/>
  <c r="BX95" i="12" s="1"/>
  <c r="AK94" i="12"/>
  <c r="AJ94" i="12" s="1"/>
  <c r="BO92" i="12"/>
  <c r="BN92" i="12" s="1"/>
  <c r="AA91" i="12"/>
  <c r="Z91" i="12" s="1"/>
  <c r="BY90" i="12"/>
  <c r="BX90" i="12" s="1"/>
  <c r="AK89" i="12"/>
  <c r="AJ89" i="12" s="1"/>
  <c r="G89" i="12"/>
  <c r="F89" i="12" s="1"/>
  <c r="Q87" i="12"/>
  <c r="P87" i="12" s="1"/>
  <c r="G84" i="12"/>
  <c r="F84" i="12" s="1"/>
  <c r="Q82" i="12"/>
  <c r="P82" i="12" s="1"/>
  <c r="BO81" i="12"/>
  <c r="BN81" i="12" s="1"/>
  <c r="AA80" i="12"/>
  <c r="Z80" i="12" s="1"/>
  <c r="BY79" i="12"/>
  <c r="BX79" i="12" s="1"/>
  <c r="AK78" i="12"/>
  <c r="AJ78" i="12" s="1"/>
  <c r="AA113" i="12"/>
  <c r="Z113" i="12" s="1"/>
  <c r="BY112" i="12"/>
  <c r="BX112" i="12" s="1"/>
  <c r="AK111" i="12"/>
  <c r="AJ111" i="12" s="1"/>
  <c r="G111" i="12"/>
  <c r="F111" i="12" s="1"/>
  <c r="Q109" i="12"/>
  <c r="P109" i="12" s="1"/>
  <c r="G106" i="12"/>
  <c r="F106" i="12" s="1"/>
  <c r="Q104" i="12"/>
  <c r="P104" i="12" s="1"/>
  <c r="BO103" i="12"/>
  <c r="BN103" i="12" s="1"/>
  <c r="AA102" i="12"/>
  <c r="Z102" i="12" s="1"/>
  <c r="BY101" i="12"/>
  <c r="BX101" i="12" s="1"/>
  <c r="AK100" i="12"/>
  <c r="AJ100" i="12" s="1"/>
  <c r="BO98" i="12"/>
  <c r="BN98" i="12" s="1"/>
  <c r="AA97" i="12"/>
  <c r="Z97" i="12" s="1"/>
  <c r="BY96" i="12"/>
  <c r="BX96" i="12" s="1"/>
  <c r="AK95" i="12"/>
  <c r="AJ95" i="12" s="1"/>
  <c r="G95" i="12"/>
  <c r="F95" i="12" s="1"/>
  <c r="Q93" i="12"/>
  <c r="P93" i="12" s="1"/>
  <c r="G90" i="12"/>
  <c r="F90" i="12" s="1"/>
  <c r="Q88" i="12"/>
  <c r="P88" i="12" s="1"/>
  <c r="BO87" i="12"/>
  <c r="BN87" i="12" s="1"/>
  <c r="AA86" i="12"/>
  <c r="Z86" i="12" s="1"/>
  <c r="BY85" i="12"/>
  <c r="BX85" i="12" s="1"/>
  <c r="AK84" i="12"/>
  <c r="AJ84" i="12" s="1"/>
  <c r="BO82" i="12"/>
  <c r="BN82" i="12" s="1"/>
  <c r="AA120" i="12"/>
  <c r="Z120" i="12" s="1"/>
  <c r="AK114" i="12"/>
  <c r="AJ114" i="12" s="1"/>
  <c r="G112" i="12"/>
  <c r="F112" i="12" s="1"/>
  <c r="Q110" i="12"/>
  <c r="P110" i="12" s="1"/>
  <c r="BO109" i="12"/>
  <c r="BN109" i="12" s="1"/>
  <c r="AA108" i="12"/>
  <c r="Z108" i="12" s="1"/>
  <c r="BY107" i="12"/>
  <c r="BX107" i="12" s="1"/>
  <c r="AK106" i="12"/>
  <c r="AJ106" i="12" s="1"/>
  <c r="BO104" i="12"/>
  <c r="BN104" i="12" s="1"/>
  <c r="AA103" i="12"/>
  <c r="Z103" i="12" s="1"/>
  <c r="BY102" i="12"/>
  <c r="BX102" i="12" s="1"/>
  <c r="AK101" i="12"/>
  <c r="AJ101" i="12" s="1"/>
  <c r="G101" i="12"/>
  <c r="F101" i="12" s="1"/>
  <c r="Q99" i="12"/>
  <c r="P99" i="12" s="1"/>
  <c r="G96" i="12"/>
  <c r="F96" i="12" s="1"/>
  <c r="Q94" i="12"/>
  <c r="P94" i="12" s="1"/>
  <c r="BO93" i="12"/>
  <c r="BN93" i="12" s="1"/>
  <c r="AA92" i="12"/>
  <c r="Z92" i="12" s="1"/>
  <c r="BY91" i="12"/>
  <c r="BX91" i="12" s="1"/>
  <c r="AK90" i="12"/>
  <c r="AJ90" i="12" s="1"/>
  <c r="BO88" i="12"/>
  <c r="BN88" i="12" s="1"/>
  <c r="AA87" i="12"/>
  <c r="Z87" i="12" s="1"/>
  <c r="BY86" i="12"/>
  <c r="BX86" i="12" s="1"/>
  <c r="AK85" i="12"/>
  <c r="AJ85" i="12" s="1"/>
  <c r="G85" i="12"/>
  <c r="F85" i="12" s="1"/>
  <c r="Q83" i="12"/>
  <c r="P83" i="12" s="1"/>
  <c r="G128" i="12"/>
  <c r="F128" i="12" s="1"/>
  <c r="BY119" i="12"/>
  <c r="BX119" i="12" s="1"/>
  <c r="AA115" i="12"/>
  <c r="Z115" i="12" s="1"/>
  <c r="AK113" i="12"/>
  <c r="AJ113" i="12" s="1"/>
  <c r="G113" i="12"/>
  <c r="F113" i="12" s="1"/>
  <c r="Q111" i="12"/>
  <c r="P111" i="12" s="1"/>
  <c r="G108" i="12"/>
  <c r="F108" i="12" s="1"/>
  <c r="Q106" i="12"/>
  <c r="P106" i="12" s="1"/>
  <c r="BO105" i="12"/>
  <c r="BN105" i="12" s="1"/>
  <c r="AA104" i="12"/>
  <c r="Z104" i="12" s="1"/>
  <c r="BY103" i="12"/>
  <c r="BX103" i="12" s="1"/>
  <c r="AK102" i="12"/>
  <c r="AJ102" i="12" s="1"/>
  <c r="BO100" i="12"/>
  <c r="BN100" i="12" s="1"/>
  <c r="AA99" i="12"/>
  <c r="Z99" i="12" s="1"/>
  <c r="BY98" i="12"/>
  <c r="BX98" i="12" s="1"/>
  <c r="AK97" i="12"/>
  <c r="AJ97" i="12" s="1"/>
  <c r="G97" i="12"/>
  <c r="F97" i="12" s="1"/>
  <c r="Q95" i="12"/>
  <c r="P95" i="12" s="1"/>
  <c r="G92" i="12"/>
  <c r="F92" i="12" s="1"/>
  <c r="Q90" i="12"/>
  <c r="P90" i="12" s="1"/>
  <c r="BO89" i="12"/>
  <c r="BN89" i="12" s="1"/>
  <c r="AA88" i="12"/>
  <c r="Z88" i="12" s="1"/>
  <c r="BY87" i="12"/>
  <c r="BX87" i="12" s="1"/>
  <c r="AK86" i="12"/>
  <c r="AJ86" i="12" s="1"/>
  <c r="BO84" i="12"/>
  <c r="BN84" i="12" s="1"/>
  <c r="AA83" i="12"/>
  <c r="Z83" i="12" s="1"/>
  <c r="BY82" i="12"/>
  <c r="BX82" i="12" s="1"/>
  <c r="AK81" i="12"/>
  <c r="AJ81" i="12" s="1"/>
  <c r="G81" i="12"/>
  <c r="F81" i="12" s="1"/>
  <c r="Q116" i="12"/>
  <c r="P116" i="12" s="1"/>
  <c r="Q112" i="12"/>
  <c r="P112" i="12" s="1"/>
  <c r="BO111" i="12"/>
  <c r="BN111" i="12" s="1"/>
  <c r="AA110" i="12"/>
  <c r="Z110" i="12" s="1"/>
  <c r="BY109" i="12"/>
  <c r="BX109" i="12" s="1"/>
  <c r="AK108" i="12"/>
  <c r="AJ108" i="12" s="1"/>
  <c r="BO106" i="12"/>
  <c r="BN106" i="12" s="1"/>
  <c r="AA105" i="12"/>
  <c r="Z105" i="12" s="1"/>
  <c r="BY104" i="12"/>
  <c r="BX104" i="12" s="1"/>
  <c r="AK103" i="12"/>
  <c r="AJ103" i="12" s="1"/>
  <c r="G103" i="12"/>
  <c r="F103" i="12" s="1"/>
  <c r="Q101" i="12"/>
  <c r="P101" i="12" s="1"/>
  <c r="G98" i="12"/>
  <c r="F98" i="12" s="1"/>
  <c r="Q96" i="12"/>
  <c r="P96" i="12" s="1"/>
  <c r="BO95" i="12"/>
  <c r="BN95" i="12" s="1"/>
  <c r="AA94" i="12"/>
  <c r="Z94" i="12" s="1"/>
  <c r="BY93" i="12"/>
  <c r="BX93" i="12" s="1"/>
  <c r="AK92" i="12"/>
  <c r="AJ92" i="12" s="1"/>
  <c r="BO90" i="12"/>
  <c r="BN90" i="12" s="1"/>
  <c r="AA89" i="12"/>
  <c r="Z89" i="12" s="1"/>
  <c r="BY88" i="12"/>
  <c r="BX88" i="12" s="1"/>
  <c r="AK87" i="12"/>
  <c r="AJ87" i="12" s="1"/>
  <c r="G87" i="12"/>
  <c r="F87" i="12" s="1"/>
  <c r="Q85" i="12"/>
  <c r="P85" i="12" s="1"/>
  <c r="G123" i="12"/>
  <c r="F123" i="12" s="1"/>
  <c r="Q121" i="12"/>
  <c r="P121" i="12" s="1"/>
  <c r="BO112" i="12"/>
  <c r="BN112" i="12" s="1"/>
  <c r="AA111" i="12"/>
  <c r="Z111" i="12" s="1"/>
  <c r="BY110" i="12"/>
  <c r="BX110" i="12" s="1"/>
  <c r="AK109" i="12"/>
  <c r="AJ109" i="12" s="1"/>
  <c r="G109" i="12"/>
  <c r="F109" i="12" s="1"/>
  <c r="Q107" i="12"/>
  <c r="P107" i="12" s="1"/>
  <c r="G104" i="12"/>
  <c r="F104" i="12" s="1"/>
  <c r="Q102" i="12"/>
  <c r="P102" i="12" s="1"/>
  <c r="BO101" i="12"/>
  <c r="BN101" i="12" s="1"/>
  <c r="AA100" i="12"/>
  <c r="Z100" i="12" s="1"/>
  <c r="BY99" i="12"/>
  <c r="BX99" i="12" s="1"/>
  <c r="AK98" i="12"/>
  <c r="AJ98" i="12" s="1"/>
  <c r="BO96" i="12"/>
  <c r="BN96" i="12" s="1"/>
  <c r="AA95" i="12"/>
  <c r="Z95" i="12" s="1"/>
  <c r="BY94" i="12"/>
  <c r="BX94" i="12" s="1"/>
  <c r="AK93" i="12"/>
  <c r="AJ93" i="12" s="1"/>
  <c r="G93" i="12"/>
  <c r="F93" i="12" s="1"/>
  <c r="Q91" i="12"/>
  <c r="P91" i="12" s="1"/>
  <c r="G88" i="12"/>
  <c r="F88" i="12" s="1"/>
  <c r="Q113" i="12"/>
  <c r="P113" i="12" s="1"/>
  <c r="G110" i="12"/>
  <c r="F110" i="12" s="1"/>
  <c r="Q108" i="12"/>
  <c r="P108" i="12" s="1"/>
  <c r="BO107" i="12"/>
  <c r="BN107" i="12" s="1"/>
  <c r="AA106" i="12"/>
  <c r="Z106" i="12" s="1"/>
  <c r="BY105" i="12"/>
  <c r="BX105" i="12" s="1"/>
  <c r="AK104" i="12"/>
  <c r="AJ104" i="12" s="1"/>
  <c r="BO102" i="12"/>
  <c r="BN102" i="12" s="1"/>
  <c r="AA101" i="12"/>
  <c r="Z101" i="12" s="1"/>
  <c r="BY100" i="12"/>
  <c r="BX100" i="12" s="1"/>
  <c r="AK99" i="12"/>
  <c r="AJ99" i="12" s="1"/>
  <c r="G99" i="12"/>
  <c r="F99" i="12" s="1"/>
  <c r="Q97" i="12"/>
  <c r="P97" i="12" s="1"/>
  <c r="G94" i="12"/>
  <c r="F94" i="12" s="1"/>
  <c r="Q92" i="12"/>
  <c r="P92" i="12" s="1"/>
  <c r="BO91" i="12"/>
  <c r="BN91" i="12" s="1"/>
  <c r="AA90" i="12"/>
  <c r="Z90" i="12" s="1"/>
  <c r="BY89" i="12"/>
  <c r="BX89" i="12" s="1"/>
  <c r="AK88" i="12"/>
  <c r="AJ88" i="12" s="1"/>
  <c r="BO86" i="12"/>
  <c r="BN86" i="12" s="1"/>
  <c r="AA85" i="12"/>
  <c r="Z85" i="12" s="1"/>
  <c r="BY84" i="12"/>
  <c r="BX84" i="12" s="1"/>
  <c r="AK83" i="12"/>
  <c r="AJ83" i="12" s="1"/>
  <c r="G83" i="12"/>
  <c r="F83" i="12" s="1"/>
  <c r="Q105" i="12"/>
  <c r="P105" i="12" s="1"/>
  <c r="Q100" i="12"/>
  <c r="P100" i="12" s="1"/>
  <c r="AA84" i="12"/>
  <c r="Z84" i="12" s="1"/>
  <c r="BO77" i="12"/>
  <c r="BN77" i="12" s="1"/>
  <c r="G76" i="12"/>
  <c r="F76" i="12" s="1"/>
  <c r="Q74" i="12"/>
  <c r="P74" i="12" s="1"/>
  <c r="BO73" i="12"/>
  <c r="BN73" i="12" s="1"/>
  <c r="AA72" i="12"/>
  <c r="Z72" i="12" s="1"/>
  <c r="BY71" i="12"/>
  <c r="BX71" i="12" s="1"/>
  <c r="AK70" i="12"/>
  <c r="AJ70" i="12" s="1"/>
  <c r="BO68" i="12"/>
  <c r="BN68" i="12" s="1"/>
  <c r="AA67" i="12"/>
  <c r="Z67" i="12" s="1"/>
  <c r="BY66" i="12"/>
  <c r="BX66" i="12" s="1"/>
  <c r="AK65" i="12"/>
  <c r="AJ65" i="12" s="1"/>
  <c r="G65" i="12"/>
  <c r="F65" i="12" s="1"/>
  <c r="AA98" i="12"/>
  <c r="Z98" i="12" s="1"/>
  <c r="AA93" i="12"/>
  <c r="Z93" i="12" s="1"/>
  <c r="BO85" i="12"/>
  <c r="BN85" i="12" s="1"/>
  <c r="Q84" i="12"/>
  <c r="P84" i="12" s="1"/>
  <c r="G82" i="12"/>
  <c r="F82" i="12" s="1"/>
  <c r="Q79" i="12"/>
  <c r="P79" i="12" s="1"/>
  <c r="AK76" i="12"/>
  <c r="AJ76" i="12" s="1"/>
  <c r="BO74" i="12"/>
  <c r="BN74" i="12" s="1"/>
  <c r="AA73" i="12"/>
  <c r="Z73" i="12" s="1"/>
  <c r="BY72" i="12"/>
  <c r="BX72" i="12" s="1"/>
  <c r="AK71" i="12"/>
  <c r="AJ71" i="12" s="1"/>
  <c r="G71" i="12"/>
  <c r="F71" i="12" s="1"/>
  <c r="BO99" i="12"/>
  <c r="BN99" i="12" s="1"/>
  <c r="AK96" i="12"/>
  <c r="AJ96" i="12" s="1"/>
  <c r="BO94" i="12"/>
  <c r="BN94" i="12" s="1"/>
  <c r="AK91" i="12"/>
  <c r="AJ91" i="12" s="1"/>
  <c r="AA81" i="12"/>
  <c r="Z81" i="12" s="1"/>
  <c r="BY78" i="12"/>
  <c r="BX78" i="12" s="1"/>
  <c r="Q78" i="12"/>
  <c r="P78" i="12" s="1"/>
  <c r="G77" i="12"/>
  <c r="F77" i="12" s="1"/>
  <c r="Q75" i="12"/>
  <c r="P75" i="12" s="1"/>
  <c r="BY97" i="12"/>
  <c r="BX97" i="12" s="1"/>
  <c r="BY92" i="12"/>
  <c r="BX92" i="12" s="1"/>
  <c r="AK82" i="12"/>
  <c r="AJ82" i="12" s="1"/>
  <c r="BO80" i="12"/>
  <c r="BN80" i="12" s="1"/>
  <c r="G80" i="12"/>
  <c r="F80" i="12" s="1"/>
  <c r="AK77" i="12"/>
  <c r="AJ77" i="12" s="1"/>
  <c r="Q76" i="12"/>
  <c r="P76" i="12" s="1"/>
  <c r="BO75" i="12"/>
  <c r="BN75" i="12" s="1"/>
  <c r="AA74" i="12"/>
  <c r="Z74" i="12" s="1"/>
  <c r="BY73" i="12"/>
  <c r="BX73" i="12" s="1"/>
  <c r="AK72" i="12"/>
  <c r="AJ72" i="12" s="1"/>
  <c r="BO70" i="12"/>
  <c r="BN70" i="12" s="1"/>
  <c r="AA69" i="12"/>
  <c r="Z69" i="12" s="1"/>
  <c r="BY68" i="12"/>
  <c r="BX68" i="12" s="1"/>
  <c r="AK67" i="12"/>
  <c r="AJ67" i="12" s="1"/>
  <c r="G67" i="12"/>
  <c r="F67" i="12" s="1"/>
  <c r="Q65" i="12"/>
  <c r="P65" i="12" s="1"/>
  <c r="BO64" i="12"/>
  <c r="BN64" i="12" s="1"/>
  <c r="AA109" i="12"/>
  <c r="Z109" i="12" s="1"/>
  <c r="G91" i="12"/>
  <c r="F91" i="12" s="1"/>
  <c r="AA82" i="12"/>
  <c r="Z82" i="12" s="1"/>
  <c r="BY81" i="12"/>
  <c r="BX81" i="12" s="1"/>
  <c r="AA79" i="12"/>
  <c r="Z79" i="12" s="1"/>
  <c r="BY77" i="12"/>
  <c r="BX77" i="12" s="1"/>
  <c r="BO76" i="12"/>
  <c r="BN76" i="12" s="1"/>
  <c r="AA75" i="12"/>
  <c r="Z75" i="12" s="1"/>
  <c r="BY74" i="12"/>
  <c r="BX74" i="12" s="1"/>
  <c r="AK73" i="12"/>
  <c r="AJ73" i="12" s="1"/>
  <c r="G73" i="12"/>
  <c r="F73" i="12" s="1"/>
  <c r="Q71" i="12"/>
  <c r="P71" i="12" s="1"/>
  <c r="G114" i="12"/>
  <c r="F114" i="12" s="1"/>
  <c r="BY108" i="12"/>
  <c r="BX108" i="12" s="1"/>
  <c r="G86" i="12"/>
  <c r="F86" i="12" s="1"/>
  <c r="BY83" i="12"/>
  <c r="BX83" i="12" s="1"/>
  <c r="BY80" i="12"/>
  <c r="BX80" i="12" s="1"/>
  <c r="AK80" i="12"/>
  <c r="AJ80" i="12" s="1"/>
  <c r="BO78" i="12"/>
  <c r="BN78" i="12" s="1"/>
  <c r="AA78" i="12"/>
  <c r="Z78" i="12" s="1"/>
  <c r="AA76" i="12"/>
  <c r="Z76" i="12" s="1"/>
  <c r="BY75" i="12"/>
  <c r="BX75" i="12" s="1"/>
  <c r="AK74" i="12"/>
  <c r="AJ74" i="12" s="1"/>
  <c r="BO72" i="12"/>
  <c r="BN72" i="12" s="1"/>
  <c r="AA71" i="12"/>
  <c r="Z71" i="12" s="1"/>
  <c r="BY70" i="12"/>
  <c r="BX70" i="12" s="1"/>
  <c r="AK69" i="12"/>
  <c r="AJ69" i="12" s="1"/>
  <c r="G69" i="12"/>
  <c r="F69" i="12" s="1"/>
  <c r="BO113" i="12"/>
  <c r="BN113" i="12" s="1"/>
  <c r="G107" i="12"/>
  <c r="F107" i="12" s="1"/>
  <c r="G102" i="12"/>
  <c r="F102" i="12" s="1"/>
  <c r="BO83" i="12"/>
  <c r="BN83" i="12" s="1"/>
  <c r="Q81" i="12"/>
  <c r="P81" i="12" s="1"/>
  <c r="Q80" i="12"/>
  <c r="P80" i="12" s="1"/>
  <c r="AK79" i="12"/>
  <c r="AJ79" i="12" s="1"/>
  <c r="G78" i="12"/>
  <c r="F78" i="12" s="1"/>
  <c r="AA77" i="12"/>
  <c r="Z77" i="12" s="1"/>
  <c r="BY76" i="12"/>
  <c r="BX76" i="12" s="1"/>
  <c r="AK75" i="12"/>
  <c r="AJ75" i="12" s="1"/>
  <c r="G75" i="12"/>
  <c r="F75" i="12" s="1"/>
  <c r="AK107" i="12"/>
  <c r="AJ107" i="12" s="1"/>
  <c r="Q72" i="12"/>
  <c r="P72" i="12" s="1"/>
  <c r="AK68" i="12"/>
  <c r="AJ68" i="12" s="1"/>
  <c r="BO67" i="12"/>
  <c r="BN67" i="12" s="1"/>
  <c r="Q67" i="12"/>
  <c r="P67" i="12" s="1"/>
  <c r="G66" i="12"/>
  <c r="F66" i="12" s="1"/>
  <c r="BO65" i="12"/>
  <c r="BN65" i="12" s="1"/>
  <c r="AK64" i="12"/>
  <c r="AJ64" i="12" s="1"/>
  <c r="G64" i="12"/>
  <c r="F64" i="12" s="1"/>
  <c r="Q62" i="12"/>
  <c r="P62" i="12" s="1"/>
  <c r="BO61" i="12"/>
  <c r="BN61" i="12" s="1"/>
  <c r="AA60" i="12"/>
  <c r="Z60" i="12" s="1"/>
  <c r="AA59" i="12"/>
  <c r="Z59" i="12" s="1"/>
  <c r="BY58" i="12"/>
  <c r="BX58" i="12" s="1"/>
  <c r="AA58" i="12"/>
  <c r="Z58" i="12" s="1"/>
  <c r="BY57" i="12"/>
  <c r="BX57" i="12" s="1"/>
  <c r="AA57" i="12"/>
  <c r="Z57" i="12" s="1"/>
  <c r="BY56" i="12"/>
  <c r="BX56" i="12" s="1"/>
  <c r="BY69" i="12"/>
  <c r="BX69" i="12" s="1"/>
  <c r="G68" i="12"/>
  <c r="F68" i="12" s="1"/>
  <c r="AA66" i="12"/>
  <c r="Z66" i="12" s="1"/>
  <c r="BY64" i="12"/>
  <c r="BX64" i="12" s="1"/>
  <c r="Q63" i="12"/>
  <c r="P63" i="12" s="1"/>
  <c r="BO62" i="12"/>
  <c r="BN62" i="12" s="1"/>
  <c r="AA61" i="12"/>
  <c r="Z61" i="12" s="1"/>
  <c r="BY60" i="12"/>
  <c r="BX60" i="12" s="1"/>
  <c r="AA56" i="12"/>
  <c r="Z56" i="12" s="1"/>
  <c r="AA55" i="12"/>
  <c r="Z55" i="12" s="1"/>
  <c r="BY54" i="12"/>
  <c r="BX54" i="12" s="1"/>
  <c r="AA54" i="12"/>
  <c r="Z54" i="12" s="1"/>
  <c r="BY53" i="12"/>
  <c r="BX53" i="12" s="1"/>
  <c r="AA53" i="12"/>
  <c r="Z53" i="12" s="1"/>
  <c r="BY52" i="12"/>
  <c r="BX52" i="12" s="1"/>
  <c r="BY51" i="12"/>
  <c r="BX51" i="12" s="1"/>
  <c r="Q49" i="12"/>
  <c r="P49" i="12" s="1"/>
  <c r="BO48" i="12"/>
  <c r="BN48" i="12" s="1"/>
  <c r="AK48" i="12"/>
  <c r="AJ48" i="12" s="1"/>
  <c r="G48" i="12"/>
  <c r="F48" i="12" s="1"/>
  <c r="Q45" i="12"/>
  <c r="P45" i="12" s="1"/>
  <c r="BO44" i="12"/>
  <c r="BN44" i="12" s="1"/>
  <c r="AK44" i="12"/>
  <c r="AJ44" i="12" s="1"/>
  <c r="G44" i="12"/>
  <c r="F44" i="12" s="1"/>
  <c r="Q41" i="12"/>
  <c r="P41" i="12" s="1"/>
  <c r="BO40" i="12"/>
  <c r="BN40" i="12" s="1"/>
  <c r="AK40" i="12"/>
  <c r="AJ40" i="12" s="1"/>
  <c r="G40" i="12"/>
  <c r="F40" i="12" s="1"/>
  <c r="Q37" i="12"/>
  <c r="P37" i="12" s="1"/>
  <c r="BO36" i="12"/>
  <c r="BN36" i="12" s="1"/>
  <c r="AK36" i="12"/>
  <c r="AJ36" i="12" s="1"/>
  <c r="G36" i="12"/>
  <c r="F36" i="12" s="1"/>
  <c r="Q33" i="12"/>
  <c r="P33" i="12" s="1"/>
  <c r="BO32" i="12"/>
  <c r="BN32" i="12" s="1"/>
  <c r="AK32" i="12"/>
  <c r="AJ32" i="12" s="1"/>
  <c r="G32" i="12"/>
  <c r="F32" i="12" s="1"/>
  <c r="Q73" i="12"/>
  <c r="P73" i="12" s="1"/>
  <c r="G72" i="12"/>
  <c r="F72" i="12" s="1"/>
  <c r="BY61" i="12"/>
  <c r="BX61" i="12" s="1"/>
  <c r="AK60" i="12"/>
  <c r="AJ60" i="12" s="1"/>
  <c r="G60" i="12"/>
  <c r="F60" i="12" s="1"/>
  <c r="BE59" i="12"/>
  <c r="BD59" i="12" s="1"/>
  <c r="G59" i="12"/>
  <c r="F59" i="12" s="1"/>
  <c r="BE58" i="12"/>
  <c r="BD58" i="12" s="1"/>
  <c r="BE57" i="12"/>
  <c r="BD57" i="12" s="1"/>
  <c r="AA52" i="12"/>
  <c r="Z52" i="12" s="1"/>
  <c r="AA51" i="12"/>
  <c r="Z51" i="12" s="1"/>
  <c r="BY50" i="12"/>
  <c r="BX50" i="12" s="1"/>
  <c r="AA50" i="12"/>
  <c r="Z50" i="12" s="1"/>
  <c r="BY49" i="12"/>
  <c r="BX49" i="12" s="1"/>
  <c r="AU49" i="12"/>
  <c r="AT49" i="12" s="1"/>
  <c r="BE46" i="12"/>
  <c r="BD46" i="12" s="1"/>
  <c r="AA46" i="12"/>
  <c r="Z46" i="12" s="1"/>
  <c r="BY45" i="12"/>
  <c r="BX45" i="12" s="1"/>
  <c r="AU45" i="12"/>
  <c r="AT45" i="12" s="1"/>
  <c r="BE42" i="12"/>
  <c r="BD42" i="12" s="1"/>
  <c r="AA42" i="12"/>
  <c r="Z42" i="12" s="1"/>
  <c r="BY41" i="12"/>
  <c r="BX41" i="12" s="1"/>
  <c r="AU41" i="12"/>
  <c r="AT41" i="12" s="1"/>
  <c r="Q89" i="12"/>
  <c r="P89" i="12" s="1"/>
  <c r="AA70" i="12"/>
  <c r="Z70" i="12" s="1"/>
  <c r="BO69" i="12"/>
  <c r="BN69" i="12" s="1"/>
  <c r="AA68" i="12"/>
  <c r="Z68" i="12" s="1"/>
  <c r="BO66" i="12"/>
  <c r="BN66" i="12" s="1"/>
  <c r="Q64" i="12"/>
  <c r="P64" i="12" s="1"/>
  <c r="BO63" i="12"/>
  <c r="BN63" i="12" s="1"/>
  <c r="AA62" i="12"/>
  <c r="Z62" i="12" s="1"/>
  <c r="AK59" i="12"/>
  <c r="AJ59" i="12" s="1"/>
  <c r="AK58" i="12"/>
  <c r="AJ58" i="12" s="1"/>
  <c r="G58" i="12"/>
  <c r="F58" i="12" s="1"/>
  <c r="AK57" i="12"/>
  <c r="AJ57" i="12" s="1"/>
  <c r="G57" i="12"/>
  <c r="F57" i="12" s="1"/>
  <c r="BE56" i="12"/>
  <c r="BD56" i="12" s="1"/>
  <c r="AK56" i="12"/>
  <c r="AJ56" i="12" s="1"/>
  <c r="G56" i="12"/>
  <c r="F56" i="12" s="1"/>
  <c r="BE55" i="12"/>
  <c r="BD55" i="12" s="1"/>
  <c r="G55" i="12"/>
  <c r="F55" i="12" s="1"/>
  <c r="BE54" i="12"/>
  <c r="BD54" i="12" s="1"/>
  <c r="BE53" i="12"/>
  <c r="BD53" i="12" s="1"/>
  <c r="Q48" i="12"/>
  <c r="P48" i="12" s="1"/>
  <c r="BO47" i="12"/>
  <c r="BN47" i="12" s="1"/>
  <c r="AK47" i="12"/>
  <c r="AJ47" i="12" s="1"/>
  <c r="G47" i="12"/>
  <c r="F47" i="12" s="1"/>
  <c r="Q44" i="12"/>
  <c r="P44" i="12" s="1"/>
  <c r="BO43" i="12"/>
  <c r="BN43" i="12" s="1"/>
  <c r="AK43" i="12"/>
  <c r="AJ43" i="12" s="1"/>
  <c r="G43" i="12"/>
  <c r="F43" i="12" s="1"/>
  <c r="BO79" i="12"/>
  <c r="BN79" i="12" s="1"/>
  <c r="Q66" i="12"/>
  <c r="P66" i="12" s="1"/>
  <c r="AA63" i="12"/>
  <c r="Z63" i="12" s="1"/>
  <c r="BY62" i="12"/>
  <c r="BX62" i="12" s="1"/>
  <c r="AK61" i="12"/>
  <c r="AJ61" i="12" s="1"/>
  <c r="G61" i="12"/>
  <c r="F61" i="12" s="1"/>
  <c r="AK55" i="12"/>
  <c r="AJ55" i="12" s="1"/>
  <c r="AK54" i="12"/>
  <c r="AJ54" i="12" s="1"/>
  <c r="G54" i="12"/>
  <c r="F54" i="12" s="1"/>
  <c r="AK53" i="12"/>
  <c r="AJ53" i="12" s="1"/>
  <c r="G53" i="12"/>
  <c r="F53" i="12" s="1"/>
  <c r="BE52" i="12"/>
  <c r="BD52" i="12" s="1"/>
  <c r="AK52" i="12"/>
  <c r="AJ52" i="12" s="1"/>
  <c r="G52" i="12"/>
  <c r="F52" i="12" s="1"/>
  <c r="BE51" i="12"/>
  <c r="BD51" i="12" s="1"/>
  <c r="G51" i="12"/>
  <c r="F51" i="12" s="1"/>
  <c r="BE50" i="12"/>
  <c r="BD50" i="12" s="1"/>
  <c r="BE49" i="12"/>
  <c r="BD49" i="12" s="1"/>
  <c r="AA49" i="12"/>
  <c r="Z49" i="12" s="1"/>
  <c r="BY48" i="12"/>
  <c r="BX48" i="12" s="1"/>
  <c r="AU48" i="12"/>
  <c r="AT48" i="12" s="1"/>
  <c r="AK112" i="12"/>
  <c r="AJ112" i="12" s="1"/>
  <c r="Q86" i="12"/>
  <c r="P86" i="12" s="1"/>
  <c r="Q70" i="12"/>
  <c r="P70" i="12" s="1"/>
  <c r="BY67" i="12"/>
  <c r="BX67" i="12" s="1"/>
  <c r="AK66" i="12"/>
  <c r="AJ66" i="12" s="1"/>
  <c r="BY65" i="12"/>
  <c r="BX65" i="12" s="1"/>
  <c r="AA65" i="12"/>
  <c r="Z65" i="12" s="1"/>
  <c r="BY63" i="12"/>
  <c r="BX63" i="12" s="1"/>
  <c r="AK62" i="12"/>
  <c r="AJ62" i="12" s="1"/>
  <c r="G62" i="12"/>
  <c r="F62" i="12" s="1"/>
  <c r="Q60" i="12"/>
  <c r="P60" i="12" s="1"/>
  <c r="BO59" i="12"/>
  <c r="BN59" i="12" s="1"/>
  <c r="Q59" i="12"/>
  <c r="P59" i="12" s="1"/>
  <c r="BO58" i="12"/>
  <c r="BN58" i="12" s="1"/>
  <c r="Q58" i="12"/>
  <c r="P58" i="12" s="1"/>
  <c r="BO57" i="12"/>
  <c r="BN57" i="12" s="1"/>
  <c r="BO56" i="12"/>
  <c r="BN56" i="12" s="1"/>
  <c r="AK51" i="12"/>
  <c r="AJ51" i="12" s="1"/>
  <c r="AK50" i="12"/>
  <c r="AJ50" i="12" s="1"/>
  <c r="G50" i="12"/>
  <c r="F50" i="12" s="1"/>
  <c r="Q47" i="12"/>
  <c r="P47" i="12" s="1"/>
  <c r="BO46" i="12"/>
  <c r="BN46" i="12" s="1"/>
  <c r="AK46" i="12"/>
  <c r="AJ46" i="12" s="1"/>
  <c r="G46" i="12"/>
  <c r="F46" i="12" s="1"/>
  <c r="Q43" i="12"/>
  <c r="P43" i="12" s="1"/>
  <c r="BO42" i="12"/>
  <c r="BN42" i="12" s="1"/>
  <c r="AK42" i="12"/>
  <c r="AJ42" i="12" s="1"/>
  <c r="G42" i="12"/>
  <c r="F42" i="12" s="1"/>
  <c r="Q39" i="12"/>
  <c r="P39" i="12" s="1"/>
  <c r="BO38" i="12"/>
  <c r="BN38" i="12" s="1"/>
  <c r="AK38" i="12"/>
  <c r="AJ38" i="12" s="1"/>
  <c r="G38" i="12"/>
  <c r="F38" i="12" s="1"/>
  <c r="BO110" i="12"/>
  <c r="BN110" i="12" s="1"/>
  <c r="G74" i="12"/>
  <c r="F74" i="12" s="1"/>
  <c r="BO71" i="12"/>
  <c r="BN71" i="12" s="1"/>
  <c r="Q69" i="12"/>
  <c r="P69" i="12" s="1"/>
  <c r="Q68" i="12"/>
  <c r="P68" i="12" s="1"/>
  <c r="AA64" i="12"/>
  <c r="Z64" i="12" s="1"/>
  <c r="Q61" i="12"/>
  <c r="P61" i="12" s="1"/>
  <c r="BO60" i="12"/>
  <c r="BN60" i="12" s="1"/>
  <c r="Q57" i="12"/>
  <c r="P57" i="12" s="1"/>
  <c r="Q56" i="12"/>
  <c r="P56" i="12" s="1"/>
  <c r="BO55" i="12"/>
  <c r="BN55" i="12" s="1"/>
  <c r="Q55" i="12"/>
  <c r="P55" i="12" s="1"/>
  <c r="BO54" i="12"/>
  <c r="BN54" i="12" s="1"/>
  <c r="Q54" i="12"/>
  <c r="P54" i="12" s="1"/>
  <c r="BO53" i="12"/>
  <c r="BN53" i="12" s="1"/>
  <c r="BO52" i="12"/>
  <c r="BN52" i="12" s="1"/>
  <c r="BE48" i="12"/>
  <c r="BD48" i="12" s="1"/>
  <c r="AA48" i="12"/>
  <c r="Z48" i="12" s="1"/>
  <c r="BY47" i="12"/>
  <c r="BX47" i="12" s="1"/>
  <c r="AU47" i="12"/>
  <c r="AT47" i="12" s="1"/>
  <c r="BE44" i="12"/>
  <c r="BD44" i="12" s="1"/>
  <c r="AA44" i="12"/>
  <c r="Z44" i="12" s="1"/>
  <c r="BY43" i="12"/>
  <c r="BX43" i="12" s="1"/>
  <c r="AU43" i="12"/>
  <c r="AT43" i="12" s="1"/>
  <c r="G79" i="12"/>
  <c r="F79" i="12" s="1"/>
  <c r="Q77" i="12"/>
  <c r="P77" i="12" s="1"/>
  <c r="G70" i="12"/>
  <c r="F70" i="12" s="1"/>
  <c r="AK63" i="12"/>
  <c r="AJ63" i="12" s="1"/>
  <c r="G63" i="12"/>
  <c r="F63" i="12" s="1"/>
  <c r="BY59" i="12"/>
  <c r="BX59" i="12" s="1"/>
  <c r="Q53" i="12"/>
  <c r="P53" i="12" s="1"/>
  <c r="Q52" i="12"/>
  <c r="P52" i="12" s="1"/>
  <c r="BO51" i="12"/>
  <c r="BN51" i="12" s="1"/>
  <c r="Q51" i="12"/>
  <c r="P51" i="12" s="1"/>
  <c r="BO50" i="12"/>
  <c r="BN50" i="12" s="1"/>
  <c r="Q50" i="12"/>
  <c r="P50" i="12" s="1"/>
  <c r="BO49" i="12"/>
  <c r="BN49" i="12" s="1"/>
  <c r="AK49" i="12"/>
  <c r="AJ49" i="12" s="1"/>
  <c r="G49" i="12"/>
  <c r="F49" i="12" s="1"/>
  <c r="Q46" i="12"/>
  <c r="P46" i="12" s="1"/>
  <c r="BO45" i="12"/>
  <c r="BN45" i="12" s="1"/>
  <c r="AK45" i="12"/>
  <c r="AJ45" i="12" s="1"/>
  <c r="G45" i="12"/>
  <c r="F45" i="12" s="1"/>
  <c r="AA45" i="12"/>
  <c r="Z45" i="12" s="1"/>
  <c r="AU44" i="12"/>
  <c r="AT44" i="12" s="1"/>
  <c r="BE38" i="12"/>
  <c r="BD38" i="12" s="1"/>
  <c r="Q38" i="12"/>
  <c r="P38" i="12" s="1"/>
  <c r="BY37" i="12"/>
  <c r="BX37" i="12" s="1"/>
  <c r="BE37" i="12"/>
  <c r="BD37" i="12" s="1"/>
  <c r="BY35" i="12"/>
  <c r="BX35" i="12" s="1"/>
  <c r="G35" i="12"/>
  <c r="F35" i="12" s="1"/>
  <c r="Q34" i="12"/>
  <c r="P34" i="12" s="1"/>
  <c r="AA33" i="12"/>
  <c r="Z33" i="12" s="1"/>
  <c r="BE29" i="12"/>
  <c r="BD29" i="12" s="1"/>
  <c r="AA29" i="12"/>
  <c r="Z29" i="12" s="1"/>
  <c r="BY28" i="12"/>
  <c r="BX28" i="12" s="1"/>
  <c r="AU28" i="12"/>
  <c r="AT28" i="12" s="1"/>
  <c r="BY46" i="12"/>
  <c r="BX46" i="12" s="1"/>
  <c r="BE43" i="12"/>
  <c r="BD43" i="12" s="1"/>
  <c r="Q42" i="12"/>
  <c r="P42" i="12" s="1"/>
  <c r="BO41" i="12"/>
  <c r="BN41" i="12" s="1"/>
  <c r="AK41" i="12"/>
  <c r="AJ41" i="12" s="1"/>
  <c r="G41" i="12"/>
  <c r="F41" i="12" s="1"/>
  <c r="Q40" i="12"/>
  <c r="P40" i="12" s="1"/>
  <c r="BY39" i="12"/>
  <c r="BX39" i="12" s="1"/>
  <c r="BE39" i="12"/>
  <c r="BD39" i="12" s="1"/>
  <c r="AK39" i="12"/>
  <c r="AJ39" i="12" s="1"/>
  <c r="BY38" i="12"/>
  <c r="BX38" i="12" s="1"/>
  <c r="AK37" i="12"/>
  <c r="AJ37" i="12" s="1"/>
  <c r="AU36" i="12"/>
  <c r="AT36" i="12" s="1"/>
  <c r="BE35" i="12"/>
  <c r="BD35" i="12" s="1"/>
  <c r="BO34" i="12"/>
  <c r="BN34" i="12" s="1"/>
  <c r="BY33" i="12"/>
  <c r="BX33" i="12" s="1"/>
  <c r="Q32" i="12"/>
  <c r="P32" i="12" s="1"/>
  <c r="Q31" i="12"/>
  <c r="P31" i="12" s="1"/>
  <c r="BO30" i="12"/>
  <c r="BN30" i="12" s="1"/>
  <c r="AK30" i="12"/>
  <c r="AJ30" i="12" s="1"/>
  <c r="G30" i="12"/>
  <c r="F30" i="12" s="1"/>
  <c r="Q27" i="12"/>
  <c r="P27" i="12" s="1"/>
  <c r="BO26" i="12"/>
  <c r="BN26" i="12" s="1"/>
  <c r="AK26" i="12"/>
  <c r="AJ26" i="12" s="1"/>
  <c r="G26" i="12"/>
  <c r="F26" i="12" s="1"/>
  <c r="BY42" i="12"/>
  <c r="BX42" i="12" s="1"/>
  <c r="AU42" i="12"/>
  <c r="AT42" i="12" s="1"/>
  <c r="BE40" i="12"/>
  <c r="BD40" i="12" s="1"/>
  <c r="AA36" i="12"/>
  <c r="Z36" i="12" s="1"/>
  <c r="AK35" i="12"/>
  <c r="AJ35" i="12" s="1"/>
  <c r="BE33" i="12"/>
  <c r="BD33" i="12" s="1"/>
  <c r="G33" i="12"/>
  <c r="F33" i="12" s="1"/>
  <c r="AU31" i="12"/>
  <c r="AT31" i="12" s="1"/>
  <c r="BE28" i="12"/>
  <c r="BD28" i="12" s="1"/>
  <c r="AA28" i="12"/>
  <c r="Z28" i="12" s="1"/>
  <c r="BY27" i="12"/>
  <c r="BX27" i="12" s="1"/>
  <c r="AU27" i="12"/>
  <c r="AT27" i="12" s="1"/>
  <c r="BY55" i="12"/>
  <c r="BX55" i="12" s="1"/>
  <c r="AU46" i="12"/>
  <c r="AT46" i="12" s="1"/>
  <c r="BE41" i="12"/>
  <c r="BD41" i="12" s="1"/>
  <c r="AA41" i="12"/>
  <c r="Z41" i="12" s="1"/>
  <c r="BY36" i="12"/>
  <c r="BX36" i="12" s="1"/>
  <c r="Q35" i="12"/>
  <c r="P35" i="12" s="1"/>
  <c r="AU34" i="12"/>
  <c r="AT34" i="12" s="1"/>
  <c r="AA34" i="12"/>
  <c r="Z34" i="12" s="1"/>
  <c r="BY31" i="12"/>
  <c r="BX31" i="12" s="1"/>
  <c r="Q30" i="12"/>
  <c r="P30" i="12" s="1"/>
  <c r="BO29" i="12"/>
  <c r="BN29" i="12" s="1"/>
  <c r="AK29" i="12"/>
  <c r="AJ29" i="12" s="1"/>
  <c r="G29" i="12"/>
  <c r="F29" i="12" s="1"/>
  <c r="Q26" i="12"/>
  <c r="P26" i="12" s="1"/>
  <c r="BO25" i="12"/>
  <c r="BN25" i="12" s="1"/>
  <c r="AK25" i="12"/>
  <c r="AJ25" i="12" s="1"/>
  <c r="G25" i="12"/>
  <c r="F25" i="12" s="1"/>
  <c r="BE45" i="12"/>
  <c r="BD45" i="12" s="1"/>
  <c r="BY44" i="12"/>
  <c r="BX44" i="12" s="1"/>
  <c r="BY40" i="12"/>
  <c r="BX40" i="12" s="1"/>
  <c r="AA38" i="12"/>
  <c r="Z38" i="12" s="1"/>
  <c r="BO37" i="12"/>
  <c r="BN37" i="12" s="1"/>
  <c r="AU37" i="12"/>
  <c r="AT37" i="12" s="1"/>
  <c r="BE36" i="12"/>
  <c r="BD36" i="12" s="1"/>
  <c r="BO35" i="12"/>
  <c r="BN35" i="12" s="1"/>
  <c r="AK33" i="12"/>
  <c r="AJ33" i="12" s="1"/>
  <c r="AU32" i="12"/>
  <c r="AT32" i="12" s="1"/>
  <c r="BE31" i="12"/>
  <c r="BD31" i="12" s="1"/>
  <c r="AA31" i="12"/>
  <c r="Z31" i="12" s="1"/>
  <c r="BY30" i="12"/>
  <c r="BX30" i="12" s="1"/>
  <c r="AU30" i="12"/>
  <c r="AT30" i="12" s="1"/>
  <c r="BE27" i="12"/>
  <c r="BD27" i="12" s="1"/>
  <c r="AA27" i="12"/>
  <c r="Z27" i="12" s="1"/>
  <c r="BY26" i="12"/>
  <c r="BX26" i="12" s="1"/>
  <c r="AU26" i="12"/>
  <c r="AT26" i="12" s="1"/>
  <c r="BE47" i="12"/>
  <c r="BD47" i="12" s="1"/>
  <c r="AA43" i="12"/>
  <c r="Z43" i="12" s="1"/>
  <c r="AA40" i="12"/>
  <c r="Z40" i="12" s="1"/>
  <c r="BO39" i="12"/>
  <c r="BN39" i="12" s="1"/>
  <c r="AU39" i="12"/>
  <c r="AT39" i="12" s="1"/>
  <c r="AA39" i="12"/>
  <c r="Z39" i="12" s="1"/>
  <c r="G39" i="12"/>
  <c r="F39" i="12" s="1"/>
  <c r="AU38" i="12"/>
  <c r="AT38" i="12" s="1"/>
  <c r="AA37" i="12"/>
  <c r="Z37" i="12" s="1"/>
  <c r="BY34" i="12"/>
  <c r="BX34" i="12" s="1"/>
  <c r="BE34" i="12"/>
  <c r="BD34" i="12" s="1"/>
  <c r="G34" i="12"/>
  <c r="F34" i="12" s="1"/>
  <c r="AA32" i="12"/>
  <c r="Z32" i="12" s="1"/>
  <c r="Q29" i="12"/>
  <c r="P29" i="12" s="1"/>
  <c r="BO28" i="12"/>
  <c r="BN28" i="12" s="1"/>
  <c r="AK28" i="12"/>
  <c r="AJ28" i="12" s="1"/>
  <c r="G28" i="12"/>
  <c r="F28" i="12" s="1"/>
  <c r="AU40" i="12"/>
  <c r="AT40" i="12" s="1"/>
  <c r="Q36" i="12"/>
  <c r="P36" i="12" s="1"/>
  <c r="AU35" i="12"/>
  <c r="AT35" i="12" s="1"/>
  <c r="BO33" i="12"/>
  <c r="BN33" i="12" s="1"/>
  <c r="BY32" i="12"/>
  <c r="BX32" i="12" s="1"/>
  <c r="BE30" i="12"/>
  <c r="BD30" i="12" s="1"/>
  <c r="AA30" i="12"/>
  <c r="Z30" i="12" s="1"/>
  <c r="BY29" i="12"/>
  <c r="BX29" i="12" s="1"/>
  <c r="AU29" i="12"/>
  <c r="AT29" i="12" s="1"/>
  <c r="Q14" i="12"/>
  <c r="P14" i="12" s="1"/>
  <c r="AU14" i="12"/>
  <c r="AT14" i="12" s="1"/>
  <c r="BY14" i="12"/>
  <c r="BX14" i="12" s="1"/>
  <c r="AA15" i="12"/>
  <c r="Z15" i="12" s="1"/>
  <c r="Q18" i="12"/>
  <c r="P18" i="12" s="1"/>
  <c r="AU18" i="12"/>
  <c r="AT18" i="12" s="1"/>
  <c r="BY18" i="12"/>
  <c r="BX18" i="12" s="1"/>
  <c r="AA19" i="12"/>
  <c r="Z19" i="12" s="1"/>
  <c r="AK21" i="12"/>
  <c r="AJ21" i="12" s="1"/>
  <c r="BE21" i="12"/>
  <c r="BD21" i="12" s="1"/>
  <c r="AU22" i="12"/>
  <c r="AT22" i="12" s="1"/>
  <c r="AK23" i="12"/>
  <c r="AJ23" i="12" s="1"/>
  <c r="BE23" i="12"/>
  <c r="BD23" i="12" s="1"/>
  <c r="BY25" i="12"/>
  <c r="BX25" i="12" s="1"/>
  <c r="BO31" i="12"/>
  <c r="BN31" i="12" s="1"/>
  <c r="AU33" i="12"/>
  <c r="AT33" i="12" s="1"/>
  <c r="AA35" i="12"/>
  <c r="Z35" i="12" s="1"/>
  <c r="G37" i="12"/>
  <c r="F37" i="12" s="1"/>
  <c r="T12" i="8" l="1"/>
  <c r="U5" i="8"/>
  <c r="C3" i="8"/>
  <c r="M9" i="8" s="1"/>
  <c r="K9" i="8" s="1"/>
  <c r="D2" i="10"/>
  <c r="V9" i="8" s="1"/>
  <c r="S22" i="12" a="1"/>
  <c r="S22" i="12" s="1"/>
  <c r="BG214" i="12" a="1"/>
  <c r="BG214" i="12" s="1"/>
  <c r="AM216" i="12" a="1"/>
  <c r="AM216" i="12" s="1"/>
  <c r="BQ5" i="12" a="1"/>
  <c r="BQ5" i="12" s="1"/>
  <c r="AM227" i="12" a="1"/>
  <c r="AM227" i="12" s="1"/>
  <c r="AC21" i="12" a="1"/>
  <c r="AC21" i="12" s="1"/>
  <c r="H5" i="12" a="1"/>
  <c r="H5" i="12" s="1"/>
  <c r="AW6" i="12" a="1"/>
  <c r="AW6" i="12" s="1"/>
  <c r="AC36" i="10"/>
  <c r="BX9" i="12"/>
  <c r="BZ2" i="12" s="1" a="1"/>
  <c r="BZ2" i="12" s="1"/>
  <c r="CA10" i="12" a="1"/>
  <c r="CA10" i="12" s="1"/>
  <c r="CA16" i="12" a="1"/>
  <c r="CA16" i="12" s="1"/>
  <c r="CA6" i="12" a="1"/>
  <c r="CA6" i="12" s="1"/>
  <c r="CA27" i="12" a="1"/>
  <c r="CA27" i="12" s="1"/>
  <c r="CA2" i="12" a="1"/>
  <c r="CA2" i="12" s="1"/>
  <c r="CA5" i="12" a="1"/>
  <c r="CA5" i="12" s="1"/>
  <c r="CA9" i="12" a="1"/>
  <c r="CA9" i="12" s="1"/>
  <c r="CA20" i="12" a="1"/>
  <c r="CA20" i="12" s="1"/>
  <c r="AM22" i="12" a="1"/>
  <c r="AM22" i="12" s="1"/>
  <c r="BG7" i="12" a="1"/>
  <c r="BG7" i="12" s="1"/>
  <c r="BG21" i="12" a="1"/>
  <c r="BG21" i="12" s="1"/>
  <c r="BG22" i="12" a="1"/>
  <c r="BG22" i="12" s="1"/>
  <c r="BG30" i="12" a="1"/>
  <c r="BG30" i="12" s="1"/>
  <c r="BG51" i="12" a="1"/>
  <c r="BG51" i="12" s="1"/>
  <c r="BG59" i="12" a="1"/>
  <c r="BG59" i="12" s="1"/>
  <c r="BG44" i="12" a="1"/>
  <c r="BG44" i="12" s="1"/>
  <c r="BG45" i="12" a="1"/>
  <c r="BG45" i="12" s="1"/>
  <c r="BG98" i="12" a="1"/>
  <c r="BG98" i="12" s="1"/>
  <c r="BG77" i="12" a="1"/>
  <c r="BG77" i="12" s="1"/>
  <c r="BG89" i="12" a="1"/>
  <c r="BG89" i="12" s="1"/>
  <c r="BG93" i="12" a="1"/>
  <c r="BG93" i="12" s="1"/>
  <c r="BG91" i="12" a="1"/>
  <c r="BG91" i="12" s="1"/>
  <c r="BG114" i="12" a="1"/>
  <c r="BG114" i="12" s="1"/>
  <c r="BG124" i="12" a="1"/>
  <c r="BG124" i="12" s="1"/>
  <c r="BG131" i="12" a="1"/>
  <c r="BG131" i="12" s="1"/>
  <c r="BG179" i="12" a="1"/>
  <c r="BG179" i="12" s="1"/>
  <c r="BG150" i="12" a="1"/>
  <c r="BG150" i="12" s="1"/>
  <c r="BG133" i="12" a="1"/>
  <c r="BG133" i="12" s="1"/>
  <c r="BG146" i="12" a="1"/>
  <c r="BG146" i="12" s="1"/>
  <c r="BG166" i="12" a="1"/>
  <c r="BG166" i="12" s="1"/>
  <c r="BG177" i="12" a="1"/>
  <c r="BG177" i="12" s="1"/>
  <c r="BG200" i="12" a="1"/>
  <c r="BG200" i="12" s="1"/>
  <c r="BG194" i="12" a="1"/>
  <c r="BG194" i="12" s="1"/>
  <c r="BG202" i="12" a="1"/>
  <c r="BG202" i="12" s="1"/>
  <c r="BG223" i="12" a="1"/>
  <c r="BG223" i="12" s="1"/>
  <c r="AM12" i="12" a="1"/>
  <c r="AM12" i="12" s="1"/>
  <c r="AM25" i="12" a="1"/>
  <c r="AM25" i="12" s="1"/>
  <c r="AM55" i="12" a="1"/>
  <c r="AM55" i="12" s="1"/>
  <c r="AM43" i="12" a="1"/>
  <c r="AM43" i="12" s="1"/>
  <c r="AM48" i="12" a="1"/>
  <c r="AM48" i="12" s="1"/>
  <c r="AM63" i="12" a="1"/>
  <c r="AM63" i="12" s="1"/>
  <c r="AM46" i="12" a="1"/>
  <c r="AM46" i="12" s="1"/>
  <c r="AM71" i="12" a="1"/>
  <c r="AM71" i="12" s="1"/>
  <c r="AM74" i="12" a="1"/>
  <c r="AM74" i="12" s="1"/>
  <c r="AM101" i="12" a="1"/>
  <c r="AM101" i="12" s="1"/>
  <c r="AM89" i="12" a="1"/>
  <c r="AM89" i="12" s="1"/>
  <c r="AM87" i="12" a="1"/>
  <c r="AM87" i="12" s="1"/>
  <c r="AM86" i="12" a="1"/>
  <c r="AM86" i="12" s="1"/>
  <c r="AM116" i="12" a="1"/>
  <c r="AM116" i="12" s="1"/>
  <c r="AM120" i="12" a="1"/>
  <c r="AM120" i="12" s="1"/>
  <c r="AM147" i="12" a="1"/>
  <c r="AM147" i="12" s="1"/>
  <c r="AM169" i="12" a="1"/>
  <c r="AM169" i="12" s="1"/>
  <c r="AM144" i="12" a="1"/>
  <c r="AM144" i="12" s="1"/>
  <c r="AM145" i="12" a="1"/>
  <c r="AM145" i="12" s="1"/>
  <c r="AM170" i="12" a="1"/>
  <c r="AM170" i="12" s="1"/>
  <c r="AM167" i="12" a="1"/>
  <c r="AM167" i="12" s="1"/>
  <c r="AM180" i="12" a="1"/>
  <c r="AM180" i="12" s="1"/>
  <c r="AM201" i="12" a="1"/>
  <c r="AM201" i="12" s="1"/>
  <c r="AM193" i="12" a="1"/>
  <c r="AM193" i="12" s="1"/>
  <c r="AM208" i="12" a="1"/>
  <c r="AM208" i="12" s="1"/>
  <c r="S8" i="12" a="1"/>
  <c r="S8" i="12" s="1"/>
  <c r="CA18" i="12" a="1"/>
  <c r="CA18" i="12" s="1"/>
  <c r="CA38" i="12" a="1"/>
  <c r="CA38" i="12" s="1"/>
  <c r="CA44" i="12" a="1"/>
  <c r="CA44" i="12" s="1"/>
  <c r="CA64" i="12" a="1"/>
  <c r="CA64" i="12" s="1"/>
  <c r="CA55" i="12" a="1"/>
  <c r="CA55" i="12" s="1"/>
  <c r="CA79" i="12" a="1"/>
  <c r="CA79" i="12" s="1"/>
  <c r="CA72" i="12" a="1"/>
  <c r="CA72" i="12" s="1"/>
  <c r="CA81" i="12" a="1"/>
  <c r="CA81" i="12" s="1"/>
  <c r="CA86" i="12" a="1"/>
  <c r="CA86" i="12" s="1"/>
  <c r="CA90" i="12" a="1"/>
  <c r="CA90" i="12" s="1"/>
  <c r="CA83" i="12" a="1"/>
  <c r="CA83" i="12" s="1"/>
  <c r="CA114" i="12" a="1"/>
  <c r="CA114" i="12" s="1"/>
  <c r="CA121" i="12" a="1"/>
  <c r="CA121" i="12" s="1"/>
  <c r="CA115" i="12" a="1"/>
  <c r="CA115" i="12" s="1"/>
  <c r="CA128" i="12" a="1"/>
  <c r="CA128" i="12" s="1"/>
  <c r="CA157" i="12" a="1"/>
  <c r="CA157" i="12" s="1"/>
  <c r="CA163" i="12" a="1"/>
  <c r="CA163" i="12" s="1"/>
  <c r="CA130" i="12" a="1"/>
  <c r="CA130" i="12" s="1"/>
  <c r="CA170" i="12" a="1"/>
  <c r="CA170" i="12" s="1"/>
  <c r="CA167" i="12" a="1"/>
  <c r="CA167" i="12" s="1"/>
  <c r="CA200" i="12" a="1"/>
  <c r="CA200" i="12" s="1"/>
  <c r="CA197" i="12" a="1"/>
  <c r="CA197" i="12" s="1"/>
  <c r="CA188" i="12" a="1"/>
  <c r="CA188" i="12" s="1"/>
  <c r="CA220" i="12" a="1"/>
  <c r="CA220" i="12" s="1"/>
  <c r="CA214" i="12" a="1"/>
  <c r="CA214" i="12" s="1"/>
  <c r="CA222" i="12" a="1"/>
  <c r="CA222" i="12" s="1"/>
  <c r="BZ12" i="12" a="1"/>
  <c r="BZ12" i="12" s="1"/>
  <c r="H12" i="12" a="1"/>
  <c r="H12" i="12" s="1"/>
  <c r="I29" i="12" a="1"/>
  <c r="I29" i="12" s="1"/>
  <c r="I20" i="12" a="1"/>
  <c r="I20" i="12" s="1"/>
  <c r="I17" i="12" a="1"/>
  <c r="I17" i="12" s="1"/>
  <c r="I30" i="12" a="1"/>
  <c r="I30" i="12" s="1"/>
  <c r="H28" i="12" a="1"/>
  <c r="H28" i="12" s="1"/>
  <c r="H25" i="12" a="1"/>
  <c r="H25" i="12" s="1"/>
  <c r="H44" i="12" a="1"/>
  <c r="H44" i="12" s="1"/>
  <c r="I69" i="12" a="1"/>
  <c r="I69" i="12" s="1"/>
  <c r="I48" i="12" a="1"/>
  <c r="I48" i="12" s="1"/>
  <c r="H42" i="12" a="1"/>
  <c r="H42" i="12" s="1"/>
  <c r="H73" i="12" a="1"/>
  <c r="H73" i="12" s="1"/>
  <c r="H67" i="12" a="1"/>
  <c r="H67" i="12" s="1"/>
  <c r="I46" i="12" a="1"/>
  <c r="I46" i="12" s="1"/>
  <c r="H59" i="12" a="1"/>
  <c r="H59" i="12" s="1"/>
  <c r="H71" i="12" a="1"/>
  <c r="H71" i="12" s="1"/>
  <c r="I70" i="12" a="1"/>
  <c r="I70" i="12" s="1"/>
  <c r="H80" i="12" a="1"/>
  <c r="H80" i="12" s="1"/>
  <c r="H83" i="12" a="1"/>
  <c r="H83" i="12" s="1"/>
  <c r="I96" i="12" a="1"/>
  <c r="I96" i="12" s="1"/>
  <c r="H94" i="12" a="1"/>
  <c r="H94" i="12" s="1"/>
  <c r="I100" i="12" a="1"/>
  <c r="I100" i="12" s="1"/>
  <c r="H98" i="12" a="1"/>
  <c r="H98" i="12" s="1"/>
  <c r="I93" i="12" a="1"/>
  <c r="I93" i="12" s="1"/>
  <c r="I92" i="12" a="1"/>
  <c r="I92" i="12" s="1"/>
  <c r="I86" i="12" a="1"/>
  <c r="I86" i="12" s="1"/>
  <c r="I117" i="12" a="1"/>
  <c r="I117" i="12" s="1"/>
  <c r="I130" i="12" a="1"/>
  <c r="I130" i="12" s="1"/>
  <c r="H136" i="12" a="1"/>
  <c r="H136" i="12" s="1"/>
  <c r="H130" i="12" a="1"/>
  <c r="H130" i="12" s="1"/>
  <c r="I127" i="12" a="1"/>
  <c r="I127" i="12" s="1"/>
  <c r="I173" i="12" a="1"/>
  <c r="I173" i="12" s="1"/>
  <c r="H157" i="12" a="1"/>
  <c r="H157" i="12" s="1"/>
  <c r="H148" i="12" a="1"/>
  <c r="H148" i="12" s="1"/>
  <c r="H142" i="12" a="1"/>
  <c r="H142" i="12" s="1"/>
  <c r="H132" i="12" a="1"/>
  <c r="H132" i="12" s="1"/>
  <c r="I123" i="12" a="1"/>
  <c r="I123" i="12" s="1"/>
  <c r="I149" i="12" a="1"/>
  <c r="I149" i="12" s="1"/>
  <c r="I165" i="12" a="1"/>
  <c r="I165" i="12" s="1"/>
  <c r="H164" i="12" a="1"/>
  <c r="H164" i="12" s="1"/>
  <c r="I176" i="12" a="1"/>
  <c r="I176" i="12" s="1"/>
  <c r="H202" i="12" a="1"/>
  <c r="H202" i="12" s="1"/>
  <c r="I199" i="12" a="1"/>
  <c r="I199" i="12" s="1"/>
  <c r="AW229" i="12" a="1"/>
  <c r="AW229" i="12" s="1"/>
  <c r="AW231" i="12" a="1"/>
  <c r="AW231" i="12" s="1"/>
  <c r="AJ9" i="12"/>
  <c r="AL13" i="12" s="1" a="1"/>
  <c r="AL13" i="12" s="1"/>
  <c r="AM5" i="12" a="1"/>
  <c r="AM5" i="12" s="1"/>
  <c r="AM7" i="12" a="1"/>
  <c r="AM7" i="12" s="1"/>
  <c r="AM3" i="12" a="1"/>
  <c r="AM3" i="12" s="1"/>
  <c r="AM9" i="12" a="1"/>
  <c r="AM9" i="12" s="1"/>
  <c r="AM11" i="12" a="1"/>
  <c r="AM11" i="12" s="1"/>
  <c r="AM10" i="12" a="1"/>
  <c r="AM10" i="12" s="1"/>
  <c r="AM2" i="12" a="1"/>
  <c r="AM2" i="12" s="1"/>
  <c r="AM6" i="12" a="1"/>
  <c r="AM6" i="12" s="1"/>
  <c r="BD12" i="12"/>
  <c r="BF213" i="12" s="1" a="1"/>
  <c r="BF213" i="12" s="1"/>
  <c r="BG17" i="12" a="1"/>
  <c r="BG17" i="12" s="1"/>
  <c r="BG6" i="12" a="1"/>
  <c r="BG6" i="12" s="1"/>
  <c r="BG2" i="12" a="1"/>
  <c r="BG2" i="12" s="1"/>
  <c r="BG13" i="12" a="1"/>
  <c r="BG13" i="12" s="1"/>
  <c r="BG5" i="12" a="1"/>
  <c r="BG5" i="12" s="1"/>
  <c r="S19" i="12" a="1"/>
  <c r="S19" i="12" s="1"/>
  <c r="BG14" i="12" a="1"/>
  <c r="BG14" i="12" s="1"/>
  <c r="BG23" i="12" a="1"/>
  <c r="BG23" i="12" s="1"/>
  <c r="BG35" i="12" a="1"/>
  <c r="BG35" i="12" s="1"/>
  <c r="BG34" i="12" a="1"/>
  <c r="BG34" i="12" s="1"/>
  <c r="BG46" i="12" a="1"/>
  <c r="BG46" i="12" s="1"/>
  <c r="BG75" i="12" a="1"/>
  <c r="BG75" i="12" s="1"/>
  <c r="BG48" i="12" a="1"/>
  <c r="BG48" i="12" s="1"/>
  <c r="BG49" i="12" a="1"/>
  <c r="BG49" i="12" s="1"/>
  <c r="BG103" i="12" a="1"/>
  <c r="BG103" i="12" s="1"/>
  <c r="BG72" i="12" a="1"/>
  <c r="BG72" i="12" s="1"/>
  <c r="BG100" i="12" a="1"/>
  <c r="BG100" i="12" s="1"/>
  <c r="BG104" i="12" a="1"/>
  <c r="BG104" i="12" s="1"/>
  <c r="BG102" i="12" a="1"/>
  <c r="BG102" i="12" s="1"/>
  <c r="BG123" i="12" a="1"/>
  <c r="BG123" i="12" s="1"/>
  <c r="BG159" i="12" a="1"/>
  <c r="BG159" i="12" s="1"/>
  <c r="BG147" i="12" a="1"/>
  <c r="BG147" i="12" s="1"/>
  <c r="BG132" i="12" a="1"/>
  <c r="BG132" i="12" s="1"/>
  <c r="BG165" i="12" a="1"/>
  <c r="BG165" i="12" s="1"/>
  <c r="BG139" i="12" a="1"/>
  <c r="BG139" i="12" s="1"/>
  <c r="BG156" i="12" a="1"/>
  <c r="BG156" i="12" s="1"/>
  <c r="BG167" i="12" a="1"/>
  <c r="BG167" i="12" s="1"/>
  <c r="BG181" i="12" a="1"/>
  <c r="BG181" i="12" s="1"/>
  <c r="BG201" i="12" a="1"/>
  <c r="BG201" i="12" s="1"/>
  <c r="BG195" i="12" a="1"/>
  <c r="BG195" i="12" s="1"/>
  <c r="BG222" i="12" a="1"/>
  <c r="BG222" i="12" s="1"/>
  <c r="BG206" i="12" a="1"/>
  <c r="BG206" i="12" s="1"/>
  <c r="BG215" i="12" a="1"/>
  <c r="BG215" i="12" s="1"/>
  <c r="AM16" i="12" a="1"/>
  <c r="AM16" i="12" s="1"/>
  <c r="AM15" i="12" a="1"/>
  <c r="AM15" i="12" s="1"/>
  <c r="AM27" i="12" a="1"/>
  <c r="AM27" i="12" s="1"/>
  <c r="AM47" i="12" a="1"/>
  <c r="AM47" i="12" s="1"/>
  <c r="AM64" i="12" a="1"/>
  <c r="AM64" i="12" s="1"/>
  <c r="AM72" i="12" a="1"/>
  <c r="AM72" i="12" s="1"/>
  <c r="AM50" i="12" a="1"/>
  <c r="AM50" i="12" s="1"/>
  <c r="AM78" i="12" a="1"/>
  <c r="AM78" i="12" s="1"/>
  <c r="AM73" i="12" a="1"/>
  <c r="AM73" i="12" s="1"/>
  <c r="AM112" i="12" a="1"/>
  <c r="AM112" i="12" s="1"/>
  <c r="AM100" i="12" a="1"/>
  <c r="AM100" i="12" s="1"/>
  <c r="AM98" i="12" a="1"/>
  <c r="AM98" i="12" s="1"/>
  <c r="AM91" i="12" a="1"/>
  <c r="AM91" i="12" s="1"/>
  <c r="AM121" i="12" a="1"/>
  <c r="AM121" i="12" s="1"/>
  <c r="AM117" i="12" a="1"/>
  <c r="AM117" i="12" s="1"/>
  <c r="AM153" i="12" a="1"/>
  <c r="AM153" i="12" s="1"/>
  <c r="AM174" i="12" a="1"/>
  <c r="AM174" i="12" s="1"/>
  <c r="AM150" i="12" a="1"/>
  <c r="AM150" i="12" s="1"/>
  <c r="AM152" i="12" a="1"/>
  <c r="AM152" i="12" s="1"/>
  <c r="AM159" i="12" a="1"/>
  <c r="AM159" i="12" s="1"/>
  <c r="AM173" i="12" a="1"/>
  <c r="AM173" i="12" s="1"/>
  <c r="AM181" i="12" a="1"/>
  <c r="AM181" i="12" s="1"/>
  <c r="AM198" i="12" a="1"/>
  <c r="AM198" i="12" s="1"/>
  <c r="AM190" i="12" a="1"/>
  <c r="AM190" i="12" s="1"/>
  <c r="AM209" i="12" a="1"/>
  <c r="AM209" i="12" s="1"/>
  <c r="AM217" i="12" a="1"/>
  <c r="AM217" i="12" s="1"/>
  <c r="AL127" i="12" a="1"/>
  <c r="AL127" i="12" s="1"/>
  <c r="CA13" i="12" a="1"/>
  <c r="CA13" i="12" s="1"/>
  <c r="CA21" i="12" a="1"/>
  <c r="CA21" i="12" s="1"/>
  <c r="CA39" i="12" a="1"/>
  <c r="CA39" i="12" s="1"/>
  <c r="CA29" i="12" a="1"/>
  <c r="CA29" i="12" s="1"/>
  <c r="CA45" i="12" a="1"/>
  <c r="CA45" i="12" s="1"/>
  <c r="CA56" i="12" a="1"/>
  <c r="CA56" i="12" s="1"/>
  <c r="CA43" i="12" a="1"/>
  <c r="CA43" i="12" s="1"/>
  <c r="CA71" i="12" a="1"/>
  <c r="CA71" i="12" s="1"/>
  <c r="CA75" i="12" a="1"/>
  <c r="CA75" i="12" s="1"/>
  <c r="CA97" i="12" a="1"/>
  <c r="CA97" i="12" s="1"/>
  <c r="CA101" i="12" a="1"/>
  <c r="CA101" i="12" s="1"/>
  <c r="CA88" i="12" a="1"/>
  <c r="CA88" i="12" s="1"/>
  <c r="CA87" i="12" a="1"/>
  <c r="CA87" i="12" s="1"/>
  <c r="CA131" i="12" a="1"/>
  <c r="CA131" i="12" s="1"/>
  <c r="CA120" i="12" a="1"/>
  <c r="CA120" i="12" s="1"/>
  <c r="CA136" i="12" a="1"/>
  <c r="CA136" i="12" s="1"/>
  <c r="CA124" i="12" a="1"/>
  <c r="CA124" i="12" s="1"/>
  <c r="CA127" i="12" a="1"/>
  <c r="CA127" i="12" s="1"/>
  <c r="CA139" i="12" a="1"/>
  <c r="CA139" i="12" s="1"/>
  <c r="CA175" i="12" a="1"/>
  <c r="CA175" i="12" s="1"/>
  <c r="CA178" i="12" a="1"/>
  <c r="CA178" i="12" s="1"/>
  <c r="CA177" i="12" a="1"/>
  <c r="CA177" i="12" s="1"/>
  <c r="CA194" i="12" a="1"/>
  <c r="CA194" i="12" s="1"/>
  <c r="CA189" i="12" a="1"/>
  <c r="CA189" i="12" s="1"/>
  <c r="CA206" i="12" a="1"/>
  <c r="CA206" i="12" s="1"/>
  <c r="CA215" i="12" a="1"/>
  <c r="CA215" i="12" s="1"/>
  <c r="CA223" i="12" a="1"/>
  <c r="CA223" i="12" s="1"/>
  <c r="I26" i="12" a="1"/>
  <c r="I26" i="12" s="1"/>
  <c r="H6" i="12" a="1"/>
  <c r="H6" i="12" s="1"/>
  <c r="I15" i="12" a="1"/>
  <c r="I15" i="12" s="1"/>
  <c r="H9" i="12" a="1"/>
  <c r="H9" i="12" s="1"/>
  <c r="H21" i="12" a="1"/>
  <c r="H21" i="12" s="1"/>
  <c r="H18" i="12" a="1"/>
  <c r="H18" i="12" s="1"/>
  <c r="H31" i="12" a="1"/>
  <c r="H31" i="12" s="1"/>
  <c r="I31" i="12" a="1"/>
  <c r="I31" i="12" s="1"/>
  <c r="I28" i="12" a="1"/>
  <c r="I28" i="12" s="1"/>
  <c r="I47" i="12" a="1"/>
  <c r="I47" i="12" s="1"/>
  <c r="I71" i="12" a="1"/>
  <c r="I71" i="12" s="1"/>
  <c r="H49" i="12" a="1"/>
  <c r="H49" i="12" s="1"/>
  <c r="I45" i="12" a="1"/>
  <c r="I45" i="12" s="1"/>
  <c r="H52" i="12" a="1"/>
  <c r="H52" i="12" s="1"/>
  <c r="I104" i="12" a="1"/>
  <c r="I104" i="12" s="1"/>
  <c r="H47" i="12" a="1"/>
  <c r="H47" i="12" s="1"/>
  <c r="I67" i="12" a="1"/>
  <c r="I67" i="12" s="1"/>
  <c r="H76" i="12" a="1"/>
  <c r="H76" i="12" s="1"/>
  <c r="H74" i="12" a="1"/>
  <c r="H74" i="12" s="1"/>
  <c r="I84" i="12" a="1"/>
  <c r="I84" i="12" s="1"/>
  <c r="H66" i="12" a="1"/>
  <c r="H66" i="12" s="1"/>
  <c r="H100" i="12" a="1"/>
  <c r="H100" i="12" s="1"/>
  <c r="I101" i="12" a="1"/>
  <c r="I101" i="12" s="1"/>
  <c r="H104" i="12" a="1"/>
  <c r="H104" i="12" s="1"/>
  <c r="I105" i="12" a="1"/>
  <c r="I105" i="12" s="1"/>
  <c r="H97" i="12" a="1"/>
  <c r="H97" i="12" s="1"/>
  <c r="H96" i="12" a="1"/>
  <c r="H96" i="12" s="1"/>
  <c r="H90" i="12" a="1"/>
  <c r="H90" i="12" s="1"/>
  <c r="H119" i="12" a="1"/>
  <c r="H119" i="12" s="1"/>
  <c r="I145" i="12" a="1"/>
  <c r="I145" i="12" s="1"/>
  <c r="H114" i="12" a="1"/>
  <c r="H114" i="12" s="1"/>
  <c r="I132" i="12" a="1"/>
  <c r="I132" i="12" s="1"/>
  <c r="H133" i="12" a="1"/>
  <c r="H133" i="12" s="1"/>
  <c r="I174" i="12" a="1"/>
  <c r="I174" i="12" s="1"/>
  <c r="H126" i="12" a="1"/>
  <c r="H126" i="12" s="1"/>
  <c r="I153" i="12" a="1"/>
  <c r="I153" i="12" s="1"/>
  <c r="I147" i="12" a="1"/>
  <c r="I147" i="12" s="1"/>
  <c r="I134" i="12" a="1"/>
  <c r="I134" i="12" s="1"/>
  <c r="H125" i="12" a="1"/>
  <c r="H125" i="12" s="1"/>
  <c r="H150" i="12" a="1"/>
  <c r="H150" i="12" s="1"/>
  <c r="H166" i="12" a="1"/>
  <c r="H166" i="12" s="1"/>
  <c r="I169" i="12" a="1"/>
  <c r="I169" i="12" s="1"/>
  <c r="H178" i="12" a="1"/>
  <c r="H178" i="12" s="1"/>
  <c r="I187" i="12" a="1"/>
  <c r="I187" i="12" s="1"/>
  <c r="I200" i="12" a="1"/>
  <c r="I200" i="12" s="1"/>
  <c r="BG249" i="12" a="1"/>
  <c r="BG249" i="12" s="1"/>
  <c r="H216" i="12" a="1"/>
  <c r="H216" i="12" s="1"/>
  <c r="AM18" i="12" a="1"/>
  <c r="AM18" i="12" s="1"/>
  <c r="BG18" i="12" a="1"/>
  <c r="BG18" i="12" s="1"/>
  <c r="BG25" i="12" a="1"/>
  <c r="BG25" i="12" s="1"/>
  <c r="BG38" i="12" a="1"/>
  <c r="BG38" i="12" s="1"/>
  <c r="BG52" i="12" a="1"/>
  <c r="BG52" i="12" s="1"/>
  <c r="BG55" i="12" a="1"/>
  <c r="BG55" i="12" s="1"/>
  <c r="BG39" i="12" a="1"/>
  <c r="BG39" i="12" s="1"/>
  <c r="BG62" i="12" a="1"/>
  <c r="BG62" i="12" s="1"/>
  <c r="BG50" i="12" a="1"/>
  <c r="BG50" i="12" s="1"/>
  <c r="BG76" i="12" a="1"/>
  <c r="BG76" i="12" s="1"/>
  <c r="BG78" i="12" a="1"/>
  <c r="BG78" i="12" s="1"/>
  <c r="BG105" i="12" a="1"/>
  <c r="BG105" i="12" s="1"/>
  <c r="BG109" i="12" a="1"/>
  <c r="BG109" i="12" s="1"/>
  <c r="BG107" i="12" a="1"/>
  <c r="BG107" i="12" s="1"/>
  <c r="BG113" i="12" a="1"/>
  <c r="BG113" i="12" s="1"/>
  <c r="BG115" i="12" a="1"/>
  <c r="BG115" i="12" s="1"/>
  <c r="BG153" i="12" a="1"/>
  <c r="BG153" i="12" s="1"/>
  <c r="BG143" i="12" a="1"/>
  <c r="BG143" i="12" s="1"/>
  <c r="BG130" i="12" a="1"/>
  <c r="BG130" i="12" s="1"/>
  <c r="BG145" i="12" a="1"/>
  <c r="BG145" i="12" s="1"/>
  <c r="BG162" i="12" a="1"/>
  <c r="BG162" i="12" s="1"/>
  <c r="BG173" i="12" a="1"/>
  <c r="BG173" i="12" s="1"/>
  <c r="BG178" i="12" a="1"/>
  <c r="BG178" i="12" s="1"/>
  <c r="BG182" i="12" a="1"/>
  <c r="BG182" i="12" s="1"/>
  <c r="BG192" i="12" a="1"/>
  <c r="BG192" i="12" s="1"/>
  <c r="BG203" i="12" a="1"/>
  <c r="BG203" i="12" s="1"/>
  <c r="BG220" i="12" a="1"/>
  <c r="BG220" i="12" s="1"/>
  <c r="BG212" i="12" a="1"/>
  <c r="BG212" i="12" s="1"/>
  <c r="AM20" i="12" a="1"/>
  <c r="AM20" i="12" s="1"/>
  <c r="AM19" i="12" a="1"/>
  <c r="AM19" i="12" s="1"/>
  <c r="AM31" i="12" a="1"/>
  <c r="AM31" i="12" s="1"/>
  <c r="AM58" i="12" a="1"/>
  <c r="AM58" i="12" s="1"/>
  <c r="AM68" i="12" a="1"/>
  <c r="AM68" i="12" s="1"/>
  <c r="AM62" i="12" a="1"/>
  <c r="AM62" i="12" s="1"/>
  <c r="AM51" i="12" a="1"/>
  <c r="AM51" i="12" s="1"/>
  <c r="AM70" i="12" a="1"/>
  <c r="AM70" i="12" s="1"/>
  <c r="AM67" i="12" a="1"/>
  <c r="AM67" i="12" s="1"/>
  <c r="AM134" i="12" a="1"/>
  <c r="AM134" i="12" s="1"/>
  <c r="AM105" i="12" a="1"/>
  <c r="AM105" i="12" s="1"/>
  <c r="AM103" i="12" a="1"/>
  <c r="AM103" i="12" s="1"/>
  <c r="AM102" i="12" a="1"/>
  <c r="AM102" i="12" s="1"/>
  <c r="AM128" i="12" a="1"/>
  <c r="AM128" i="12" s="1"/>
  <c r="AM122" i="12" a="1"/>
  <c r="AM122" i="12" s="1"/>
  <c r="AM156" i="12" a="1"/>
  <c r="AM156" i="12" s="1"/>
  <c r="AM132" i="12" a="1"/>
  <c r="AM132" i="12" s="1"/>
  <c r="AM130" i="12" a="1"/>
  <c r="AM130" i="12" s="1"/>
  <c r="AM157" i="12" a="1"/>
  <c r="AM157" i="12" s="1"/>
  <c r="AM165" i="12" a="1"/>
  <c r="AM165" i="12" s="1"/>
  <c r="AM188" i="12" a="1"/>
  <c r="AM188" i="12" s="1"/>
  <c r="AM186" i="12" a="1"/>
  <c r="AM186" i="12" s="1"/>
  <c r="AM199" i="12" a="1"/>
  <c r="AM199" i="12" s="1"/>
  <c r="AM191" i="12" a="1"/>
  <c r="AM191" i="12" s="1"/>
  <c r="AM222" i="12" a="1"/>
  <c r="AM222" i="12" s="1"/>
  <c r="AM214" i="12" a="1"/>
  <c r="AM214" i="12" s="1"/>
  <c r="AL16" i="12" a="1"/>
  <c r="AL16" i="12" s="1"/>
  <c r="AL32" i="12" a="1"/>
  <c r="AL32" i="12" s="1"/>
  <c r="AL31" i="12" a="1"/>
  <c r="AL31" i="12" s="1"/>
  <c r="AL40" i="12" a="1"/>
  <c r="AL40" i="12" s="1"/>
  <c r="AL49" i="12" a="1"/>
  <c r="AL49" i="12" s="1"/>
  <c r="AL51" i="12" a="1"/>
  <c r="AL51" i="12" s="1"/>
  <c r="AL35" i="12" a="1"/>
  <c r="AL35" i="12" s="1"/>
  <c r="AL92" i="12" a="1"/>
  <c r="AL92" i="12" s="1"/>
  <c r="AL68" i="12" a="1"/>
  <c r="AL68" i="12" s="1"/>
  <c r="AL84" i="12" a="1"/>
  <c r="AL84" i="12" s="1"/>
  <c r="AL88" i="12" a="1"/>
  <c r="AL88" i="12" s="1"/>
  <c r="AL86" i="12" a="1"/>
  <c r="AL86" i="12" s="1"/>
  <c r="AL90" i="12" a="1"/>
  <c r="AL90" i="12" s="1"/>
  <c r="AL123" i="12" a="1"/>
  <c r="AL123" i="12" s="1"/>
  <c r="AL122" i="12" a="1"/>
  <c r="AL122" i="12" s="1"/>
  <c r="AL156" i="12" a="1"/>
  <c r="AL156" i="12" s="1"/>
  <c r="AL135" i="12" a="1"/>
  <c r="AL135" i="12" s="1"/>
  <c r="AL133" i="12" a="1"/>
  <c r="AL133" i="12" s="1"/>
  <c r="AL158" i="12" a="1"/>
  <c r="AL158" i="12" s="1"/>
  <c r="AL181" i="12" a="1"/>
  <c r="AL181" i="12" s="1"/>
  <c r="AL161" i="12" a="1"/>
  <c r="AL161" i="12" s="1"/>
  <c r="AL183" i="12" a="1"/>
  <c r="AL183" i="12" s="1"/>
  <c r="AL205" i="12" a="1"/>
  <c r="AL205" i="12" s="1"/>
  <c r="AL191" i="12" a="1"/>
  <c r="AL191" i="12" s="1"/>
  <c r="AL201" i="12" a="1"/>
  <c r="AL201" i="12" s="1"/>
  <c r="AL214" i="12" a="1"/>
  <c r="AL214" i="12" s="1"/>
  <c r="AL222" i="12" a="1"/>
  <c r="AL222" i="12" s="1"/>
  <c r="AC6" i="12" a="1"/>
  <c r="AC6" i="12" s="1"/>
  <c r="CA17" i="12" a="1"/>
  <c r="CA17" i="12" s="1"/>
  <c r="CA23" i="12" a="1"/>
  <c r="CA23" i="12" s="1"/>
  <c r="CA48" i="12" a="1"/>
  <c r="CA48" i="12" s="1"/>
  <c r="CA40" i="12" a="1"/>
  <c r="CA40" i="12" s="1"/>
  <c r="CA49" i="12" a="1"/>
  <c r="CA49" i="12" s="1"/>
  <c r="CA60" i="12" a="1"/>
  <c r="CA60" i="12" s="1"/>
  <c r="CA47" i="12" a="1"/>
  <c r="CA47" i="12" s="1"/>
  <c r="CA76" i="12" a="1"/>
  <c r="CA76" i="12" s="1"/>
  <c r="CA69" i="12" a="1"/>
  <c r="CA69" i="12" s="1"/>
  <c r="CA102" i="12" a="1"/>
  <c r="CA102" i="12" s="1"/>
  <c r="CA106" i="12" a="1"/>
  <c r="CA106" i="12" s="1"/>
  <c r="CA99" i="12" a="1"/>
  <c r="CA99" i="12" s="1"/>
  <c r="CA92" i="12" a="1"/>
  <c r="CA92" i="12" s="1"/>
  <c r="CA148" i="12" a="1"/>
  <c r="CA148" i="12" s="1"/>
  <c r="CA133" i="12" a="1"/>
  <c r="CA133" i="12" s="1"/>
  <c r="CA141" i="12" a="1"/>
  <c r="CA141" i="12" s="1"/>
  <c r="CA129" i="12" a="1"/>
  <c r="CA129" i="12" s="1"/>
  <c r="CA135" i="12" a="1"/>
  <c r="CA135" i="12" s="1"/>
  <c r="CA152" i="12" a="1"/>
  <c r="CA152" i="12" s="1"/>
  <c r="CA159" i="12" a="1"/>
  <c r="CA159" i="12" s="1"/>
  <c r="CA183" i="12" a="1"/>
  <c r="CA183" i="12" s="1"/>
  <c r="CA179" i="12" a="1"/>
  <c r="CA179" i="12" s="1"/>
  <c r="CA195" i="12" a="1"/>
  <c r="CA195" i="12" s="1"/>
  <c r="CA186" i="12" a="1"/>
  <c r="CA186" i="12" s="1"/>
  <c r="CA205" i="12" a="1"/>
  <c r="CA205" i="12" s="1"/>
  <c r="CA212" i="12" a="1"/>
  <c r="CA212" i="12" s="1"/>
  <c r="BF2" i="12" a="1"/>
  <c r="BF2" i="12" s="1"/>
  <c r="BF134" i="12" a="1"/>
  <c r="BF134" i="12" s="1"/>
  <c r="BF113" i="12" a="1"/>
  <c r="BF113" i="12" s="1"/>
  <c r="BF36" i="12" a="1"/>
  <c r="BF36" i="12" s="1"/>
  <c r="BF199" i="12" a="1"/>
  <c r="BF199" i="12" s="1"/>
  <c r="BF150" i="12" a="1"/>
  <c r="BF150" i="12" s="1"/>
  <c r="BF51" i="12" a="1"/>
  <c r="BF51" i="12" s="1"/>
  <c r="BF200" i="12" a="1"/>
  <c r="BF200" i="12" s="1"/>
  <c r="BF165" i="12" a="1"/>
  <c r="BF165" i="12" s="1"/>
  <c r="BF73" i="12" a="1"/>
  <c r="BF73" i="12" s="1"/>
  <c r="BF11" i="12" a="1"/>
  <c r="BF11" i="12" s="1"/>
  <c r="BF171" i="12" a="1"/>
  <c r="BF171" i="12" s="1"/>
  <c r="BF103" i="12" a="1"/>
  <c r="BF103" i="12" s="1"/>
  <c r="BF39" i="12" a="1"/>
  <c r="BF39" i="12" s="1"/>
  <c r="BF195" i="12" a="1"/>
  <c r="BF195" i="12" s="1"/>
  <c r="BF160" i="12" a="1"/>
  <c r="BF160" i="12" s="1"/>
  <c r="BF68" i="12" a="1"/>
  <c r="BF68" i="12" s="1"/>
  <c r="BF181" i="12" a="1"/>
  <c r="BF181" i="12" s="1"/>
  <c r="BF144" i="12" a="1"/>
  <c r="BF144" i="12" s="1"/>
  <c r="BF80" i="12" a="1"/>
  <c r="BF80" i="12" s="1"/>
  <c r="BF5" i="12" a="1"/>
  <c r="BF5" i="12" s="1"/>
  <c r="BF154" i="12" a="1"/>
  <c r="BF154" i="12" s="1"/>
  <c r="BF119" i="12" a="1"/>
  <c r="BF119" i="12" s="1"/>
  <c r="BF28" i="12" a="1"/>
  <c r="BF28" i="12" s="1"/>
  <c r="BF196" i="12" a="1"/>
  <c r="BF196" i="12" s="1"/>
  <c r="BF127" i="12" a="1"/>
  <c r="BF127" i="12" s="1"/>
  <c r="BF53" i="12" a="1"/>
  <c r="BF53" i="12" s="1"/>
  <c r="CA24" i="12" a="1"/>
  <c r="CA24" i="12" s="1"/>
  <c r="BF9" i="12" a="1"/>
  <c r="BF9" i="12" s="1"/>
  <c r="CA4" i="12" a="1"/>
  <c r="CA4" i="12" s="1"/>
  <c r="H16" i="12" a="1"/>
  <c r="H16" i="12" s="1"/>
  <c r="H10" i="12" a="1"/>
  <c r="H10" i="12" s="1"/>
  <c r="H23" i="12" a="1"/>
  <c r="H23" i="12" s="1"/>
  <c r="I21" i="12" a="1"/>
  <c r="I21" i="12" s="1"/>
  <c r="H32" i="12" a="1"/>
  <c r="H32" i="12" s="1"/>
  <c r="I32" i="12" a="1"/>
  <c r="I32" i="12" s="1"/>
  <c r="H29" i="12" a="1"/>
  <c r="H29" i="12" s="1"/>
  <c r="H48" i="12" a="1"/>
  <c r="H48" i="12" s="1"/>
  <c r="H64" i="12" a="1"/>
  <c r="H64" i="12" s="1"/>
  <c r="H63" i="12" a="1"/>
  <c r="H63" i="12" s="1"/>
  <c r="H46" i="12" a="1"/>
  <c r="H46" i="12" s="1"/>
  <c r="H53" i="12" a="1"/>
  <c r="H53" i="12" s="1"/>
  <c r="I34" i="12" a="1"/>
  <c r="I34" i="12" s="1"/>
  <c r="I50" i="12" a="1"/>
  <c r="I50" i="12" s="1"/>
  <c r="I72" i="12" a="1"/>
  <c r="I72" i="12" s="1"/>
  <c r="I85" i="12" a="1"/>
  <c r="I85" i="12" s="1"/>
  <c r="I78" i="12" a="1"/>
  <c r="I78" i="12" s="1"/>
  <c r="I88" i="12" a="1"/>
  <c r="I88" i="12" s="1"/>
  <c r="I73" i="12" a="1"/>
  <c r="I73" i="12" s="1"/>
  <c r="I107" i="12" a="1"/>
  <c r="I107" i="12" s="1"/>
  <c r="H105" i="12" a="1"/>
  <c r="H105" i="12" s="1"/>
  <c r="I111" i="12" a="1"/>
  <c r="I111" i="12" s="1"/>
  <c r="H109" i="12" a="1"/>
  <c r="H109" i="12" s="1"/>
  <c r="I98" i="12" a="1"/>
  <c r="I98" i="12" s="1"/>
  <c r="I103" i="12" a="1"/>
  <c r="I103" i="12" s="1"/>
  <c r="I97" i="12" a="1"/>
  <c r="I97" i="12" s="1"/>
  <c r="I122" i="12" a="1"/>
  <c r="I122" i="12" s="1"/>
  <c r="I116" i="12" a="1"/>
  <c r="I116" i="12" s="1"/>
  <c r="I115" i="12" a="1"/>
  <c r="I115" i="12" s="1"/>
  <c r="H138" i="12" a="1"/>
  <c r="H138" i="12" s="1"/>
  <c r="I135" i="12" a="1"/>
  <c r="I135" i="12" s="1"/>
  <c r="H131" i="12" a="1"/>
  <c r="H131" i="12" s="1"/>
  <c r="I128" i="12" a="1"/>
  <c r="I128" i="12" s="1"/>
  <c r="H154" i="12" a="1"/>
  <c r="H154" i="12" s="1"/>
  <c r="H155" i="12" a="1"/>
  <c r="H155" i="12" s="1"/>
  <c r="H143" i="12" a="1"/>
  <c r="H143" i="12" s="1"/>
  <c r="H127" i="12" a="1"/>
  <c r="H127" i="12" s="1"/>
  <c r="I155" i="12" a="1"/>
  <c r="I155" i="12" s="1"/>
  <c r="I171" i="12" a="1"/>
  <c r="I171" i="12" s="1"/>
  <c r="H159" i="12" a="1"/>
  <c r="H159" i="12" s="1"/>
  <c r="I181" i="12" a="1"/>
  <c r="I181" i="12" s="1"/>
  <c r="H200" i="12" a="1"/>
  <c r="H200" i="12" s="1"/>
  <c r="H212" i="12" a="1"/>
  <c r="H212" i="12" s="1"/>
  <c r="CA226" i="12" a="1"/>
  <c r="CA226" i="12" s="1"/>
  <c r="I8" i="12" a="1"/>
  <c r="I8" i="12" s="1"/>
  <c r="I5" i="12" a="1"/>
  <c r="I5" i="12" s="1"/>
  <c r="I4" i="12" a="1"/>
  <c r="I4" i="12" s="1"/>
  <c r="H30" i="12" a="1"/>
  <c r="H30" i="12" s="1"/>
  <c r="H7" i="12" a="1"/>
  <c r="H7" i="12" s="1"/>
  <c r="I14" i="12" a="1"/>
  <c r="I14" i="12" s="1"/>
  <c r="H3" i="12" a="1"/>
  <c r="H3" i="12" s="1"/>
  <c r="H8" i="12" a="1"/>
  <c r="H8" i="12" s="1"/>
  <c r="H4" i="12" a="1"/>
  <c r="H4" i="12" s="1"/>
  <c r="BQ334" i="12" a="1"/>
  <c r="BQ334" i="12" s="1"/>
  <c r="AM328" i="12" a="1"/>
  <c r="AM328" i="12" s="1"/>
  <c r="BQ330" i="12" a="1"/>
  <c r="BQ330" i="12" s="1"/>
  <c r="BQ322" i="12" a="1"/>
  <c r="BQ322" i="12" s="1"/>
  <c r="BQ314" i="12" a="1"/>
  <c r="BQ314" i="12" s="1"/>
  <c r="BQ306" i="12" a="1"/>
  <c r="BQ306" i="12" s="1"/>
  <c r="S332" i="12" a="1"/>
  <c r="S332" i="12" s="1"/>
  <c r="CA325" i="12" a="1"/>
  <c r="CA325" i="12" s="1"/>
  <c r="AM319" i="12" a="1"/>
  <c r="AM319" i="12" s="1"/>
  <c r="H313" i="12" a="1"/>
  <c r="H313" i="12" s="1"/>
  <c r="BQ333" i="12" a="1"/>
  <c r="BQ333" i="12" s="1"/>
  <c r="BQ325" i="12" a="1"/>
  <c r="BQ325" i="12" s="1"/>
  <c r="BQ317" i="12" a="1"/>
  <c r="BQ317" i="12" s="1"/>
  <c r="BQ309" i="12" a="1"/>
  <c r="BQ309" i="12" s="1"/>
  <c r="S301" i="12" a="1"/>
  <c r="S301" i="12" s="1"/>
  <c r="CA328" i="12" a="1"/>
  <c r="CA328" i="12" s="1"/>
  <c r="AM322" i="12" a="1"/>
  <c r="AM322" i="12" s="1"/>
  <c r="H316" i="12" a="1"/>
  <c r="H316" i="12" s="1"/>
  <c r="BG309" i="12" a="1"/>
  <c r="BG309" i="12" s="1"/>
  <c r="I331" i="12" a="1"/>
  <c r="I331" i="12" s="1"/>
  <c r="I323" i="12" a="1"/>
  <c r="I323" i="12" s="1"/>
  <c r="I315" i="12" a="1"/>
  <c r="I315" i="12" s="1"/>
  <c r="I307" i="12" a="1"/>
  <c r="I307" i="12" s="1"/>
  <c r="CA331" i="12" a="1"/>
  <c r="CA331" i="12" s="1"/>
  <c r="AM325" i="12" a="1"/>
  <c r="AM325" i="12" s="1"/>
  <c r="H319" i="12" a="1"/>
  <c r="H319" i="12" s="1"/>
  <c r="BG312" i="12" a="1"/>
  <c r="BG312" i="12" s="1"/>
  <c r="AC321" i="12" a="1"/>
  <c r="AC321" i="12" s="1"/>
  <c r="H300" i="12" a="1"/>
  <c r="H300" i="12" s="1"/>
  <c r="BG293" i="12" a="1"/>
  <c r="BG293" i="12" s="1"/>
  <c r="BQ286" i="12" a="1"/>
  <c r="BQ286" i="12" s="1"/>
  <c r="CA314" i="12" a="1"/>
  <c r="CA314" i="12" s="1"/>
  <c r="AM300" i="12" a="1"/>
  <c r="AM300" i="12" s="1"/>
  <c r="BG292" i="12" a="1"/>
  <c r="BG292" i="12" s="1"/>
  <c r="S286" i="12" a="1"/>
  <c r="S286" i="12" s="1"/>
  <c r="BQ307" i="12" a="1"/>
  <c r="BQ307" i="12" s="1"/>
  <c r="AM299" i="12" a="1"/>
  <c r="AM299" i="12" s="1"/>
  <c r="I292" i="12" a="1"/>
  <c r="I292" i="12" s="1"/>
  <c r="BG323" i="12" a="1"/>
  <c r="BG323" i="12" s="1"/>
  <c r="AM303" i="12" a="1"/>
  <c r="AM303" i="12" s="1"/>
  <c r="CA294" i="12" a="1"/>
  <c r="CA294" i="12" s="1"/>
  <c r="AM288" i="12" a="1"/>
  <c r="AM288" i="12" s="1"/>
  <c r="AC313" i="12" a="1"/>
  <c r="AC313" i="12" s="1"/>
  <c r="S300" i="12" a="1"/>
  <c r="S300" i="12" s="1"/>
  <c r="H292" i="12" a="1"/>
  <c r="H292" i="12" s="1"/>
  <c r="I326" i="12" a="1"/>
  <c r="I326" i="12" s="1"/>
  <c r="S302" i="12" a="1"/>
  <c r="S302" i="12" s="1"/>
  <c r="AW295" i="12" a="1"/>
  <c r="AW295" i="12" s="1"/>
  <c r="I289" i="12" a="1"/>
  <c r="I289" i="12" s="1"/>
  <c r="AM312" i="12" a="1"/>
  <c r="AM312" i="12" s="1"/>
  <c r="I299" i="12" a="1"/>
  <c r="I299" i="12" s="1"/>
  <c r="CA291" i="12" a="1"/>
  <c r="CA291" i="12" s="1"/>
  <c r="AM285" i="12" a="1"/>
  <c r="AM285" i="12" s="1"/>
  <c r="I282" i="12" a="1"/>
  <c r="I282" i="12" s="1"/>
  <c r="CA274" i="12" a="1"/>
  <c r="CA274" i="12" s="1"/>
  <c r="AC293" i="12" a="1"/>
  <c r="AC293" i="12" s="1"/>
  <c r="AM278" i="12" a="1"/>
  <c r="AM278" i="12" s="1"/>
  <c r="BG270" i="12" a="1"/>
  <c r="BG270" i="12" s="1"/>
  <c r="BQ279" i="12" a="1"/>
  <c r="BQ279" i="12" s="1"/>
  <c r="AC273" i="12" a="1"/>
  <c r="AC273" i="12" s="1"/>
  <c r="AM292" i="12" a="1"/>
  <c r="AM292" i="12" s="1"/>
  <c r="H281" i="12" a="1"/>
  <c r="H281" i="12" s="1"/>
  <c r="BQ273" i="12" a="1"/>
  <c r="BQ273" i="12" s="1"/>
  <c r="AC282" i="12" a="1"/>
  <c r="AC282" i="12" s="1"/>
  <c r="H275" i="12" a="1"/>
  <c r="H275" i="12" s="1"/>
  <c r="I303" i="12" a="1"/>
  <c r="I303" i="12" s="1"/>
  <c r="BQ283" i="12" a="1"/>
  <c r="BQ283" i="12" s="1"/>
  <c r="CA276" i="12" a="1"/>
  <c r="CA276" i="12" s="1"/>
  <c r="I283" i="12" a="1"/>
  <c r="I283" i="12" s="1"/>
  <c r="CA275" i="12" a="1"/>
  <c r="CA275" i="12" s="1"/>
  <c r="AM271" i="12" a="1"/>
  <c r="AM271" i="12" s="1"/>
  <c r="S264" i="12" a="1"/>
  <c r="S264" i="12" s="1"/>
  <c r="AC257" i="12" a="1"/>
  <c r="AC257" i="12" s="1"/>
  <c r="AM274" i="12" a="1"/>
  <c r="AM274" i="12" s="1"/>
  <c r="BG263" i="12" a="1"/>
  <c r="BG263" i="12" s="1"/>
  <c r="S257" i="12" a="1"/>
  <c r="S257" i="12" s="1"/>
  <c r="I268" i="12" a="1"/>
  <c r="I268" i="12" s="1"/>
  <c r="CA260" i="12" a="1"/>
  <c r="CA260" i="12" s="1"/>
  <c r="S276" i="12" a="1"/>
  <c r="S276" i="12" s="1"/>
  <c r="AM264" i="12" a="1"/>
  <c r="AM264" i="12" s="1"/>
  <c r="I257" i="12" a="1"/>
  <c r="I257" i="12" s="1"/>
  <c r="BQ270" i="12" a="1"/>
  <c r="BQ270" i="12" s="1"/>
  <c r="AW262" i="12" a="1"/>
  <c r="AW262" i="12" s="1"/>
  <c r="I256" i="12" a="1"/>
  <c r="I256" i="12" s="1"/>
  <c r="BG266" i="12" a="1"/>
  <c r="BG266" i="12" s="1"/>
  <c r="BQ259" i="12" a="1"/>
  <c r="BQ259" i="12" s="1"/>
  <c r="I260" i="12" a="1"/>
  <c r="I260" i="12" s="1"/>
  <c r="S248" i="12" a="1"/>
  <c r="S248" i="12" s="1"/>
  <c r="AM240" i="12" a="1"/>
  <c r="AM240" i="12" s="1"/>
  <c r="CA267" i="12" a="1"/>
  <c r="CA267" i="12" s="1"/>
  <c r="AM250" i="12" a="1"/>
  <c r="AM250" i="12" s="1"/>
  <c r="H244" i="12" a="1"/>
  <c r="H244" i="12" s="1"/>
  <c r="BQ236" i="12" a="1"/>
  <c r="BQ236" i="12" s="1"/>
  <c r="AC251" i="12" a="1"/>
  <c r="AC251" i="12" s="1"/>
  <c r="AW243" i="12" a="1"/>
  <c r="AW243" i="12" s="1"/>
  <c r="I237" i="12" a="1"/>
  <c r="I237" i="12" s="1"/>
  <c r="BQ252" i="12" a="1"/>
  <c r="BQ252" i="12" s="1"/>
  <c r="I247" i="12" a="1"/>
  <c r="I247" i="12" s="1"/>
  <c r="CA239" i="12" a="1"/>
  <c r="CA239" i="12" s="1"/>
  <c r="BG255" i="12" a="1"/>
  <c r="BG255" i="12" s="1"/>
  <c r="BG246" i="12" a="1"/>
  <c r="BG246" i="12" s="1"/>
  <c r="S240" i="12" a="1"/>
  <c r="S240" i="12" s="1"/>
  <c r="I234" i="12" a="1"/>
  <c r="I234" i="12" s="1"/>
  <c r="BG253" i="12" a="1"/>
  <c r="BG253" i="12" s="1"/>
  <c r="H247" i="12" a="1"/>
  <c r="H247" i="12" s="1"/>
  <c r="BQ239" i="12" a="1"/>
  <c r="BQ239" i="12" s="1"/>
  <c r="AW251" i="12" a="1"/>
  <c r="AW251" i="12" s="1"/>
  <c r="I245" i="12" a="1"/>
  <c r="I245" i="12" s="1"/>
  <c r="CA237" i="12" a="1"/>
  <c r="CA237" i="12" s="1"/>
  <c r="BQ248" i="12" a="1"/>
  <c r="BQ248" i="12" s="1"/>
  <c r="BG231" i="12" a="1"/>
  <c r="BG231" i="12" s="1"/>
  <c r="S225" i="12" a="1"/>
  <c r="S225" i="12" s="1"/>
  <c r="AM234" i="12" a="1"/>
  <c r="AM234" i="12" s="1"/>
  <c r="BG225" i="12" a="1"/>
  <c r="BG225" i="12" s="1"/>
  <c r="BQ243" i="12" a="1"/>
  <c r="BQ243" i="12" s="1"/>
  <c r="I230" i="12" a="1"/>
  <c r="I230" i="12" s="1"/>
  <c r="I221" i="12" a="1"/>
  <c r="I221" i="12" s="1"/>
  <c r="CA232" i="12" a="1"/>
  <c r="CA232" i="12" s="1"/>
  <c r="AW225" i="12" a="1"/>
  <c r="AW225" i="12" s="1"/>
  <c r="I264" i="12" a="1"/>
  <c r="I264" i="12" s="1"/>
  <c r="AC232" i="12" a="1"/>
  <c r="AC232" i="12" s="1"/>
  <c r="AW224" i="12" a="1"/>
  <c r="AW224" i="12" s="1"/>
  <c r="BQ234" i="12" a="1"/>
  <c r="BQ234" i="12" s="1"/>
  <c r="I228" i="12" a="1"/>
  <c r="I228" i="12" s="1"/>
  <c r="S238" i="12" a="1"/>
  <c r="S238" i="12" s="1"/>
  <c r="BG227" i="12" a="1"/>
  <c r="BG227" i="12" s="1"/>
  <c r="S231" i="12" a="1"/>
  <c r="S231" i="12" s="1"/>
  <c r="I215" i="12" a="1"/>
  <c r="I215" i="12" s="1"/>
  <c r="H204" i="12" a="1"/>
  <c r="H204" i="12" s="1"/>
  <c r="I198" i="12" a="1"/>
  <c r="I198" i="12" s="1"/>
  <c r="H334" i="12" a="1"/>
  <c r="H334" i="12" s="1"/>
  <c r="BG327" i="12" a="1"/>
  <c r="BG327" i="12" s="1"/>
  <c r="I329" i="12" a="1"/>
  <c r="I329" i="12" s="1"/>
  <c r="I321" i="12" a="1"/>
  <c r="I321" i="12" s="1"/>
  <c r="I313" i="12" a="1"/>
  <c r="I313" i="12" s="1"/>
  <c r="I305" i="12" a="1"/>
  <c r="I305" i="12" s="1"/>
  <c r="AM331" i="12" a="1"/>
  <c r="AM331" i="12" s="1"/>
  <c r="H325" i="12" a="1"/>
  <c r="H325" i="12" s="1"/>
  <c r="BG318" i="12" a="1"/>
  <c r="BG318" i="12" s="1"/>
  <c r="S312" i="12" a="1"/>
  <c r="S312" i="12" s="1"/>
  <c r="I332" i="12" a="1"/>
  <c r="I332" i="12" s="1"/>
  <c r="I324" i="12" a="1"/>
  <c r="I324" i="12" s="1"/>
  <c r="I316" i="12" a="1"/>
  <c r="I316" i="12" s="1"/>
  <c r="I308" i="12" a="1"/>
  <c r="I308" i="12" s="1"/>
  <c r="AM334" i="12" a="1"/>
  <c r="AM334" i="12" s="1"/>
  <c r="H328" i="12" a="1"/>
  <c r="H328" i="12" s="1"/>
  <c r="BG321" i="12" a="1"/>
  <c r="BG321" i="12" s="1"/>
  <c r="S315" i="12" a="1"/>
  <c r="S315" i="12" s="1"/>
  <c r="CA308" i="12" a="1"/>
  <c r="CA308" i="12" s="1"/>
  <c r="AC330" i="12" a="1"/>
  <c r="AC330" i="12" s="1"/>
  <c r="AC322" i="12" a="1"/>
  <c r="AC322" i="12" s="1"/>
  <c r="AC314" i="12" a="1"/>
  <c r="AC314" i="12" s="1"/>
  <c r="AC306" i="12" a="1"/>
  <c r="AC306" i="12" s="1"/>
  <c r="H331" i="12" a="1"/>
  <c r="H331" i="12" s="1"/>
  <c r="BG324" i="12" a="1"/>
  <c r="BG324" i="12" s="1"/>
  <c r="S318" i="12" a="1"/>
  <c r="S318" i="12" s="1"/>
  <c r="CA311" i="12" a="1"/>
  <c r="CA311" i="12" s="1"/>
  <c r="I318" i="12" a="1"/>
  <c r="I318" i="12" s="1"/>
  <c r="AW299" i="12" a="1"/>
  <c r="AW299" i="12" s="1"/>
  <c r="I293" i="12" a="1"/>
  <c r="I293" i="12" s="1"/>
  <c r="CA285" i="12" a="1"/>
  <c r="CA285" i="12" s="1"/>
  <c r="BG311" i="12" a="1"/>
  <c r="BG311" i="12" s="1"/>
  <c r="H299" i="12" a="1"/>
  <c r="H299" i="12" s="1"/>
  <c r="BQ291" i="12" a="1"/>
  <c r="BQ291" i="12" s="1"/>
  <c r="AC285" i="12" a="1"/>
  <c r="AC285" i="12" s="1"/>
  <c r="H306" i="12" a="1"/>
  <c r="H306" i="12" s="1"/>
  <c r="AW298" i="12" a="1"/>
  <c r="AW298" i="12" s="1"/>
  <c r="S291" i="12" a="1"/>
  <c r="S291" i="12" s="1"/>
  <c r="AM320" i="12" a="1"/>
  <c r="AM320" i="12" s="1"/>
  <c r="AW302" i="12" a="1"/>
  <c r="AW302" i="12" s="1"/>
  <c r="AC294" i="12" a="1"/>
  <c r="AC294" i="12" s="1"/>
  <c r="H287" i="12" a="1"/>
  <c r="H287" i="12" s="1"/>
  <c r="I310" i="12" a="1"/>
  <c r="I310" i="12" s="1"/>
  <c r="AC299" i="12" a="1"/>
  <c r="AC299" i="12" s="1"/>
  <c r="AW291" i="12" a="1"/>
  <c r="AW291" i="12" s="1"/>
  <c r="I322" i="12" a="1"/>
  <c r="I322" i="12" s="1"/>
  <c r="BG301" i="12" a="1"/>
  <c r="BG301" i="12" s="1"/>
  <c r="BG294" i="12" a="1"/>
  <c r="BG294" i="12" s="1"/>
  <c r="S288" i="12" a="1"/>
  <c r="S288" i="12" s="1"/>
  <c r="S309" i="12" a="1"/>
  <c r="S309" i="12" s="1"/>
  <c r="S298" i="12" a="1"/>
  <c r="S298" i="12" s="1"/>
  <c r="H290" i="12" a="1"/>
  <c r="H290" i="12" s="1"/>
  <c r="I284" i="12" a="1"/>
  <c r="I284" i="12" s="1"/>
  <c r="S281" i="12" a="1"/>
  <c r="S281" i="12" s="1"/>
  <c r="AC274" i="12" a="1"/>
  <c r="AC274" i="12" s="1"/>
  <c r="I285" i="12" a="1"/>
  <c r="I285" i="12" s="1"/>
  <c r="H277" i="12" a="1"/>
  <c r="H277" i="12" s="1"/>
  <c r="AW296" i="12" a="1"/>
  <c r="AW296" i="12" s="1"/>
  <c r="CA278" i="12" a="1"/>
  <c r="CA278" i="12" s="1"/>
  <c r="AM272" i="12" a="1"/>
  <c r="AM272" i="12" s="1"/>
  <c r="BQ288" i="12" a="1"/>
  <c r="BQ288" i="12" s="1"/>
  <c r="I280" i="12" a="1"/>
  <c r="I280" i="12" s="1"/>
  <c r="CA272" i="12" a="1"/>
  <c r="CA272" i="12" s="1"/>
  <c r="AM281" i="12" a="1"/>
  <c r="AM281" i="12" s="1"/>
  <c r="I274" i="12" a="1"/>
  <c r="I274" i="12" s="1"/>
  <c r="CA298" i="12" a="1"/>
  <c r="CA298" i="12" s="1"/>
  <c r="S283" i="12" a="1"/>
  <c r="S283" i="12" s="1"/>
  <c r="AC276" i="12" a="1"/>
  <c r="AC276" i="12" s="1"/>
  <c r="S282" i="12" a="1"/>
  <c r="S282" i="12" s="1"/>
  <c r="H274" i="12" a="1"/>
  <c r="H274" i="12" s="1"/>
  <c r="AM270" i="12" a="1"/>
  <c r="AM270" i="12" s="1"/>
  <c r="BQ263" i="12" a="1"/>
  <c r="BQ263" i="12" s="1"/>
  <c r="AM256" i="12" a="1"/>
  <c r="AM256" i="12" s="1"/>
  <c r="S271" i="12" a="1"/>
  <c r="S271" i="12" s="1"/>
  <c r="BQ262" i="12" a="1"/>
  <c r="BQ262" i="12" s="1"/>
  <c r="AC256" i="12" a="1"/>
  <c r="AC256" i="12" s="1"/>
  <c r="S267" i="12" a="1"/>
  <c r="S267" i="12" s="1"/>
  <c r="H259" i="12" a="1"/>
  <c r="H259" i="12" s="1"/>
  <c r="I272" i="12" a="1"/>
  <c r="I272" i="12" s="1"/>
  <c r="AW263" i="12" a="1"/>
  <c r="AW263" i="12" s="1"/>
  <c r="S256" i="12" a="1"/>
  <c r="S256" i="12" s="1"/>
  <c r="AM269" i="12" a="1"/>
  <c r="AM269" i="12" s="1"/>
  <c r="BG261" i="12" a="1"/>
  <c r="BG261" i="12" s="1"/>
  <c r="S255" i="12" a="1"/>
  <c r="S255" i="12" s="1"/>
  <c r="I266" i="12" a="1"/>
  <c r="I266" i="12" s="1"/>
  <c r="AW278" i="12" a="1"/>
  <c r="AW278" i="12" s="1"/>
  <c r="I255" i="12" a="1"/>
  <c r="I255" i="12" s="1"/>
  <c r="AC247" i="12" a="1"/>
  <c r="AC247" i="12" s="1"/>
  <c r="AW239" i="12" a="1"/>
  <c r="AW239" i="12" s="1"/>
  <c r="AW265" i="12" a="1"/>
  <c r="AW265" i="12" s="1"/>
  <c r="AW249" i="12" a="1"/>
  <c r="AW249" i="12" s="1"/>
  <c r="I243" i="12" a="1"/>
  <c r="I243" i="12" s="1"/>
  <c r="AC267" i="12" a="1"/>
  <c r="AC267" i="12" s="1"/>
  <c r="CA250" i="12" a="1"/>
  <c r="CA250" i="12" s="1"/>
  <c r="BG242" i="12" a="1"/>
  <c r="BG242" i="12" s="1"/>
  <c r="S236" i="12" a="1"/>
  <c r="S236" i="12" s="1"/>
  <c r="S252" i="12" a="1"/>
  <c r="S252" i="12" s="1"/>
  <c r="S246" i="12" a="1"/>
  <c r="S246" i="12" s="1"/>
  <c r="AM238" i="12" a="1"/>
  <c r="AM238" i="12" s="1"/>
  <c r="S254" i="12" a="1"/>
  <c r="S254" i="12" s="1"/>
  <c r="BQ245" i="12" a="1"/>
  <c r="BQ245" i="12" s="1"/>
  <c r="AC239" i="12" a="1"/>
  <c r="AC239" i="12" s="1"/>
  <c r="BQ233" i="12" a="1"/>
  <c r="BQ233" i="12" s="1"/>
  <c r="I253" i="12" a="1"/>
  <c r="I253" i="12" s="1"/>
  <c r="I246" i="12" a="1"/>
  <c r="I246" i="12" s="1"/>
  <c r="S239" i="12" a="1"/>
  <c r="S239" i="12" s="1"/>
  <c r="BG250" i="12" a="1"/>
  <c r="BG250" i="12" s="1"/>
  <c r="S244" i="12" a="1"/>
  <c r="S244" i="12" s="1"/>
  <c r="AM236" i="12" a="1"/>
  <c r="AM236" i="12" s="1"/>
  <c r="BQ257" i="12" a="1"/>
  <c r="BQ257" i="12" s="1"/>
  <c r="BQ230" i="12" a="1"/>
  <c r="BQ230" i="12" s="1"/>
  <c r="AC224" i="12" a="1"/>
  <c r="AC224" i="12" s="1"/>
  <c r="H232" i="12" a="1"/>
  <c r="H232" i="12" s="1"/>
  <c r="BQ224" i="12" a="1"/>
  <c r="BQ224" i="12" s="1"/>
  <c r="H240" i="12" a="1"/>
  <c r="H240" i="12" s="1"/>
  <c r="S229" i="12" a="1"/>
  <c r="S229" i="12" s="1"/>
  <c r="H219" i="12" a="1"/>
  <c r="H219" i="12" s="1"/>
  <c r="AM231" i="12" a="1"/>
  <c r="AM231" i="12" s="1"/>
  <c r="H225" i="12" a="1"/>
  <c r="H225" i="12" s="1"/>
  <c r="H254" i="12" a="1"/>
  <c r="H254" i="12" s="1"/>
  <c r="CA231" i="12" a="1"/>
  <c r="CA231" i="12" s="1"/>
  <c r="H223" i="12" a="1"/>
  <c r="H223" i="12" s="1"/>
  <c r="BG233" i="12" a="1"/>
  <c r="BG233" i="12" s="1"/>
  <c r="S227" i="12" a="1"/>
  <c r="S227" i="12" s="1"/>
  <c r="BG234" i="12" a="1"/>
  <c r="BG234" i="12" s="1"/>
  <c r="BQ226" i="12" a="1"/>
  <c r="BQ226" i="12" s="1"/>
  <c r="I227" i="12" a="1"/>
  <c r="I227" i="12" s="1"/>
  <c r="H213" i="12" a="1"/>
  <c r="H213" i="12" s="1"/>
  <c r="I232" i="12" a="1"/>
  <c r="I232" i="12" s="1"/>
  <c r="I197" i="12" a="1"/>
  <c r="I197" i="12" s="1"/>
  <c r="I184" i="12" a="1"/>
  <c r="I184" i="12" s="1"/>
  <c r="I186" i="12" a="1"/>
  <c r="I186" i="12" s="1"/>
  <c r="H185" i="12" a="1"/>
  <c r="H185" i="12" s="1"/>
  <c r="H186" i="12" a="1"/>
  <c r="H186" i="12" s="1"/>
  <c r="H191" i="12" a="1"/>
  <c r="H191" i="12" s="1"/>
  <c r="I195" i="12" a="1"/>
  <c r="I195" i="12" s="1"/>
  <c r="I178" i="12" a="1"/>
  <c r="I178" i="12" s="1"/>
  <c r="H176" i="12" a="1"/>
  <c r="H176" i="12" s="1"/>
  <c r="S333" i="12" a="1"/>
  <c r="S333" i="12" s="1"/>
  <c r="CA326" i="12" a="1"/>
  <c r="CA326" i="12" s="1"/>
  <c r="AC328" i="12" a="1"/>
  <c r="AC328" i="12" s="1"/>
  <c r="AC320" i="12" a="1"/>
  <c r="AC320" i="12" s="1"/>
  <c r="AC312" i="12" a="1"/>
  <c r="AC312" i="12" s="1"/>
  <c r="AC304" i="12" a="1"/>
  <c r="AC304" i="12" s="1"/>
  <c r="BG330" i="12" a="1"/>
  <c r="BG330" i="12" s="1"/>
  <c r="S324" i="12" a="1"/>
  <c r="S324" i="12" s="1"/>
  <c r="CA317" i="12" a="1"/>
  <c r="CA317" i="12" s="1"/>
  <c r="AM311" i="12" a="1"/>
  <c r="AM311" i="12" s="1"/>
  <c r="AC331" i="12" a="1"/>
  <c r="AC331" i="12" s="1"/>
  <c r="AC323" i="12" a="1"/>
  <c r="AC323" i="12" s="1"/>
  <c r="AC315" i="12" a="1"/>
  <c r="AC315" i="12" s="1"/>
  <c r="AC307" i="12" a="1"/>
  <c r="AC307" i="12" s="1"/>
  <c r="BG333" i="12" a="1"/>
  <c r="BG333" i="12" s="1"/>
  <c r="S327" i="12" a="1"/>
  <c r="S327" i="12" s="1"/>
  <c r="CA320" i="12" a="1"/>
  <c r="CA320" i="12" s="1"/>
  <c r="AM314" i="12" a="1"/>
  <c r="AM314" i="12" s="1"/>
  <c r="H308" i="12" a="1"/>
  <c r="H308" i="12" s="1"/>
  <c r="AW329" i="12" a="1"/>
  <c r="AW329" i="12" s="1"/>
  <c r="AW321" i="12" a="1"/>
  <c r="AW321" i="12" s="1"/>
  <c r="AW313" i="12" a="1"/>
  <c r="AW313" i="12" s="1"/>
  <c r="AW305" i="12" a="1"/>
  <c r="AW305" i="12" s="1"/>
  <c r="S330" i="12" a="1"/>
  <c r="S330" i="12" s="1"/>
  <c r="CA323" i="12" a="1"/>
  <c r="CA323" i="12" s="1"/>
  <c r="AM317" i="12" a="1"/>
  <c r="AM317" i="12" s="1"/>
  <c r="H311" i="12" a="1"/>
  <c r="H311" i="12" s="1"/>
  <c r="BQ311" i="12" a="1"/>
  <c r="BQ311" i="12" s="1"/>
  <c r="BG298" i="12" a="1"/>
  <c r="BG298" i="12" s="1"/>
  <c r="S292" i="12" a="1"/>
  <c r="S292" i="12" s="1"/>
  <c r="H284" i="12" a="1"/>
  <c r="H284" i="12" s="1"/>
  <c r="AM308" i="12" a="1"/>
  <c r="AM308" i="12" s="1"/>
  <c r="I298" i="12" a="1"/>
  <c r="I298" i="12" s="1"/>
  <c r="CA290" i="12" a="1"/>
  <c r="CA290" i="12" s="1"/>
  <c r="AM284" i="12" a="1"/>
  <c r="AM284" i="12" s="1"/>
  <c r="BG304" i="12" a="1"/>
  <c r="BG304" i="12" s="1"/>
  <c r="BG297" i="12" a="1"/>
  <c r="BG297" i="12" s="1"/>
  <c r="BQ290" i="12" a="1"/>
  <c r="BQ290" i="12" s="1"/>
  <c r="S317" i="12" a="1"/>
  <c r="S317" i="12" s="1"/>
  <c r="BQ300" i="12" a="1"/>
  <c r="BQ300" i="12" s="1"/>
  <c r="AM293" i="12" a="1"/>
  <c r="AM293" i="12" s="1"/>
  <c r="I286" i="12" a="1"/>
  <c r="I286" i="12" s="1"/>
  <c r="H307" i="12" a="1"/>
  <c r="H307" i="12" s="1"/>
  <c r="AM298" i="12" a="1"/>
  <c r="AM298" i="12" s="1"/>
  <c r="BG290" i="12" a="1"/>
  <c r="BG290" i="12" s="1"/>
  <c r="BQ315" i="12" a="1"/>
  <c r="BQ315" i="12" s="1"/>
  <c r="H301" i="12" a="1"/>
  <c r="H301" i="12" s="1"/>
  <c r="BQ293" i="12" a="1"/>
  <c r="BQ293" i="12" s="1"/>
  <c r="AC287" i="12" a="1"/>
  <c r="AC287" i="12" s="1"/>
  <c r="BG306" i="12" a="1"/>
  <c r="BG306" i="12" s="1"/>
  <c r="AC297" i="12" a="1"/>
  <c r="AC297" i="12" s="1"/>
  <c r="AW289" i="12" a="1"/>
  <c r="AW289" i="12" s="1"/>
  <c r="S313" i="12" a="1"/>
  <c r="S313" i="12" s="1"/>
  <c r="BQ280" i="12" a="1"/>
  <c r="BQ280" i="12" s="1"/>
  <c r="AM273" i="12" a="1"/>
  <c r="AM273" i="12" s="1"/>
  <c r="AM283" i="12" a="1"/>
  <c r="AM283" i="12" s="1"/>
  <c r="I276" i="12" a="1"/>
  <c r="I276" i="12" s="1"/>
  <c r="S289" i="12" a="1"/>
  <c r="S289" i="12" s="1"/>
  <c r="AC278" i="12" a="1"/>
  <c r="AC278" i="12" s="1"/>
  <c r="H271" i="12" a="1"/>
  <c r="H271" i="12" s="1"/>
  <c r="BQ285" i="12" a="1"/>
  <c r="BQ285" i="12" s="1"/>
  <c r="S279" i="12" a="1"/>
  <c r="S279" i="12" s="1"/>
  <c r="AC272" i="12" a="1"/>
  <c r="AC272" i="12" s="1"/>
  <c r="AW280" i="12" a="1"/>
  <c r="AW280" i="12" s="1"/>
  <c r="S273" i="12" a="1"/>
  <c r="S273" i="12" s="1"/>
  <c r="I295" i="12" a="1"/>
  <c r="I295" i="12" s="1"/>
  <c r="BQ282" i="12" a="1"/>
  <c r="BQ282" i="12" s="1"/>
  <c r="AM275" i="12" a="1"/>
  <c r="AM275" i="12" s="1"/>
  <c r="AC281" i="12" a="1"/>
  <c r="AC281" i="12" s="1"/>
  <c r="AW273" i="12" a="1"/>
  <c r="AW273" i="12" s="1"/>
  <c r="CA269" i="12" a="1"/>
  <c r="CA269" i="12" s="1"/>
  <c r="CA262" i="12" a="1"/>
  <c r="CA262" i="12" s="1"/>
  <c r="AW255" i="12" a="1"/>
  <c r="AW255" i="12" s="1"/>
  <c r="I269" i="12" a="1"/>
  <c r="I269" i="12" s="1"/>
  <c r="CA261" i="12" a="1"/>
  <c r="CA261" i="12" s="1"/>
  <c r="AM255" i="12" a="1"/>
  <c r="AM255" i="12" s="1"/>
  <c r="AC266" i="12" a="1"/>
  <c r="AC266" i="12" s="1"/>
  <c r="AW258" i="12" a="1"/>
  <c r="AW258" i="12" s="1"/>
  <c r="H269" i="12" a="1"/>
  <c r="H269" i="12" s="1"/>
  <c r="BG262" i="12" a="1"/>
  <c r="BG262" i="12" s="1"/>
  <c r="BQ255" i="12" a="1"/>
  <c r="BQ255" i="12" s="1"/>
  <c r="H268" i="12" a="1"/>
  <c r="H268" i="12" s="1"/>
  <c r="BQ260" i="12" a="1"/>
  <c r="BQ260" i="12" s="1"/>
  <c r="AC254" i="12" a="1"/>
  <c r="AC254" i="12" s="1"/>
  <c r="S265" i="12" a="1"/>
  <c r="S265" i="12" s="1"/>
  <c r="I273" i="12" a="1"/>
  <c r="I273" i="12" s="1"/>
  <c r="AW254" i="12" a="1"/>
  <c r="AW254" i="12" s="1"/>
  <c r="CA246" i="12" a="1"/>
  <c r="CA246" i="12" s="1"/>
  <c r="BG238" i="12" a="1"/>
  <c r="BG238" i="12" s="1"/>
  <c r="H260" i="12" a="1"/>
  <c r="H260" i="12" s="1"/>
  <c r="BG248" i="12" a="1"/>
  <c r="BG248" i="12" s="1"/>
  <c r="S242" i="12" a="1"/>
  <c r="S242" i="12" s="1"/>
  <c r="AC263" i="12" a="1"/>
  <c r="AC263" i="12" s="1"/>
  <c r="H249" i="12" a="1"/>
  <c r="H249" i="12" s="1"/>
  <c r="BQ241" i="12" a="1"/>
  <c r="BQ241" i="12" s="1"/>
  <c r="S263" i="12" a="1"/>
  <c r="S263" i="12" s="1"/>
  <c r="BQ251" i="12" a="1"/>
  <c r="BQ251" i="12" s="1"/>
  <c r="AC245" i="12" a="1"/>
  <c r="AC245" i="12" s="1"/>
  <c r="AW237" i="12" a="1"/>
  <c r="AW237" i="12" s="1"/>
  <c r="I252" i="12" a="1"/>
  <c r="I252" i="12" s="1"/>
  <c r="S245" i="12" a="1"/>
  <c r="S245" i="12" s="1"/>
  <c r="CA238" i="12" a="1"/>
  <c r="CA238" i="12" s="1"/>
  <c r="AM266" i="12" a="1"/>
  <c r="AM266" i="12" s="1"/>
  <c r="BG252" i="12" a="1"/>
  <c r="BG252" i="12" s="1"/>
  <c r="BG245" i="12" a="1"/>
  <c r="BG245" i="12" s="1"/>
  <c r="AC238" i="12" a="1"/>
  <c r="AC238" i="12" s="1"/>
  <c r="BQ249" i="12" a="1"/>
  <c r="BQ249" i="12" s="1"/>
  <c r="AC243" i="12" a="1"/>
  <c r="AC243" i="12" s="1"/>
  <c r="H236" i="12" a="1"/>
  <c r="H236" i="12" s="1"/>
  <c r="BG244" i="12" a="1"/>
  <c r="BG244" i="12" s="1"/>
  <c r="S230" i="12" a="1"/>
  <c r="S230" i="12" s="1"/>
  <c r="I218" i="12" a="1"/>
  <c r="I218" i="12" s="1"/>
  <c r="I231" i="12" a="1"/>
  <c r="I231" i="12" s="1"/>
  <c r="S224" i="12" a="1"/>
  <c r="S224" i="12" s="1"/>
  <c r="CA236" i="12" a="1"/>
  <c r="CA236" i="12" s="1"/>
  <c r="AC228" i="12" a="1"/>
  <c r="AC228" i="12" s="1"/>
  <c r="H218" i="12" a="1"/>
  <c r="H218" i="12" s="1"/>
  <c r="AW230" i="12" a="1"/>
  <c r="AW230" i="12" s="1"/>
  <c r="I224" i="12" a="1"/>
  <c r="I224" i="12" s="1"/>
  <c r="I250" i="12" a="1"/>
  <c r="I250" i="12" s="1"/>
  <c r="H230" i="12" a="1"/>
  <c r="H230" i="12" s="1"/>
  <c r="H222" i="12" a="1"/>
  <c r="H222" i="12" s="1"/>
  <c r="BQ232" i="12" a="1"/>
  <c r="BQ232" i="12" s="1"/>
  <c r="AC226" i="12" a="1"/>
  <c r="AC226" i="12" s="1"/>
  <c r="I233" i="12" a="1"/>
  <c r="I233" i="12" s="1"/>
  <c r="S226" i="12" a="1"/>
  <c r="S226" i="12" s="1"/>
  <c r="H234" i="12" a="1"/>
  <c r="H234" i="12" s="1"/>
  <c r="H208" i="12" a="1"/>
  <c r="H208" i="12" s="1"/>
  <c r="CA224" i="12" a="1"/>
  <c r="CA224" i="12" s="1"/>
  <c r="H195" i="12" a="1"/>
  <c r="H195" i="12" s="1"/>
  <c r="I183" i="12" a="1"/>
  <c r="I183" i="12" s="1"/>
  <c r="I185" i="12" a="1"/>
  <c r="I185" i="12" s="1"/>
  <c r="H184" i="12" a="1"/>
  <c r="H184" i="12" s="1"/>
  <c r="H210" i="12" a="1"/>
  <c r="H210" i="12" s="1"/>
  <c r="H190" i="12" a="1"/>
  <c r="H190" i="12" s="1"/>
  <c r="H193" i="12" a="1"/>
  <c r="H193" i="12" s="1"/>
  <c r="H179" i="12" a="1"/>
  <c r="H179" i="12" s="1"/>
  <c r="H171" i="12" a="1"/>
  <c r="H171" i="12" s="1"/>
  <c r="I161" i="12" a="1"/>
  <c r="I161" i="12" s="1"/>
  <c r="AM332" i="12" a="1"/>
  <c r="AM332" i="12" s="1"/>
  <c r="H326" i="12" a="1"/>
  <c r="H326" i="12" s="1"/>
  <c r="AW327" i="12" a="1"/>
  <c r="AW327" i="12" s="1"/>
  <c r="AW319" i="12" a="1"/>
  <c r="AW319" i="12" s="1"/>
  <c r="AW311" i="12" a="1"/>
  <c r="AW311" i="12" s="1"/>
  <c r="BG303" i="12" a="1"/>
  <c r="BG303" i="12" s="1"/>
  <c r="CA329" i="12" a="1"/>
  <c r="CA329" i="12" s="1"/>
  <c r="AM323" i="12" a="1"/>
  <c r="AM323" i="12" s="1"/>
  <c r="H317" i="12" a="1"/>
  <c r="H317" i="12" s="1"/>
  <c r="BG310" i="12" a="1"/>
  <c r="BG310" i="12" s="1"/>
  <c r="AW330" i="12" a="1"/>
  <c r="AW330" i="12" s="1"/>
  <c r="AW322" i="12" a="1"/>
  <c r="AW322" i="12" s="1"/>
  <c r="AW314" i="12" a="1"/>
  <c r="AW314" i="12" s="1"/>
  <c r="AW306" i="12" a="1"/>
  <c r="AW306" i="12" s="1"/>
  <c r="CA332" i="12" a="1"/>
  <c r="CA332" i="12" s="1"/>
  <c r="AM326" i="12" a="1"/>
  <c r="AM326" i="12" s="1"/>
  <c r="H320" i="12" a="1"/>
  <c r="H320" i="12" s="1"/>
  <c r="BG313" i="12" a="1"/>
  <c r="BG313" i="12" s="1"/>
  <c r="S307" i="12" a="1"/>
  <c r="S307" i="12" s="1"/>
  <c r="BQ328" i="12" a="1"/>
  <c r="BQ328" i="12" s="1"/>
  <c r="BQ320" i="12" a="1"/>
  <c r="BQ320" i="12" s="1"/>
  <c r="BQ312" i="12" a="1"/>
  <c r="BQ312" i="12" s="1"/>
  <c r="BQ304" i="12" a="1"/>
  <c r="BQ304" i="12" s="1"/>
  <c r="AM329" i="12" a="1"/>
  <c r="AM329" i="12" s="1"/>
  <c r="H323" i="12" a="1"/>
  <c r="H323" i="12" s="1"/>
  <c r="BG316" i="12" a="1"/>
  <c r="BG316" i="12" s="1"/>
  <c r="S310" i="12" a="1"/>
  <c r="S310" i="12" s="1"/>
  <c r="AW308" i="12" a="1"/>
  <c r="AW308" i="12" s="1"/>
  <c r="BQ297" i="12" a="1"/>
  <c r="BQ297" i="12" s="1"/>
  <c r="AC291" i="12" a="1"/>
  <c r="AC291" i="12" s="1"/>
  <c r="BG283" i="12" a="1"/>
  <c r="BG283" i="12" s="1"/>
  <c r="I306" i="12" a="1"/>
  <c r="I306" i="12" s="1"/>
  <c r="S297" i="12" a="1"/>
  <c r="S297" i="12" s="1"/>
  <c r="AC290" i="12" a="1"/>
  <c r="AC290" i="12" s="1"/>
  <c r="AC329" i="12" a="1"/>
  <c r="AC329" i="12" s="1"/>
  <c r="AW303" i="12" a="1"/>
  <c r="AW303" i="12" s="1"/>
  <c r="I297" i="12" a="1"/>
  <c r="I297" i="12" s="1"/>
  <c r="CA289" i="12" a="1"/>
  <c r="CA289" i="12" s="1"/>
  <c r="H314" i="12" a="1"/>
  <c r="H314" i="12" s="1"/>
  <c r="CA299" i="12" a="1"/>
  <c r="CA299" i="12" s="1"/>
  <c r="AW292" i="12" a="1"/>
  <c r="AW292" i="12" s="1"/>
  <c r="S285" i="12" a="1"/>
  <c r="S285" i="12" s="1"/>
  <c r="BG305" i="12" a="1"/>
  <c r="BG305" i="12" s="1"/>
  <c r="H297" i="12" a="1"/>
  <c r="H297" i="12" s="1"/>
  <c r="BQ289" i="12" a="1"/>
  <c r="BQ289" i="12" s="1"/>
  <c r="AW312" i="12" a="1"/>
  <c r="AW312" i="12" s="1"/>
  <c r="I300" i="12" a="1"/>
  <c r="I300" i="12" s="1"/>
  <c r="CA292" i="12" a="1"/>
  <c r="CA292" i="12" s="1"/>
  <c r="BQ331" i="12" a="1"/>
  <c r="BQ331" i="12" s="1"/>
  <c r="S305" i="12" a="1"/>
  <c r="S305" i="12" s="1"/>
  <c r="AM296" i="12" a="1"/>
  <c r="AM296" i="12" s="1"/>
  <c r="BG288" i="12" a="1"/>
  <c r="BG288" i="12" s="1"/>
  <c r="AM297" i="12" a="1"/>
  <c r="AM297" i="12" s="1"/>
  <c r="CA279" i="12" a="1"/>
  <c r="CA279" i="12" s="1"/>
  <c r="AW272" i="12" a="1"/>
  <c r="AW272" i="12" s="1"/>
  <c r="AW282" i="12" a="1"/>
  <c r="AW282" i="12" s="1"/>
  <c r="S275" i="12" a="1"/>
  <c r="S275" i="12" s="1"/>
  <c r="AW286" i="12" a="1"/>
  <c r="AW286" i="12" s="1"/>
  <c r="AM277" i="12" a="1"/>
  <c r="AM277" i="12" s="1"/>
  <c r="I270" i="12" a="1"/>
  <c r="I270" i="12" s="1"/>
  <c r="H285" i="12" a="1"/>
  <c r="H285" i="12" s="1"/>
  <c r="BQ278" i="12" a="1"/>
  <c r="BQ278" i="12" s="1"/>
  <c r="S304" i="12" a="1"/>
  <c r="S304" i="12" s="1"/>
  <c r="BG279" i="12" a="1"/>
  <c r="BG279" i="12" s="1"/>
  <c r="BQ272" i="12" a="1"/>
  <c r="BQ272" i="12" s="1"/>
  <c r="CA287" i="12" a="1"/>
  <c r="CA287" i="12" s="1"/>
  <c r="CA281" i="12" a="1"/>
  <c r="CA281" i="12" s="1"/>
  <c r="BG319" i="12" a="1"/>
  <c r="BG319" i="12" s="1"/>
  <c r="AM280" i="12" a="1"/>
  <c r="AM280" i="12" s="1"/>
  <c r="BG272" i="12" a="1"/>
  <c r="BG272" i="12" s="1"/>
  <c r="S269" i="12" a="1"/>
  <c r="S269" i="12" s="1"/>
  <c r="H261" i="12" a="1"/>
  <c r="H261" i="12" s="1"/>
  <c r="BG277" i="12" a="1"/>
  <c r="BG277" i="12" s="1"/>
  <c r="S268" i="12" a="1"/>
  <c r="S268" i="12" s="1"/>
  <c r="AC261" i="12" a="1"/>
  <c r="AC261" i="12" s="1"/>
  <c r="AC280" i="12" a="1"/>
  <c r="AC280" i="12" s="1"/>
  <c r="AM265" i="12" a="1"/>
  <c r="AM265" i="12" s="1"/>
  <c r="BG257" i="12" a="1"/>
  <c r="BG257" i="12" s="1"/>
  <c r="AW268" i="12" a="1"/>
  <c r="AW268" i="12" s="1"/>
  <c r="I262" i="12" a="1"/>
  <c r="I262" i="12" s="1"/>
  <c r="CA254" i="12" a="1"/>
  <c r="CA254" i="12" s="1"/>
  <c r="I267" i="12" a="1"/>
  <c r="I267" i="12" s="1"/>
  <c r="CA259" i="12" a="1"/>
  <c r="CA259" i="12" s="1"/>
  <c r="BG282" i="12" a="1"/>
  <c r="BG282" i="12" s="1"/>
  <c r="AC264" i="12" a="1"/>
  <c r="AC264" i="12" s="1"/>
  <c r="AW270" i="12" a="1"/>
  <c r="AW270" i="12" s="1"/>
  <c r="AM253" i="12" a="1"/>
  <c r="AM253" i="12" s="1"/>
  <c r="H245" i="12" a="1"/>
  <c r="H245" i="12" s="1"/>
  <c r="BQ237" i="12" a="1"/>
  <c r="BQ237" i="12" s="1"/>
  <c r="AM257" i="12" a="1"/>
  <c r="AM257" i="12" s="1"/>
  <c r="BQ247" i="12" a="1"/>
  <c r="BQ247" i="12" s="1"/>
  <c r="AC241" i="12" a="1"/>
  <c r="AC241" i="12" s="1"/>
  <c r="AW261" i="12" a="1"/>
  <c r="AW261" i="12" s="1"/>
  <c r="I248" i="12" a="1"/>
  <c r="I248" i="12" s="1"/>
  <c r="S241" i="12" a="1"/>
  <c r="S241" i="12" s="1"/>
  <c r="AM261" i="12" a="1"/>
  <c r="AM261" i="12" s="1"/>
  <c r="S251" i="12" a="1"/>
  <c r="S251" i="12" s="1"/>
  <c r="CA244" i="12" a="1"/>
  <c r="CA244" i="12" s="1"/>
  <c r="BG236" i="12" a="1"/>
  <c r="BG236" i="12" s="1"/>
  <c r="BG251" i="12" a="1"/>
  <c r="BG251" i="12" s="1"/>
  <c r="AC244" i="12" a="1"/>
  <c r="AC244" i="12" s="1"/>
  <c r="H237" i="12" a="1"/>
  <c r="H237" i="12" s="1"/>
  <c r="BG264" i="12" a="1"/>
  <c r="BG264" i="12" s="1"/>
  <c r="H252" i="12" a="1"/>
  <c r="H252" i="12" s="1"/>
  <c r="BQ244" i="12" a="1"/>
  <c r="BQ244" i="12" s="1"/>
  <c r="AM237" i="12" a="1"/>
  <c r="AM237" i="12" s="1"/>
  <c r="S249" i="12" a="1"/>
  <c r="S249" i="12" s="1"/>
  <c r="CA242" i="12" a="1"/>
  <c r="CA242" i="12" s="1"/>
  <c r="BG235" i="12" a="1"/>
  <c r="BG235" i="12" s="1"/>
  <c r="AC237" i="12" a="1"/>
  <c r="AC237" i="12" s="1"/>
  <c r="AC229" i="12" a="1"/>
  <c r="AC229" i="12" s="1"/>
  <c r="I217" i="12" a="1"/>
  <c r="I217" i="12" s="1"/>
  <c r="BG230" i="12" a="1"/>
  <c r="BG230" i="12" s="1"/>
  <c r="I220" i="12" a="1"/>
  <c r="I220" i="12" s="1"/>
  <c r="CA233" i="12" a="1"/>
  <c r="CA233" i="12" s="1"/>
  <c r="CA227" i="12" a="1"/>
  <c r="CA227" i="12" s="1"/>
  <c r="BG254" i="12" a="1"/>
  <c r="BG254" i="12" s="1"/>
  <c r="BG229" i="12" a="1"/>
  <c r="BG229" i="12" s="1"/>
  <c r="I223" i="12" a="1"/>
  <c r="I223" i="12" s="1"/>
  <c r="AM246" i="12" a="1"/>
  <c r="AM246" i="12" s="1"/>
  <c r="I229" i="12" a="1"/>
  <c r="I229" i="12" s="1"/>
  <c r="I210" i="12" a="1"/>
  <c r="I210" i="12" s="1"/>
  <c r="S232" i="12" a="1"/>
  <c r="S232" i="12" s="1"/>
  <c r="CA225" i="12" a="1"/>
  <c r="CA225" i="12" s="1"/>
  <c r="BG232" i="12" a="1"/>
  <c r="BG232" i="12" s="1"/>
  <c r="AC225" i="12" a="1"/>
  <c r="AC225" i="12" s="1"/>
  <c r="AC230" i="12" a="1"/>
  <c r="AC230" i="12" s="1"/>
  <c r="I206" i="12" a="1"/>
  <c r="I206" i="12" s="1"/>
  <c r="H207" i="12" a="1"/>
  <c r="H207" i="12" s="1"/>
  <c r="H194" i="12" a="1"/>
  <c r="H194" i="12" s="1"/>
  <c r="I209" i="12" a="1"/>
  <c r="I209" i="12" s="1"/>
  <c r="AM241" i="12" a="1"/>
  <c r="AM241" i="12" s="1"/>
  <c r="H181" i="12" a="1"/>
  <c r="H181" i="12" s="1"/>
  <c r="I192" i="12" a="1"/>
  <c r="I192" i="12" s="1"/>
  <c r="I196" i="12" a="1"/>
  <c r="I196" i="12" s="1"/>
  <c r="H183" i="12" a="1"/>
  <c r="H183" i="12" s="1"/>
  <c r="I177" i="12" a="1"/>
  <c r="I177" i="12" s="1"/>
  <c r="I163" i="12" a="1"/>
  <c r="I163" i="12" s="1"/>
  <c r="I175" i="12" a="1"/>
  <c r="I175" i="12" s="1"/>
  <c r="BG331" i="12" a="1"/>
  <c r="BG331" i="12" s="1"/>
  <c r="S325" i="12" a="1"/>
  <c r="S325" i="12" s="1"/>
  <c r="BQ326" i="12" a="1"/>
  <c r="BQ326" i="12" s="1"/>
  <c r="BQ318" i="12" a="1"/>
  <c r="BQ318" i="12" s="1"/>
  <c r="BQ310" i="12" a="1"/>
  <c r="BQ310" i="12" s="1"/>
  <c r="H303" i="12" a="1"/>
  <c r="H303" i="12" s="1"/>
  <c r="H329" i="12" a="1"/>
  <c r="H329" i="12" s="1"/>
  <c r="BG322" i="12" a="1"/>
  <c r="BG322" i="12" s="1"/>
  <c r="S316" i="12" a="1"/>
  <c r="S316" i="12" s="1"/>
  <c r="CA309" i="12" a="1"/>
  <c r="CA309" i="12" s="1"/>
  <c r="BQ329" i="12" a="1"/>
  <c r="BQ329" i="12" s="1"/>
  <c r="BQ321" i="12" a="1"/>
  <c r="BQ321" i="12" s="1"/>
  <c r="BQ313" i="12" a="1"/>
  <c r="BQ313" i="12" s="1"/>
  <c r="BQ305" i="12" a="1"/>
  <c r="BQ305" i="12" s="1"/>
  <c r="H332" i="12" a="1"/>
  <c r="H332" i="12" s="1"/>
  <c r="BG325" i="12" a="1"/>
  <c r="BG325" i="12" s="1"/>
  <c r="S319" i="12" a="1"/>
  <c r="S319" i="12" s="1"/>
  <c r="CA312" i="12" a="1"/>
  <c r="CA312" i="12" s="1"/>
  <c r="AM306" i="12" a="1"/>
  <c r="AM306" i="12" s="1"/>
  <c r="I327" i="12" a="1"/>
  <c r="I327" i="12" s="1"/>
  <c r="I319" i="12" a="1"/>
  <c r="I319" i="12" s="1"/>
  <c r="I311" i="12" a="1"/>
  <c r="I311" i="12" s="1"/>
  <c r="AC303" i="12" a="1"/>
  <c r="AC303" i="12" s="1"/>
  <c r="BG328" i="12" a="1"/>
  <c r="BG328" i="12" s="1"/>
  <c r="S322" i="12" a="1"/>
  <c r="S322" i="12" s="1"/>
  <c r="CA315" i="12" a="1"/>
  <c r="CA315" i="12" s="1"/>
  <c r="AM309" i="12" a="1"/>
  <c r="AM309" i="12" s="1"/>
  <c r="S306" i="12" a="1"/>
  <c r="S306" i="12" s="1"/>
  <c r="CA296" i="12" a="1"/>
  <c r="CA296" i="12" s="1"/>
  <c r="AM290" i="12" a="1"/>
  <c r="AM290" i="12" s="1"/>
  <c r="I330" i="12" a="1"/>
  <c r="I330" i="12" s="1"/>
  <c r="CA304" i="12" a="1"/>
  <c r="CA304" i="12" s="1"/>
  <c r="BQ296" i="12" a="1"/>
  <c r="BQ296" i="12" s="1"/>
  <c r="AM289" i="12" a="1"/>
  <c r="AM289" i="12" s="1"/>
  <c r="BQ323" i="12" a="1"/>
  <c r="BQ323" i="12" s="1"/>
  <c r="BG302" i="12" a="1"/>
  <c r="BG302" i="12" s="1"/>
  <c r="S296" i="12" a="1"/>
  <c r="S296" i="12" s="1"/>
  <c r="H288" i="12" a="1"/>
  <c r="H288" i="12" s="1"/>
  <c r="CA310" i="12" a="1"/>
  <c r="CA310" i="12" s="1"/>
  <c r="H298" i="12" a="1"/>
  <c r="H298" i="12" s="1"/>
  <c r="BG291" i="12" a="1"/>
  <c r="BG291" i="12" s="1"/>
  <c r="I334" i="12" a="1"/>
  <c r="I334" i="12" s="1"/>
  <c r="AM304" i="12" a="1"/>
  <c r="AM304" i="12" s="1"/>
  <c r="I296" i="12" a="1"/>
  <c r="I296" i="12" s="1"/>
  <c r="CA288" i="12" a="1"/>
  <c r="CA288" i="12" s="1"/>
  <c r="AC309" i="12" a="1"/>
  <c r="AC309" i="12" s="1"/>
  <c r="S299" i="12" a="1"/>
  <c r="S299" i="12" s="1"/>
  <c r="AC292" i="12" a="1"/>
  <c r="AC292" i="12" s="1"/>
  <c r="AC325" i="12" a="1"/>
  <c r="AC325" i="12" s="1"/>
  <c r="I302" i="12" a="1"/>
  <c r="I302" i="12" s="1"/>
  <c r="H295" i="12" a="1"/>
  <c r="H295" i="12" s="1"/>
  <c r="BQ287" i="12" a="1"/>
  <c r="BQ287" i="12" s="1"/>
  <c r="I290" i="12" a="1"/>
  <c r="I290" i="12" s="1"/>
  <c r="H278" i="12" a="1"/>
  <c r="H278" i="12" s="1"/>
  <c r="BG271" i="12" a="1"/>
  <c r="BG271" i="12" s="1"/>
  <c r="BG281" i="12" a="1"/>
  <c r="BG281" i="12" s="1"/>
  <c r="BQ274" i="12" a="1"/>
  <c r="BQ274" i="12" s="1"/>
  <c r="AW284" i="12" a="1"/>
  <c r="AW284" i="12" s="1"/>
  <c r="AW276" i="12" a="1"/>
  <c r="AW276" i="12" s="1"/>
  <c r="BQ269" i="12" a="1"/>
  <c r="BQ269" i="12" s="1"/>
  <c r="AC284" i="12" a="1"/>
  <c r="AC284" i="12" s="1"/>
  <c r="CA277" i="12" a="1"/>
  <c r="CA277" i="12" s="1"/>
  <c r="BG295" i="12" a="1"/>
  <c r="BG295" i="12" s="1"/>
  <c r="I279" i="12" a="1"/>
  <c r="I279" i="12" s="1"/>
  <c r="CA271" i="12" a="1"/>
  <c r="CA271" i="12" s="1"/>
  <c r="AC286" i="12" a="1"/>
  <c r="AC286" i="12" s="1"/>
  <c r="H280" i="12" a="1"/>
  <c r="H280" i="12" s="1"/>
  <c r="AC302" i="12" a="1"/>
  <c r="AC302" i="12" s="1"/>
  <c r="H279" i="12" a="1"/>
  <c r="H279" i="12" s="1"/>
  <c r="BQ271" i="12" a="1"/>
  <c r="BQ271" i="12" s="1"/>
  <c r="AC268" i="12" a="1"/>
  <c r="AC268" i="12" s="1"/>
  <c r="AW260" i="12" a="1"/>
  <c r="AW260" i="12" s="1"/>
  <c r="AW274" i="12" a="1"/>
  <c r="AW274" i="12" s="1"/>
  <c r="BQ267" i="12" a="1"/>
  <c r="BQ267" i="12" s="1"/>
  <c r="AM260" i="12" a="1"/>
  <c r="AM260" i="12" s="1"/>
  <c r="S272" i="12" a="1"/>
  <c r="S272" i="12" s="1"/>
  <c r="H264" i="12" a="1"/>
  <c r="H264" i="12" s="1"/>
  <c r="BQ256" i="12" a="1"/>
  <c r="BQ256" i="12" s="1"/>
  <c r="BG267" i="12" a="1"/>
  <c r="BG267" i="12" s="1"/>
  <c r="S261" i="12" a="1"/>
  <c r="S261" i="12" s="1"/>
  <c r="H253" i="12" a="1"/>
  <c r="H253" i="12" s="1"/>
  <c r="S266" i="12" a="1"/>
  <c r="S266" i="12" s="1"/>
  <c r="AC259" i="12" a="1"/>
  <c r="AC259" i="12" s="1"/>
  <c r="AC275" i="12" a="1"/>
  <c r="AC275" i="12" s="1"/>
  <c r="AM263" i="12" a="1"/>
  <c r="AM263" i="12" s="1"/>
  <c r="CA268" i="12" a="1"/>
  <c r="CA268" i="12" s="1"/>
  <c r="AM251" i="12" a="1"/>
  <c r="AM251" i="12" s="1"/>
  <c r="I244" i="12" a="1"/>
  <c r="I244" i="12" s="1"/>
  <c r="S237" i="12" a="1"/>
  <c r="S237" i="12" s="1"/>
  <c r="AC253" i="12" a="1"/>
  <c r="AC253" i="12" s="1"/>
  <c r="S247" i="12" a="1"/>
  <c r="S247" i="12" s="1"/>
  <c r="CA240" i="12" a="1"/>
  <c r="CA240" i="12" s="1"/>
  <c r="H256" i="12" a="1"/>
  <c r="H256" i="12" s="1"/>
  <c r="BG247" i="12" a="1"/>
  <c r="BG247" i="12" s="1"/>
  <c r="AC240" i="12" a="1"/>
  <c r="AC240" i="12" s="1"/>
  <c r="AC258" i="12" a="1"/>
  <c r="AC258" i="12" s="1"/>
  <c r="AC250" i="12" a="1"/>
  <c r="AC250" i="12" s="1"/>
  <c r="H243" i="12" a="1"/>
  <c r="H243" i="12" s="1"/>
  <c r="AC270" i="12" a="1"/>
  <c r="AC270" i="12" s="1"/>
  <c r="BQ250" i="12" a="1"/>
  <c r="BQ250" i="12" s="1"/>
  <c r="AM243" i="12" a="1"/>
  <c r="AM243" i="12" s="1"/>
  <c r="I236" i="12" a="1"/>
  <c r="I236" i="12" s="1"/>
  <c r="S259" i="12" a="1"/>
  <c r="S259" i="12" s="1"/>
  <c r="I251" i="12" a="1"/>
  <c r="I251" i="12" s="1"/>
  <c r="CA243" i="12" a="1"/>
  <c r="CA243" i="12" s="1"/>
  <c r="AM262" i="12" a="1"/>
  <c r="AM262" i="12" s="1"/>
  <c r="AC248" i="12" a="1"/>
  <c r="AC248" i="12" s="1"/>
  <c r="H241" i="12" a="1"/>
  <c r="H241" i="12" s="1"/>
  <c r="S235" i="12" a="1"/>
  <c r="S235" i="12" s="1"/>
  <c r="CA235" i="12" a="1"/>
  <c r="CA235" i="12" s="1"/>
  <c r="AM228" i="12" a="1"/>
  <c r="AM228" i="12" s="1"/>
  <c r="H215" i="12" a="1"/>
  <c r="H215" i="12" s="1"/>
  <c r="BQ229" i="12" a="1"/>
  <c r="BQ229" i="12" s="1"/>
  <c r="I219" i="12" a="1"/>
  <c r="I219" i="12" s="1"/>
  <c r="AC233" i="12" a="1"/>
  <c r="AC233" i="12" s="1"/>
  <c r="H226" i="12" a="1"/>
  <c r="H226" i="12" s="1"/>
  <c r="S243" i="12" a="1"/>
  <c r="S243" i="12" s="1"/>
  <c r="BQ228" i="12" a="1"/>
  <c r="BQ228" i="12" s="1"/>
  <c r="H221" i="12" a="1"/>
  <c r="H221" i="12" s="1"/>
  <c r="I239" i="12" a="1"/>
  <c r="I239" i="12" s="1"/>
  <c r="BG228" i="12" a="1"/>
  <c r="BG228" i="12" s="1"/>
  <c r="AC262" i="12" a="1"/>
  <c r="AC262" i="12" s="1"/>
  <c r="AC231" i="12" a="1"/>
  <c r="AC231" i="12" s="1"/>
  <c r="H224" i="12" a="1"/>
  <c r="H224" i="12" s="1"/>
  <c r="BQ231" i="12" a="1"/>
  <c r="BQ231" i="12" s="1"/>
  <c r="AM224" i="12" a="1"/>
  <c r="AM224" i="12" s="1"/>
  <c r="BG226" i="12" a="1"/>
  <c r="BG226" i="12" s="1"/>
  <c r="I205" i="12" a="1"/>
  <c r="I205" i="12" s="1"/>
  <c r="H228" i="12" a="1"/>
  <c r="H228" i="12" s="1"/>
  <c r="I182" i="12" a="1"/>
  <c r="I182" i="12" s="1"/>
  <c r="I204" i="12" a="1"/>
  <c r="I204" i="12" s="1"/>
  <c r="I203" i="12" a="1"/>
  <c r="I203" i="12" s="1"/>
  <c r="H203" i="12" a="1"/>
  <c r="H203" i="12" s="1"/>
  <c r="I191" i="12" a="1"/>
  <c r="I191" i="12" s="1"/>
  <c r="H192" i="12" a="1"/>
  <c r="H192" i="12" s="1"/>
  <c r="H182" i="12" a="1"/>
  <c r="H182" i="12" s="1"/>
  <c r="H172" i="12" a="1"/>
  <c r="H172" i="12" s="1"/>
  <c r="H170" i="12" a="1"/>
  <c r="H170" i="12" s="1"/>
  <c r="H173" i="12" a="1"/>
  <c r="H173" i="12" s="1"/>
  <c r="BG334" i="12" a="1"/>
  <c r="BG334" i="12" s="1"/>
  <c r="CA330" i="12" a="1"/>
  <c r="CA330" i="12" s="1"/>
  <c r="I333" i="12" a="1"/>
  <c r="I333" i="12" s="1"/>
  <c r="I325" i="12" a="1"/>
  <c r="I325" i="12" s="1"/>
  <c r="I317" i="12" a="1"/>
  <c r="I317" i="12" s="1"/>
  <c r="I309" i="12" a="1"/>
  <c r="I309" i="12" s="1"/>
  <c r="AM302" i="12" a="1"/>
  <c r="AM302" i="12" s="1"/>
  <c r="S328" i="12" a="1"/>
  <c r="S328" i="12" s="1"/>
  <c r="CA321" i="12" a="1"/>
  <c r="CA321" i="12" s="1"/>
  <c r="AM315" i="12" a="1"/>
  <c r="AM315" i="12" s="1"/>
  <c r="H309" i="12" a="1"/>
  <c r="H309" i="12" s="1"/>
  <c r="I328" i="12" a="1"/>
  <c r="I328" i="12" s="1"/>
  <c r="I320" i="12" a="1"/>
  <c r="I320" i="12" s="1"/>
  <c r="I312" i="12" a="1"/>
  <c r="I312" i="12" s="1"/>
  <c r="I304" i="12" a="1"/>
  <c r="I304" i="12" s="1"/>
  <c r="S331" i="12" a="1"/>
  <c r="S331" i="12" s="1"/>
  <c r="CA324" i="12" a="1"/>
  <c r="CA324" i="12" s="1"/>
  <c r="AM318" i="12" a="1"/>
  <c r="AM318" i="12" s="1"/>
  <c r="H312" i="12" a="1"/>
  <c r="H312" i="12" s="1"/>
  <c r="AC334" i="12" a="1"/>
  <c r="AC334" i="12" s="1"/>
  <c r="AC326" i="12" a="1"/>
  <c r="AC326" i="12" s="1"/>
  <c r="AC318" i="12" a="1"/>
  <c r="AC318" i="12" s="1"/>
  <c r="AC310" i="12" a="1"/>
  <c r="AC310" i="12" s="1"/>
  <c r="S334" i="12" a="1"/>
  <c r="S334" i="12" s="1"/>
  <c r="CA327" i="12" a="1"/>
  <c r="CA327" i="12" s="1"/>
  <c r="AM321" i="12" a="1"/>
  <c r="AM321" i="12" s="1"/>
  <c r="H315" i="12" a="1"/>
  <c r="H315" i="12" s="1"/>
  <c r="BG308" i="12" a="1"/>
  <c r="BG308" i="12" s="1"/>
  <c r="H305" i="12" a="1"/>
  <c r="H305" i="12" s="1"/>
  <c r="AC296" i="12" a="1"/>
  <c r="AC296" i="12" s="1"/>
  <c r="H289" i="12" a="1"/>
  <c r="H289" i="12" s="1"/>
  <c r="AM324" i="12" a="1"/>
  <c r="AM324" i="12" s="1"/>
  <c r="BQ303" i="12" a="1"/>
  <c r="BQ303" i="12" s="1"/>
  <c r="CA295" i="12" a="1"/>
  <c r="CA295" i="12" s="1"/>
  <c r="AW288" i="12" a="1"/>
  <c r="AW288" i="12" s="1"/>
  <c r="AW320" i="12" a="1"/>
  <c r="AW320" i="12" s="1"/>
  <c r="AC301" i="12" a="1"/>
  <c r="AC301" i="12" s="1"/>
  <c r="AC295" i="12" a="1"/>
  <c r="AC295" i="12" s="1"/>
  <c r="AW287" i="12" a="1"/>
  <c r="AW287" i="12" s="1"/>
  <c r="BG307" i="12" a="1"/>
  <c r="BG307" i="12" s="1"/>
  <c r="AW297" i="12" a="1"/>
  <c r="AW297" i="12" s="1"/>
  <c r="I291" i="12" a="1"/>
  <c r="I291" i="12" s="1"/>
  <c r="BQ327" i="12" a="1"/>
  <c r="BQ327" i="12" s="1"/>
  <c r="S303" i="12" a="1"/>
  <c r="S303" i="12" s="1"/>
  <c r="S295" i="12" a="1"/>
  <c r="S295" i="12" s="1"/>
  <c r="AC288" i="12" a="1"/>
  <c r="AC288" i="12" s="1"/>
  <c r="CA306" i="12" a="1"/>
  <c r="CA306" i="12" s="1"/>
  <c r="BQ298" i="12" a="1"/>
  <c r="BQ298" i="12" s="1"/>
  <c r="AM291" i="12" a="1"/>
  <c r="AM291" i="12" s="1"/>
  <c r="H322" i="12" a="1"/>
  <c r="H322" i="12" s="1"/>
  <c r="AW301" i="12" a="1"/>
  <c r="AW301" i="12" s="1"/>
  <c r="I294" i="12" a="1"/>
  <c r="I294" i="12" s="1"/>
  <c r="CA286" i="12" a="1"/>
  <c r="CA286" i="12" s="1"/>
  <c r="H286" i="12" a="1"/>
  <c r="H286" i="12" s="1"/>
  <c r="AW277" i="12" a="1"/>
  <c r="AW277" i="12" s="1"/>
  <c r="I271" i="12" a="1"/>
  <c r="I271" i="12" s="1"/>
  <c r="I281" i="12" a="1"/>
  <c r="I281" i="12" s="1"/>
  <c r="CA273" i="12" a="1"/>
  <c r="CA273" i="12" s="1"/>
  <c r="H282" i="12" a="1"/>
  <c r="H282" i="12" s="1"/>
  <c r="BG275" i="12" a="1"/>
  <c r="BG275" i="12" s="1"/>
  <c r="AC333" i="12" a="1"/>
  <c r="AC333" i="12" s="1"/>
  <c r="CA283" i="12" a="1"/>
  <c r="CA283" i="12" s="1"/>
  <c r="H276" i="12" a="1"/>
  <c r="H276" i="12" s="1"/>
  <c r="AM286" i="12" a="1"/>
  <c r="AM286" i="12" s="1"/>
  <c r="S278" i="12" a="1"/>
  <c r="S278" i="12" s="1"/>
  <c r="H270" i="12" a="1"/>
  <c r="H270" i="12" s="1"/>
  <c r="AW285" i="12" a="1"/>
  <c r="AW285" i="12" s="1"/>
  <c r="AW279" i="12" a="1"/>
  <c r="AW279" i="12" s="1"/>
  <c r="AC298" i="12" a="1"/>
  <c r="AC298" i="12" s="1"/>
  <c r="I278" i="12" a="1"/>
  <c r="I278" i="12" s="1"/>
  <c r="CA270" i="12" a="1"/>
  <c r="CA270" i="12" s="1"/>
  <c r="AM267" i="12" a="1"/>
  <c r="AM267" i="12" s="1"/>
  <c r="BG259" i="12" a="1"/>
  <c r="BG259" i="12" s="1"/>
  <c r="AC271" i="12" a="1"/>
  <c r="AC271" i="12" s="1"/>
  <c r="CA266" i="12" a="1"/>
  <c r="CA266" i="12" s="1"/>
  <c r="AW259" i="12" a="1"/>
  <c r="AW259" i="12" s="1"/>
  <c r="S270" i="12" a="1"/>
  <c r="S270" i="12" s="1"/>
  <c r="I263" i="12" a="1"/>
  <c r="I263" i="12" s="1"/>
  <c r="CA255" i="12" a="1"/>
  <c r="CA255" i="12" s="1"/>
  <c r="BQ266" i="12" a="1"/>
  <c r="BQ266" i="12" s="1"/>
  <c r="AC260" i="12" a="1"/>
  <c r="AC260" i="12" s="1"/>
  <c r="AW252" i="12" a="1"/>
  <c r="AW252" i="12" s="1"/>
  <c r="BQ265" i="12" a="1"/>
  <c r="BQ265" i="12" s="1"/>
  <c r="AM258" i="12" a="1"/>
  <c r="AM258" i="12" s="1"/>
  <c r="AC269" i="12" a="1"/>
  <c r="AC269" i="12" s="1"/>
  <c r="H262" i="12" a="1"/>
  <c r="H262" i="12" s="1"/>
  <c r="H267" i="12" a="1"/>
  <c r="H267" i="12" s="1"/>
  <c r="AW250" i="12" a="1"/>
  <c r="AW250" i="12" s="1"/>
  <c r="BG243" i="12" a="1"/>
  <c r="BG243" i="12" s="1"/>
  <c r="AC236" i="12" a="1"/>
  <c r="AC236" i="12" s="1"/>
  <c r="CA252" i="12" a="1"/>
  <c r="CA252" i="12" s="1"/>
  <c r="AC246" i="12" a="1"/>
  <c r="AC246" i="12" s="1"/>
  <c r="H239" i="12" a="1"/>
  <c r="H239" i="12" s="1"/>
  <c r="H255" i="12" a="1"/>
  <c r="H255" i="12" s="1"/>
  <c r="BQ246" i="12" a="1"/>
  <c r="BQ246" i="12" s="1"/>
  <c r="AM239" i="12" a="1"/>
  <c r="AM239" i="12" s="1"/>
  <c r="H257" i="12" a="1"/>
  <c r="H257" i="12" s="1"/>
  <c r="AM249" i="12" a="1"/>
  <c r="AM249" i="12" s="1"/>
  <c r="I242" i="12" a="1"/>
  <c r="I242" i="12" s="1"/>
  <c r="AW266" i="12" a="1"/>
  <c r="AW266" i="12" s="1"/>
  <c r="CA249" i="12" a="1"/>
  <c r="CA249" i="12" s="1"/>
  <c r="AW242" i="12" a="1"/>
  <c r="AW242" i="12" s="1"/>
  <c r="BQ235" i="12" a="1"/>
  <c r="BQ235" i="12" s="1"/>
  <c r="CA256" i="12" a="1"/>
  <c r="CA256" i="12" s="1"/>
  <c r="S250" i="12" a="1"/>
  <c r="S250" i="12" s="1"/>
  <c r="AM242" i="12" a="1"/>
  <c r="AM242" i="12" s="1"/>
  <c r="BG260" i="12" a="1"/>
  <c r="BG260" i="12" s="1"/>
  <c r="AM247" i="12" a="1"/>
  <c r="AM247" i="12" s="1"/>
  <c r="I240" i="12" a="1"/>
  <c r="I240" i="12" s="1"/>
  <c r="BQ268" i="12" a="1"/>
  <c r="BQ268" i="12" s="1"/>
  <c r="H235" i="12" a="1"/>
  <c r="H235" i="12" s="1"/>
  <c r="AW227" i="12" a="1"/>
  <c r="AW227" i="12" s="1"/>
  <c r="H214" i="12" a="1"/>
  <c r="H214" i="12" s="1"/>
  <c r="CA228" i="12" a="1"/>
  <c r="CA228" i="12" s="1"/>
  <c r="H217" i="12" a="1"/>
  <c r="H217" i="12" s="1"/>
  <c r="AM232" i="12" a="1"/>
  <c r="AM232" i="12" s="1"/>
  <c r="I225" i="12" a="1"/>
  <c r="I225" i="12" s="1"/>
  <c r="AW236" i="12" a="1"/>
  <c r="AW236" i="12" s="1"/>
  <c r="S228" i="12" a="1"/>
  <c r="S228" i="12" s="1"/>
  <c r="H220" i="12" a="1"/>
  <c r="H220" i="12" s="1"/>
  <c r="AM235" i="12" a="1"/>
  <c r="AM235" i="12" s="1"/>
  <c r="BQ227" i="12" a="1"/>
  <c r="BQ227" i="12" s="1"/>
  <c r="AW253" i="12" a="1"/>
  <c r="AW253" i="12" s="1"/>
  <c r="AM230" i="12" a="1"/>
  <c r="AM230" i="12" s="1"/>
  <c r="I212" i="12" a="1"/>
  <c r="I212" i="12" s="1"/>
  <c r="CA230" i="12" a="1"/>
  <c r="CA230" i="12" s="1"/>
  <c r="I214" i="12" a="1"/>
  <c r="I214" i="12" s="1"/>
  <c r="H209" i="12" a="1"/>
  <c r="H209" i="12" s="1"/>
  <c r="H233" i="12" a="1"/>
  <c r="H233" i="12" s="1"/>
  <c r="I216" i="12" a="1"/>
  <c r="I216" i="12" s="1"/>
  <c r="AW334" i="12" a="1"/>
  <c r="AW334" i="12" s="1"/>
  <c r="H330" i="12" a="1"/>
  <c r="H330" i="12" s="1"/>
  <c r="AC332" i="12" a="1"/>
  <c r="AC332" i="12" s="1"/>
  <c r="AC324" i="12" a="1"/>
  <c r="AC324" i="12" s="1"/>
  <c r="AC316" i="12" a="1"/>
  <c r="AC316" i="12" s="1"/>
  <c r="AC308" i="12" a="1"/>
  <c r="AC308" i="12" s="1"/>
  <c r="CA333" i="12" a="1"/>
  <c r="CA333" i="12" s="1"/>
  <c r="AM327" i="12" a="1"/>
  <c r="AM327" i="12" s="1"/>
  <c r="H321" i="12" a="1"/>
  <c r="H321" i="12" s="1"/>
  <c r="BG314" i="12" a="1"/>
  <c r="BG314" i="12" s="1"/>
  <c r="S308" i="12" a="1"/>
  <c r="S308" i="12" s="1"/>
  <c r="AC327" i="12" a="1"/>
  <c r="AC327" i="12" s="1"/>
  <c r="AC319" i="12" a="1"/>
  <c r="AC319" i="12" s="1"/>
  <c r="AC311" i="12" a="1"/>
  <c r="AC311" i="12" s="1"/>
  <c r="CA302" i="12" a="1"/>
  <c r="CA302" i="12" s="1"/>
  <c r="AM330" i="12" a="1"/>
  <c r="AM330" i="12" s="1"/>
  <c r="H324" i="12" a="1"/>
  <c r="H324" i="12" s="1"/>
  <c r="BG317" i="12" a="1"/>
  <c r="BG317" i="12" s="1"/>
  <c r="S311" i="12" a="1"/>
  <c r="S311" i="12" s="1"/>
  <c r="AW333" i="12" a="1"/>
  <c r="AW333" i="12" s="1"/>
  <c r="AW325" i="12" a="1"/>
  <c r="AW325" i="12" s="1"/>
  <c r="AW317" i="12" a="1"/>
  <c r="AW317" i="12" s="1"/>
  <c r="AW309" i="12" a="1"/>
  <c r="AW309" i="12" s="1"/>
  <c r="AM333" i="12" a="1"/>
  <c r="AM333" i="12" s="1"/>
  <c r="H327" i="12" a="1"/>
  <c r="H327" i="12" s="1"/>
  <c r="BG320" i="12" a="1"/>
  <c r="BG320" i="12" s="1"/>
  <c r="S314" i="12" a="1"/>
  <c r="S314" i="12" s="1"/>
  <c r="CA307" i="12" a="1"/>
  <c r="CA307" i="12" s="1"/>
  <c r="CA303" i="12" a="1"/>
  <c r="CA303" i="12" s="1"/>
  <c r="AM295" i="12" a="1"/>
  <c r="AM295" i="12" s="1"/>
  <c r="I288" i="12" a="1"/>
  <c r="I288" i="12" s="1"/>
  <c r="S321" i="12" a="1"/>
  <c r="S321" i="12" s="1"/>
  <c r="H302" i="12" a="1"/>
  <c r="H302" i="12" s="1"/>
  <c r="H294" i="12" a="1"/>
  <c r="H294" i="12" s="1"/>
  <c r="BG287" i="12" a="1"/>
  <c r="BG287" i="12" s="1"/>
  <c r="AC317" i="12" a="1"/>
  <c r="AC317" i="12" s="1"/>
  <c r="CA300" i="12" a="1"/>
  <c r="CA300" i="12" s="1"/>
  <c r="AM294" i="12" a="1"/>
  <c r="AM294" i="12" s="1"/>
  <c r="BG286" i="12" a="1"/>
  <c r="BG286" i="12" s="1"/>
  <c r="CA305" i="12" a="1"/>
  <c r="CA305" i="12" s="1"/>
  <c r="BG296" i="12" a="1"/>
  <c r="BG296" i="12" s="1"/>
  <c r="S290" i="12" a="1"/>
  <c r="S290" i="12" s="1"/>
  <c r="BQ319" i="12" a="1"/>
  <c r="BQ319" i="12" s="1"/>
  <c r="CA301" i="12" a="1"/>
  <c r="CA301" i="12" s="1"/>
  <c r="BQ294" i="12" a="1"/>
  <c r="BQ294" i="12" s="1"/>
  <c r="AM287" i="12" a="1"/>
  <c r="AM287" i="12" s="1"/>
  <c r="AC305" i="12" a="1"/>
  <c r="AC305" i="12" s="1"/>
  <c r="CA297" i="12" a="1"/>
  <c r="CA297" i="12" s="1"/>
  <c r="AW290" i="12" a="1"/>
  <c r="AW290" i="12" s="1"/>
  <c r="CA318" i="12" a="1"/>
  <c r="CA318" i="12" s="1"/>
  <c r="AW300" i="12" a="1"/>
  <c r="AW300" i="12" s="1"/>
  <c r="S293" i="12" a="1"/>
  <c r="S293" i="12" s="1"/>
  <c r="AM316" i="12" a="1"/>
  <c r="AM316" i="12" s="1"/>
  <c r="BG284" i="12" a="1"/>
  <c r="BG284" i="12" s="1"/>
  <c r="BG276" i="12" a="1"/>
  <c r="BG276" i="12" s="1"/>
  <c r="H310" i="12" a="1"/>
  <c r="H310" i="12" s="1"/>
  <c r="S280" i="12" a="1"/>
  <c r="S280" i="12" s="1"/>
  <c r="H272" i="12" a="1"/>
  <c r="H272" i="12" s="1"/>
  <c r="AW281" i="12" a="1"/>
  <c r="AW281" i="12" s="1"/>
  <c r="I275" i="12" a="1"/>
  <c r="I275" i="12" s="1"/>
  <c r="AM305" i="12" a="1"/>
  <c r="AM305" i="12" s="1"/>
  <c r="AC283" i="12" a="1"/>
  <c r="AC283" i="12" s="1"/>
  <c r="AW275" i="12" a="1"/>
  <c r="AW275" i="12" s="1"/>
  <c r="BG285" i="12" a="1"/>
  <c r="BG285" i="12" s="1"/>
  <c r="AC277" i="12" a="1"/>
  <c r="AC277" i="12" s="1"/>
  <c r="BG269" i="12" a="1"/>
  <c r="BG269" i="12" s="1"/>
  <c r="CA284" i="12" a="1"/>
  <c r="CA284" i="12" s="1"/>
  <c r="BG278" i="12" a="1"/>
  <c r="BG278" i="12" s="1"/>
  <c r="H291" i="12" a="1"/>
  <c r="H291" i="12" s="1"/>
  <c r="S277" i="12" a="1"/>
  <c r="S277" i="12" s="1"/>
  <c r="BQ281" i="12" a="1"/>
  <c r="BQ281" i="12" s="1"/>
  <c r="H266" i="12" a="1"/>
  <c r="H266" i="12" s="1"/>
  <c r="BQ258" i="12" a="1"/>
  <c r="BQ258" i="12" s="1"/>
  <c r="CA280" i="12" a="1"/>
  <c r="CA280" i="12" s="1"/>
  <c r="H265" i="12" a="1"/>
  <c r="H265" i="12" s="1"/>
  <c r="BG258" i="12" a="1"/>
  <c r="BG258" i="12" s="1"/>
  <c r="AW269" i="12" a="1"/>
  <c r="AW269" i="12" s="1"/>
  <c r="S262" i="12" a="1"/>
  <c r="S262" i="12" s="1"/>
  <c r="AC255" i="12" a="1"/>
  <c r="AC255" i="12" s="1"/>
  <c r="CA265" i="12" a="1"/>
  <c r="CA265" i="12" s="1"/>
  <c r="AM259" i="12" a="1"/>
  <c r="AM259" i="12" s="1"/>
  <c r="AM279" i="12" a="1"/>
  <c r="AM279" i="12" s="1"/>
  <c r="CA264" i="12" a="1"/>
  <c r="CA264" i="12" s="1"/>
  <c r="AW257" i="12" a="1"/>
  <c r="AW257" i="12" s="1"/>
  <c r="AM268" i="12" a="1"/>
  <c r="AM268" i="12" s="1"/>
  <c r="I261" i="12" a="1"/>
  <c r="I261" i="12" s="1"/>
  <c r="BG265" i="12" a="1"/>
  <c r="BG265" i="12" s="1"/>
  <c r="H250" i="12" a="1"/>
  <c r="H250" i="12" s="1"/>
  <c r="BQ242" i="12" a="1"/>
  <c r="BQ242" i="12" s="1"/>
  <c r="AW235" i="12" a="1"/>
  <c r="AW235" i="12" s="1"/>
  <c r="AC252" i="12" a="1"/>
  <c r="AC252" i="12" s="1"/>
  <c r="AM245" i="12" a="1"/>
  <c r="AM245" i="12" s="1"/>
  <c r="I238" i="12" a="1"/>
  <c r="I238" i="12" s="1"/>
  <c r="AM254" i="12" a="1"/>
  <c r="AM254" i="12" s="1"/>
  <c r="CA245" i="12" a="1"/>
  <c r="CA245" i="12" s="1"/>
  <c r="AW238" i="12" a="1"/>
  <c r="AW238" i="12" s="1"/>
  <c r="BQ253" i="12" a="1"/>
  <c r="BQ253" i="12" s="1"/>
  <c r="AW248" i="12" a="1"/>
  <c r="AW248" i="12" s="1"/>
  <c r="BG241" i="12" a="1"/>
  <c r="BG241" i="12" s="1"/>
  <c r="BQ264" i="12" a="1"/>
  <c r="BQ264" i="12" s="1"/>
  <c r="AM248" i="12" a="1"/>
  <c r="AM248" i="12" s="1"/>
  <c r="H242" i="12" a="1"/>
  <c r="H242" i="12" s="1"/>
  <c r="AC235" i="12" a="1"/>
  <c r="AC235" i="12" s="1"/>
  <c r="BQ254" i="12" a="1"/>
  <c r="BQ254" i="12" s="1"/>
  <c r="AC249" i="12" a="1"/>
  <c r="AC249" i="12" s="1"/>
  <c r="AW241" i="12" a="1"/>
  <c r="AW241" i="12" s="1"/>
  <c r="I259" i="12" a="1"/>
  <c r="I259" i="12" s="1"/>
  <c r="AW246" i="12" a="1"/>
  <c r="AW246" i="12" s="1"/>
  <c r="BG239" i="12" a="1"/>
  <c r="BG239" i="12" s="1"/>
  <c r="CA334" i="12" a="1"/>
  <c r="CA334" i="12" s="1"/>
  <c r="S329" i="12" a="1"/>
  <c r="S329" i="12" s="1"/>
  <c r="AW331" i="12" a="1"/>
  <c r="AW331" i="12" s="1"/>
  <c r="AW323" i="12" a="1"/>
  <c r="AW323" i="12" s="1"/>
  <c r="AW315" i="12" a="1"/>
  <c r="AW315" i="12" s="1"/>
  <c r="AW307" i="12" a="1"/>
  <c r="AW307" i="12" s="1"/>
  <c r="H333" i="12" a="1"/>
  <c r="H333" i="12" s="1"/>
  <c r="BG326" i="12" a="1"/>
  <c r="BG326" i="12" s="1"/>
  <c r="S320" i="12" a="1"/>
  <c r="S320" i="12" s="1"/>
  <c r="CA313" i="12" a="1"/>
  <c r="CA313" i="12" s="1"/>
  <c r="AM307" i="12" a="1"/>
  <c r="AM307" i="12" s="1"/>
  <c r="AW326" i="12" a="1"/>
  <c r="AW326" i="12" s="1"/>
  <c r="AW318" i="12" a="1"/>
  <c r="AW318" i="12" s="1"/>
  <c r="AW310" i="12" a="1"/>
  <c r="AW310" i="12" s="1"/>
  <c r="BQ301" i="12" a="1"/>
  <c r="BQ301" i="12" s="1"/>
  <c r="BG329" i="12" a="1"/>
  <c r="BG329" i="12" s="1"/>
  <c r="S323" i="12" a="1"/>
  <c r="S323" i="12" s="1"/>
  <c r="CA316" i="12" a="1"/>
  <c r="CA316" i="12" s="1"/>
  <c r="AM310" i="12" a="1"/>
  <c r="AM310" i="12" s="1"/>
  <c r="BQ332" i="12" a="1"/>
  <c r="BQ332" i="12" s="1"/>
  <c r="BQ324" i="12" a="1"/>
  <c r="BQ324" i="12" s="1"/>
  <c r="BQ316" i="12" a="1"/>
  <c r="BQ316" i="12" s="1"/>
  <c r="BQ308" i="12" a="1"/>
  <c r="BQ308" i="12" s="1"/>
  <c r="BG332" i="12" a="1"/>
  <c r="BG332" i="12" s="1"/>
  <c r="S326" i="12" a="1"/>
  <c r="S326" i="12" s="1"/>
  <c r="CA319" i="12" a="1"/>
  <c r="CA319" i="12" s="1"/>
  <c r="AM313" i="12" a="1"/>
  <c r="AM313" i="12" s="1"/>
  <c r="AW324" i="12" a="1"/>
  <c r="AW324" i="12" s="1"/>
  <c r="BQ302" i="12" a="1"/>
  <c r="BQ302" i="12" s="1"/>
  <c r="AW294" i="12" a="1"/>
  <c r="AW294" i="12" s="1"/>
  <c r="S287" i="12" a="1"/>
  <c r="S287" i="12" s="1"/>
  <c r="H318" i="12" a="1"/>
  <c r="H318" i="12" s="1"/>
  <c r="AM301" i="12" a="1"/>
  <c r="AM301" i="12" s="1"/>
  <c r="AW293" i="12" a="1"/>
  <c r="AW293" i="12" s="1"/>
  <c r="I287" i="12" a="1"/>
  <c r="I287" i="12" s="1"/>
  <c r="I314" i="12" a="1"/>
  <c r="I314" i="12" s="1"/>
  <c r="AC300" i="12" a="1"/>
  <c r="AC300" i="12" s="1"/>
  <c r="H293" i="12" a="1"/>
  <c r="H293" i="12" s="1"/>
  <c r="AW328" i="12" a="1"/>
  <c r="AW328" i="12" s="1"/>
  <c r="AW304" i="12" a="1"/>
  <c r="AW304" i="12" s="1"/>
  <c r="BQ295" i="12" a="1"/>
  <c r="BQ295" i="12" s="1"/>
  <c r="AC289" i="12" a="1"/>
  <c r="AC289" i="12" s="1"/>
  <c r="AW316" i="12" a="1"/>
  <c r="AW316" i="12" s="1"/>
  <c r="I301" i="12" a="1"/>
  <c r="I301" i="12" s="1"/>
  <c r="CA293" i="12" a="1"/>
  <c r="CA293" i="12" s="1"/>
  <c r="AW332" i="12" a="1"/>
  <c r="AW332" i="12" s="1"/>
  <c r="H304" i="12" a="1"/>
  <c r="H304" i="12" s="1"/>
  <c r="H296" i="12" a="1"/>
  <c r="H296" i="12" s="1"/>
  <c r="BG289" i="12" a="1"/>
  <c r="BG289" i="12" s="1"/>
  <c r="BG315" i="12" a="1"/>
  <c r="BG315" i="12" s="1"/>
  <c r="BG299" i="12" a="1"/>
  <c r="BG299" i="12" s="1"/>
  <c r="BQ292" i="12" a="1"/>
  <c r="BQ292" i="12" s="1"/>
  <c r="S294" i="12" a="1"/>
  <c r="S294" i="12" s="1"/>
  <c r="H283" i="12" a="1"/>
  <c r="H283" i="12" s="1"/>
  <c r="BQ275" i="12" a="1"/>
  <c r="BQ275" i="12" s="1"/>
  <c r="BG300" i="12" a="1"/>
  <c r="BG300" i="12" s="1"/>
  <c r="AC279" i="12" a="1"/>
  <c r="AC279" i="12" s="1"/>
  <c r="AW271" i="12" a="1"/>
  <c r="AW271" i="12" s="1"/>
  <c r="BG280" i="12" a="1"/>
  <c r="BG280" i="12" s="1"/>
  <c r="S274" i="12" a="1"/>
  <c r="S274" i="12" s="1"/>
  <c r="BQ299" i="12" a="1"/>
  <c r="BQ299" i="12" s="1"/>
  <c r="AM282" i="12" a="1"/>
  <c r="AM282" i="12" s="1"/>
  <c r="BG274" i="12" a="1"/>
  <c r="BG274" i="12" s="1"/>
  <c r="CA282" i="12" a="1"/>
  <c r="CA282" i="12" s="1"/>
  <c r="AM276" i="12" a="1"/>
  <c r="AM276" i="12" s="1"/>
  <c r="CA322" i="12" a="1"/>
  <c r="CA322" i="12" s="1"/>
  <c r="S284" i="12" a="1"/>
  <c r="S284" i="12" s="1"/>
  <c r="BQ277" i="12" a="1"/>
  <c r="BQ277" i="12" s="1"/>
  <c r="BQ284" i="12" a="1"/>
  <c r="BQ284" i="12" s="1"/>
  <c r="BQ276" i="12" a="1"/>
  <c r="BQ276" i="12" s="1"/>
  <c r="H273" i="12" a="1"/>
  <c r="H273" i="12" s="1"/>
  <c r="I265" i="12" a="1"/>
  <c r="I265" i="12" s="1"/>
  <c r="CA257" i="12" a="1"/>
  <c r="CA257" i="12" s="1"/>
  <c r="I277" i="12" a="1"/>
  <c r="I277" i="12" s="1"/>
  <c r="AW264" i="12" a="1"/>
  <c r="AW264" i="12" s="1"/>
  <c r="I258" i="12" a="1"/>
  <c r="I258" i="12" s="1"/>
  <c r="BG268" i="12" a="1"/>
  <c r="BG268" i="12" s="1"/>
  <c r="BQ261" i="12" a="1"/>
  <c r="BQ261" i="12" s="1"/>
  <c r="AW283" i="12" a="1"/>
  <c r="AW283" i="12" s="1"/>
  <c r="AC265" i="12" a="1"/>
  <c r="AC265" i="12" s="1"/>
  <c r="H258" i="12" a="1"/>
  <c r="H258" i="12" s="1"/>
  <c r="BG273" i="12" a="1"/>
  <c r="BG273" i="12" s="1"/>
  <c r="H263" i="12" a="1"/>
  <c r="H263" i="12" s="1"/>
  <c r="BG256" i="12" a="1"/>
  <c r="BG256" i="12" s="1"/>
  <c r="AW267" i="12" a="1"/>
  <c r="AW267" i="12" s="1"/>
  <c r="S260" i="12" a="1"/>
  <c r="S260" i="12" s="1"/>
  <c r="CA263" i="12" a="1"/>
  <c r="CA263" i="12" s="1"/>
  <c r="I249" i="12" a="1"/>
  <c r="I249" i="12" s="1"/>
  <c r="CA241" i="12" a="1"/>
  <c r="CA241" i="12" s="1"/>
  <c r="I235" i="12" a="1"/>
  <c r="I235" i="12" s="1"/>
  <c r="CA251" i="12" a="1"/>
  <c r="CA251" i="12" s="1"/>
  <c r="AW244" i="12" a="1"/>
  <c r="AW244" i="12" s="1"/>
  <c r="BG237" i="12" a="1"/>
  <c r="BG237" i="12" s="1"/>
  <c r="CA253" i="12" a="1"/>
  <c r="CA253" i="12" s="1"/>
  <c r="AM244" i="12" a="1"/>
  <c r="AM244" i="12" s="1"/>
  <c r="H238" i="12" a="1"/>
  <c r="H238" i="12" s="1"/>
  <c r="S253" i="12" a="1"/>
  <c r="S253" i="12" s="1"/>
  <c r="H248" i="12" a="1"/>
  <c r="H248" i="12" s="1"/>
  <c r="BQ240" i="12" a="1"/>
  <c r="BQ240" i="12" s="1"/>
  <c r="S258" i="12" a="1"/>
  <c r="S258" i="12" s="1"/>
  <c r="AW247" i="12" a="1"/>
  <c r="AW247" i="12" s="1"/>
  <c r="I241" i="12" a="1"/>
  <c r="I241" i="12" s="1"/>
  <c r="AW234" i="12" a="1"/>
  <c r="AW234" i="12" s="1"/>
  <c r="I254" i="12" a="1"/>
  <c r="I254" i="12" s="1"/>
  <c r="CA248" i="12" a="1"/>
  <c r="CA248" i="12" s="1"/>
  <c r="BG240" i="12" a="1"/>
  <c r="BG240" i="12" s="1"/>
  <c r="AW256" i="12" a="1"/>
  <c r="AW256" i="12" s="1"/>
  <c r="H246" i="12" a="1"/>
  <c r="H246" i="12" s="1"/>
  <c r="BQ238" i="12" a="1"/>
  <c r="BQ238" i="12" s="1"/>
  <c r="AM252" i="12" a="1"/>
  <c r="AM252" i="12" s="1"/>
  <c r="AW232" i="12" a="1"/>
  <c r="AW232" i="12" s="1"/>
  <c r="I226" i="12" a="1"/>
  <c r="I226" i="12" s="1"/>
  <c r="AW240" i="12" a="1"/>
  <c r="AW240" i="12" s="1"/>
  <c r="AW226" i="12" a="1"/>
  <c r="AW226" i="12" s="1"/>
  <c r="H251" i="12" a="1"/>
  <c r="H251" i="12" s="1"/>
  <c r="H231" i="12" a="1"/>
  <c r="H231" i="12" s="1"/>
  <c r="I222" i="12" a="1"/>
  <c r="I222" i="12" s="1"/>
  <c r="AC234" i="12" a="1"/>
  <c r="AC234" i="12" s="1"/>
  <c r="AM226" i="12" a="1"/>
  <c r="AM226" i="12" s="1"/>
  <c r="I207" i="12" a="1"/>
  <c r="I207" i="12" s="1"/>
  <c r="S233" i="12" a="1"/>
  <c r="S233" i="12" s="1"/>
  <c r="AM225" i="12" a="1"/>
  <c r="AM225" i="12" s="1"/>
  <c r="AC242" i="12" a="1"/>
  <c r="AC242" i="12" s="1"/>
  <c r="H229" i="12" a="1"/>
  <c r="H229" i="12" s="1"/>
  <c r="AW245" i="12" a="1"/>
  <c r="AW245" i="12" s="1"/>
  <c r="AW228" i="12" a="1"/>
  <c r="AW228" i="12" s="1"/>
  <c r="H211" i="12" a="1"/>
  <c r="H211" i="12" s="1"/>
  <c r="CA229" i="12" a="1"/>
  <c r="CA229" i="12" s="1"/>
  <c r="H205" i="12" a="1"/>
  <c r="H205" i="12" s="1"/>
  <c r="H206" i="12" a="1"/>
  <c r="H206" i="12" s="1"/>
  <c r="H197" i="12" a="1"/>
  <c r="H197" i="12" s="1"/>
  <c r="H199" i="12" a="1"/>
  <c r="H199" i="12" s="1"/>
  <c r="I188" i="12" a="1"/>
  <c r="I188" i="12" s="1"/>
  <c r="I189" i="12" a="1"/>
  <c r="I189" i="12" s="1"/>
  <c r="I194" i="12" a="1"/>
  <c r="I194" i="12" s="1"/>
  <c r="H177" i="12" a="1"/>
  <c r="H177" i="12" s="1"/>
  <c r="H180" i="12" a="1"/>
  <c r="H180" i="12" s="1"/>
  <c r="I164" i="12" a="1"/>
  <c r="I164" i="12" s="1"/>
  <c r="I162" i="12" a="1"/>
  <c r="I162" i="12" s="1"/>
  <c r="BG9" i="12" a="1"/>
  <c r="BG9" i="12" s="1"/>
  <c r="BG12" i="12" a="1"/>
  <c r="BG12" i="12" s="1"/>
  <c r="BG53" i="12" a="1"/>
  <c r="BG53" i="12" s="1"/>
  <c r="BG27" i="12" a="1"/>
  <c r="BG27" i="12" s="1"/>
  <c r="BG56" i="12" a="1"/>
  <c r="BG56" i="12" s="1"/>
  <c r="BG43" i="12" a="1"/>
  <c r="BG43" i="12" s="1"/>
  <c r="BG65" i="12" a="1"/>
  <c r="BG65" i="12" s="1"/>
  <c r="BG61" i="12" a="1"/>
  <c r="BG61" i="12" s="1"/>
  <c r="BG82" i="12" a="1"/>
  <c r="BG82" i="12" s="1"/>
  <c r="BG83" i="12" a="1"/>
  <c r="BG83" i="12" s="1"/>
  <c r="BG117" i="12" a="1"/>
  <c r="BG117" i="12" s="1"/>
  <c r="BG81" i="12" a="1"/>
  <c r="BG81" i="12" s="1"/>
  <c r="BG80" i="12" a="1"/>
  <c r="BG80" i="12" s="1"/>
  <c r="BG116" i="12" a="1"/>
  <c r="BG116" i="12" s="1"/>
  <c r="BG120" i="12" a="1"/>
  <c r="BG120" i="12" s="1"/>
  <c r="BG126" i="12" a="1"/>
  <c r="BG126" i="12" s="1"/>
  <c r="BG149" i="12" a="1"/>
  <c r="BG149" i="12" s="1"/>
  <c r="BG138" i="12" a="1"/>
  <c r="BG138" i="12" s="1"/>
  <c r="BG152" i="12" a="1"/>
  <c r="BG152" i="12" s="1"/>
  <c r="BG163" i="12" a="1"/>
  <c r="BG163" i="12" s="1"/>
  <c r="BG161" i="12" a="1"/>
  <c r="BG161" i="12" s="1"/>
  <c r="BG180" i="12" a="1"/>
  <c r="BG180" i="12" s="1"/>
  <c r="BG183" i="12" a="1"/>
  <c r="BG183" i="12" s="1"/>
  <c r="BG193" i="12" a="1"/>
  <c r="BG193" i="12" s="1"/>
  <c r="BG204" i="12" a="1"/>
  <c r="BG204" i="12" s="1"/>
  <c r="BG221" i="12" a="1"/>
  <c r="BG221" i="12" s="1"/>
  <c r="BG213" i="12" a="1"/>
  <c r="BG213" i="12" s="1"/>
  <c r="AM21" i="12" a="1"/>
  <c r="AM21" i="12" s="1"/>
  <c r="AM39" i="12" a="1"/>
  <c r="AM39" i="12" s="1"/>
  <c r="AM36" i="12" a="1"/>
  <c r="AM36" i="12" s="1"/>
  <c r="AM59" i="12" a="1"/>
  <c r="AM59" i="12" s="1"/>
  <c r="AM79" i="12" a="1"/>
  <c r="AM79" i="12" s="1"/>
  <c r="AM66" i="12" a="1"/>
  <c r="AM66" i="12" s="1"/>
  <c r="AM52" i="12" a="1"/>
  <c r="AM52" i="12" s="1"/>
  <c r="AM75" i="12" a="1"/>
  <c r="AM75" i="12" s="1"/>
  <c r="AM77" i="12" a="1"/>
  <c r="AM77" i="12" s="1"/>
  <c r="AM90" i="12" a="1"/>
  <c r="AM90" i="12" s="1"/>
  <c r="AM83" i="12" a="1"/>
  <c r="AM83" i="12" s="1"/>
  <c r="AM113" i="12" a="1"/>
  <c r="AM113" i="12" s="1"/>
  <c r="AM107" i="12" a="1"/>
  <c r="AM107" i="12" s="1"/>
  <c r="AM154" i="12" a="1"/>
  <c r="AM154" i="12" s="1"/>
  <c r="AM136" i="12" a="1"/>
  <c r="AM136" i="12" s="1"/>
  <c r="AM163" i="12" a="1"/>
  <c r="AM163" i="12" s="1"/>
  <c r="AM143" i="12" a="1"/>
  <c r="AM143" i="12" s="1"/>
  <c r="AM138" i="12" a="1"/>
  <c r="AM138" i="12" s="1"/>
  <c r="AM161" i="12" a="1"/>
  <c r="AM161" i="12" s="1"/>
  <c r="AM172" i="12" a="1"/>
  <c r="AM172" i="12" s="1"/>
  <c r="AM182" i="12" a="1"/>
  <c r="AM182" i="12" s="1"/>
  <c r="AM187" i="12" a="1"/>
  <c r="AM187" i="12" s="1"/>
  <c r="AM196" i="12" a="1"/>
  <c r="AM196" i="12" s="1"/>
  <c r="AM203" i="12" a="1"/>
  <c r="AM203" i="12" s="1"/>
  <c r="AM223" i="12" a="1"/>
  <c r="AM223" i="12" s="1"/>
  <c r="AM215" i="12" a="1"/>
  <c r="AM215" i="12" s="1"/>
  <c r="AL20" i="12" a="1"/>
  <c r="AL20" i="12" s="1"/>
  <c r="AL10" i="12" a="1"/>
  <c r="AL10" i="12" s="1"/>
  <c r="AL34" i="12" a="1"/>
  <c r="AL34" i="12" s="1"/>
  <c r="AL44" i="12" a="1"/>
  <c r="AL44" i="12" s="1"/>
  <c r="AL63" i="12" a="1"/>
  <c r="AL63" i="12" s="1"/>
  <c r="AL52" i="12" a="1"/>
  <c r="AL52" i="12" s="1"/>
  <c r="AL39" i="12" a="1"/>
  <c r="AL39" i="12" s="1"/>
  <c r="AL65" i="12" a="1"/>
  <c r="AL65" i="12" s="1"/>
  <c r="AL83" i="12" a="1"/>
  <c r="AL83" i="12" s="1"/>
  <c r="AL95" i="12" a="1"/>
  <c r="AL95" i="12" s="1"/>
  <c r="AL99" i="12" a="1"/>
  <c r="AL99" i="12" s="1"/>
  <c r="AL97" i="12" a="1"/>
  <c r="AL97" i="12" s="1"/>
  <c r="AL101" i="12" a="1"/>
  <c r="AL101" i="12" s="1"/>
  <c r="AL166" i="12" a="1"/>
  <c r="AL166" i="12" s="1"/>
  <c r="AL132" i="12" a="1"/>
  <c r="AL132" i="12" s="1"/>
  <c r="AL129" i="12" a="1"/>
  <c r="AL129" i="12" s="1"/>
  <c r="AL150" i="12" a="1"/>
  <c r="AL150" i="12" s="1"/>
  <c r="AL139" i="12" a="1"/>
  <c r="AL139" i="12" s="1"/>
  <c r="AL131" i="12" a="1"/>
  <c r="AL131" i="12" s="1"/>
  <c r="AL170" i="12" a="1"/>
  <c r="AL170" i="12" s="1"/>
  <c r="AL184" i="12" a="1"/>
  <c r="AL184" i="12" s="1"/>
  <c r="AL177" i="12" a="1"/>
  <c r="AL177" i="12" s="1"/>
  <c r="AL194" i="12" a="1"/>
  <c r="AL194" i="12" s="1"/>
  <c r="AL188" i="12" a="1"/>
  <c r="AL188" i="12" s="1"/>
  <c r="AL220" i="12" a="1"/>
  <c r="AL220" i="12" s="1"/>
  <c r="AL215" i="12" a="1"/>
  <c r="AL215" i="12" s="1"/>
  <c r="AL223" i="12" a="1"/>
  <c r="AL223" i="12" s="1"/>
  <c r="H19" i="12" a="1"/>
  <c r="H19" i="12" s="1"/>
  <c r="I6" i="12" a="1"/>
  <c r="I6" i="12" s="1"/>
  <c r="CA26" i="12" a="1"/>
  <c r="CA26" i="12" s="1"/>
  <c r="CA11" i="12" a="1"/>
  <c r="CA11" i="12" s="1"/>
  <c r="CA37" i="12" a="1"/>
  <c r="CA37" i="12" s="1"/>
  <c r="CA34" i="12" a="1"/>
  <c r="CA34" i="12" s="1"/>
  <c r="CA50" i="12" a="1"/>
  <c r="CA50" i="12" s="1"/>
  <c r="CA66" i="12" a="1"/>
  <c r="CA66" i="12" s="1"/>
  <c r="CA63" i="12" a="1"/>
  <c r="CA63" i="12" s="1"/>
  <c r="CA80" i="12" a="1"/>
  <c r="CA80" i="12" s="1"/>
  <c r="CA74" i="12" a="1"/>
  <c r="CA74" i="12" s="1"/>
  <c r="CA91" i="12" a="1"/>
  <c r="CA91" i="12" s="1"/>
  <c r="CA84" i="12" a="1"/>
  <c r="CA84" i="12" s="1"/>
  <c r="CA104" i="12" a="1"/>
  <c r="CA104" i="12" s="1"/>
  <c r="CA103" i="12" a="1"/>
  <c r="CA103" i="12" s="1"/>
  <c r="CA116" i="12" a="1"/>
  <c r="CA116" i="12" s="1"/>
  <c r="CA140" i="12" a="1"/>
  <c r="CA140" i="12" s="1"/>
  <c r="CA147" i="12" a="1"/>
  <c r="CA147" i="12" s="1"/>
  <c r="CA137" i="12" a="1"/>
  <c r="CA137" i="12" s="1"/>
  <c r="CA138" i="12" a="1"/>
  <c r="CA138" i="12" s="1"/>
  <c r="CA156" i="12" a="1"/>
  <c r="CA156" i="12" s="1"/>
  <c r="CA172" i="12" a="1"/>
  <c r="CA172" i="12" s="1"/>
  <c r="CA181" i="12" a="1"/>
  <c r="CA181" i="12" s="1"/>
  <c r="CA173" i="12" a="1"/>
  <c r="CA173" i="12" s="1"/>
  <c r="CA204" i="12" a="1"/>
  <c r="CA204" i="12" s="1"/>
  <c r="CA187" i="12" a="1"/>
  <c r="CA187" i="12" s="1"/>
  <c r="CA221" i="12" a="1"/>
  <c r="CA221" i="12" s="1"/>
  <c r="CA213" i="12" a="1"/>
  <c r="CA213" i="12" s="1"/>
  <c r="AC2" i="12" a="1"/>
  <c r="AC2" i="12" s="1"/>
  <c r="CA8" i="12" a="1"/>
  <c r="CA8" i="12" s="1"/>
  <c r="BG4" i="12" a="1"/>
  <c r="BG4" i="12" s="1"/>
  <c r="I18" i="12" a="1"/>
  <c r="I18" i="12" s="1"/>
  <c r="I19" i="12" a="1"/>
  <c r="I19" i="12" s="1"/>
  <c r="H11" i="12" a="1"/>
  <c r="H11" i="12" s="1"/>
  <c r="H26" i="12" a="1"/>
  <c r="H26" i="12" s="1"/>
  <c r="I23" i="12" a="1"/>
  <c r="I23" i="12" s="1"/>
  <c r="I35" i="12" a="1"/>
  <c r="I35" i="12" s="1"/>
  <c r="H34" i="12" a="1"/>
  <c r="H34" i="12" s="1"/>
  <c r="I53" i="12" a="1"/>
  <c r="I53" i="12" s="1"/>
  <c r="I57" i="12" a="1"/>
  <c r="I57" i="12" s="1"/>
  <c r="I66" i="12" a="1"/>
  <c r="I66" i="12" s="1"/>
  <c r="I64" i="12" a="1"/>
  <c r="I64" i="12" s="1"/>
  <c r="I49" i="12" a="1"/>
  <c r="I49" i="12" s="1"/>
  <c r="H54" i="12" a="1"/>
  <c r="H54" i="12" s="1"/>
  <c r="H35" i="12" a="1"/>
  <c r="H35" i="12" s="1"/>
  <c r="I51" i="12" a="1"/>
  <c r="I51" i="12" s="1"/>
  <c r="H75" i="12" a="1"/>
  <c r="H75" i="12" s="1"/>
  <c r="H87" i="12" a="1"/>
  <c r="H87" i="12" s="1"/>
  <c r="H79" i="12" a="1"/>
  <c r="H79" i="12" s="1"/>
  <c r="H103" i="12" a="1"/>
  <c r="H103" i="12" s="1"/>
  <c r="H77" i="12" a="1"/>
  <c r="H77" i="12" s="1"/>
  <c r="H111" i="12" a="1"/>
  <c r="H111" i="12" s="1"/>
  <c r="I106" i="12" a="1"/>
  <c r="I106" i="12" s="1"/>
  <c r="I138" i="12" a="1"/>
  <c r="I138" i="12" s="1"/>
  <c r="I110" i="12" a="1"/>
  <c r="I110" i="12" s="1"/>
  <c r="H102" i="12" a="1"/>
  <c r="H102" i="12" s="1"/>
  <c r="H107" i="12" a="1"/>
  <c r="H107" i="12" s="1"/>
  <c r="H101" i="12" a="1"/>
  <c r="H101" i="12" s="1"/>
  <c r="H116" i="12" a="1"/>
  <c r="H116" i="12" s="1"/>
  <c r="H118" i="12" a="1"/>
  <c r="H118" i="12" s="1"/>
  <c r="H117" i="12" a="1"/>
  <c r="H117" i="12" s="1"/>
  <c r="I143" i="12" a="1"/>
  <c r="I143" i="12" s="1"/>
  <c r="H139" i="12" a="1"/>
  <c r="H139" i="12" s="1"/>
  <c r="I133" i="12" a="1"/>
  <c r="I133" i="12" s="1"/>
  <c r="H134" i="12" a="1"/>
  <c r="H134" i="12" s="1"/>
  <c r="I157" i="12" a="1"/>
  <c r="I157" i="12" s="1"/>
  <c r="H156" i="12" a="1"/>
  <c r="H156" i="12" s="1"/>
  <c r="I148" i="12" a="1"/>
  <c r="I148" i="12" s="1"/>
  <c r="I129" i="12" a="1"/>
  <c r="I129" i="12" s="1"/>
  <c r="I156" i="12" a="1"/>
  <c r="I156" i="12" s="1"/>
  <c r="H174" i="12" a="1"/>
  <c r="H174" i="12" s="1"/>
  <c r="H165" i="12" a="1"/>
  <c r="H165" i="12" s="1"/>
  <c r="I193" i="12" a="1"/>
  <c r="I193" i="12" s="1"/>
  <c r="H201" i="12" a="1"/>
  <c r="H201" i="12" s="1"/>
  <c r="BQ225" i="12" a="1"/>
  <c r="BQ225" i="12" s="1"/>
  <c r="S234" i="12" a="1"/>
  <c r="S234" i="12" s="1"/>
  <c r="CA247" i="12" a="1"/>
  <c r="CA247" i="12" s="1"/>
  <c r="AT10" i="12"/>
  <c r="AW2" i="12" a="1"/>
  <c r="AW2" i="12" s="1"/>
  <c r="AW21" i="12" a="1"/>
  <c r="AW21" i="12" s="1"/>
  <c r="AW4" i="12" a="1"/>
  <c r="AW4" i="12" s="1"/>
  <c r="AW23" i="12" a="1"/>
  <c r="AW23" i="12" s="1"/>
  <c r="AW208" i="12" a="1"/>
  <c r="AW208" i="12" s="1"/>
  <c r="AW205" i="12" a="1"/>
  <c r="AW205" i="12" s="1"/>
  <c r="AW183" i="12" a="1"/>
  <c r="AW183" i="12" s="1"/>
  <c r="AW180" i="12" a="1"/>
  <c r="AW180" i="12" s="1"/>
  <c r="AW194" i="12" a="1"/>
  <c r="AW194" i="12" s="1"/>
  <c r="AW178" i="12" a="1"/>
  <c r="AW178" i="12" s="1"/>
  <c r="AW161" i="12" a="1"/>
  <c r="AW161" i="12" s="1"/>
  <c r="AW132" i="12" a="1"/>
  <c r="AW132" i="12" s="1"/>
  <c r="AW154" i="12" a="1"/>
  <c r="AW154" i="12" s="1"/>
  <c r="AW131" i="12" a="1"/>
  <c r="AW131" i="12" s="1"/>
  <c r="AW15" i="12" a="1"/>
  <c r="AW15" i="12" s="1"/>
  <c r="AW220" i="12" a="1"/>
  <c r="AW220" i="12" s="1"/>
  <c r="AW212" i="12" a="1"/>
  <c r="AW212" i="12" s="1"/>
  <c r="AW197" i="12" a="1"/>
  <c r="AW197" i="12" s="1"/>
  <c r="AW201" i="12" a="1"/>
  <c r="AW201" i="12" s="1"/>
  <c r="AW189" i="12" a="1"/>
  <c r="AW189" i="12" s="1"/>
  <c r="AW176" i="12" a="1"/>
  <c r="AW176" i="12" s="1"/>
  <c r="AW174" i="12" a="1"/>
  <c r="AW174" i="12" s="1"/>
  <c r="AW175" i="12" a="1"/>
  <c r="AW175" i="12" s="1"/>
  <c r="AW137" i="12" a="1"/>
  <c r="AW137" i="12" s="1"/>
  <c r="AW134" i="12" a="1"/>
  <c r="AW134" i="12" s="1"/>
  <c r="AW139" i="12" a="1"/>
  <c r="AW139" i="12" s="1"/>
  <c r="AW150" i="12" a="1"/>
  <c r="AW150" i="12" s="1"/>
  <c r="AW219" i="12" a="1"/>
  <c r="AW219" i="12" s="1"/>
  <c r="AW211" i="12" a="1"/>
  <c r="AW211" i="12" s="1"/>
  <c r="AW182" i="12" a="1"/>
  <c r="AW182" i="12" s="1"/>
  <c r="AW186" i="12" a="1"/>
  <c r="AW186" i="12" s="1"/>
  <c r="AW216" i="12" a="1"/>
  <c r="AW216" i="12" s="1"/>
  <c r="AW195" i="12" a="1"/>
  <c r="AW195" i="12" s="1"/>
  <c r="AW170" i="12" a="1"/>
  <c r="AW170" i="12" s="1"/>
  <c r="AW171" i="12" a="1"/>
  <c r="AW171" i="12" s="1"/>
  <c r="AW129" i="12" a="1"/>
  <c r="AW129" i="12" s="1"/>
  <c r="AW126" i="12" a="1"/>
  <c r="AW126" i="12" s="1"/>
  <c r="AW136" i="12" a="1"/>
  <c r="AW136" i="12" s="1"/>
  <c r="AW143" i="12" a="1"/>
  <c r="AW143" i="12" s="1"/>
  <c r="AW119" i="12" a="1"/>
  <c r="AW119" i="12" s="1"/>
  <c r="AW99" i="12" a="1"/>
  <c r="AW99" i="12" s="1"/>
  <c r="AW100" i="12" a="1"/>
  <c r="AW100" i="12" s="1"/>
  <c r="AW102" i="12" a="1"/>
  <c r="AW102" i="12" s="1"/>
  <c r="AW92" i="12" a="1"/>
  <c r="AW92" i="12" s="1"/>
  <c r="AW75" i="12" a="1"/>
  <c r="AW75" i="12" s="1"/>
  <c r="AW78" i="12" a="1"/>
  <c r="AW78" i="12" s="1"/>
  <c r="AW64" i="12" a="1"/>
  <c r="AW64" i="12" s="1"/>
  <c r="AW58" i="12" a="1"/>
  <c r="AW58" i="12" s="1"/>
  <c r="AW54" i="12" a="1"/>
  <c r="AW54" i="12" s="1"/>
  <c r="AW48" i="12" a="1"/>
  <c r="AW48" i="12" s="1"/>
  <c r="AW41" i="12" a="1"/>
  <c r="AW41" i="12" s="1"/>
  <c r="AW16" i="12" a="1"/>
  <c r="AW16" i="12" s="1"/>
  <c r="AW18" i="12" a="1"/>
  <c r="AW18" i="12" s="1"/>
  <c r="AW222" i="12" a="1"/>
  <c r="AW222" i="12" s="1"/>
  <c r="AW214" i="12" a="1"/>
  <c r="AW214" i="12" s="1"/>
  <c r="AW200" i="12" a="1"/>
  <c r="AW200" i="12" s="1"/>
  <c r="AW185" i="12" a="1"/>
  <c r="AW185" i="12" s="1"/>
  <c r="AW8" i="12" a="1"/>
  <c r="AW8" i="12" s="1"/>
  <c r="AW223" i="12" a="1"/>
  <c r="AW223" i="12" s="1"/>
  <c r="AW184" i="12" a="1"/>
  <c r="AW184" i="12" s="1"/>
  <c r="AW191" i="12" a="1"/>
  <c r="AW191" i="12" s="1"/>
  <c r="AW158" i="12" a="1"/>
  <c r="AW158" i="12" s="1"/>
  <c r="AW149" i="12" a="1"/>
  <c r="AW149" i="12" s="1"/>
  <c r="AW168" i="12" a="1"/>
  <c r="AW168" i="12" s="1"/>
  <c r="AW138" i="12" a="1"/>
  <c r="AW138" i="12" s="1"/>
  <c r="AW123" i="12" a="1"/>
  <c r="AW123" i="12" s="1"/>
  <c r="AW104" i="12" a="1"/>
  <c r="AW104" i="12" s="1"/>
  <c r="AW95" i="12" a="1"/>
  <c r="AW95" i="12" s="1"/>
  <c r="AW86" i="12" a="1"/>
  <c r="AW86" i="12" s="1"/>
  <c r="AW109" i="12" a="1"/>
  <c r="AW109" i="12" s="1"/>
  <c r="AW70" i="12" a="1"/>
  <c r="AW70" i="12" s="1"/>
  <c r="AW74" i="12" a="1"/>
  <c r="AW74" i="12" s="1"/>
  <c r="AW65" i="12" a="1"/>
  <c r="AW65" i="12" s="1"/>
  <c r="AW55" i="12" a="1"/>
  <c r="AW55" i="12" s="1"/>
  <c r="AW30" i="12" a="1"/>
  <c r="AW30" i="12" s="1"/>
  <c r="AW33" i="12" a="1"/>
  <c r="AW33" i="12" s="1"/>
  <c r="AW34" i="12" a="1"/>
  <c r="AW34" i="12" s="1"/>
  <c r="AW24" i="12" a="1"/>
  <c r="AW24" i="12" s="1"/>
  <c r="AW207" i="12" a="1"/>
  <c r="AW207" i="12" s="1"/>
  <c r="AW204" i="12" a="1"/>
  <c r="AW204" i="12" s="1"/>
  <c r="AW215" i="12" a="1"/>
  <c r="AW215" i="12" s="1"/>
  <c r="AW163" i="12" a="1"/>
  <c r="AW163" i="12" s="1"/>
  <c r="AW148" i="12" a="1"/>
  <c r="AW148" i="12" s="1"/>
  <c r="AW153" i="12" a="1"/>
  <c r="AW153" i="12" s="1"/>
  <c r="AW130" i="12" a="1"/>
  <c r="AW130" i="12" s="1"/>
  <c r="AW121" i="12" a="1"/>
  <c r="AW121" i="12" s="1"/>
  <c r="AW88" i="12" a="1"/>
  <c r="AW88" i="12" s="1"/>
  <c r="AW84" i="12" a="1"/>
  <c r="AW84" i="12" s="1"/>
  <c r="AW151" i="12" a="1"/>
  <c r="AW151" i="12" s="1"/>
  <c r="AW98" i="12" a="1"/>
  <c r="AW98" i="12" s="1"/>
  <c r="AW85" i="12" a="1"/>
  <c r="AW85" i="12" s="1"/>
  <c r="AW71" i="12" a="1"/>
  <c r="AW71" i="12" s="1"/>
  <c r="AW59" i="12" a="1"/>
  <c r="AW59" i="12" s="1"/>
  <c r="AW53" i="12" a="1"/>
  <c r="AW53" i="12" s="1"/>
  <c r="AW37" i="12" a="1"/>
  <c r="AW37" i="12" s="1"/>
  <c r="AW28" i="12" a="1"/>
  <c r="AW28" i="12" s="1"/>
  <c r="AW11" i="12" a="1"/>
  <c r="AW11" i="12" s="1"/>
  <c r="AW17" i="12" a="1"/>
  <c r="AW17" i="12" s="1"/>
  <c r="AW7" i="12" a="1"/>
  <c r="AW7" i="12" s="1"/>
  <c r="AW210" i="12" a="1"/>
  <c r="AW210" i="12" s="1"/>
  <c r="AW202" i="12" a="1"/>
  <c r="AW202" i="12" s="1"/>
  <c r="AW193" i="12" a="1"/>
  <c r="AW193" i="12" s="1"/>
  <c r="AW169" i="12" a="1"/>
  <c r="AW169" i="12" s="1"/>
  <c r="AW142" i="12" a="1"/>
  <c r="AW142" i="12" s="1"/>
  <c r="AW140" i="12" a="1"/>
  <c r="AW140" i="12" s="1"/>
  <c r="AW159" i="12" a="1"/>
  <c r="AW159" i="12" s="1"/>
  <c r="AW133" i="12" a="1"/>
  <c r="AW133" i="12" s="1"/>
  <c r="AW83" i="12" a="1"/>
  <c r="AW83" i="12" s="1"/>
  <c r="AW116" i="12" a="1"/>
  <c r="AW116" i="12" s="1"/>
  <c r="AW125" i="12" a="1"/>
  <c r="AW125" i="12" s="1"/>
  <c r="AW93" i="12" a="1"/>
  <c r="AW93" i="12" s="1"/>
  <c r="AW81" i="12" a="1"/>
  <c r="AW81" i="12" s="1"/>
  <c r="AW63" i="12" a="1"/>
  <c r="AW63" i="12" s="1"/>
  <c r="AW57" i="12" a="1"/>
  <c r="AW57" i="12" s="1"/>
  <c r="AW52" i="12" a="1"/>
  <c r="AW52" i="12" s="1"/>
  <c r="AW32" i="12" a="1"/>
  <c r="AW32" i="12" s="1"/>
  <c r="AW36" i="12" a="1"/>
  <c r="AW36" i="12" s="1"/>
  <c r="AW10" i="12" a="1"/>
  <c r="AW10" i="12" s="1"/>
  <c r="AW13" i="12" a="1"/>
  <c r="AW13" i="12" s="1"/>
  <c r="AW213" i="12" a="1"/>
  <c r="AW213" i="12" s="1"/>
  <c r="AW188" i="12" a="1"/>
  <c r="AW188" i="12" s="1"/>
  <c r="AW177" i="12" a="1"/>
  <c r="AW177" i="12" s="1"/>
  <c r="AW167" i="12" a="1"/>
  <c r="AW167" i="12" s="1"/>
  <c r="AW124" i="12" a="1"/>
  <c r="AW124" i="12" s="1"/>
  <c r="AW152" i="12" a="1"/>
  <c r="AW152" i="12" s="1"/>
  <c r="AW135" i="12" a="1"/>
  <c r="AW135" i="12" s="1"/>
  <c r="AW127" i="12" a="1"/>
  <c r="AW127" i="12" s="1"/>
  <c r="AW110" i="12" a="1"/>
  <c r="AW110" i="12" s="1"/>
  <c r="AW112" i="12" a="1"/>
  <c r="AW112" i="12" s="1"/>
  <c r="AW113" i="12" a="1"/>
  <c r="AW113" i="12" s="1"/>
  <c r="AW82" i="12" a="1"/>
  <c r="AW82" i="12" s="1"/>
  <c r="AW76" i="12" a="1"/>
  <c r="AW76" i="12" s="1"/>
  <c r="AW47" i="12" a="1"/>
  <c r="AW47" i="12" s="1"/>
  <c r="AW56" i="12" a="1"/>
  <c r="AW56" i="12" s="1"/>
  <c r="AW62" i="12" a="1"/>
  <c r="AW62" i="12" s="1"/>
  <c r="AW39" i="12" a="1"/>
  <c r="AW39" i="12" s="1"/>
  <c r="AW31" i="12" a="1"/>
  <c r="AW31" i="12" s="1"/>
  <c r="AW9" i="12" a="1"/>
  <c r="AW9" i="12" s="1"/>
  <c r="AW26" i="12" a="1"/>
  <c r="AW26" i="12" s="1"/>
  <c r="AW44" i="12" a="1"/>
  <c r="AW44" i="12" s="1"/>
  <c r="AW206" i="12" a="1"/>
  <c r="AW206" i="12" s="1"/>
  <c r="AW187" i="12" a="1"/>
  <c r="AW187" i="12" s="1"/>
  <c r="AW179" i="12" a="1"/>
  <c r="AW179" i="12" s="1"/>
  <c r="AW172" i="12" a="1"/>
  <c r="AW172" i="12" s="1"/>
  <c r="AW173" i="12" a="1"/>
  <c r="AW173" i="12" s="1"/>
  <c r="AW146" i="12" a="1"/>
  <c r="AW146" i="12" s="1"/>
  <c r="AW118" i="12" a="1"/>
  <c r="AW118" i="12" s="1"/>
  <c r="AW122" i="12" a="1"/>
  <c r="AW122" i="12" s="1"/>
  <c r="AW105" i="12" a="1"/>
  <c r="AW105" i="12" s="1"/>
  <c r="AW107" i="12" a="1"/>
  <c r="AW107" i="12" s="1"/>
  <c r="AW108" i="12" a="1"/>
  <c r="AW108" i="12" s="1"/>
  <c r="AW80" i="12" a="1"/>
  <c r="AW80" i="12" s="1"/>
  <c r="AW66" i="12" a="1"/>
  <c r="AW66" i="12" s="1"/>
  <c r="AW43" i="12" a="1"/>
  <c r="AW43" i="12" s="1"/>
  <c r="AW46" i="12" a="1"/>
  <c r="AW46" i="12" s="1"/>
  <c r="AW51" i="12" a="1"/>
  <c r="AW51" i="12" s="1"/>
  <c r="AW38" i="12" a="1"/>
  <c r="AW38" i="12" s="1"/>
  <c r="AW25" i="12" a="1"/>
  <c r="AW25" i="12" s="1"/>
  <c r="AW42" i="12" a="1"/>
  <c r="AW42" i="12" s="1"/>
  <c r="AW3" i="12" a="1"/>
  <c r="AW3" i="12" s="1"/>
  <c r="AW218" i="12" a="1"/>
  <c r="AW218" i="12" s="1"/>
  <c r="AW209" i="12" a="1"/>
  <c r="AW209" i="12" s="1"/>
  <c r="AW203" i="12" a="1"/>
  <c r="AW203" i="12" s="1"/>
  <c r="AW196" i="12" a="1"/>
  <c r="AW196" i="12" s="1"/>
  <c r="AW166" i="12" a="1"/>
  <c r="AW166" i="12" s="1"/>
  <c r="AW156" i="12" a="1"/>
  <c r="AW156" i="12" s="1"/>
  <c r="AW128" i="12" a="1"/>
  <c r="AW128" i="12" s="1"/>
  <c r="AW162" i="12" a="1"/>
  <c r="AW162" i="12" s="1"/>
  <c r="AW117" i="12" a="1"/>
  <c r="AW117" i="12" s="1"/>
  <c r="AW94" i="12" a="1"/>
  <c r="AW94" i="12" s="1"/>
  <c r="AW96" i="12" a="1"/>
  <c r="AW96" i="12" s="1"/>
  <c r="AW103" i="12" a="1"/>
  <c r="AW103" i="12" s="1"/>
  <c r="AW106" i="12" a="1"/>
  <c r="AW106" i="12" s="1"/>
  <c r="AW72" i="12" a="1"/>
  <c r="AW72" i="12" s="1"/>
  <c r="AW73" i="12" a="1"/>
  <c r="AW73" i="12" s="1"/>
  <c r="AW77" i="12" a="1"/>
  <c r="AW77" i="12" s="1"/>
  <c r="AW50" i="12" a="1"/>
  <c r="AW50" i="12" s="1"/>
  <c r="AW35" i="12" a="1"/>
  <c r="AW35" i="12" s="1"/>
  <c r="AW20" i="12" a="1"/>
  <c r="AW20" i="12" s="1"/>
  <c r="AW14" i="12" a="1"/>
  <c r="AW14" i="12" s="1"/>
  <c r="AW217" i="12" a="1"/>
  <c r="AW217" i="12" s="1"/>
  <c r="AW198" i="12" a="1"/>
  <c r="AW198" i="12" s="1"/>
  <c r="AW190" i="12" a="1"/>
  <c r="AW190" i="12" s="1"/>
  <c r="AW181" i="12" a="1"/>
  <c r="AW181" i="12" s="1"/>
  <c r="AW165" i="12" a="1"/>
  <c r="AW165" i="12" s="1"/>
  <c r="AW147" i="12" a="1"/>
  <c r="AW147" i="12" s="1"/>
  <c r="AW160" i="12" a="1"/>
  <c r="AW160" i="12" s="1"/>
  <c r="AW157" i="12" a="1"/>
  <c r="AW157" i="12" s="1"/>
  <c r="AW120" i="12" a="1"/>
  <c r="AW120" i="12" s="1"/>
  <c r="AW89" i="12" a="1"/>
  <c r="AW89" i="12" s="1"/>
  <c r="AW91" i="12" a="1"/>
  <c r="AW91" i="12" s="1"/>
  <c r="AW87" i="12" a="1"/>
  <c r="AW87" i="12" s="1"/>
  <c r="AW101" i="12" a="1"/>
  <c r="AW101" i="12" s="1"/>
  <c r="AW90" i="12" a="1"/>
  <c r="AW90" i="12" s="1"/>
  <c r="AW67" i="12" a="1"/>
  <c r="AW67" i="12" s="1"/>
  <c r="AW69" i="12" a="1"/>
  <c r="AW69" i="12" s="1"/>
  <c r="AW49" i="12" a="1"/>
  <c r="AW49" i="12" s="1"/>
  <c r="AW29" i="12" a="1"/>
  <c r="AW29" i="12" s="1"/>
  <c r="AW12" i="12" a="1"/>
  <c r="AW12" i="12" s="1"/>
  <c r="AW22" i="12" a="1"/>
  <c r="AW22" i="12" s="1"/>
  <c r="AW221" i="12" a="1"/>
  <c r="AW221" i="12" s="1"/>
  <c r="AW199" i="12" a="1"/>
  <c r="AW199" i="12" s="1"/>
  <c r="AW192" i="12" a="1"/>
  <c r="AW192" i="12" s="1"/>
  <c r="AW164" i="12" a="1"/>
  <c r="AW164" i="12" s="1"/>
  <c r="AW155" i="12" a="1"/>
  <c r="AW155" i="12" s="1"/>
  <c r="AW141" i="12" a="1"/>
  <c r="AW141" i="12" s="1"/>
  <c r="AW144" i="12" a="1"/>
  <c r="AW144" i="12" s="1"/>
  <c r="AW145" i="12" a="1"/>
  <c r="AW145" i="12" s="1"/>
  <c r="AW115" i="12" a="1"/>
  <c r="AW115" i="12" s="1"/>
  <c r="AW111" i="12" a="1"/>
  <c r="AW111" i="12" s="1"/>
  <c r="AW97" i="12" a="1"/>
  <c r="AW97" i="12" s="1"/>
  <c r="AW114" i="12" a="1"/>
  <c r="AW114" i="12" s="1"/>
  <c r="AW79" i="12" a="1"/>
  <c r="AW79" i="12" s="1"/>
  <c r="AW68" i="12" a="1"/>
  <c r="AW68" i="12" s="1"/>
  <c r="AW60" i="12" a="1"/>
  <c r="AW60" i="12" s="1"/>
  <c r="AW61" i="12" a="1"/>
  <c r="AW61" i="12" s="1"/>
  <c r="AW45" i="12" a="1"/>
  <c r="AW45" i="12" s="1"/>
  <c r="AW40" i="12" a="1"/>
  <c r="AW40" i="12" s="1"/>
  <c r="AW27" i="12" a="1"/>
  <c r="AW27" i="12" s="1"/>
  <c r="AW19" i="12" a="1"/>
  <c r="AW19" i="12" s="1"/>
  <c r="AW5" i="12" a="1"/>
  <c r="AW5" i="12" s="1"/>
  <c r="BG10" i="12" a="1"/>
  <c r="BG10" i="12" s="1"/>
  <c r="BG16" i="12" a="1"/>
  <c r="BG16" i="12" s="1"/>
  <c r="BG29" i="12" a="1"/>
  <c r="BG29" i="12" s="1"/>
  <c r="BG31" i="12" a="1"/>
  <c r="BG31" i="12" s="1"/>
  <c r="BG57" i="12" a="1"/>
  <c r="BG57" i="12" s="1"/>
  <c r="BG47" i="12" a="1"/>
  <c r="BG47" i="12" s="1"/>
  <c r="BG73" i="12" a="1"/>
  <c r="BG73" i="12" s="1"/>
  <c r="BG67" i="12" a="1"/>
  <c r="BG67" i="12" s="1"/>
  <c r="BG69" i="12" a="1"/>
  <c r="BG69" i="12" s="1"/>
  <c r="BG90" i="12" a="1"/>
  <c r="BG90" i="12" s="1"/>
  <c r="BG94" i="12" a="1"/>
  <c r="BG94" i="12" s="1"/>
  <c r="BG92" i="12" a="1"/>
  <c r="BG92" i="12" s="1"/>
  <c r="BG85" i="12" a="1"/>
  <c r="BG85" i="12" s="1"/>
  <c r="BG121" i="12" a="1"/>
  <c r="BG121" i="12" s="1"/>
  <c r="BG122" i="12" a="1"/>
  <c r="BG122" i="12" s="1"/>
  <c r="BG134" i="12" a="1"/>
  <c r="BG134" i="12" s="1"/>
  <c r="BG164" i="12" a="1"/>
  <c r="BG164" i="12" s="1"/>
  <c r="BG151" i="12" a="1"/>
  <c r="BG151" i="12" s="1"/>
  <c r="BG172" i="12" a="1"/>
  <c r="BG172" i="12" s="1"/>
  <c r="BG169" i="12" a="1"/>
  <c r="BG169" i="12" s="1"/>
  <c r="BG168" i="12" a="1"/>
  <c r="BG168" i="12" s="1"/>
  <c r="BG187" i="12" a="1"/>
  <c r="BG187" i="12" s="1"/>
  <c r="BG198" i="12" a="1"/>
  <c r="BG198" i="12" s="1"/>
  <c r="BG190" i="12" a="1"/>
  <c r="BG190" i="12" s="1"/>
  <c r="BG205" i="12" a="1"/>
  <c r="BG205" i="12" s="1"/>
  <c r="BG218" i="12" a="1"/>
  <c r="BG218" i="12" s="1"/>
  <c r="BG210" i="12" a="1"/>
  <c r="BG210" i="12" s="1"/>
  <c r="AM23" i="12" a="1"/>
  <c r="AM23" i="12" s="1"/>
  <c r="AM26" i="12" a="1"/>
  <c r="AM26" i="12" s="1"/>
  <c r="AM54" i="12" a="1"/>
  <c r="AM54" i="12" s="1"/>
  <c r="AM60" i="12" a="1"/>
  <c r="AM60" i="12" s="1"/>
  <c r="AM81" i="12" a="1"/>
  <c r="AM81" i="12" s="1"/>
  <c r="AM76" i="12" a="1"/>
  <c r="AM76" i="12" s="1"/>
  <c r="AM53" i="12" a="1"/>
  <c r="AM53" i="12" s="1"/>
  <c r="AM69" i="12" a="1"/>
  <c r="AM69" i="12" s="1"/>
  <c r="AM88" i="12" a="1"/>
  <c r="AM88" i="12" s="1"/>
  <c r="AM95" i="12" a="1"/>
  <c r="AM95" i="12" s="1"/>
  <c r="AM94" i="12" a="1"/>
  <c r="AM94" i="12" s="1"/>
  <c r="AM92" i="12" a="1"/>
  <c r="AM92" i="12" s="1"/>
  <c r="AM119" i="12" a="1"/>
  <c r="AM119" i="12" s="1"/>
  <c r="AM123" i="12" a="1"/>
  <c r="AM123" i="12" s="1"/>
  <c r="AM140" i="12" a="1"/>
  <c r="AM140" i="12" s="1"/>
  <c r="AM129" i="12" a="1"/>
  <c r="AM129" i="12" s="1"/>
  <c r="AM149" i="12" a="1"/>
  <c r="AM149" i="12" s="1"/>
  <c r="AM151" i="12" a="1"/>
  <c r="AM151" i="12" s="1"/>
  <c r="AM168" i="12" a="1"/>
  <c r="AM168" i="12" s="1"/>
  <c r="AM178" i="12" a="1"/>
  <c r="AM178" i="12" s="1"/>
  <c r="AM183" i="12" a="1"/>
  <c r="AM183" i="12" s="1"/>
  <c r="AM202" i="12" a="1"/>
  <c r="AM202" i="12" s="1"/>
  <c r="AM197" i="12" a="1"/>
  <c r="AM197" i="12" s="1"/>
  <c r="AM206" i="12" a="1"/>
  <c r="AM206" i="12" s="1"/>
  <c r="AM220" i="12" a="1"/>
  <c r="AM220" i="12" s="1"/>
  <c r="AM212" i="12" a="1"/>
  <c r="AM212" i="12" s="1"/>
  <c r="AL21" i="12" a="1"/>
  <c r="AL21" i="12" s="1"/>
  <c r="AL11" i="12" a="1"/>
  <c r="AL11" i="12" s="1"/>
  <c r="AL36" i="12" a="1"/>
  <c r="AL36" i="12" s="1"/>
  <c r="AL48" i="12" a="1"/>
  <c r="AL48" i="12" s="1"/>
  <c r="AL73" i="12" a="1"/>
  <c r="AL73" i="12" s="1"/>
  <c r="AL53" i="12" a="1"/>
  <c r="AL53" i="12" s="1"/>
  <c r="AL43" i="12" a="1"/>
  <c r="AL43" i="12" s="1"/>
  <c r="AL76" i="12" a="1"/>
  <c r="AL76" i="12" s="1"/>
  <c r="AL72" i="12" a="1"/>
  <c r="AL72" i="12" s="1"/>
  <c r="AL100" i="12" a="1"/>
  <c r="AL100" i="12" s="1"/>
  <c r="AL104" i="12" a="1"/>
  <c r="AL104" i="12" s="1"/>
  <c r="AL102" i="12" a="1"/>
  <c r="AL102" i="12" s="1"/>
  <c r="AL106" i="12" a="1"/>
  <c r="AL106" i="12" s="1"/>
  <c r="AL120" i="12" a="1"/>
  <c r="AL120" i="12" s="1"/>
  <c r="AL149" i="12" a="1"/>
  <c r="AL149" i="12" s="1"/>
  <c r="AL137" i="12" a="1"/>
  <c r="AL137" i="12" s="1"/>
  <c r="AL171" i="12" a="1"/>
  <c r="AL171" i="12" s="1"/>
  <c r="AL145" i="12" a="1"/>
  <c r="AL145" i="12" s="1"/>
  <c r="AL140" i="12" a="1"/>
  <c r="AL140" i="12" s="1"/>
  <c r="AL179" i="12" a="1"/>
  <c r="AL179" i="12" s="1"/>
  <c r="AL162" i="12" a="1"/>
  <c r="AL162" i="12" s="1"/>
  <c r="AL178" i="12" a="1"/>
  <c r="AL178" i="12" s="1"/>
  <c r="AL195" i="12" a="1"/>
  <c r="AL195" i="12" s="1"/>
  <c r="AL189" i="12" a="1"/>
  <c r="AL189" i="12" s="1"/>
  <c r="AL207" i="12" a="1"/>
  <c r="AL207" i="12" s="1"/>
  <c r="AL212" i="12" a="1"/>
  <c r="AL212" i="12" s="1"/>
  <c r="CA12" i="12" a="1"/>
  <c r="CA12" i="12" s="1"/>
  <c r="CA31" i="12" a="1"/>
  <c r="CA31" i="12" s="1"/>
  <c r="CA15" i="12" a="1"/>
  <c r="CA15" i="12" s="1"/>
  <c r="CA28" i="12" a="1"/>
  <c r="CA28" i="12" s="1"/>
  <c r="CA30" i="12" a="1"/>
  <c r="CA30" i="12" s="1"/>
  <c r="CA51" i="12" a="1"/>
  <c r="CA51" i="12" s="1"/>
  <c r="CA46" i="12" a="1"/>
  <c r="CA46" i="12" s="1"/>
  <c r="CA62" i="12" a="1"/>
  <c r="CA62" i="12" s="1"/>
  <c r="CA105" i="12" a="1"/>
  <c r="CA105" i="12" s="1"/>
  <c r="CA89" i="12" a="1"/>
  <c r="CA89" i="12" s="1"/>
  <c r="CA96" i="12" a="1"/>
  <c r="CA96" i="12" s="1"/>
  <c r="CA95" i="12" a="1"/>
  <c r="CA95" i="12" s="1"/>
  <c r="CA82" i="12" a="1"/>
  <c r="CA82" i="12" s="1"/>
  <c r="CA108" i="12" a="1"/>
  <c r="CA108" i="12" s="1"/>
  <c r="CA122" i="12" a="1"/>
  <c r="CA122" i="12" s="1"/>
  <c r="CA146" i="12" a="1"/>
  <c r="CA146" i="12" s="1"/>
  <c r="CA126" i="12" a="1"/>
  <c r="CA126" i="12" s="1"/>
  <c r="CA143" i="12" a="1"/>
  <c r="CA143" i="12" s="1"/>
  <c r="CA145" i="12" a="1"/>
  <c r="CA145" i="12" s="1"/>
  <c r="CA168" i="12" a="1"/>
  <c r="CA168" i="12" s="1"/>
  <c r="CA174" i="12" a="1"/>
  <c r="CA174" i="12" s="1"/>
  <c r="CA182" i="12" a="1"/>
  <c r="CA182" i="12" s="1"/>
  <c r="CA185" i="12" a="1"/>
  <c r="CA185" i="12" s="1"/>
  <c r="CA192" i="12" a="1"/>
  <c r="CA192" i="12" s="1"/>
  <c r="CA202" i="12" a="1"/>
  <c r="CA202" i="12" s="1"/>
  <c r="CA218" i="12" a="1"/>
  <c r="CA218" i="12" s="1"/>
  <c r="CA210" i="12" a="1"/>
  <c r="CA210" i="12" s="1"/>
  <c r="I2" i="12" a="1"/>
  <c r="I2" i="12" s="1"/>
  <c r="BG8" i="12" a="1"/>
  <c r="BG8" i="12" s="1"/>
  <c r="H15" i="12" a="1"/>
  <c r="H15" i="12" s="1"/>
  <c r="H20" i="12" a="1"/>
  <c r="H20" i="12" s="1"/>
  <c r="I12" i="12" a="1"/>
  <c r="I12" i="12" s="1"/>
  <c r="I10" i="12" a="1"/>
  <c r="I10" i="12" s="1"/>
  <c r="H22" i="12" a="1"/>
  <c r="H22" i="12" s="1"/>
  <c r="H37" i="12" a="1"/>
  <c r="H37" i="12" s="1"/>
  <c r="I37" i="12" a="1"/>
  <c r="I37" i="12" s="1"/>
  <c r="H33" i="12" a="1"/>
  <c r="H33" i="12" s="1"/>
  <c r="I58" i="12" a="1"/>
  <c r="I58" i="12" s="1"/>
  <c r="I40" i="12" a="1"/>
  <c r="I40" i="12" s="1"/>
  <c r="I99" i="12" a="1"/>
  <c r="I99" i="12" s="1"/>
  <c r="H50" i="12" a="1"/>
  <c r="H50" i="12" s="1"/>
  <c r="H55" i="12" a="1"/>
  <c r="H55" i="12" s="1"/>
  <c r="I38" i="12" a="1"/>
  <c r="I38" i="12" s="1"/>
  <c r="I52" i="12" a="1"/>
  <c r="I52" i="12" s="1"/>
  <c r="I56" i="12" a="1"/>
  <c r="I56" i="12" s="1"/>
  <c r="H92" i="12" a="1"/>
  <c r="H92" i="12" s="1"/>
  <c r="H68" i="12" a="1"/>
  <c r="H68" i="12" s="1"/>
  <c r="H108" i="12" a="1"/>
  <c r="H108" i="12" s="1"/>
  <c r="I83" i="12" a="1"/>
  <c r="I83" i="12" s="1"/>
  <c r="I112" i="12" a="1"/>
  <c r="I112" i="12" s="1"/>
  <c r="H110" i="12" a="1"/>
  <c r="H110" i="12" s="1"/>
  <c r="H82" i="12" a="1"/>
  <c r="H82" i="12" s="1"/>
  <c r="I118" i="12" a="1"/>
  <c r="I118" i="12" s="1"/>
  <c r="I109" i="12" a="1"/>
  <c r="I109" i="12" s="1"/>
  <c r="I108" i="12" a="1"/>
  <c r="I108" i="12" s="1"/>
  <c r="I102" i="12" a="1"/>
  <c r="I102" i="12" s="1"/>
  <c r="I119" i="12" a="1"/>
  <c r="I119" i="12" s="1"/>
  <c r="I121" i="12" a="1"/>
  <c r="I121" i="12" s="1"/>
  <c r="I120" i="12" a="1"/>
  <c r="I120" i="12" s="1"/>
  <c r="H151" i="12" a="1"/>
  <c r="H151" i="12" s="1"/>
  <c r="I144" i="12" a="1"/>
  <c r="I144" i="12" s="1"/>
  <c r="I139" i="12" a="1"/>
  <c r="I139" i="12" s="1"/>
  <c r="I136" i="12" a="1"/>
  <c r="I136" i="12" s="1"/>
  <c r="H129" i="12" a="1"/>
  <c r="H129" i="12" s="1"/>
  <c r="I160" i="12" a="1"/>
  <c r="I160" i="12" s="1"/>
  <c r="H149" i="12" a="1"/>
  <c r="H149" i="12" s="1"/>
  <c r="H135" i="12" a="1"/>
  <c r="H135" i="12" s="1"/>
  <c r="I158" i="12" a="1"/>
  <c r="I158" i="12" s="1"/>
  <c r="H167" i="12" a="1"/>
  <c r="H167" i="12" s="1"/>
  <c r="I170" i="12" a="1"/>
  <c r="I170" i="12" s="1"/>
  <c r="H188" i="12" a="1"/>
  <c r="H188" i="12" s="1"/>
  <c r="H198" i="12" a="1"/>
  <c r="H198" i="12" s="1"/>
  <c r="AW233" i="12" a="1"/>
  <c r="AW233" i="12" s="1"/>
  <c r="I208" i="12" a="1"/>
  <c r="I208" i="12" s="1"/>
  <c r="H227" i="12" a="1"/>
  <c r="H227" i="12" s="1"/>
  <c r="BN10" i="12"/>
  <c r="BQ8" i="12" a="1"/>
  <c r="BQ8" i="12" s="1"/>
  <c r="BQ14" i="12" a="1"/>
  <c r="BQ14" i="12" s="1"/>
  <c r="BQ4" i="12" a="1"/>
  <c r="BQ4" i="12" s="1"/>
  <c r="BQ217" i="12" a="1"/>
  <c r="BQ217" i="12" s="1"/>
  <c r="BQ212" i="12" a="1"/>
  <c r="BQ212" i="12" s="1"/>
  <c r="BQ196" i="12" a="1"/>
  <c r="BQ196" i="12" s="1"/>
  <c r="BQ199" i="12" a="1"/>
  <c r="BQ199" i="12" s="1"/>
  <c r="BQ187" i="12" a="1"/>
  <c r="BQ187" i="12" s="1"/>
  <c r="BQ175" i="12" a="1"/>
  <c r="BQ175" i="12" s="1"/>
  <c r="BQ169" i="12" a="1"/>
  <c r="BQ169" i="12" s="1"/>
  <c r="BQ165" i="12" a="1"/>
  <c r="BQ165" i="12" s="1"/>
  <c r="BQ142" i="12" a="1"/>
  <c r="BQ142" i="12" s="1"/>
  <c r="BQ166" i="12" a="1"/>
  <c r="BQ166" i="12" s="1"/>
  <c r="BQ146" i="12" a="1"/>
  <c r="BQ146" i="12" s="1"/>
  <c r="BQ135" i="12" a="1"/>
  <c r="BQ135" i="12" s="1"/>
  <c r="BQ123" i="12" a="1"/>
  <c r="BQ123" i="12" s="1"/>
  <c r="BQ110" i="12" a="1"/>
  <c r="BQ110" i="12" s="1"/>
  <c r="BQ95" i="12" a="1"/>
  <c r="BQ95" i="12" s="1"/>
  <c r="BQ102" i="12" a="1"/>
  <c r="BQ102" i="12" s="1"/>
  <c r="BQ109" i="12" a="1"/>
  <c r="BQ109" i="12" s="1"/>
  <c r="BQ96" i="12" a="1"/>
  <c r="BQ96" i="12" s="1"/>
  <c r="BQ112" i="12" a="1"/>
  <c r="BQ112" i="12" s="1"/>
  <c r="BQ66" i="12" a="1"/>
  <c r="BQ66" i="12" s="1"/>
  <c r="BQ46" i="12" a="1"/>
  <c r="BQ46" i="12" s="1"/>
  <c r="BQ77" i="12" a="1"/>
  <c r="BQ77" i="12" s="1"/>
  <c r="BQ32" i="12" a="1"/>
  <c r="BQ32" i="12" s="1"/>
  <c r="BQ33" i="12" a="1"/>
  <c r="BQ33" i="12" s="1"/>
  <c r="BQ23" i="12" a="1"/>
  <c r="BQ23" i="12" s="1"/>
  <c r="BQ13" i="12" a="1"/>
  <c r="BQ13" i="12" s="1"/>
  <c r="BQ26" i="12" a="1"/>
  <c r="BQ26" i="12" s="1"/>
  <c r="BQ9" i="12" a="1"/>
  <c r="BQ9" i="12" s="1"/>
  <c r="BQ220" i="12" a="1"/>
  <c r="BQ220" i="12" s="1"/>
  <c r="BQ211" i="12" a="1"/>
  <c r="BQ211" i="12" s="1"/>
  <c r="BQ195" i="12" a="1"/>
  <c r="BQ195" i="12" s="1"/>
  <c r="BQ184" i="12" a="1"/>
  <c r="BQ184" i="12" s="1"/>
  <c r="BQ190" i="12" a="1"/>
  <c r="BQ190" i="12" s="1"/>
  <c r="BQ179" i="12" a="1"/>
  <c r="BQ179" i="12" s="1"/>
  <c r="BQ163" i="12" a="1"/>
  <c r="BQ163" i="12" s="1"/>
  <c r="BQ159" i="12" a="1"/>
  <c r="BQ159" i="12" s="1"/>
  <c r="BQ137" i="12" a="1"/>
  <c r="BQ137" i="12" s="1"/>
  <c r="BQ156" i="12" a="1"/>
  <c r="BQ156" i="12" s="1"/>
  <c r="BQ136" i="12" a="1"/>
  <c r="BQ136" i="12" s="1"/>
  <c r="BQ127" i="12" a="1"/>
  <c r="BQ127" i="12" s="1"/>
  <c r="BQ117" i="12" a="1"/>
  <c r="BQ117" i="12" s="1"/>
  <c r="BQ105" i="12" a="1"/>
  <c r="BQ105" i="12" s="1"/>
  <c r="BQ84" i="12" a="1"/>
  <c r="BQ84" i="12" s="1"/>
  <c r="BQ97" i="12" a="1"/>
  <c r="BQ97" i="12" s="1"/>
  <c r="BQ98" i="12" a="1"/>
  <c r="BQ98" i="12" s="1"/>
  <c r="BQ91" i="12" a="1"/>
  <c r="BQ91" i="12" s="1"/>
  <c r="BQ107" i="12" a="1"/>
  <c r="BQ107" i="12" s="1"/>
  <c r="BQ59" i="12" a="1"/>
  <c r="BQ59" i="12" s="1"/>
  <c r="BQ42" i="12" a="1"/>
  <c r="BQ42" i="12" s="1"/>
  <c r="BQ61" i="12" a="1"/>
  <c r="BQ61" i="12" s="1"/>
  <c r="BQ29" i="12" a="1"/>
  <c r="BQ29" i="12" s="1"/>
  <c r="BQ47" i="12" a="1"/>
  <c r="BQ47" i="12" s="1"/>
  <c r="BQ21" i="12" a="1"/>
  <c r="BQ21" i="12" s="1"/>
  <c r="BQ219" i="12" a="1"/>
  <c r="BQ219" i="12" s="1"/>
  <c r="BQ213" i="12" a="1"/>
  <c r="BQ213" i="12" s="1"/>
  <c r="BQ198" i="12" a="1"/>
  <c r="BQ198" i="12" s="1"/>
  <c r="BQ183" i="12" a="1"/>
  <c r="BQ183" i="12" s="1"/>
  <c r="BQ189" i="12" a="1"/>
  <c r="BQ189" i="12" s="1"/>
  <c r="BQ194" i="12" a="1"/>
  <c r="BQ194" i="12" s="1"/>
  <c r="BQ168" i="12" a="1"/>
  <c r="BQ168" i="12" s="1"/>
  <c r="BQ171" i="12" a="1"/>
  <c r="BQ171" i="12" s="1"/>
  <c r="BQ129" i="12" a="1"/>
  <c r="BQ129" i="12" s="1"/>
  <c r="BQ153" i="12" a="1"/>
  <c r="BQ153" i="12" s="1"/>
  <c r="BQ128" i="12" a="1"/>
  <c r="BQ128" i="12" s="1"/>
  <c r="BQ149" i="12" a="1"/>
  <c r="BQ149" i="12" s="1"/>
  <c r="BQ144" i="12" a="1"/>
  <c r="BQ144" i="12" s="1"/>
  <c r="BQ94" i="12" a="1"/>
  <c r="BQ94" i="12" s="1"/>
  <c r="BQ116" i="12" a="1"/>
  <c r="BQ116" i="12" s="1"/>
  <c r="BQ86" i="12" a="1"/>
  <c r="BQ86" i="12" s="1"/>
  <c r="BQ93" i="12" a="1"/>
  <c r="BQ93" i="12" s="1"/>
  <c r="BQ80" i="12" a="1"/>
  <c r="BQ80" i="12" s="1"/>
  <c r="BQ72" i="12" a="1"/>
  <c r="BQ72" i="12" s="1"/>
  <c r="BQ58" i="12" a="1"/>
  <c r="BQ58" i="12" s="1"/>
  <c r="BQ64" i="12" a="1"/>
  <c r="BQ64" i="12" s="1"/>
  <c r="BQ49" i="12" a="1"/>
  <c r="BQ49" i="12" s="1"/>
  <c r="BQ45" i="12" a="1"/>
  <c r="BQ45" i="12" s="1"/>
  <c r="BQ27" i="12" a="1"/>
  <c r="BQ27" i="12" s="1"/>
  <c r="BQ19" i="12" a="1"/>
  <c r="BQ19" i="12" s="1"/>
  <c r="BQ41" i="12" a="1"/>
  <c r="BQ41" i="12" s="1"/>
  <c r="BQ222" i="12" a="1"/>
  <c r="BQ222" i="12" s="1"/>
  <c r="BQ204" i="12" a="1"/>
  <c r="BQ204" i="12" s="1"/>
  <c r="BQ197" i="12" a="1"/>
  <c r="BQ197" i="12" s="1"/>
  <c r="BQ202" i="12" a="1"/>
  <c r="BQ202" i="12" s="1"/>
  <c r="BQ209" i="12" a="1"/>
  <c r="BQ209" i="12" s="1"/>
  <c r="BQ178" i="12" a="1"/>
  <c r="BQ178" i="12" s="1"/>
  <c r="BQ162" i="12" a="1"/>
  <c r="BQ162" i="12" s="1"/>
  <c r="BQ164" i="12" a="1"/>
  <c r="BQ164" i="12" s="1"/>
  <c r="BQ154" i="12" a="1"/>
  <c r="BQ154" i="12" s="1"/>
  <c r="BQ147" i="12" a="1"/>
  <c r="BQ147" i="12" s="1"/>
  <c r="BQ145" i="12" a="1"/>
  <c r="BQ145" i="12" s="1"/>
  <c r="BQ143" i="12" a="1"/>
  <c r="BQ143" i="12" s="1"/>
  <c r="BQ138" i="12" a="1"/>
  <c r="BQ138" i="12" s="1"/>
  <c r="BQ89" i="12" a="1"/>
  <c r="BQ89" i="12" s="1"/>
  <c r="BQ106" i="12" a="1"/>
  <c r="BQ106" i="12" s="1"/>
  <c r="BQ81" i="12" a="1"/>
  <c r="BQ81" i="12" s="1"/>
  <c r="BQ115" i="12" a="1"/>
  <c r="BQ115" i="12" s="1"/>
  <c r="BQ70" i="12" a="1"/>
  <c r="BQ70" i="12" s="1"/>
  <c r="BQ67" i="12" a="1"/>
  <c r="BQ67" i="12" s="1"/>
  <c r="BQ82" i="12" a="1"/>
  <c r="BQ82" i="12" s="1"/>
  <c r="BQ60" i="12" a="1"/>
  <c r="BQ60" i="12" s="1"/>
  <c r="BQ68" i="12" a="1"/>
  <c r="BQ68" i="12" s="1"/>
  <c r="BQ38" i="12" a="1"/>
  <c r="BQ38" i="12" s="1"/>
  <c r="BQ40" i="12" a="1"/>
  <c r="BQ40" i="12" s="1"/>
  <c r="BQ15" i="12" a="1"/>
  <c r="BQ15" i="12" s="1"/>
  <c r="BQ20" i="12" a="1"/>
  <c r="BQ20" i="12" s="1"/>
  <c r="BQ221" i="12" a="1"/>
  <c r="BQ221" i="12" s="1"/>
  <c r="BQ203" i="12" a="1"/>
  <c r="BQ203" i="12" s="1"/>
  <c r="BQ182" i="12" a="1"/>
  <c r="BQ182" i="12" s="1"/>
  <c r="BQ201" i="12" a="1"/>
  <c r="BQ201" i="12" s="1"/>
  <c r="BQ192" i="12" a="1"/>
  <c r="BQ192" i="12" s="1"/>
  <c r="BQ180" i="12" a="1"/>
  <c r="BQ180" i="12" s="1"/>
  <c r="BQ174" i="12" a="1"/>
  <c r="BQ174" i="12" s="1"/>
  <c r="BQ158" i="12" a="1"/>
  <c r="BQ158" i="12" s="1"/>
  <c r="BQ141" i="12" a="1"/>
  <c r="BQ141" i="12" s="1"/>
  <c r="BQ140" i="12" a="1"/>
  <c r="BQ140" i="12" s="1"/>
  <c r="BQ139" i="12" a="1"/>
  <c r="BQ139" i="12" s="1"/>
  <c r="BQ132" i="12" a="1"/>
  <c r="BQ132" i="12" s="1"/>
  <c r="BQ122" i="12" a="1"/>
  <c r="BQ122" i="12" s="1"/>
  <c r="BQ78" i="12" a="1"/>
  <c r="BQ78" i="12" s="1"/>
  <c r="BQ101" i="12" a="1"/>
  <c r="BQ101" i="12" s="1"/>
  <c r="BQ108" i="12" a="1"/>
  <c r="BQ108" i="12" s="1"/>
  <c r="BQ104" i="12" a="1"/>
  <c r="BQ104" i="12" s="1"/>
  <c r="BQ65" i="12" a="1"/>
  <c r="BQ65" i="12" s="1"/>
  <c r="BQ73" i="12" a="1"/>
  <c r="BQ73" i="12" s="1"/>
  <c r="BQ57" i="12" a="1"/>
  <c r="BQ57" i="12" s="1"/>
  <c r="BQ53" i="12" a="1"/>
  <c r="BQ53" i="12" s="1"/>
  <c r="BQ62" i="12" a="1"/>
  <c r="BQ62" i="12" s="1"/>
  <c r="BQ37" i="12" a="1"/>
  <c r="BQ37" i="12" s="1"/>
  <c r="BQ36" i="12" a="1"/>
  <c r="BQ36" i="12" s="1"/>
  <c r="BQ11" i="12" a="1"/>
  <c r="BQ11" i="12" s="1"/>
  <c r="BQ16" i="12" a="1"/>
  <c r="BQ16" i="12" s="1"/>
  <c r="BQ216" i="12" a="1"/>
  <c r="BQ216" i="12" s="1"/>
  <c r="BQ206" i="12" a="1"/>
  <c r="BQ206" i="12" s="1"/>
  <c r="BQ214" i="12" a="1"/>
  <c r="BQ214" i="12" s="1"/>
  <c r="BQ181" i="12" a="1"/>
  <c r="BQ181" i="12" s="1"/>
  <c r="BQ186" i="12" a="1"/>
  <c r="BQ186" i="12" s="1"/>
  <c r="BQ191" i="12" a="1"/>
  <c r="BQ191" i="12" s="1"/>
  <c r="BQ177" i="12" a="1"/>
  <c r="BQ177" i="12" s="1"/>
  <c r="BQ173" i="12" a="1"/>
  <c r="BQ173" i="12" s="1"/>
  <c r="BQ172" i="12" a="1"/>
  <c r="BQ172" i="12" s="1"/>
  <c r="BQ134" i="12" a="1"/>
  <c r="BQ134" i="12" s="1"/>
  <c r="BQ131" i="12" a="1"/>
  <c r="BQ131" i="12" s="1"/>
  <c r="BQ133" i="12" a="1"/>
  <c r="BQ133" i="12" s="1"/>
  <c r="BQ151" i="12" a="1"/>
  <c r="BQ151" i="12" s="1"/>
  <c r="BQ120" i="12" a="1"/>
  <c r="BQ120" i="12" s="1"/>
  <c r="BQ130" i="12" a="1"/>
  <c r="BQ130" i="12" s="1"/>
  <c r="BQ90" i="12" a="1"/>
  <c r="BQ90" i="12" s="1"/>
  <c r="BQ103" i="12" a="1"/>
  <c r="BQ103" i="12" s="1"/>
  <c r="BQ99" i="12" a="1"/>
  <c r="BQ99" i="12" s="1"/>
  <c r="BQ79" i="12" a="1"/>
  <c r="BQ79" i="12" s="1"/>
  <c r="BQ74" i="12" a="1"/>
  <c r="BQ74" i="12" s="1"/>
  <c r="BQ56" i="12" a="1"/>
  <c r="BQ56" i="12" s="1"/>
  <c r="BQ52" i="12" a="1"/>
  <c r="BQ52" i="12" s="1"/>
  <c r="BQ48" i="12" a="1"/>
  <c r="BQ48" i="12" s="1"/>
  <c r="BQ35" i="12" a="1"/>
  <c r="BQ35" i="12" s="1"/>
  <c r="BQ31" i="12" a="1"/>
  <c r="BQ31" i="12" s="1"/>
  <c r="BQ43" i="12" a="1"/>
  <c r="BQ43" i="12" s="1"/>
  <c r="BQ12" i="12" a="1"/>
  <c r="BQ12" i="12" s="1"/>
  <c r="BQ215" i="12" a="1"/>
  <c r="BQ215" i="12" s="1"/>
  <c r="BQ223" i="12" a="1"/>
  <c r="BQ223" i="12" s="1"/>
  <c r="BQ205" i="12" a="1"/>
  <c r="BQ205" i="12" s="1"/>
  <c r="BQ207" i="12" a="1"/>
  <c r="BQ207" i="12" s="1"/>
  <c r="BQ185" i="12" a="1"/>
  <c r="BQ185" i="12" s="1"/>
  <c r="BQ176" i="12" a="1"/>
  <c r="BQ176" i="12" s="1"/>
  <c r="BQ170" i="12" a="1"/>
  <c r="BQ170" i="12" s="1"/>
  <c r="BQ167" i="12" a="1"/>
  <c r="BQ167" i="12" s="1"/>
  <c r="BQ155" i="12" a="1"/>
  <c r="BQ155" i="12" s="1"/>
  <c r="BQ126" i="12" a="1"/>
  <c r="BQ126" i="12" s="1"/>
  <c r="BQ161" i="12" a="1"/>
  <c r="BQ161" i="12" s="1"/>
  <c r="BQ125" i="12" a="1"/>
  <c r="BQ125" i="12" s="1"/>
  <c r="BQ119" i="12" a="1"/>
  <c r="BQ119" i="12" s="1"/>
  <c r="BQ118" i="12" a="1"/>
  <c r="BQ118" i="12" s="1"/>
  <c r="BQ111" i="12" a="1"/>
  <c r="BQ111" i="12" s="1"/>
  <c r="BQ85" i="12" a="1"/>
  <c r="BQ85" i="12" s="1"/>
  <c r="BQ92" i="12" a="1"/>
  <c r="BQ92" i="12" s="1"/>
  <c r="BQ88" i="12" a="1"/>
  <c r="BQ88" i="12" s="1"/>
  <c r="BQ76" i="12" a="1"/>
  <c r="BQ76" i="12" s="1"/>
  <c r="BQ69" i="12" a="1"/>
  <c r="BQ69" i="12" s="1"/>
  <c r="BQ55" i="12" a="1"/>
  <c r="BQ55" i="12" s="1"/>
  <c r="BQ51" i="12" a="1"/>
  <c r="BQ51" i="12" s="1"/>
  <c r="BQ44" i="12" a="1"/>
  <c r="BQ44" i="12" s="1"/>
  <c r="BQ28" i="12" a="1"/>
  <c r="BQ28" i="12" s="1"/>
  <c r="BQ34" i="12" a="1"/>
  <c r="BQ34" i="12" s="1"/>
  <c r="BQ22" i="12" a="1"/>
  <c r="BQ22" i="12" s="1"/>
  <c r="BQ24" i="12" a="1"/>
  <c r="BQ24" i="12" s="1"/>
  <c r="BQ160" i="12" a="1"/>
  <c r="BQ160" i="12" s="1"/>
  <c r="BQ121" i="12" a="1"/>
  <c r="BQ121" i="12" s="1"/>
  <c r="BQ39" i="12" a="1"/>
  <c r="BQ39" i="12" s="1"/>
  <c r="BQ218" i="12" a="1"/>
  <c r="BQ218" i="12" s="1"/>
  <c r="BQ148" i="12" a="1"/>
  <c r="BQ148" i="12" s="1"/>
  <c r="BQ87" i="12" a="1"/>
  <c r="BQ87" i="12" s="1"/>
  <c r="BQ30" i="12" a="1"/>
  <c r="BQ30" i="12" s="1"/>
  <c r="BQ25" i="12" a="1"/>
  <c r="BQ25" i="12" s="1"/>
  <c r="BQ210" i="12" a="1"/>
  <c r="BQ210" i="12" s="1"/>
  <c r="BQ124" i="12" a="1"/>
  <c r="BQ124" i="12" s="1"/>
  <c r="BQ83" i="12" a="1"/>
  <c r="BQ83" i="12" s="1"/>
  <c r="BQ17" i="12" a="1"/>
  <c r="BQ17" i="12" s="1"/>
  <c r="BQ7" i="12" a="1"/>
  <c r="BQ7" i="12" s="1"/>
  <c r="BQ208" i="12" a="1"/>
  <c r="BQ208" i="12" s="1"/>
  <c r="BQ152" i="12" a="1"/>
  <c r="BQ152" i="12" s="1"/>
  <c r="BQ71" i="12" a="1"/>
  <c r="BQ71" i="12" s="1"/>
  <c r="BQ200" i="12" a="1"/>
  <c r="BQ200" i="12" s="1"/>
  <c r="BQ150" i="12" a="1"/>
  <c r="BQ150" i="12" s="1"/>
  <c r="BQ75" i="12" a="1"/>
  <c r="BQ75" i="12" s="1"/>
  <c r="BQ10" i="12" a="1"/>
  <c r="BQ10" i="12" s="1"/>
  <c r="BQ188" i="12" a="1"/>
  <c r="BQ188" i="12" s="1"/>
  <c r="BQ114" i="12" a="1"/>
  <c r="BQ114" i="12" s="1"/>
  <c r="BQ54" i="12" a="1"/>
  <c r="BQ54" i="12" s="1"/>
  <c r="BQ3" i="12" a="1"/>
  <c r="BQ3" i="12" s="1"/>
  <c r="BQ193" i="12" a="1"/>
  <c r="BQ193" i="12" s="1"/>
  <c r="BQ113" i="12" a="1"/>
  <c r="BQ113" i="12" s="1"/>
  <c r="BQ50" i="12" a="1"/>
  <c r="BQ50" i="12" s="1"/>
  <c r="BQ18" i="12" a="1"/>
  <c r="BQ18" i="12" s="1"/>
  <c r="BQ157" i="12" a="1"/>
  <c r="BQ157" i="12" s="1"/>
  <c r="BQ100" i="12" a="1"/>
  <c r="BQ100" i="12" s="1"/>
  <c r="BQ63" i="12" a="1"/>
  <c r="BQ63" i="12" s="1"/>
  <c r="BG11" i="12" a="1"/>
  <c r="BG11" i="12" s="1"/>
  <c r="BG20" i="12" a="1"/>
  <c r="BG20" i="12" s="1"/>
  <c r="BG42" i="12" a="1"/>
  <c r="BG42" i="12" s="1"/>
  <c r="BG36" i="12" a="1"/>
  <c r="BG36" i="12" s="1"/>
  <c r="BG58" i="12" a="1"/>
  <c r="BG58" i="12" s="1"/>
  <c r="BG66" i="12" a="1"/>
  <c r="BG66" i="12" s="1"/>
  <c r="BG33" i="12" a="1"/>
  <c r="BG33" i="12" s="1"/>
  <c r="BG68" i="12" a="1"/>
  <c r="BG68" i="12" s="1"/>
  <c r="BG87" i="12" a="1"/>
  <c r="BG87" i="12" s="1"/>
  <c r="BG95" i="12" a="1"/>
  <c r="BG95" i="12" s="1"/>
  <c r="BG99" i="12" a="1"/>
  <c r="BG99" i="12" s="1"/>
  <c r="BG97" i="12" a="1"/>
  <c r="BG97" i="12" s="1"/>
  <c r="BG96" i="12" a="1"/>
  <c r="BG96" i="12" s="1"/>
  <c r="BG129" i="12" a="1"/>
  <c r="BG129" i="12" s="1"/>
  <c r="BG137" i="12" a="1"/>
  <c r="BG137" i="12" s="1"/>
  <c r="BG141" i="12" a="1"/>
  <c r="BG141" i="12" s="1"/>
  <c r="BG127" i="12" a="1"/>
  <c r="BG127" i="12" s="1"/>
  <c r="BG157" i="12" a="1"/>
  <c r="BG157" i="12" s="1"/>
  <c r="BG128" i="12" a="1"/>
  <c r="BG128" i="12" s="1"/>
  <c r="BG158" i="12" a="1"/>
  <c r="BG158" i="12" s="1"/>
  <c r="BG175" i="12" a="1"/>
  <c r="BG175" i="12" s="1"/>
  <c r="BG174" i="12" a="1"/>
  <c r="BG174" i="12" s="1"/>
  <c r="BG199" i="12" a="1"/>
  <c r="BG199" i="12" s="1"/>
  <c r="BG191" i="12" a="1"/>
  <c r="BG191" i="12" s="1"/>
  <c r="BG207" i="12" a="1"/>
  <c r="BG207" i="12" s="1"/>
  <c r="BG219" i="12" a="1"/>
  <c r="BG219" i="12" s="1"/>
  <c r="BG211" i="12" a="1"/>
  <c r="BG211" i="12" s="1"/>
  <c r="AM13" i="12" a="1"/>
  <c r="AM13" i="12" s="1"/>
  <c r="AM30" i="12" a="1"/>
  <c r="AM30" i="12" s="1"/>
  <c r="AM24" i="12" a="1"/>
  <c r="AM24" i="12" s="1"/>
  <c r="AM65" i="12" a="1"/>
  <c r="AM65" i="12" s="1"/>
  <c r="AM41" i="12" a="1"/>
  <c r="AM41" i="12" s="1"/>
  <c r="AM34" i="12" a="1"/>
  <c r="AM34" i="12" s="1"/>
  <c r="AM56" i="12" a="1"/>
  <c r="AM56" i="12" s="1"/>
  <c r="AM80" i="12" a="1"/>
  <c r="AM80" i="12" s="1"/>
  <c r="AM93" i="12" a="1"/>
  <c r="AM93" i="12" s="1"/>
  <c r="AM106" i="12" a="1"/>
  <c r="AM106" i="12" s="1"/>
  <c r="AM99" i="12" a="1"/>
  <c r="AM99" i="12" s="1"/>
  <c r="AM97" i="12" a="1"/>
  <c r="AM97" i="12" s="1"/>
  <c r="AM114" i="12" a="1"/>
  <c r="AM114" i="12" s="1"/>
  <c r="AM118" i="12" a="1"/>
  <c r="AM118" i="12" s="1"/>
  <c r="AM146" i="12" a="1"/>
  <c r="AM146" i="12" s="1"/>
  <c r="AM137" i="12" a="1"/>
  <c r="AM137" i="12" s="1"/>
  <c r="AM171" i="12" a="1"/>
  <c r="AM171" i="12" s="1"/>
  <c r="AM125" i="12" a="1"/>
  <c r="AM125" i="12" s="1"/>
  <c r="AM162" i="12" a="1"/>
  <c r="AM162" i="12" s="1"/>
  <c r="AM160" i="12" a="1"/>
  <c r="AM160" i="12" s="1"/>
  <c r="AM176" i="12" a="1"/>
  <c r="AM176" i="12" s="1"/>
  <c r="AM184" i="12" a="1"/>
  <c r="AM184" i="12" s="1"/>
  <c r="AM194" i="12" a="1"/>
  <c r="AM194" i="12" s="1"/>
  <c r="AM204" i="12" a="1"/>
  <c r="AM204" i="12" s="1"/>
  <c r="AM221" i="12" a="1"/>
  <c r="AM221" i="12" s="1"/>
  <c r="AM213" i="12" a="1"/>
  <c r="AM213" i="12" s="1"/>
  <c r="AL23" i="12" a="1"/>
  <c r="AL23" i="12" s="1"/>
  <c r="AL14" i="12" a="1"/>
  <c r="AL14" i="12" s="1"/>
  <c r="AL24" i="12" a="1"/>
  <c r="AL24" i="12" s="1"/>
  <c r="AL64" i="12" a="1"/>
  <c r="AL64" i="12" s="1"/>
  <c r="AL62" i="12" a="1"/>
  <c r="AL62" i="12" s="1"/>
  <c r="AL54" i="12" a="1"/>
  <c r="AL54" i="12" s="1"/>
  <c r="AL47" i="12" a="1"/>
  <c r="AL47" i="12" s="1"/>
  <c r="AL70" i="12" a="1"/>
  <c r="AL70" i="12" s="1"/>
  <c r="AL77" i="12" a="1"/>
  <c r="AL77" i="12" s="1"/>
  <c r="AL111" i="12" a="1"/>
  <c r="AL111" i="12" s="1"/>
  <c r="AL82" i="12" a="1"/>
  <c r="AL82" i="12" s="1"/>
  <c r="AL91" i="12" a="1"/>
  <c r="AL91" i="12" s="1"/>
  <c r="AL113" i="12" a="1"/>
  <c r="AL113" i="12" s="1"/>
  <c r="AL115" i="12" a="1"/>
  <c r="AL115" i="12" s="1"/>
  <c r="AL114" i="12" a="1"/>
  <c r="AL114" i="12" s="1"/>
  <c r="AL142" i="12" a="1"/>
  <c r="AL142" i="12" s="1"/>
  <c r="AL130" i="12" a="1"/>
  <c r="AL130" i="12" s="1"/>
  <c r="AL157" i="12" a="1"/>
  <c r="AL157" i="12" s="1"/>
  <c r="AL147" i="12" a="1"/>
  <c r="AL147" i="12" s="1"/>
  <c r="AL159" i="12" a="1"/>
  <c r="AL159" i="12" s="1"/>
  <c r="AL168" i="12" a="1"/>
  <c r="AL168" i="12" s="1"/>
  <c r="AL174" i="12" a="1"/>
  <c r="AL174" i="12" s="1"/>
  <c r="AL204" i="12" a="1"/>
  <c r="AL204" i="12" s="1"/>
  <c r="AL180" i="12" a="1"/>
  <c r="AL180" i="12" s="1"/>
  <c r="AL221" i="12" a="1"/>
  <c r="AL221" i="12" s="1"/>
  <c r="AL213" i="12" a="1"/>
  <c r="AL213" i="12" s="1"/>
  <c r="AM4" i="12" a="1"/>
  <c r="AM4" i="12" s="1"/>
  <c r="BZ187" i="12" a="1"/>
  <c r="BZ187" i="12" s="1"/>
  <c r="BZ128" i="12" a="1"/>
  <c r="BZ128" i="12" s="1"/>
  <c r="BZ48" i="12" a="1"/>
  <c r="BZ48" i="12" s="1"/>
  <c r="BZ209" i="12" a="1"/>
  <c r="BZ209" i="12" s="1"/>
  <c r="BZ146" i="12" a="1"/>
  <c r="BZ146" i="12" s="1"/>
  <c r="BZ90" i="12" a="1"/>
  <c r="BZ90" i="12" s="1"/>
  <c r="BZ17" i="12" a="1"/>
  <c r="BZ17" i="12" s="1"/>
  <c r="BZ167" i="12" a="1"/>
  <c r="BZ167" i="12" s="1"/>
  <c r="BZ98" i="12" a="1"/>
  <c r="BZ98" i="12" s="1"/>
  <c r="BZ45" i="12" a="1"/>
  <c r="BZ45" i="12" s="1"/>
  <c r="BZ188" i="12" a="1"/>
  <c r="BZ188" i="12" s="1"/>
  <c r="BZ123" i="12" a="1"/>
  <c r="BZ123" i="12" s="1"/>
  <c r="BZ68" i="12" a="1"/>
  <c r="BZ68" i="12" s="1"/>
  <c r="BZ218" i="12" a="1"/>
  <c r="BZ218" i="12" s="1"/>
  <c r="BZ153" i="12" a="1"/>
  <c r="BZ153" i="12" s="1"/>
  <c r="BZ84" i="12" a="1"/>
  <c r="BZ84" i="12" s="1"/>
  <c r="BZ41" i="12" a="1"/>
  <c r="BZ41" i="12" s="1"/>
  <c r="BZ175" i="12" a="1"/>
  <c r="BZ175" i="12" s="1"/>
  <c r="BZ134" i="12" a="1"/>
  <c r="BZ134" i="12" s="1"/>
  <c r="BZ46" i="12" a="1"/>
  <c r="BZ46" i="12" s="1"/>
  <c r="BZ199" i="12" a="1"/>
  <c r="BZ199" i="12" s="1"/>
  <c r="BZ144" i="12" a="1"/>
  <c r="BZ144" i="12" s="1"/>
  <c r="BZ64" i="12" a="1"/>
  <c r="BZ64" i="12" s="1"/>
  <c r="BZ193" i="12" a="1"/>
  <c r="BZ193" i="12" s="1"/>
  <c r="BZ33" i="12" a="1"/>
  <c r="BZ33" i="12" s="1"/>
  <c r="BZ28" i="12" a="1"/>
  <c r="BZ28" i="12" s="1"/>
  <c r="BZ4" i="12" a="1"/>
  <c r="BZ4" i="12" s="1"/>
  <c r="CA19" i="12" a="1"/>
  <c r="CA19" i="12" s="1"/>
  <c r="CA35" i="12" a="1"/>
  <c r="CA35" i="12" s="1"/>
  <c r="CA36" i="12" a="1"/>
  <c r="CA36" i="12" s="1"/>
  <c r="CA52" i="12" a="1"/>
  <c r="CA52" i="12" s="1"/>
  <c r="CA57" i="12" a="1"/>
  <c r="CA57" i="12" s="1"/>
  <c r="CA73" i="12" a="1"/>
  <c r="CA73" i="12" s="1"/>
  <c r="CA110" i="12" a="1"/>
  <c r="CA110" i="12" s="1"/>
  <c r="CA94" i="12" a="1"/>
  <c r="CA94" i="12" s="1"/>
  <c r="CA107" i="12" a="1"/>
  <c r="CA107" i="12" s="1"/>
  <c r="CA100" i="12" a="1"/>
  <c r="CA100" i="12" s="1"/>
  <c r="CA93" i="12" a="1"/>
  <c r="CA93" i="12" s="1"/>
  <c r="CA117" i="12" a="1"/>
  <c r="CA117" i="12" s="1"/>
  <c r="CA125" i="12" a="1"/>
  <c r="CA125" i="12" s="1"/>
  <c r="CA153" i="12" a="1"/>
  <c r="CA153" i="12" s="1"/>
  <c r="CA134" i="12" a="1"/>
  <c r="CA134" i="12" s="1"/>
  <c r="CA132" i="12" a="1"/>
  <c r="CA132" i="12" s="1"/>
  <c r="CA151" i="12" a="1"/>
  <c r="CA151" i="12" s="1"/>
  <c r="CA162" i="12" a="1"/>
  <c r="CA162" i="12" s="1"/>
  <c r="CA160" i="12" a="1"/>
  <c r="CA160" i="12" s="1"/>
  <c r="CA176" i="12" a="1"/>
  <c r="CA176" i="12" s="1"/>
  <c r="CA198" i="12" a="1"/>
  <c r="CA198" i="12" s="1"/>
  <c r="CA193" i="12" a="1"/>
  <c r="CA193" i="12" s="1"/>
  <c r="CA201" i="12" a="1"/>
  <c r="CA201" i="12" s="1"/>
  <c r="CA219" i="12" a="1"/>
  <c r="CA219" i="12" s="1"/>
  <c r="CA211" i="12" a="1"/>
  <c r="CA211" i="12" s="1"/>
  <c r="BQ2" i="12" a="1"/>
  <c r="BQ2" i="12" s="1"/>
  <c r="I7" i="12" a="1"/>
  <c r="I7" i="12" s="1"/>
  <c r="I22" i="12" a="1"/>
  <c r="I22" i="12" s="1"/>
  <c r="H13" i="12" a="1"/>
  <c r="H13" i="12" s="1"/>
  <c r="I11" i="12" a="1"/>
  <c r="I11" i="12" s="1"/>
  <c r="H24" i="12" a="1"/>
  <c r="H24" i="12" s="1"/>
  <c r="H40" i="12" a="1"/>
  <c r="H40" i="12" s="1"/>
  <c r="H38" i="12" a="1"/>
  <c r="H38" i="12" s="1"/>
  <c r="I36" i="12" a="1"/>
  <c r="I36" i="12" s="1"/>
  <c r="I59" i="12" a="1"/>
  <c r="I59" i="12" s="1"/>
  <c r="H41" i="12" a="1"/>
  <c r="H41" i="12" s="1"/>
  <c r="H65" i="12" a="1"/>
  <c r="H65" i="12" s="1"/>
  <c r="H51" i="12" a="1"/>
  <c r="H51" i="12" s="1"/>
  <c r="H61" i="12" a="1"/>
  <c r="H61" i="12" s="1"/>
  <c r="H39" i="12" a="1"/>
  <c r="H39" i="12" s="1"/>
  <c r="H56" i="12" a="1"/>
  <c r="H56" i="12" s="1"/>
  <c r="H60" i="12" a="1"/>
  <c r="H60" i="12" s="1"/>
  <c r="H70" i="12" a="1"/>
  <c r="H70" i="12" s="1"/>
  <c r="I75" i="12" a="1"/>
  <c r="I75" i="12" s="1"/>
  <c r="H72" i="12" a="1"/>
  <c r="H72" i="12" s="1"/>
  <c r="H84" i="12" a="1"/>
  <c r="H84" i="12" s="1"/>
  <c r="H115" i="12" a="1"/>
  <c r="H115" i="12" s="1"/>
  <c r="H88" i="12" a="1"/>
  <c r="H88" i="12" s="1"/>
  <c r="I89" i="12" a="1"/>
  <c r="I89" i="12" s="1"/>
  <c r="H140" i="12" a="1"/>
  <c r="H140" i="12" s="1"/>
  <c r="H113" i="12" a="1"/>
  <c r="H113" i="12" s="1"/>
  <c r="H112" i="12" a="1"/>
  <c r="H112" i="12" s="1"/>
  <c r="H106" i="12" a="1"/>
  <c r="H106" i="12" s="1"/>
  <c r="H121" i="12" a="1"/>
  <c r="H121" i="12" s="1"/>
  <c r="I124" i="12" a="1"/>
  <c r="I124" i="12" s="1"/>
  <c r="H122" i="12" a="1"/>
  <c r="H122" i="12" s="1"/>
  <c r="I168" i="12" a="1"/>
  <c r="I168" i="12" s="1"/>
  <c r="H145" i="12" a="1"/>
  <c r="H145" i="12" s="1"/>
  <c r="H147" i="12" a="1"/>
  <c r="H147" i="12" s="1"/>
  <c r="I140" i="12" a="1"/>
  <c r="I140" i="12" s="1"/>
  <c r="I131" i="12" a="1"/>
  <c r="I131" i="12" s="1"/>
  <c r="H161" i="12" a="1"/>
  <c r="H161" i="12" s="1"/>
  <c r="I154" i="12" a="1"/>
  <c r="I154" i="12" s="1"/>
  <c r="I137" i="12" a="1"/>
  <c r="I137" i="12" s="1"/>
  <c r="I166" i="12" a="1"/>
  <c r="I166" i="12" s="1"/>
  <c r="I172" i="12" a="1"/>
  <c r="I172" i="12" s="1"/>
  <c r="I179" i="12" a="1"/>
  <c r="I179" i="12" s="1"/>
  <c r="H189" i="12" a="1"/>
  <c r="H189" i="12" s="1"/>
  <c r="I201" i="12" a="1"/>
  <c r="I201" i="12" s="1"/>
  <c r="I213" i="12" a="1"/>
  <c r="I213" i="12" s="1"/>
  <c r="AC227" i="12" a="1"/>
  <c r="AC227" i="12" s="1"/>
  <c r="AM233" i="12" a="1"/>
  <c r="AM233" i="12" s="1"/>
  <c r="Z10" i="12"/>
  <c r="AB18" i="12" s="1" a="1"/>
  <c r="AB18" i="12" s="1"/>
  <c r="AC17" i="12" a="1"/>
  <c r="AC17" i="12" s="1"/>
  <c r="AC7" i="12" a="1"/>
  <c r="AC7" i="12" s="1"/>
  <c r="AC3" i="12" a="1"/>
  <c r="AC3" i="12" s="1"/>
  <c r="AC5" i="12" a="1"/>
  <c r="AC5" i="12" s="1"/>
  <c r="AC13" i="12" a="1"/>
  <c r="AC13" i="12" s="1"/>
  <c r="AC222" i="12" a="1"/>
  <c r="AC222" i="12" s="1"/>
  <c r="AC213" i="12" a="1"/>
  <c r="AC213" i="12" s="1"/>
  <c r="AC207" i="12" a="1"/>
  <c r="AC207" i="12" s="1"/>
  <c r="AC185" i="12" a="1"/>
  <c r="AC185" i="12" s="1"/>
  <c r="AC191" i="12" a="1"/>
  <c r="AC191" i="12" s="1"/>
  <c r="AC197" i="12" a="1"/>
  <c r="AC197" i="12" s="1"/>
  <c r="AC163" i="12" a="1"/>
  <c r="AC163" i="12" s="1"/>
  <c r="AC171" i="12" a="1"/>
  <c r="AC171" i="12" s="1"/>
  <c r="AC129" i="12" a="1"/>
  <c r="AC129" i="12" s="1"/>
  <c r="AC153" i="12" a="1"/>
  <c r="AC153" i="12" s="1"/>
  <c r="AC172" i="12" a="1"/>
  <c r="AC172" i="12" s="1"/>
  <c r="AC127" i="12" a="1"/>
  <c r="AC127" i="12" s="1"/>
  <c r="AC130" i="12" a="1"/>
  <c r="AC130" i="12" s="1"/>
  <c r="AC123" i="12" a="1"/>
  <c r="AC123" i="12" s="1"/>
  <c r="AC99" i="12" a="1"/>
  <c r="AC99" i="12" s="1"/>
  <c r="AC112" i="12" a="1"/>
  <c r="AC112" i="12" s="1"/>
  <c r="AC86" i="12" a="1"/>
  <c r="AC86" i="12" s="1"/>
  <c r="AC82" i="12" a="1"/>
  <c r="AC82" i="12" s="1"/>
  <c r="AC78" i="12" a="1"/>
  <c r="AC78" i="12" s="1"/>
  <c r="AC90" i="12" a="1"/>
  <c r="AC90" i="12" s="1"/>
  <c r="AC37" i="12" a="1"/>
  <c r="AC37" i="12" s="1"/>
  <c r="AC58" i="12" a="1"/>
  <c r="AC58" i="12" s="1"/>
  <c r="AC54" i="12" a="1"/>
  <c r="AC54" i="12" s="1"/>
  <c r="AC31" i="12" a="1"/>
  <c r="AC31" i="12" s="1"/>
  <c r="AC42" i="12" a="1"/>
  <c r="AC42" i="12" s="1"/>
  <c r="AC15" i="12" a="1"/>
  <c r="AC15" i="12" s="1"/>
  <c r="AC10" i="12" a="1"/>
  <c r="AC10" i="12" s="1"/>
  <c r="AC8" i="12" a="1"/>
  <c r="AC8" i="12" s="1"/>
  <c r="AC221" i="12" a="1"/>
  <c r="AC221" i="12" s="1"/>
  <c r="AC216" i="12" a="1"/>
  <c r="AC216" i="12" s="1"/>
  <c r="AC200" i="12" a="1"/>
  <c r="AC200" i="12" s="1"/>
  <c r="AC181" i="12" a="1"/>
  <c r="AC181" i="12" s="1"/>
  <c r="AC204" i="12" a="1"/>
  <c r="AC204" i="12" s="1"/>
  <c r="AC180" i="12" a="1"/>
  <c r="AC180" i="12" s="1"/>
  <c r="AC157" i="12" a="1"/>
  <c r="AC157" i="12" s="1"/>
  <c r="AC165" i="12" a="1"/>
  <c r="AC165" i="12" s="1"/>
  <c r="AC124" i="12" a="1"/>
  <c r="AC124" i="12" s="1"/>
  <c r="AC140" i="12" a="1"/>
  <c r="AC140" i="12" s="1"/>
  <c r="AC151" i="12" a="1"/>
  <c r="AC151" i="12" s="1"/>
  <c r="AC161" i="12" a="1"/>
  <c r="AC161" i="12" s="1"/>
  <c r="AC167" i="12" a="1"/>
  <c r="AC167" i="12" s="1"/>
  <c r="AC118" i="12" a="1"/>
  <c r="AC118" i="12" s="1"/>
  <c r="AC94" i="12" a="1"/>
  <c r="AC94" i="12" s="1"/>
  <c r="AC101" i="12" a="1"/>
  <c r="AC101" i="12" s="1"/>
  <c r="AC113" i="12" a="1"/>
  <c r="AC113" i="12" s="1"/>
  <c r="AC81" i="12" a="1"/>
  <c r="AC81" i="12" s="1"/>
  <c r="AC76" i="12" a="1"/>
  <c r="AC76" i="12" s="1"/>
  <c r="AC80" i="12" a="1"/>
  <c r="AC80" i="12" s="1"/>
  <c r="AC33" i="12" a="1"/>
  <c r="AC33" i="12" s="1"/>
  <c r="AC57" i="12" a="1"/>
  <c r="AC57" i="12" s="1"/>
  <c r="AC53" i="12" a="1"/>
  <c r="AC53" i="12" s="1"/>
  <c r="AC27" i="12" a="1"/>
  <c r="AC27" i="12" s="1"/>
  <c r="AC29" i="12" a="1"/>
  <c r="AC29" i="12" s="1"/>
  <c r="AC4" i="12" a="1"/>
  <c r="AC4" i="12" s="1"/>
  <c r="AC223" i="12" a="1"/>
  <c r="AC223" i="12" s="1"/>
  <c r="AC215" i="12" a="1"/>
  <c r="AC215" i="12" s="1"/>
  <c r="AC199" i="12" a="1"/>
  <c r="AC199" i="12" s="1"/>
  <c r="AC203" i="12" a="1"/>
  <c r="AC203" i="12" s="1"/>
  <c r="AC194" i="12" a="1"/>
  <c r="AC194" i="12" s="1"/>
  <c r="AC179" i="12" a="1"/>
  <c r="AC179" i="12" s="1"/>
  <c r="AC169" i="12" a="1"/>
  <c r="AC169" i="12" s="1"/>
  <c r="AC164" i="12" a="1"/>
  <c r="AC164" i="12" s="1"/>
  <c r="AC159" i="12" a="1"/>
  <c r="AC159" i="12" s="1"/>
  <c r="AC131" i="12" a="1"/>
  <c r="AC131" i="12" s="1"/>
  <c r="AC145" i="12" a="1"/>
  <c r="AC145" i="12" s="1"/>
  <c r="AC155" i="12" a="1"/>
  <c r="AC155" i="12" s="1"/>
  <c r="AC125" i="12" a="1"/>
  <c r="AC125" i="12" s="1"/>
  <c r="AC109" i="12" a="1"/>
  <c r="AC109" i="12" s="1"/>
  <c r="AC83" i="12" a="1"/>
  <c r="AC83" i="12" s="1"/>
  <c r="AC96" i="12" a="1"/>
  <c r="AC96" i="12" s="1"/>
  <c r="AC108" i="12" a="1"/>
  <c r="AC108" i="12" s="1"/>
  <c r="AC69" i="12" a="1"/>
  <c r="AC69" i="12" s="1"/>
  <c r="AC71" i="12" a="1"/>
  <c r="AC71" i="12" s="1"/>
  <c r="AC74" i="12" a="1"/>
  <c r="AC74" i="12" s="1"/>
  <c r="AC64" i="12" a="1"/>
  <c r="AC64" i="12" s="1"/>
  <c r="AC56" i="12" a="1"/>
  <c r="AC56" i="12" s="1"/>
  <c r="AC52" i="12" a="1"/>
  <c r="AC52" i="12" s="1"/>
  <c r="AC38" i="12" a="1"/>
  <c r="AC38" i="12" s="1"/>
  <c r="AC36" i="12" a="1"/>
  <c r="AC36" i="12" s="1"/>
  <c r="AC28" i="12" a="1"/>
  <c r="AC28" i="12" s="1"/>
  <c r="AC210" i="12" a="1"/>
  <c r="AC210" i="12" s="1"/>
  <c r="AC217" i="12" a="1"/>
  <c r="AC217" i="12" s="1"/>
  <c r="AC184" i="12" a="1"/>
  <c r="AC184" i="12" s="1"/>
  <c r="AC188" i="12" a="1"/>
  <c r="AC188" i="12" s="1"/>
  <c r="AC193" i="12" a="1"/>
  <c r="AC193" i="12" s="1"/>
  <c r="AC178" i="12" a="1"/>
  <c r="AC178" i="12" s="1"/>
  <c r="AC168" i="12" a="1"/>
  <c r="AC168" i="12" s="1"/>
  <c r="AC158" i="12" a="1"/>
  <c r="AC158" i="12" s="1"/>
  <c r="AC154" i="12" a="1"/>
  <c r="AC154" i="12" s="1"/>
  <c r="AC152" i="12" a="1"/>
  <c r="AC152" i="12" s="1"/>
  <c r="AC133" i="12" a="1"/>
  <c r="AC133" i="12" s="1"/>
  <c r="AC149" i="12" a="1"/>
  <c r="AC149" i="12" s="1"/>
  <c r="AC122" i="12" a="1"/>
  <c r="AC122" i="12" s="1"/>
  <c r="AC104" i="12" a="1"/>
  <c r="AC104" i="12" s="1"/>
  <c r="AC105" i="12" a="1"/>
  <c r="AC105" i="12" s="1"/>
  <c r="AC85" i="12" a="1"/>
  <c r="AC85" i="12" s="1"/>
  <c r="AC97" i="12" a="1"/>
  <c r="AC97" i="12" s="1"/>
  <c r="AC79" i="12" a="1"/>
  <c r="AC79" i="12" s="1"/>
  <c r="AC66" i="12" a="1"/>
  <c r="AC66" i="12" s="1"/>
  <c r="AC67" i="12" a="1"/>
  <c r="AC67" i="12" s="1"/>
  <c r="AC65" i="12" a="1"/>
  <c r="AC65" i="12" s="1"/>
  <c r="AC55" i="12" a="1"/>
  <c r="AC55" i="12" s="1"/>
  <c r="AC51" i="12" a="1"/>
  <c r="AC51" i="12" s="1"/>
  <c r="AC32" i="12" a="1"/>
  <c r="AC32" i="12" s="1"/>
  <c r="AC20" i="12" a="1"/>
  <c r="AC20" i="12" s="1"/>
  <c r="AC25" i="12" a="1"/>
  <c r="AC25" i="12" s="1"/>
  <c r="AC209" i="12" a="1"/>
  <c r="AC209" i="12" s="1"/>
  <c r="AC208" i="12" a="1"/>
  <c r="AC208" i="12" s="1"/>
  <c r="AC183" i="12" a="1"/>
  <c r="AC183" i="12" s="1"/>
  <c r="AC187" i="12" a="1"/>
  <c r="AC187" i="12" s="1"/>
  <c r="AC196" i="12" a="1"/>
  <c r="AC196" i="12" s="1"/>
  <c r="AC198" i="12" a="1"/>
  <c r="AC198" i="12" s="1"/>
  <c r="AC162" i="12" a="1"/>
  <c r="AC162" i="12" s="1"/>
  <c r="AC156" i="12" a="1"/>
  <c r="AC156" i="12" s="1"/>
  <c r="AC147" i="12" a="1"/>
  <c r="AC147" i="12" s="1"/>
  <c r="AC146" i="12" a="1"/>
  <c r="AC146" i="12" s="1"/>
  <c r="AC166" i="12" a="1"/>
  <c r="AC166" i="12" s="1"/>
  <c r="AC132" i="12" a="1"/>
  <c r="AC132" i="12" s="1"/>
  <c r="AC117" i="12" a="1"/>
  <c r="AC117" i="12" s="1"/>
  <c r="AC93" i="12" a="1"/>
  <c r="AC93" i="12" s="1"/>
  <c r="AC100" i="12" a="1"/>
  <c r="AC100" i="12" s="1"/>
  <c r="AC121" i="12" a="1"/>
  <c r="AC121" i="12" s="1"/>
  <c r="AC92" i="12" a="1"/>
  <c r="AC92" i="12" s="1"/>
  <c r="AC75" i="12" a="1"/>
  <c r="AC75" i="12" s="1"/>
  <c r="AC72" i="12" a="1"/>
  <c r="AC72" i="12" s="1"/>
  <c r="AC63" i="12" a="1"/>
  <c r="AC63" i="12" s="1"/>
  <c r="AC48" i="12" a="1"/>
  <c r="AC48" i="12" s="1"/>
  <c r="AC47" i="12" a="1"/>
  <c r="AC47" i="12" s="1"/>
  <c r="AC62" i="12" a="1"/>
  <c r="AC62" i="12" s="1"/>
  <c r="AC40" i="12" a="1"/>
  <c r="AC40" i="12" s="1"/>
  <c r="AC16" i="12" a="1"/>
  <c r="AC16" i="12" s="1"/>
  <c r="AC24" i="12" a="1"/>
  <c r="AC24" i="12" s="1"/>
  <c r="AC212" i="12" a="1"/>
  <c r="AC212" i="12" s="1"/>
  <c r="AC206" i="12" a="1"/>
  <c r="AC206" i="12" s="1"/>
  <c r="AC202" i="12" a="1"/>
  <c r="AC202" i="12" s="1"/>
  <c r="AC190" i="12" a="1"/>
  <c r="AC190" i="12" s="1"/>
  <c r="AC195" i="12" a="1"/>
  <c r="AC195" i="12" s="1"/>
  <c r="AC182" i="12" a="1"/>
  <c r="AC182" i="12" s="1"/>
  <c r="AC173" i="12" a="1"/>
  <c r="AC173" i="12" s="1"/>
  <c r="AC148" i="12" a="1"/>
  <c r="AC148" i="12" s="1"/>
  <c r="AC141" i="12" a="1"/>
  <c r="AC141" i="12" s="1"/>
  <c r="AC139" i="12" a="1"/>
  <c r="AC139" i="12" s="1"/>
  <c r="AC150" i="12" a="1"/>
  <c r="AC150" i="12" s="1"/>
  <c r="AC138" i="12" a="1"/>
  <c r="AC138" i="12" s="1"/>
  <c r="AC114" i="12" a="1"/>
  <c r="AC114" i="12" s="1"/>
  <c r="AC88" i="12" a="1"/>
  <c r="AC88" i="12" s="1"/>
  <c r="AC89" i="12" a="1"/>
  <c r="AC89" i="12" s="1"/>
  <c r="AC107" i="12" a="1"/>
  <c r="AC107" i="12" s="1"/>
  <c r="AC103" i="12" a="1"/>
  <c r="AC103" i="12" s="1"/>
  <c r="AC70" i="12" a="1"/>
  <c r="AC70" i="12" s="1"/>
  <c r="AC73" i="12" a="1"/>
  <c r="AC73" i="12" s="1"/>
  <c r="AC49" i="12" a="1"/>
  <c r="AC49" i="12" s="1"/>
  <c r="AC44" i="12" a="1"/>
  <c r="AC44" i="12" s="1"/>
  <c r="AC43" i="12" a="1"/>
  <c r="AC43" i="12" s="1"/>
  <c r="AC50" i="12" a="1"/>
  <c r="AC50" i="12" s="1"/>
  <c r="AC30" i="12" a="1"/>
  <c r="AC30" i="12" s="1"/>
  <c r="AC12" i="12" a="1"/>
  <c r="AC12" i="12" s="1"/>
  <c r="AC18" i="12" a="1"/>
  <c r="AC18" i="12" s="1"/>
  <c r="AC220" i="12" a="1"/>
  <c r="AC220" i="12" s="1"/>
  <c r="AC211" i="12" a="1"/>
  <c r="AC211" i="12" s="1"/>
  <c r="AC205" i="12" a="1"/>
  <c r="AC205" i="12" s="1"/>
  <c r="AC201" i="12" a="1"/>
  <c r="AC201" i="12" s="1"/>
  <c r="AC189" i="12" a="1"/>
  <c r="AC189" i="12" s="1"/>
  <c r="AC176" i="12" a="1"/>
  <c r="AC176" i="12" s="1"/>
  <c r="AC177" i="12" a="1"/>
  <c r="AC177" i="12" s="1"/>
  <c r="AC160" i="12" a="1"/>
  <c r="AC160" i="12" s="1"/>
  <c r="AC142" i="12" a="1"/>
  <c r="AC142" i="12" s="1"/>
  <c r="AC134" i="12" a="1"/>
  <c r="AC134" i="12" s="1"/>
  <c r="AC136" i="12" a="1"/>
  <c r="AC136" i="12" s="1"/>
  <c r="AC143" i="12" a="1"/>
  <c r="AC143" i="12" s="1"/>
  <c r="AC116" i="12" a="1"/>
  <c r="AC116" i="12" s="1"/>
  <c r="AC120" i="12" a="1"/>
  <c r="AC120" i="12" s="1"/>
  <c r="AC77" i="12" a="1"/>
  <c r="AC77" i="12" s="1"/>
  <c r="AC84" i="12" a="1"/>
  <c r="AC84" i="12" s="1"/>
  <c r="AC102" i="12" a="1"/>
  <c r="AC102" i="12" s="1"/>
  <c r="AC98" i="12" a="1"/>
  <c r="AC98" i="12" s="1"/>
  <c r="AC111" i="12" a="1"/>
  <c r="AC111" i="12" s="1"/>
  <c r="AC68" i="12" a="1"/>
  <c r="AC68" i="12" s="1"/>
  <c r="AC45" i="12" a="1"/>
  <c r="AC45" i="12" s="1"/>
  <c r="AC60" i="12" a="1"/>
  <c r="AC60" i="12" s="1"/>
  <c r="AC39" i="12" a="1"/>
  <c r="AC39" i="12" s="1"/>
  <c r="AC46" i="12" a="1"/>
  <c r="AC46" i="12" s="1"/>
  <c r="AC218" i="12" a="1"/>
  <c r="AC218" i="12" s="1"/>
  <c r="AC128" i="12" a="1"/>
  <c r="AC128" i="12" s="1"/>
  <c r="AC106" i="12" a="1"/>
  <c r="AC106" i="12" s="1"/>
  <c r="AC186" i="12" a="1"/>
  <c r="AC186" i="12" s="1"/>
  <c r="AC135" i="12" a="1"/>
  <c r="AC135" i="12" s="1"/>
  <c r="AC95" i="12" a="1"/>
  <c r="AC95" i="12" s="1"/>
  <c r="AC19" i="12" a="1"/>
  <c r="AC19" i="12" s="1"/>
  <c r="AC192" i="12" a="1"/>
  <c r="AC192" i="12" s="1"/>
  <c r="AC119" i="12" a="1"/>
  <c r="AC119" i="12" s="1"/>
  <c r="AC41" i="12" a="1"/>
  <c r="AC41" i="12" s="1"/>
  <c r="AC22" i="12" a="1"/>
  <c r="AC22" i="12" s="1"/>
  <c r="AC175" i="12" a="1"/>
  <c r="AC175" i="12" s="1"/>
  <c r="AC144" i="12" a="1"/>
  <c r="AC144" i="12" s="1"/>
  <c r="AC59" i="12" a="1"/>
  <c r="AC59" i="12" s="1"/>
  <c r="AC14" i="12" a="1"/>
  <c r="AC14" i="12" s="1"/>
  <c r="AC170" i="12" a="1"/>
  <c r="AC170" i="12" s="1"/>
  <c r="AC110" i="12" a="1"/>
  <c r="AC110" i="12" s="1"/>
  <c r="AC61" i="12" a="1"/>
  <c r="AC61" i="12" s="1"/>
  <c r="AC11" i="12" a="1"/>
  <c r="AC11" i="12" s="1"/>
  <c r="AC174" i="12" a="1"/>
  <c r="AC174" i="12" s="1"/>
  <c r="AC115" i="12" a="1"/>
  <c r="AC115" i="12" s="1"/>
  <c r="AC34" i="12" a="1"/>
  <c r="AC34" i="12" s="1"/>
  <c r="AC219" i="12" a="1"/>
  <c r="AC219" i="12" s="1"/>
  <c r="AC137" i="12" a="1"/>
  <c r="AC137" i="12" s="1"/>
  <c r="AC91" i="12" a="1"/>
  <c r="AC91" i="12" s="1"/>
  <c r="AC26" i="12" a="1"/>
  <c r="AC26" i="12" s="1"/>
  <c r="AC214" i="12" a="1"/>
  <c r="AC214" i="12" s="1"/>
  <c r="AC126" i="12" a="1"/>
  <c r="AC126" i="12" s="1"/>
  <c r="AC87" i="12" a="1"/>
  <c r="AC87" i="12" s="1"/>
  <c r="AC35" i="12" a="1"/>
  <c r="AC35" i="12" s="1"/>
  <c r="P12" i="12"/>
  <c r="R9" i="12" s="1" a="1"/>
  <c r="R9" i="12" s="1"/>
  <c r="S217" i="12" a="1"/>
  <c r="S217" i="12" s="1"/>
  <c r="S207" i="12" a="1"/>
  <c r="S207" i="12" s="1"/>
  <c r="S192" i="12" a="1"/>
  <c r="S192" i="12" s="1"/>
  <c r="S183" i="12" a="1"/>
  <c r="S183" i="12" s="1"/>
  <c r="S186" i="12" a="1"/>
  <c r="S186" i="12" s="1"/>
  <c r="S181" i="12" a="1"/>
  <c r="S181" i="12" s="1"/>
  <c r="S174" i="12" a="1"/>
  <c r="S174" i="12" s="1"/>
  <c r="S177" i="12" a="1"/>
  <c r="S177" i="12" s="1"/>
  <c r="S144" i="12" a="1"/>
  <c r="S144" i="12" s="1"/>
  <c r="S142" i="12" a="1"/>
  <c r="S142" i="12" s="1"/>
  <c r="S126" i="12" a="1"/>
  <c r="S126" i="12" s="1"/>
  <c r="S145" i="12" a="1"/>
  <c r="S145" i="12" s="1"/>
  <c r="S147" i="12" a="1"/>
  <c r="S147" i="12" s="1"/>
  <c r="S111" i="12" a="1"/>
  <c r="S111" i="12" s="1"/>
  <c r="S90" i="12" a="1"/>
  <c r="S90" i="12" s="1"/>
  <c r="S92" i="12" a="1"/>
  <c r="S92" i="12" s="1"/>
  <c r="S88" i="12" a="1"/>
  <c r="S88" i="12" s="1"/>
  <c r="S113" i="12" a="1"/>
  <c r="S113" i="12" s="1"/>
  <c r="S75" i="12" a="1"/>
  <c r="S75" i="12" s="1"/>
  <c r="S47" i="12" a="1"/>
  <c r="S47" i="12" s="1"/>
  <c r="S70" i="12" a="1"/>
  <c r="S70" i="12" s="1"/>
  <c r="S63" i="12" a="1"/>
  <c r="S63" i="12" s="1"/>
  <c r="S48" i="12" a="1"/>
  <c r="S48" i="12" s="1"/>
  <c r="S46" i="12" a="1"/>
  <c r="S46" i="12" s="1"/>
  <c r="S40" i="12" a="1"/>
  <c r="S40" i="12" s="1"/>
  <c r="S32" i="12" a="1"/>
  <c r="S32" i="12" s="1"/>
  <c r="S216" i="12" a="1"/>
  <c r="S216" i="12" s="1"/>
  <c r="S211" i="12" a="1"/>
  <c r="S211" i="12" s="1"/>
  <c r="S209" i="12" a="1"/>
  <c r="S209" i="12" s="1"/>
  <c r="S182" i="12" a="1"/>
  <c r="S182" i="12" s="1"/>
  <c r="S189" i="12" a="1"/>
  <c r="S189" i="12" s="1"/>
  <c r="S180" i="12" a="1"/>
  <c r="S180" i="12" s="1"/>
  <c r="S171" i="12" a="1"/>
  <c r="S171" i="12" s="1"/>
  <c r="S173" i="12" a="1"/>
  <c r="S173" i="12" s="1"/>
  <c r="S135" i="12" a="1"/>
  <c r="S135" i="12" s="1"/>
  <c r="S137" i="12" a="1"/>
  <c r="S137" i="12" s="1"/>
  <c r="S157" i="12" a="1"/>
  <c r="S157" i="12" s="1"/>
  <c r="S139" i="12" a="1"/>
  <c r="S139" i="12" s="1"/>
  <c r="S120" i="12" a="1"/>
  <c r="S120" i="12" s="1"/>
  <c r="S100" i="12" a="1"/>
  <c r="S100" i="12" s="1"/>
  <c r="S85" i="12" a="1"/>
  <c r="S85" i="12" s="1"/>
  <c r="S87" i="12" a="1"/>
  <c r="S87" i="12" s="1"/>
  <c r="S110" i="12" a="1"/>
  <c r="S110" i="12" s="1"/>
  <c r="S77" i="12" a="1"/>
  <c r="S77" i="12" s="1"/>
  <c r="S83" i="12" a="1"/>
  <c r="S83" i="12" s="1"/>
  <c r="S43" i="12" a="1"/>
  <c r="S43" i="12" s="1"/>
  <c r="S69" i="12" a="1"/>
  <c r="S69" i="12" s="1"/>
  <c r="S49" i="12" a="1"/>
  <c r="S49" i="12" s="1"/>
  <c r="S33" i="12" a="1"/>
  <c r="S33" i="12" s="1"/>
  <c r="S39" i="12" a="1"/>
  <c r="S39" i="12" s="1"/>
  <c r="S25" i="12" a="1"/>
  <c r="S25" i="12" s="1"/>
  <c r="S23" i="12" a="1"/>
  <c r="S23" i="12" s="1"/>
  <c r="S219" i="12" a="1"/>
  <c r="S219" i="12" s="1"/>
  <c r="S210" i="12" a="1"/>
  <c r="S210" i="12" s="1"/>
  <c r="S195" i="12" a="1"/>
  <c r="S195" i="12" s="1"/>
  <c r="S201" i="12" a="1"/>
  <c r="S201" i="12" s="1"/>
  <c r="S188" i="12" a="1"/>
  <c r="S188" i="12" s="1"/>
  <c r="S190" i="12" a="1"/>
  <c r="S190" i="12" s="1"/>
  <c r="S158" i="12" a="1"/>
  <c r="S158" i="12" s="1"/>
  <c r="S167" i="12" a="1"/>
  <c r="S167" i="12" s="1"/>
  <c r="S127" i="12" a="1"/>
  <c r="S127" i="12" s="1"/>
  <c r="S129" i="12" a="1"/>
  <c r="S129" i="12" s="1"/>
  <c r="S146" i="12" a="1"/>
  <c r="S146" i="12" s="1"/>
  <c r="S133" i="12" a="1"/>
  <c r="S133" i="12" s="1"/>
  <c r="S118" i="12" a="1"/>
  <c r="S118" i="12" s="1"/>
  <c r="S95" i="12" a="1"/>
  <c r="S95" i="12" s="1"/>
  <c r="S112" i="12" a="1"/>
  <c r="S112" i="12" s="1"/>
  <c r="S114" i="12" a="1"/>
  <c r="S114" i="12" s="1"/>
  <c r="S105" i="12" a="1"/>
  <c r="S105" i="12" s="1"/>
  <c r="S73" i="12" a="1"/>
  <c r="S73" i="12" s="1"/>
  <c r="S60" i="12" a="1"/>
  <c r="S60" i="12" s="1"/>
  <c r="S82" i="12" a="1"/>
  <c r="S82" i="12" s="1"/>
  <c r="S68" i="12" a="1"/>
  <c r="S68" i="12" s="1"/>
  <c r="S45" i="12" a="1"/>
  <c r="S45" i="12" s="1"/>
  <c r="S29" i="12" a="1"/>
  <c r="S29" i="12" s="1"/>
  <c r="S38" i="12" a="1"/>
  <c r="S38" i="12" s="1"/>
  <c r="S18" i="12" a="1"/>
  <c r="S18" i="12" s="1"/>
  <c r="S21" i="12" a="1"/>
  <c r="S21" i="12" s="1"/>
  <c r="S218" i="12" a="1"/>
  <c r="S218" i="12" s="1"/>
  <c r="S206" i="12" a="1"/>
  <c r="S206" i="12" s="1"/>
  <c r="S194" i="12" a="1"/>
  <c r="S194" i="12" s="1"/>
  <c r="S200" i="12" a="1"/>
  <c r="S200" i="12" s="1"/>
  <c r="S179" i="12" a="1"/>
  <c r="S179" i="12" s="1"/>
  <c r="S166" i="12" a="1"/>
  <c r="S166" i="12" s="1"/>
  <c r="S175" i="12" a="1"/>
  <c r="S175" i="12" s="1"/>
  <c r="S162" i="12" a="1"/>
  <c r="S162" i="12" s="1"/>
  <c r="S125" i="12" a="1"/>
  <c r="S125" i="12" s="1"/>
  <c r="S156" i="12" a="1"/>
  <c r="S156" i="12" s="1"/>
  <c r="S140" i="12" a="1"/>
  <c r="S140" i="12" s="1"/>
  <c r="S124" i="12" a="1"/>
  <c r="S124" i="12" s="1"/>
  <c r="S121" i="12" a="1"/>
  <c r="S121" i="12" s="1"/>
  <c r="S84" i="12" a="1"/>
  <c r="S84" i="12" s="1"/>
  <c r="S107" i="12" a="1"/>
  <c r="S107" i="12" s="1"/>
  <c r="S109" i="12" a="1"/>
  <c r="S109" i="12" s="1"/>
  <c r="S94" i="12" a="1"/>
  <c r="S94" i="12" s="1"/>
  <c r="S86" i="12" a="1"/>
  <c r="S86" i="12" s="1"/>
  <c r="S66" i="12" a="1"/>
  <c r="S66" i="12" s="1"/>
  <c r="S61" i="12" a="1"/>
  <c r="S61" i="12" s="1"/>
  <c r="S62" i="12" a="1"/>
  <c r="S62" i="12" s="1"/>
  <c r="S72" i="12" a="1"/>
  <c r="S72" i="12" s="1"/>
  <c r="S44" i="12" a="1"/>
  <c r="S44" i="12" s="1"/>
  <c r="S31" i="12" a="1"/>
  <c r="S31" i="12" s="1"/>
  <c r="S14" i="12" a="1"/>
  <c r="S14" i="12" s="1"/>
  <c r="S17" i="12" a="1"/>
  <c r="S17" i="12" s="1"/>
  <c r="S213" i="12" a="1"/>
  <c r="S213" i="12" s="1"/>
  <c r="S221" i="12" a="1"/>
  <c r="S221" i="12" s="1"/>
  <c r="S208" i="12" a="1"/>
  <c r="S208" i="12" s="1"/>
  <c r="S197" i="12" a="1"/>
  <c r="S197" i="12" s="1"/>
  <c r="S185" i="12" a="1"/>
  <c r="S185" i="12" s="1"/>
  <c r="S178" i="12" a="1"/>
  <c r="S178" i="12" s="1"/>
  <c r="S160" i="12" a="1"/>
  <c r="S160" i="12" s="1"/>
  <c r="S169" i="12" a="1"/>
  <c r="S169" i="12" s="1"/>
  <c r="S151" i="12" a="1"/>
  <c r="S151" i="12" s="1"/>
  <c r="S149" i="12" a="1"/>
  <c r="S149" i="12" s="1"/>
  <c r="S154" i="12" a="1"/>
  <c r="S154" i="12" s="1"/>
  <c r="S136" i="12" a="1"/>
  <c r="S136" i="12" s="1"/>
  <c r="S170" i="12" a="1"/>
  <c r="S170" i="12" s="1"/>
  <c r="S116" i="12" a="1"/>
  <c r="S116" i="12" s="1"/>
  <c r="S79" i="12" a="1"/>
  <c r="S79" i="12" s="1"/>
  <c r="S96" i="12" a="1"/>
  <c r="S96" i="12" s="1"/>
  <c r="S98" i="12" a="1"/>
  <c r="S98" i="12" s="1"/>
  <c r="S89" i="12" a="1"/>
  <c r="S89" i="12" s="1"/>
  <c r="S81" i="12" a="1"/>
  <c r="S81" i="12" s="1"/>
  <c r="S59" i="12" a="1"/>
  <c r="S59" i="12" s="1"/>
  <c r="S55" i="12" a="1"/>
  <c r="S55" i="12" s="1"/>
  <c r="S51" i="12" a="1"/>
  <c r="S51" i="12" s="1"/>
  <c r="S65" i="12" a="1"/>
  <c r="S65" i="12" s="1"/>
  <c r="S41" i="12" a="1"/>
  <c r="S41" i="12" s="1"/>
  <c r="S26" i="12" a="1"/>
  <c r="S26" i="12" s="1"/>
  <c r="S42" i="12" a="1"/>
  <c r="S42" i="12" s="1"/>
  <c r="S13" i="12" a="1"/>
  <c r="S13" i="12" s="1"/>
  <c r="S2" i="12" a="1"/>
  <c r="S2" i="12" s="1"/>
  <c r="S212" i="12" a="1"/>
  <c r="S212" i="12" s="1"/>
  <c r="S220" i="12" a="1"/>
  <c r="S220" i="12" s="1"/>
  <c r="S205" i="12" a="1"/>
  <c r="S205" i="12" s="1"/>
  <c r="S196" i="12" a="1"/>
  <c r="S196" i="12" s="1"/>
  <c r="S203" i="12" a="1"/>
  <c r="S203" i="12" s="1"/>
  <c r="S191" i="12" a="1"/>
  <c r="S191" i="12" s="1"/>
  <c r="S172" i="12" a="1"/>
  <c r="S172" i="12" s="1"/>
  <c r="S163" i="12" a="1"/>
  <c r="S163" i="12" s="1"/>
  <c r="S138" i="12" a="1"/>
  <c r="S138" i="12" s="1"/>
  <c r="S143" i="12" a="1"/>
  <c r="S143" i="12" s="1"/>
  <c r="S148" i="12" a="1"/>
  <c r="S148" i="12" s="1"/>
  <c r="S128" i="12" a="1"/>
  <c r="S128" i="12" s="1"/>
  <c r="S153" i="12" a="1"/>
  <c r="S153" i="12" s="1"/>
  <c r="S131" i="12" a="1"/>
  <c r="S131" i="12" s="1"/>
  <c r="S122" i="12" a="1"/>
  <c r="S122" i="12" s="1"/>
  <c r="S91" i="12" a="1"/>
  <c r="S91" i="12" s="1"/>
  <c r="S93" i="12" a="1"/>
  <c r="S93" i="12" s="1"/>
  <c r="S78" i="12" a="1"/>
  <c r="S78" i="12" s="1"/>
  <c r="S80" i="12" a="1"/>
  <c r="S80" i="12" s="1"/>
  <c r="S58" i="12" a="1"/>
  <c r="S58" i="12" s="1"/>
  <c r="S54" i="12" a="1"/>
  <c r="S54" i="12" s="1"/>
  <c r="S50" i="12" a="1"/>
  <c r="S50" i="12" s="1"/>
  <c r="S64" i="12" a="1"/>
  <c r="S64" i="12" s="1"/>
  <c r="S36" i="12" a="1"/>
  <c r="S36" i="12" s="1"/>
  <c r="S20" i="12" a="1"/>
  <c r="S20" i="12" s="1"/>
  <c r="S11" i="12" a="1"/>
  <c r="S11" i="12" s="1"/>
  <c r="S37" i="12" a="1"/>
  <c r="S37" i="12" s="1"/>
  <c r="S215" i="12" a="1"/>
  <c r="S215" i="12" s="1"/>
  <c r="S223" i="12" a="1"/>
  <c r="S223" i="12" s="1"/>
  <c r="S204" i="12" a="1"/>
  <c r="S204" i="12" s="1"/>
  <c r="S199" i="12" a="1"/>
  <c r="S199" i="12" s="1"/>
  <c r="S202" i="12" a="1"/>
  <c r="S202" i="12" s="1"/>
  <c r="S184" i="12" a="1"/>
  <c r="S184" i="12" s="1"/>
  <c r="S165" i="12" a="1"/>
  <c r="S165" i="12" s="1"/>
  <c r="S168" i="12" a="1"/>
  <c r="S168" i="12" s="1"/>
  <c r="S130" i="12" a="1"/>
  <c r="S130" i="12" s="1"/>
  <c r="S132" i="12" a="1"/>
  <c r="S132" i="12" s="1"/>
  <c r="S141" i="12" a="1"/>
  <c r="S141" i="12" s="1"/>
  <c r="S164" i="12" a="1"/>
  <c r="S164" i="12" s="1"/>
  <c r="S123" i="12" a="1"/>
  <c r="S123" i="12" s="1"/>
  <c r="S119" i="12" a="1"/>
  <c r="S119" i="12" s="1"/>
  <c r="S106" i="12" a="1"/>
  <c r="S106" i="12" s="1"/>
  <c r="S108" i="12" a="1"/>
  <c r="S108" i="12" s="1"/>
  <c r="S104" i="12" a="1"/>
  <c r="S104" i="12" s="1"/>
  <c r="S76" i="12" a="1"/>
  <c r="S76" i="12" s="1"/>
  <c r="S102" i="12" a="1"/>
  <c r="S102" i="12" s="1"/>
  <c r="S57" i="12" a="1"/>
  <c r="S57" i="12" s="1"/>
  <c r="S53" i="12" a="1"/>
  <c r="S53" i="12" s="1"/>
  <c r="S74" i="12" a="1"/>
  <c r="S74" i="12" s="1"/>
  <c r="S35" i="12" a="1"/>
  <c r="S35" i="12" s="1"/>
  <c r="S28" i="12" a="1"/>
  <c r="S28" i="12" s="1"/>
  <c r="S16" i="12" a="1"/>
  <c r="S16" i="12" s="1"/>
  <c r="S10" i="12" a="1"/>
  <c r="S10" i="12" s="1"/>
  <c r="S6" i="12" a="1"/>
  <c r="S6" i="12" s="1"/>
  <c r="S3" i="12" a="1"/>
  <c r="S3" i="12" s="1"/>
  <c r="S214" i="12" a="1"/>
  <c r="S214" i="12" s="1"/>
  <c r="S222" i="12" a="1"/>
  <c r="S222" i="12" s="1"/>
  <c r="S193" i="12" a="1"/>
  <c r="S193" i="12" s="1"/>
  <c r="S198" i="12" a="1"/>
  <c r="S198" i="12" s="1"/>
  <c r="S187" i="12" a="1"/>
  <c r="S187" i="12" s="1"/>
  <c r="S176" i="12" a="1"/>
  <c r="S176" i="12" s="1"/>
  <c r="S159" i="12" a="1"/>
  <c r="S159" i="12" s="1"/>
  <c r="S161" i="12" a="1"/>
  <c r="S161" i="12" s="1"/>
  <c r="S150" i="12" a="1"/>
  <c r="S150" i="12" s="1"/>
  <c r="S155" i="12" a="1"/>
  <c r="S155" i="12" s="1"/>
  <c r="S134" i="12" a="1"/>
  <c r="S134" i="12" s="1"/>
  <c r="S152" i="12" a="1"/>
  <c r="S152" i="12" s="1"/>
  <c r="S115" i="12" a="1"/>
  <c r="S115" i="12" s="1"/>
  <c r="S117" i="12" a="1"/>
  <c r="S117" i="12" s="1"/>
  <c r="S101" i="12" a="1"/>
  <c r="S101" i="12" s="1"/>
  <c r="S103" i="12" a="1"/>
  <c r="S103" i="12" s="1"/>
  <c r="S99" i="12" a="1"/>
  <c r="S99" i="12" s="1"/>
  <c r="S71" i="12" a="1"/>
  <c r="S71" i="12" s="1"/>
  <c r="S97" i="12" a="1"/>
  <c r="S97" i="12" s="1"/>
  <c r="S56" i="12" a="1"/>
  <c r="S56" i="12" s="1"/>
  <c r="S52" i="12" a="1"/>
  <c r="S52" i="12" s="1"/>
  <c r="S67" i="12" a="1"/>
  <c r="S67" i="12" s="1"/>
  <c r="S30" i="12" a="1"/>
  <c r="S30" i="12" s="1"/>
  <c r="S34" i="12" a="1"/>
  <c r="S34" i="12" s="1"/>
  <c r="S12" i="12" a="1"/>
  <c r="S12" i="12" s="1"/>
  <c r="S9" i="12" a="1"/>
  <c r="S9" i="12" s="1"/>
  <c r="S7" i="12" a="1"/>
  <c r="S7" i="12" s="1"/>
  <c r="S27" i="12" a="1"/>
  <c r="S27" i="12" s="1"/>
  <c r="S24" i="12" a="1"/>
  <c r="S24" i="12" s="1"/>
  <c r="I9" i="12" a="1"/>
  <c r="I9" i="12" s="1"/>
  <c r="CA3" i="12" a="1"/>
  <c r="CA3" i="12" s="1"/>
  <c r="BG15" i="12" a="1"/>
  <c r="BG15" i="12" s="1"/>
  <c r="BG24" i="12" a="1"/>
  <c r="BG24" i="12" s="1"/>
  <c r="BG32" i="12" a="1"/>
  <c r="BG32" i="12" s="1"/>
  <c r="BG54" i="12" a="1"/>
  <c r="BG54" i="12" s="1"/>
  <c r="BG64" i="12" a="1"/>
  <c r="BG64" i="12" s="1"/>
  <c r="BG70" i="12" a="1"/>
  <c r="BG70" i="12" s="1"/>
  <c r="BG37" i="12" a="1"/>
  <c r="BG37" i="12" s="1"/>
  <c r="BG60" i="12" a="1"/>
  <c r="BG60" i="12" s="1"/>
  <c r="BG74" i="12" a="1"/>
  <c r="BG74" i="12" s="1"/>
  <c r="BG106" i="12" a="1"/>
  <c r="BG106" i="12" s="1"/>
  <c r="BG110" i="12" a="1"/>
  <c r="BG110" i="12" s="1"/>
  <c r="BG108" i="12" a="1"/>
  <c r="BG108" i="12" s="1"/>
  <c r="BG101" i="12" a="1"/>
  <c r="BG101" i="12" s="1"/>
  <c r="BG142" i="12" a="1"/>
  <c r="BG142" i="12" s="1"/>
  <c r="BG119" i="12" a="1"/>
  <c r="BG119" i="12" s="1"/>
  <c r="BG148" i="12" a="1"/>
  <c r="BG148" i="12" s="1"/>
  <c r="BG135" i="12" a="1"/>
  <c r="BG135" i="12" s="1"/>
  <c r="BG170" i="12" a="1"/>
  <c r="BG170" i="12" s="1"/>
  <c r="BG136" i="12" a="1"/>
  <c r="BG136" i="12" s="1"/>
  <c r="BG171" i="12" a="1"/>
  <c r="BG171" i="12" s="1"/>
  <c r="BG176" i="12" a="1"/>
  <c r="BG176" i="12" s="1"/>
  <c r="BG184" i="12" a="1"/>
  <c r="BG184" i="12" s="1"/>
  <c r="BG196" i="12" a="1"/>
  <c r="BG196" i="12" s="1"/>
  <c r="BG188" i="12" a="1"/>
  <c r="BG188" i="12" s="1"/>
  <c r="BG209" i="12" a="1"/>
  <c r="BG209" i="12" s="1"/>
  <c r="BG216" i="12" a="1"/>
  <c r="BG216" i="12" s="1"/>
  <c r="AM35" i="12" a="1"/>
  <c r="AM35" i="12" s="1"/>
  <c r="AM17" i="12" a="1"/>
  <c r="AM17" i="12" s="1"/>
  <c r="AM32" i="12" a="1"/>
  <c r="AM32" i="12" s="1"/>
  <c r="AM28" i="12" a="1"/>
  <c r="AM28" i="12" s="1"/>
  <c r="AM40" i="12" a="1"/>
  <c r="AM40" i="12" s="1"/>
  <c r="AM45" i="12" a="1"/>
  <c r="AM45" i="12" s="1"/>
  <c r="AM38" i="12" a="1"/>
  <c r="AM38" i="12" s="1"/>
  <c r="AM57" i="12" a="1"/>
  <c r="AM57" i="12" s="1"/>
  <c r="AM104" i="12" a="1"/>
  <c r="AM104" i="12" s="1"/>
  <c r="AM85" i="12" a="1"/>
  <c r="AM85" i="12" s="1"/>
  <c r="AM111" i="12" a="1"/>
  <c r="AM111" i="12" s="1"/>
  <c r="AM110" i="12" a="1"/>
  <c r="AM110" i="12" s="1"/>
  <c r="AM108" i="12" a="1"/>
  <c r="AM108" i="12" s="1"/>
  <c r="AM126" i="12" a="1"/>
  <c r="AM126" i="12" s="1"/>
  <c r="AM141" i="12" a="1"/>
  <c r="AM141" i="12" s="1"/>
  <c r="AM158" i="12" a="1"/>
  <c r="AM158" i="12" s="1"/>
  <c r="AM142" i="12" a="1"/>
  <c r="AM142" i="12" s="1"/>
  <c r="AM127" i="12" a="1"/>
  <c r="AM127" i="12" s="1"/>
  <c r="AM133" i="12" a="1"/>
  <c r="AM133" i="12" s="1"/>
  <c r="AM189" i="12" a="1"/>
  <c r="AM189" i="12" s="1"/>
  <c r="AM166" i="12" a="1"/>
  <c r="AM166" i="12" s="1"/>
  <c r="AM177" i="12" a="1"/>
  <c r="AM177" i="12" s="1"/>
  <c r="AM185" i="12" a="1"/>
  <c r="AM185" i="12" s="1"/>
  <c r="AM195" i="12" a="1"/>
  <c r="AM195" i="12" s="1"/>
  <c r="AM205" i="12" a="1"/>
  <c r="AM205" i="12" s="1"/>
  <c r="AM218" i="12" a="1"/>
  <c r="AM218" i="12" s="1"/>
  <c r="AM210" i="12" a="1"/>
  <c r="AM210" i="12" s="1"/>
  <c r="AL30" i="12" a="1"/>
  <c r="AL30" i="12" s="1"/>
  <c r="AL18" i="12" a="1"/>
  <c r="AL18" i="12" s="1"/>
  <c r="AL28" i="12" a="1"/>
  <c r="AL28" i="12" s="1"/>
  <c r="AL75" i="12" a="1"/>
  <c r="AL75" i="12" s="1"/>
  <c r="AL87" i="12" a="1"/>
  <c r="AL87" i="12" s="1"/>
  <c r="AL55" i="12" a="1"/>
  <c r="AL55" i="12" s="1"/>
  <c r="AL57" i="12" a="1"/>
  <c r="AL57" i="12" s="1"/>
  <c r="AL79" i="12" a="1"/>
  <c r="AL79" i="12" s="1"/>
  <c r="AL66" i="12" a="1"/>
  <c r="AL66" i="12" s="1"/>
  <c r="AL89" i="12" a="1"/>
  <c r="AL89" i="12" s="1"/>
  <c r="AL93" i="12" a="1"/>
  <c r="AL93" i="12" s="1"/>
  <c r="AL96" i="12" a="1"/>
  <c r="AL96" i="12" s="1"/>
  <c r="AL116" i="12" a="1"/>
  <c r="AL116" i="12" s="1"/>
  <c r="AL124" i="12" a="1"/>
  <c r="AL124" i="12" s="1"/>
  <c r="AL119" i="12" a="1"/>
  <c r="AL119" i="12" s="1"/>
  <c r="AL148" i="12" a="1"/>
  <c r="AL148" i="12" s="1"/>
  <c r="AL138" i="12" a="1"/>
  <c r="AL138" i="12" s="1"/>
  <c r="AL128" i="12" a="1"/>
  <c r="AL128" i="12" s="1"/>
  <c r="AL153" i="12" a="1"/>
  <c r="AL153" i="12" s="1"/>
  <c r="AL165" i="12" a="1"/>
  <c r="AL165" i="12" s="1"/>
  <c r="AL185" i="12" a="1"/>
  <c r="AL185" i="12" s="1"/>
  <c r="AL198" i="12" a="1"/>
  <c r="AL198" i="12" s="1"/>
  <c r="AL206" i="12" a="1"/>
  <c r="AL206" i="12" s="1"/>
  <c r="AL186" i="12" a="1"/>
  <c r="AL186" i="12" s="1"/>
  <c r="AL218" i="12" a="1"/>
  <c r="AL218" i="12" s="1"/>
  <c r="AC9" i="12" a="1"/>
  <c r="AC9" i="12" s="1"/>
  <c r="S4" i="12" a="1"/>
  <c r="S4" i="12" s="1"/>
  <c r="CA25" i="12" a="1"/>
  <c r="CA25" i="12" s="1"/>
  <c r="CA22" i="12" a="1"/>
  <c r="CA22" i="12" s="1"/>
  <c r="CA41" i="12" a="1"/>
  <c r="CA41" i="12" s="1"/>
  <c r="CA42" i="12" a="1"/>
  <c r="CA42" i="12" s="1"/>
  <c r="CA53" i="12" a="1"/>
  <c r="CA53" i="12" s="1"/>
  <c r="CA58" i="12" a="1"/>
  <c r="CA58" i="12" s="1"/>
  <c r="CA78" i="12" a="1"/>
  <c r="CA78" i="12" s="1"/>
  <c r="CA65" i="12" a="1"/>
  <c r="CA65" i="12" s="1"/>
  <c r="CA68" i="12" a="1"/>
  <c r="CA68" i="12" s="1"/>
  <c r="CA112" i="12" a="1"/>
  <c r="CA112" i="12" s="1"/>
  <c r="CA111" i="12" a="1"/>
  <c r="CA111" i="12" s="1"/>
  <c r="CA98" i="12" a="1"/>
  <c r="CA98" i="12" s="1"/>
  <c r="CA155" i="12" a="1"/>
  <c r="CA155" i="12" s="1"/>
  <c r="CA154" i="12" a="1"/>
  <c r="CA154" i="12" s="1"/>
  <c r="CA158" i="12" a="1"/>
  <c r="CA158" i="12" s="1"/>
  <c r="CA142" i="12" a="1"/>
  <c r="CA142" i="12" s="1"/>
  <c r="CA144" i="12" a="1"/>
  <c r="CA144" i="12" s="1"/>
  <c r="CA165" i="12" a="1"/>
  <c r="CA165" i="12" s="1"/>
  <c r="CA169" i="12" a="1"/>
  <c r="CA169" i="12" s="1"/>
  <c r="CA166" i="12" a="1"/>
  <c r="CA166" i="12" s="1"/>
  <c r="CA180" i="12" a="1"/>
  <c r="CA180" i="12" s="1"/>
  <c r="CA199" i="12" a="1"/>
  <c r="CA199" i="12" s="1"/>
  <c r="CA190" i="12" a="1"/>
  <c r="CA190" i="12" s="1"/>
  <c r="CA203" i="12" a="1"/>
  <c r="CA203" i="12" s="1"/>
  <c r="CA216" i="12" a="1"/>
  <c r="CA216" i="12" s="1"/>
  <c r="CA208" i="12" a="1"/>
  <c r="CA208" i="12" s="1"/>
  <c r="S15" i="12" a="1"/>
  <c r="S15" i="12" s="1"/>
  <c r="H2" i="12" a="1"/>
  <c r="H2" i="12" s="1"/>
  <c r="R22" i="12" a="1"/>
  <c r="R22" i="12" s="1"/>
  <c r="S5" i="12" a="1"/>
  <c r="S5" i="12" s="1"/>
  <c r="I24" i="12" a="1"/>
  <c r="I24" i="12" s="1"/>
  <c r="I16" i="12" a="1"/>
  <c r="I16" i="12" s="1"/>
  <c r="I13" i="12" a="1"/>
  <c r="I13" i="12" s="1"/>
  <c r="I33" i="12" a="1"/>
  <c r="I33" i="12" s="1"/>
  <c r="I54" i="12" a="1"/>
  <c r="I54" i="12" s="1"/>
  <c r="H36" i="12" a="1"/>
  <c r="H36" i="12" s="1"/>
  <c r="I55" i="12" a="1"/>
  <c r="I55" i="12" s="1"/>
  <c r="I60" i="12" a="1"/>
  <c r="I60" i="12" s="1"/>
  <c r="I44" i="12" a="1"/>
  <c r="I44" i="12" s="1"/>
  <c r="M49" i="9" s="1"/>
  <c r="I76" i="12" a="1"/>
  <c r="I76" i="12" s="1"/>
  <c r="H62" i="12" a="1"/>
  <c r="H62" i="12" s="1"/>
  <c r="I62" i="12" a="1"/>
  <c r="I62" i="12" s="1"/>
  <c r="I42" i="12" a="1"/>
  <c r="I42" i="12" s="1"/>
  <c r="H57" i="12" a="1"/>
  <c r="H57" i="12" s="1"/>
  <c r="I61" i="12" a="1"/>
  <c r="I61" i="12" s="1"/>
  <c r="I77" i="12" a="1"/>
  <c r="I77" i="12" s="1"/>
  <c r="I74" i="12" a="1"/>
  <c r="I74" i="12" s="1"/>
  <c r="I80" i="12" a="1"/>
  <c r="I80" i="12" s="1"/>
  <c r="I91" i="12" a="1"/>
  <c r="I91" i="12" s="1"/>
  <c r="H89" i="12" a="1"/>
  <c r="H89" i="12" s="1"/>
  <c r="I95" i="12" a="1"/>
  <c r="I95" i="12" s="1"/>
  <c r="H93" i="12" a="1"/>
  <c r="H93" i="12" s="1"/>
  <c r="I82" i="12" a="1"/>
  <c r="I82" i="12" s="1"/>
  <c r="I87" i="12" a="1"/>
  <c r="I87" i="12" s="1"/>
  <c r="I81" i="12" a="1"/>
  <c r="I81" i="12" s="1"/>
  <c r="I113" i="12" a="1"/>
  <c r="I113" i="12" s="1"/>
  <c r="H124" i="12" a="1"/>
  <c r="H124" i="12" s="1"/>
  <c r="I151" i="12" a="1"/>
  <c r="I151" i="12" s="1"/>
  <c r="H128" i="12" a="1"/>
  <c r="H128" i="12" s="1"/>
  <c r="H169" i="12" a="1"/>
  <c r="H169" i="12" s="1"/>
  <c r="I150" i="12" a="1"/>
  <c r="I150" i="12" s="1"/>
  <c r="I152" i="12" a="1"/>
  <c r="I152" i="12" s="1"/>
  <c r="H141" i="12" a="1"/>
  <c r="H141" i="12" s="1"/>
  <c r="H137" i="12" a="1"/>
  <c r="H137" i="12" s="1"/>
  <c r="H123" i="12" a="1"/>
  <c r="H123" i="12" s="1"/>
  <c r="H158" i="12" a="1"/>
  <c r="H158" i="12" s="1"/>
  <c r="I142" i="12" a="1"/>
  <c r="I142" i="12" s="1"/>
  <c r="H168" i="12" a="1"/>
  <c r="H168" i="12" s="1"/>
  <c r="H162" i="12" a="1"/>
  <c r="H162" i="12" s="1"/>
  <c r="H175" i="12" a="1"/>
  <c r="H175" i="12" s="1"/>
  <c r="H187" i="12" a="1"/>
  <c r="H187" i="12" s="1"/>
  <c r="I202" i="12" a="1"/>
  <c r="I202" i="12" s="1"/>
  <c r="AM229" i="12" a="1"/>
  <c r="AM229" i="12" s="1"/>
  <c r="CA234" i="12" a="1"/>
  <c r="CA234" i="12" s="1"/>
  <c r="CA258" i="12" a="1"/>
  <c r="CA258" i="12" s="1"/>
  <c r="AC23" i="12" a="1"/>
  <c r="AC23" i="12" s="1"/>
  <c r="CA7" i="12" a="1"/>
  <c r="CA7" i="12" s="1"/>
  <c r="BG3" i="12" a="1"/>
  <c r="BG3" i="12" s="1"/>
  <c r="BG19" i="12" a="1"/>
  <c r="BG19" i="12" s="1"/>
  <c r="BG28" i="12" a="1"/>
  <c r="BG28" i="12" s="1"/>
  <c r="BG26" i="12" a="1"/>
  <c r="BG26" i="12" s="1"/>
  <c r="BG40" i="12" a="1"/>
  <c r="BG40" i="12" s="1"/>
  <c r="BG71" i="12" a="1"/>
  <c r="BG71" i="12" s="1"/>
  <c r="BG63" i="12" a="1"/>
  <c r="BG63" i="12" s="1"/>
  <c r="BG41" i="12" a="1"/>
  <c r="BG41" i="12" s="1"/>
  <c r="BG79" i="12" a="1"/>
  <c r="BG79" i="12" s="1"/>
  <c r="BG84" i="12" a="1"/>
  <c r="BG84" i="12" s="1"/>
  <c r="BG111" i="12" a="1"/>
  <c r="BG111" i="12" s="1"/>
  <c r="BG88" i="12" a="1"/>
  <c r="BG88" i="12" s="1"/>
  <c r="BG86" i="12" a="1"/>
  <c r="BG86" i="12" s="1"/>
  <c r="BG112" i="12" a="1"/>
  <c r="BG112" i="12" s="1"/>
  <c r="BG118" i="12" a="1"/>
  <c r="BG118" i="12" s="1"/>
  <c r="BG155" i="12" a="1"/>
  <c r="BG155" i="12" s="1"/>
  <c r="BG154" i="12" a="1"/>
  <c r="BG154" i="12" s="1"/>
  <c r="BG144" i="12" a="1"/>
  <c r="BG144" i="12" s="1"/>
  <c r="BG125" i="12" a="1"/>
  <c r="BG125" i="12" s="1"/>
  <c r="BG140" i="12" a="1"/>
  <c r="BG140" i="12" s="1"/>
  <c r="BG160" i="12" a="1"/>
  <c r="BG160" i="12" s="1"/>
  <c r="BG186" i="12" a="1"/>
  <c r="BG186" i="12" s="1"/>
  <c r="BG185" i="12" a="1"/>
  <c r="BG185" i="12" s="1"/>
  <c r="BG197" i="12" a="1"/>
  <c r="BG197" i="12" s="1"/>
  <c r="BG189" i="12" a="1"/>
  <c r="BG189" i="12" s="1"/>
  <c r="BG208" i="12" a="1"/>
  <c r="BG208" i="12" s="1"/>
  <c r="BG217" i="12" a="1"/>
  <c r="BG217" i="12" s="1"/>
  <c r="AL8" i="12" a="1"/>
  <c r="AL8" i="12" s="1"/>
  <c r="AL4" i="12" a="1"/>
  <c r="AL4" i="12" s="1"/>
  <c r="AL6" i="12" a="1"/>
  <c r="AL6" i="12" s="1"/>
  <c r="AL2" i="12" a="1"/>
  <c r="AL2" i="12" s="1"/>
  <c r="AL15" i="12" a="1"/>
  <c r="AL15" i="12" s="1"/>
  <c r="AL7" i="12" a="1"/>
  <c r="AL7" i="12" s="1"/>
  <c r="AL5" i="12" a="1"/>
  <c r="AL5" i="12" s="1"/>
  <c r="AL19" i="12" a="1"/>
  <c r="AL19" i="12" s="1"/>
  <c r="AM29" i="12" a="1"/>
  <c r="AM29" i="12" s="1"/>
  <c r="AM37" i="12" a="1"/>
  <c r="AM37" i="12" s="1"/>
  <c r="AM33" i="12" a="1"/>
  <c r="AM33" i="12" s="1"/>
  <c r="AM44" i="12" a="1"/>
  <c r="AM44" i="12" s="1"/>
  <c r="AM49" i="12" a="1"/>
  <c r="AM49" i="12" s="1"/>
  <c r="AM42" i="12" a="1"/>
  <c r="AM42" i="12" s="1"/>
  <c r="AM61" i="12" a="1"/>
  <c r="AM61" i="12" s="1"/>
  <c r="AM109" i="12" a="1"/>
  <c r="AM109" i="12" s="1"/>
  <c r="AM96" i="12" a="1"/>
  <c r="AM96" i="12" s="1"/>
  <c r="AM84" i="12" a="1"/>
  <c r="AM84" i="12" s="1"/>
  <c r="AM82" i="12" a="1"/>
  <c r="AM82" i="12" s="1"/>
  <c r="AM124" i="12" a="1"/>
  <c r="AM124" i="12" s="1"/>
  <c r="AM148" i="12" a="1"/>
  <c r="AM148" i="12" s="1"/>
  <c r="AM115" i="12" a="1"/>
  <c r="AM115" i="12" s="1"/>
  <c r="AM131" i="12" a="1"/>
  <c r="AM131" i="12" s="1"/>
  <c r="AM155" i="12" a="1"/>
  <c r="AM155" i="12" s="1"/>
  <c r="AM135" i="12" a="1"/>
  <c r="AM135" i="12" s="1"/>
  <c r="AM139" i="12" a="1"/>
  <c r="AM139" i="12" s="1"/>
  <c r="AM164" i="12" a="1"/>
  <c r="AM164" i="12" s="1"/>
  <c r="AM175" i="12" a="1"/>
  <c r="AM175" i="12" s="1"/>
  <c r="AM179" i="12" a="1"/>
  <c r="AM179" i="12" s="1"/>
  <c r="AM200" i="12" a="1"/>
  <c r="AM200" i="12" s="1"/>
  <c r="AM192" i="12" a="1"/>
  <c r="AM192" i="12" s="1"/>
  <c r="AM207" i="12" a="1"/>
  <c r="AM207" i="12" s="1"/>
  <c r="AM219" i="12" a="1"/>
  <c r="AM219" i="12" s="1"/>
  <c r="AM211" i="12" a="1"/>
  <c r="AM211" i="12" s="1"/>
  <c r="AL37" i="12" a="1"/>
  <c r="AL37" i="12" s="1"/>
  <c r="AL22" i="12" a="1"/>
  <c r="AL22" i="12" s="1"/>
  <c r="AL33" i="12" a="1"/>
  <c r="AL33" i="12" s="1"/>
  <c r="AL67" i="12" a="1"/>
  <c r="AL67" i="12" s="1"/>
  <c r="AL42" i="12" a="1"/>
  <c r="AL42" i="12" s="1"/>
  <c r="AL56" i="12" a="1"/>
  <c r="AL56" i="12" s="1"/>
  <c r="AL58" i="12" a="1"/>
  <c r="AL58" i="12" s="1"/>
  <c r="AL69" i="12" a="1"/>
  <c r="AL69" i="12" s="1"/>
  <c r="AL78" i="12" a="1"/>
  <c r="AL78" i="12" s="1"/>
  <c r="AL94" i="12" a="1"/>
  <c r="AL94" i="12" s="1"/>
  <c r="AL98" i="12" a="1"/>
  <c r="AL98" i="12" s="1"/>
  <c r="AL107" i="12" a="1"/>
  <c r="AL107" i="12" s="1"/>
  <c r="AL121" i="12" a="1"/>
  <c r="AL121" i="12" s="1"/>
  <c r="AL125" i="12" a="1"/>
  <c r="AL125" i="12" s="1"/>
  <c r="AL134" i="12" a="1"/>
  <c r="AL134" i="12" s="1"/>
  <c r="AL155" i="12" a="1"/>
  <c r="AL155" i="12" s="1"/>
  <c r="AL144" i="12" a="1"/>
  <c r="AL144" i="12" s="1"/>
  <c r="AL136" i="12" a="1"/>
  <c r="AL136" i="12" s="1"/>
  <c r="AL176" i="12" a="1"/>
  <c r="AL176" i="12" s="1"/>
  <c r="AL160" i="12" a="1"/>
  <c r="AL160" i="12" s="1"/>
  <c r="AL175" i="12" a="1"/>
  <c r="AL175" i="12" s="1"/>
  <c r="AL199" i="12" a="1"/>
  <c r="AL199" i="12" s="1"/>
  <c r="AL192" i="12" a="1"/>
  <c r="AL192" i="12" s="1"/>
  <c r="AL187" i="12" a="1"/>
  <c r="AL187" i="12" s="1"/>
  <c r="AL219" i="12" a="1"/>
  <c r="AL219" i="12" s="1"/>
  <c r="AL211" i="12" a="1"/>
  <c r="AL211" i="12" s="1"/>
  <c r="AM8" i="12" a="1"/>
  <c r="AM8" i="12" s="1"/>
  <c r="CA14" i="12" a="1"/>
  <c r="CA14" i="12" s="1"/>
  <c r="CA33" i="12" a="1"/>
  <c r="CA33" i="12" s="1"/>
  <c r="CA32" i="12" a="1"/>
  <c r="CA32" i="12" s="1"/>
  <c r="CA61" i="12" a="1"/>
  <c r="CA61" i="12" s="1"/>
  <c r="CA54" i="12" a="1"/>
  <c r="CA54" i="12" s="1"/>
  <c r="CA59" i="12" a="1"/>
  <c r="CA59" i="12" s="1"/>
  <c r="CA67" i="12" a="1"/>
  <c r="CA67" i="12" s="1"/>
  <c r="CA70" i="12" a="1"/>
  <c r="CA70" i="12" s="1"/>
  <c r="CA77" i="12" a="1"/>
  <c r="CA77" i="12" s="1"/>
  <c r="CA85" i="12" a="1"/>
  <c r="CA85" i="12" s="1"/>
  <c r="CA113" i="12" a="1"/>
  <c r="CA113" i="12" s="1"/>
  <c r="CA109" i="12" a="1"/>
  <c r="CA109" i="12" s="1"/>
  <c r="CA119" i="12" a="1"/>
  <c r="CA119" i="12" s="1"/>
  <c r="CA118" i="12" a="1"/>
  <c r="CA118" i="12" s="1"/>
  <c r="CA171" i="12" a="1"/>
  <c r="CA171" i="12" s="1"/>
  <c r="CA149" i="12" a="1"/>
  <c r="CA149" i="12" s="1"/>
  <c r="CA150" i="12" a="1"/>
  <c r="CA150" i="12" s="1"/>
  <c r="CA123" i="12" a="1"/>
  <c r="CA123" i="12" s="1"/>
  <c r="CA164" i="12" a="1"/>
  <c r="CA164" i="12" s="1"/>
  <c r="CA161" i="12" a="1"/>
  <c r="CA161" i="12" s="1"/>
  <c r="CA184" i="12" a="1"/>
  <c r="CA184" i="12" s="1"/>
  <c r="CA196" i="12" a="1"/>
  <c r="CA196" i="12" s="1"/>
  <c r="CA191" i="12" a="1"/>
  <c r="CA191" i="12" s="1"/>
  <c r="CA207" i="12" a="1"/>
  <c r="CA207" i="12" s="1"/>
  <c r="CA217" i="12" a="1"/>
  <c r="CA217" i="12" s="1"/>
  <c r="CA209" i="12" a="1"/>
  <c r="CA209" i="12" s="1"/>
  <c r="AM14" i="12" a="1"/>
  <c r="AM14" i="12" s="1"/>
  <c r="BQ6" i="12" a="1"/>
  <c r="BQ6" i="12" s="1"/>
  <c r="R103" i="12" a="1"/>
  <c r="R103" i="12" s="1"/>
  <c r="I3" i="12" a="1"/>
  <c r="I3" i="12" s="1"/>
  <c r="I25" i="12" a="1"/>
  <c r="I25" i="12" s="1"/>
  <c r="H17" i="12" a="1"/>
  <c r="H17" i="12" s="1"/>
  <c r="H14" i="12" a="1"/>
  <c r="H14" i="12" s="1"/>
  <c r="H27" i="12" a="1"/>
  <c r="H27" i="12" s="1"/>
  <c r="I27" i="12" a="1"/>
  <c r="I27" i="12" s="1"/>
  <c r="M32" i="9" s="1"/>
  <c r="I39" i="12" a="1"/>
  <c r="I39" i="12" s="1"/>
  <c r="I43" i="12" a="1"/>
  <c r="I43" i="12" s="1"/>
  <c r="M48" i="9" s="1"/>
  <c r="I68" i="12" a="1"/>
  <c r="I68" i="12" s="1"/>
  <c r="H45" i="12" a="1"/>
  <c r="H45" i="12" s="1"/>
  <c r="I41" i="12" a="1"/>
  <c r="I41" i="12" s="1"/>
  <c r="M46" i="9" s="1"/>
  <c r="I63" i="12" a="1"/>
  <c r="I63" i="12" s="1"/>
  <c r="I65" i="12" a="1"/>
  <c r="I65" i="12" s="1"/>
  <c r="H43" i="12" a="1"/>
  <c r="H43" i="12" s="1"/>
  <c r="H58" i="12" a="1"/>
  <c r="H58" i="12" s="1"/>
  <c r="H69" i="12" a="1"/>
  <c r="H69" i="12" s="1"/>
  <c r="H78" i="12" a="1"/>
  <c r="H78" i="12" s="1"/>
  <c r="I79" i="12" a="1"/>
  <c r="I79" i="12" s="1"/>
  <c r="H81" i="12" a="1"/>
  <c r="H81" i="12" s="1"/>
  <c r="H95" i="12" a="1"/>
  <c r="H95" i="12" s="1"/>
  <c r="I90" i="12" a="1"/>
  <c r="I90" i="12" s="1"/>
  <c r="H99" i="12" a="1"/>
  <c r="H99" i="12" s="1"/>
  <c r="I94" i="12" a="1"/>
  <c r="I94" i="12" s="1"/>
  <c r="H86" i="12" a="1"/>
  <c r="H86" i="12" s="1"/>
  <c r="H91" i="12" a="1"/>
  <c r="H91" i="12" s="1"/>
  <c r="H85" i="12" a="1"/>
  <c r="H85" i="12" s="1"/>
  <c r="I114" i="12" a="1"/>
  <c r="I114" i="12" s="1"/>
  <c r="I159" i="12" a="1"/>
  <c r="I159" i="12" s="1"/>
  <c r="H120" i="12" a="1"/>
  <c r="H120" i="12" s="1"/>
  <c r="H146" i="12" a="1"/>
  <c r="H146" i="12" s="1"/>
  <c r="I125" i="12" a="1"/>
  <c r="I125" i="12" s="1"/>
  <c r="H152" i="12" a="1"/>
  <c r="H152" i="12" s="1"/>
  <c r="H153" i="12" a="1"/>
  <c r="H153" i="12" s="1"/>
  <c r="I146" i="12" a="1"/>
  <c r="I146" i="12" s="1"/>
  <c r="I141" i="12" a="1"/>
  <c r="I141" i="12" s="1"/>
  <c r="I126" i="12" a="1"/>
  <c r="I126" i="12" s="1"/>
  <c r="H163" i="12" a="1"/>
  <c r="H163" i="12" s="1"/>
  <c r="H144" i="12" a="1"/>
  <c r="H144" i="12" s="1"/>
  <c r="H160" i="12" a="1"/>
  <c r="H160" i="12" s="1"/>
  <c r="I167" i="12" a="1"/>
  <c r="I167" i="12" s="1"/>
  <c r="I180" i="12" a="1"/>
  <c r="I180" i="12" s="1"/>
  <c r="I190" i="12" a="1"/>
  <c r="I190" i="12" s="1"/>
  <c r="H196" i="12" a="1"/>
  <c r="H196" i="12" s="1"/>
  <c r="I211" i="12" a="1"/>
  <c r="I211" i="12" s="1"/>
  <c r="BG224" i="12" a="1"/>
  <c r="BG224" i="12" s="1"/>
  <c r="AV13" i="12" a="1"/>
  <c r="AV13" i="12" s="1"/>
  <c r="AV10" i="12" a="1"/>
  <c r="AV10" i="12" s="1"/>
  <c r="AV9" i="12" a="1"/>
  <c r="AV9" i="12" s="1"/>
  <c r="AV21" i="12" a="1"/>
  <c r="AV21" i="12" s="1"/>
  <c r="AV5" i="12" a="1"/>
  <c r="AV5" i="12" s="1"/>
  <c r="AV20" i="12" a="1"/>
  <c r="AV20" i="12" s="1"/>
  <c r="AV6" i="12" a="1"/>
  <c r="AV6" i="12" s="1"/>
  <c r="AV2" i="12" a="1"/>
  <c r="AV2" i="12" s="1"/>
  <c r="AV16" i="12" a="1"/>
  <c r="AV16" i="12" s="1"/>
  <c r="AV4" i="12" a="1"/>
  <c r="AV4" i="12" s="1"/>
  <c r="AV7" i="12" a="1"/>
  <c r="AV7" i="12" s="1"/>
  <c r="AV3" i="12" a="1"/>
  <c r="AV3" i="12" s="1"/>
  <c r="AV23" i="12" a="1"/>
  <c r="AV23" i="12" s="1"/>
  <c r="AV12" i="12" a="1"/>
  <c r="AV12" i="12" s="1"/>
  <c r="AV8" i="12" a="1"/>
  <c r="AV8" i="12" s="1"/>
  <c r="AV11" i="12" a="1"/>
  <c r="AV11" i="12" s="1"/>
  <c r="BP11" i="12" a="1"/>
  <c r="BP11" i="12" s="1"/>
  <c r="BM44" i="18"/>
  <c r="BM36" i="18"/>
  <c r="BM32" i="18"/>
  <c r="BM29" i="18"/>
  <c r="BM26" i="18"/>
  <c r="BM43" i="18"/>
  <c r="BM39" i="18"/>
  <c r="BM46" i="18"/>
  <c r="BM35" i="18"/>
  <c r="BM33" i="18"/>
  <c r="BM30" i="18"/>
  <c r="BM47" i="18"/>
  <c r="BM38" i="18"/>
  <c r="BM24" i="18"/>
  <c r="BM31" i="18"/>
  <c r="BM45" i="18"/>
  <c r="BM25" i="18"/>
  <c r="BM27" i="18"/>
  <c r="BM28" i="18"/>
  <c r="BM40" i="18"/>
  <c r="BM37" i="18"/>
  <c r="BM34" i="18"/>
  <c r="BM42" i="18"/>
  <c r="BM41" i="18"/>
  <c r="BM49" i="18"/>
  <c r="BM48" i="18"/>
  <c r="T14" i="8"/>
  <c r="D7" i="10"/>
  <c r="V14" i="8" s="1"/>
  <c r="X48" i="14"/>
  <c r="H86" i="10"/>
  <c r="Z48" i="14" s="1"/>
  <c r="T11" i="15"/>
  <c r="L4" i="10"/>
  <c r="V11" i="15" s="1"/>
  <c r="L85" i="10"/>
  <c r="Z47" i="15" s="1"/>
  <c r="X47" i="15"/>
  <c r="BP14" i="12" a="1"/>
  <c r="BP14" i="12" s="1"/>
  <c r="BP27" i="12" a="1"/>
  <c r="BP27" i="12" s="1"/>
  <c r="BP44" i="12" a="1"/>
  <c r="BP44" i="12" s="1"/>
  <c r="BP61" i="12" a="1"/>
  <c r="BP61" i="12" s="1"/>
  <c r="BP53" i="12" a="1"/>
  <c r="BP53" i="12" s="1"/>
  <c r="BP42" i="12" a="1"/>
  <c r="BP42" i="12" s="1"/>
  <c r="BP39" i="12" a="1"/>
  <c r="BP39" i="12" s="1"/>
  <c r="BP76" i="12" a="1"/>
  <c r="BP76" i="12" s="1"/>
  <c r="BP87" i="12" a="1"/>
  <c r="BP87" i="12" s="1"/>
  <c r="BP96" i="12" a="1"/>
  <c r="BP96" i="12" s="1"/>
  <c r="BP94" i="12" a="1"/>
  <c r="BP94" i="12" s="1"/>
  <c r="BP118" i="12" a="1"/>
  <c r="BP118" i="12" s="1"/>
  <c r="BP136" i="12" a="1"/>
  <c r="BP136" i="12" s="1"/>
  <c r="BP116" i="12" a="1"/>
  <c r="BP116" i="12" s="1"/>
  <c r="BP125" i="12" a="1"/>
  <c r="BP125" i="12" s="1"/>
  <c r="BP161" i="12" a="1"/>
  <c r="BP161" i="12" s="1"/>
  <c r="BP142" i="12" a="1"/>
  <c r="BP142" i="12" s="1"/>
  <c r="BP127" i="12" a="1"/>
  <c r="BP127" i="12" s="1"/>
  <c r="BP173" i="12" a="1"/>
  <c r="BP173" i="12" s="1"/>
  <c r="BP165" i="12" a="1"/>
  <c r="BP165" i="12" s="1"/>
  <c r="BP177" i="12" a="1"/>
  <c r="BP177" i="12" s="1"/>
  <c r="BP201" i="12" a="1"/>
  <c r="BP201" i="12" s="1"/>
  <c r="BP198" i="12" a="1"/>
  <c r="BP198" i="12" s="1"/>
  <c r="BP203" i="12" a="1"/>
  <c r="BP203" i="12" s="1"/>
  <c r="BP222" i="12" a="1"/>
  <c r="BP222" i="12" s="1"/>
  <c r="BP214" i="12" a="1"/>
  <c r="BP214" i="12" s="1"/>
  <c r="T41" i="15"/>
  <c r="L34" i="10"/>
  <c r="V41" i="15" s="1"/>
  <c r="T29" i="14"/>
  <c r="H22" i="10"/>
  <c r="V29" i="14" s="1"/>
  <c r="U5" i="14"/>
  <c r="C3" i="14"/>
  <c r="U6" i="14"/>
  <c r="T21" i="15"/>
  <c r="L14" i="10"/>
  <c r="V21" i="15" s="1"/>
  <c r="X52" i="8"/>
  <c r="D90" i="10"/>
  <c r="Z52" i="8" s="1"/>
  <c r="L43" i="10"/>
  <c r="V50" i="15" s="1"/>
  <c r="T50" i="15"/>
  <c r="T27" i="15"/>
  <c r="L20" i="10"/>
  <c r="V27" i="15" s="1"/>
  <c r="L70" i="10"/>
  <c r="Z32" i="15" s="1"/>
  <c r="X32" i="15"/>
  <c r="X28" i="15"/>
  <c r="L66" i="10"/>
  <c r="Z28" i="15" s="1"/>
  <c r="H13" i="10"/>
  <c r="V20" i="14" s="1"/>
  <c r="T20" i="14"/>
  <c r="X10" i="14"/>
  <c r="H48" i="10"/>
  <c r="Z10" i="14" s="1"/>
  <c r="T8" i="8"/>
  <c r="D1" i="10"/>
  <c r="V8" i="8" s="1"/>
  <c r="L52" i="10"/>
  <c r="Z14" i="15" s="1"/>
  <c r="X14" i="15"/>
  <c r="BP18" i="12" a="1"/>
  <c r="BP18" i="12" s="1"/>
  <c r="BP33" i="12" a="1"/>
  <c r="BP33" i="12" s="1"/>
  <c r="BP48" i="12" a="1"/>
  <c r="BP48" i="12" s="1"/>
  <c r="BP37" i="12" a="1"/>
  <c r="BP37" i="12" s="1"/>
  <c r="BP54" i="12" a="1"/>
  <c r="BP54" i="12" s="1"/>
  <c r="BP46" i="12" a="1"/>
  <c r="BP46" i="12" s="1"/>
  <c r="BP43" i="12" a="1"/>
  <c r="BP43" i="12" s="1"/>
  <c r="BP79" i="12" a="1"/>
  <c r="BP79" i="12" s="1"/>
  <c r="BP92" i="12" a="1"/>
  <c r="BP92" i="12" s="1"/>
  <c r="BP107" i="12" a="1"/>
  <c r="BP107" i="12" s="1"/>
  <c r="BP105" i="12" a="1"/>
  <c r="BP105" i="12" s="1"/>
  <c r="BP77" i="12" a="1"/>
  <c r="BP77" i="12" s="1"/>
  <c r="BP117" i="12" a="1"/>
  <c r="BP117" i="12" s="1"/>
  <c r="BP128" i="12" a="1"/>
  <c r="BP128" i="12" s="1"/>
  <c r="BP133" i="12" a="1"/>
  <c r="BP133" i="12" s="1"/>
  <c r="BP126" i="12" a="1"/>
  <c r="BP126" i="12" s="1"/>
  <c r="BP148" i="12" a="1"/>
  <c r="BP148" i="12" s="1"/>
  <c r="BP135" i="12" a="1"/>
  <c r="BP135" i="12" s="1"/>
  <c r="BP162" i="12" a="1"/>
  <c r="BP162" i="12" s="1"/>
  <c r="BP171" i="12" a="1"/>
  <c r="BP171" i="12" s="1"/>
  <c r="BP183" i="12" a="1"/>
  <c r="BP183" i="12" s="1"/>
  <c r="BP202" i="12" a="1"/>
  <c r="BP202" i="12" s="1"/>
  <c r="BP210" i="12" a="1"/>
  <c r="BP210" i="12" s="1"/>
  <c r="BP204" i="12" a="1"/>
  <c r="BP204" i="12" s="1"/>
  <c r="BP219" i="12" a="1"/>
  <c r="BP219" i="12" s="1"/>
  <c r="BP211" i="12" a="1"/>
  <c r="BP211" i="12" s="1"/>
  <c r="H78" i="10"/>
  <c r="Z40" i="14" s="1"/>
  <c r="X40" i="14"/>
  <c r="BP21" i="12" a="1"/>
  <c r="BP21" i="12" s="1"/>
  <c r="D88" i="10"/>
  <c r="Z50" i="8" s="1"/>
  <c r="X50" i="8"/>
  <c r="X36" i="15"/>
  <c r="L74" i="10"/>
  <c r="Z36" i="15" s="1"/>
  <c r="D20" i="10"/>
  <c r="V27" i="8" s="1"/>
  <c r="T27" i="8"/>
  <c r="T22" i="8"/>
  <c r="D15" i="10"/>
  <c r="V22" i="8" s="1"/>
  <c r="H66" i="10"/>
  <c r="Z28" i="14" s="1"/>
  <c r="X28" i="14"/>
  <c r="V38" i="10"/>
  <c r="I49" i="2"/>
  <c r="AH43" i="10" s="1"/>
  <c r="I47" i="2"/>
  <c r="AH41" i="10" s="1"/>
  <c r="D29" i="2"/>
  <c r="V36" i="10"/>
  <c r="I48" i="2"/>
  <c r="AH42" i="10" s="1"/>
  <c r="V37" i="10"/>
  <c r="T39" i="14"/>
  <c r="H32" i="10"/>
  <c r="V39" i="14" s="1"/>
  <c r="AC37" i="10"/>
  <c r="H82" i="10"/>
  <c r="Z44" i="14" s="1"/>
  <c r="X44" i="14"/>
  <c r="X42" i="15"/>
  <c r="L80" i="10"/>
  <c r="Z42" i="15" s="1"/>
  <c r="BP34" i="12" a="1"/>
  <c r="BP34" i="12" s="1"/>
  <c r="BP24" i="12" a="1"/>
  <c r="BP24" i="12" s="1"/>
  <c r="BP62" i="12" a="1"/>
  <c r="BP62" i="12" s="1"/>
  <c r="BP41" i="12" a="1"/>
  <c r="BP41" i="12" s="1"/>
  <c r="BP55" i="12" a="1"/>
  <c r="BP55" i="12" s="1"/>
  <c r="BP57" i="12" a="1"/>
  <c r="BP57" i="12" s="1"/>
  <c r="BP47" i="12" a="1"/>
  <c r="BP47" i="12" s="1"/>
  <c r="BP80" i="12" a="1"/>
  <c r="BP80" i="12" s="1"/>
  <c r="BP103" i="12" a="1"/>
  <c r="BP103" i="12" s="1"/>
  <c r="BP112" i="12" a="1"/>
  <c r="BP112" i="12" s="1"/>
  <c r="BP110" i="12" a="1"/>
  <c r="BP110" i="12" s="1"/>
  <c r="BP82" i="12" a="1"/>
  <c r="BP82" i="12" s="1"/>
  <c r="BP123" i="12" a="1"/>
  <c r="BP123" i="12" s="1"/>
  <c r="BP139" i="12" a="1"/>
  <c r="BP139" i="12" s="1"/>
  <c r="BP145" i="12" a="1"/>
  <c r="BP145" i="12" s="1"/>
  <c r="BP134" i="12" a="1"/>
  <c r="BP134" i="12" s="1"/>
  <c r="BP158" i="12" a="1"/>
  <c r="BP158" i="12" s="1"/>
  <c r="BP143" i="12" a="1"/>
  <c r="BP143" i="12" s="1"/>
  <c r="BP168" i="12" a="1"/>
  <c r="BP168" i="12" s="1"/>
  <c r="BP178" i="12" a="1"/>
  <c r="BP178" i="12" s="1"/>
  <c r="BP189" i="12" a="1"/>
  <c r="BP189" i="12" s="1"/>
  <c r="BP199" i="12" a="1"/>
  <c r="BP199" i="12" s="1"/>
  <c r="BP195" i="12" a="1"/>
  <c r="BP195" i="12" s="1"/>
  <c r="BP205" i="12" a="1"/>
  <c r="BP205" i="12" s="1"/>
  <c r="BP220" i="12" a="1"/>
  <c r="BP220" i="12" s="1"/>
  <c r="BP212" i="12" a="1"/>
  <c r="BP212" i="12" s="1"/>
  <c r="X32" i="14"/>
  <c r="H70" i="10"/>
  <c r="Z32" i="14" s="1"/>
  <c r="AJ38" i="10"/>
  <c r="AZ20" i="2" s="1"/>
  <c r="D32" i="10"/>
  <c r="V39" i="8" s="1"/>
  <c r="T39" i="8"/>
  <c r="H74" i="10"/>
  <c r="Z36" i="14" s="1"/>
  <c r="X36" i="14"/>
  <c r="H36" i="10"/>
  <c r="V43" i="14" s="1"/>
  <c r="T43" i="14"/>
  <c r="X20" i="15"/>
  <c r="L58" i="10"/>
  <c r="Z20" i="15" s="1"/>
  <c r="T43" i="15"/>
  <c r="L36" i="10"/>
  <c r="V43" i="15" s="1"/>
  <c r="D76" i="10"/>
  <c r="Z38" i="8" s="1"/>
  <c r="X38" i="8"/>
  <c r="L48" i="10"/>
  <c r="Z10" i="15" s="1"/>
  <c r="X10" i="15"/>
  <c r="X20" i="14"/>
  <c r="H58" i="10"/>
  <c r="Z20" i="14" s="1"/>
  <c r="X34" i="15"/>
  <c r="L72" i="10"/>
  <c r="Z34" i="15" s="1"/>
  <c r="T35" i="8"/>
  <c r="D28" i="10"/>
  <c r="V35" i="8" s="1"/>
  <c r="BP12" i="12" a="1"/>
  <c r="BP12" i="12" s="1"/>
  <c r="BP28" i="12" a="1"/>
  <c r="BP28" i="12" s="1"/>
  <c r="BP65" i="12" a="1"/>
  <c r="BP65" i="12" s="1"/>
  <c r="BP45" i="12" a="1"/>
  <c r="BP45" i="12" s="1"/>
  <c r="BP56" i="12" a="1"/>
  <c r="BP56" i="12" s="1"/>
  <c r="BP58" i="12" a="1"/>
  <c r="BP58" i="12" s="1"/>
  <c r="BP63" i="12" a="1"/>
  <c r="BP63" i="12" s="1"/>
  <c r="BP84" i="12" a="1"/>
  <c r="BP84" i="12" s="1"/>
  <c r="BP108" i="12" a="1"/>
  <c r="BP108" i="12" s="1"/>
  <c r="BP85" i="12" a="1"/>
  <c r="BP85" i="12" s="1"/>
  <c r="BP83" i="12" a="1"/>
  <c r="BP83" i="12" s="1"/>
  <c r="BP93" i="12" a="1"/>
  <c r="BP93" i="12" s="1"/>
  <c r="BP146" i="12" a="1"/>
  <c r="BP146" i="12" s="1"/>
  <c r="BP122" i="12" a="1"/>
  <c r="BP122" i="12" s="1"/>
  <c r="BP151" i="12" a="1"/>
  <c r="BP151" i="12" s="1"/>
  <c r="BP141" i="12" a="1"/>
  <c r="BP141" i="12" s="1"/>
  <c r="BP167" i="12" a="1"/>
  <c r="BP167" i="12" s="1"/>
  <c r="BP150" i="12" a="1"/>
  <c r="BP150" i="12" s="1"/>
  <c r="BP157" i="12" a="1"/>
  <c r="BP157" i="12" s="1"/>
  <c r="BP179" i="12" a="1"/>
  <c r="BP179" i="12" s="1"/>
  <c r="BP180" i="12" a="1"/>
  <c r="BP180" i="12" s="1"/>
  <c r="BP200" i="12" a="1"/>
  <c r="BP200" i="12" s="1"/>
  <c r="BP196" i="12" a="1"/>
  <c r="BP196" i="12" s="1"/>
  <c r="BP206" i="12" a="1"/>
  <c r="BP206" i="12" s="1"/>
  <c r="BP217" i="12" a="1"/>
  <c r="BP217" i="12" s="1"/>
  <c r="H62" i="10"/>
  <c r="Z24" i="14" s="1"/>
  <c r="X24" i="14"/>
  <c r="X18" i="15"/>
  <c r="L56" i="10"/>
  <c r="Z18" i="15" s="1"/>
  <c r="AC38" i="10"/>
  <c r="D60" i="10"/>
  <c r="Z22" i="8" s="1"/>
  <c r="X22" i="8"/>
  <c r="AZ16" i="2"/>
  <c r="AH38" i="10"/>
  <c r="T38" i="8"/>
  <c r="D31" i="10"/>
  <c r="V38" i="8" s="1"/>
  <c r="T25" i="14"/>
  <c r="H18" i="10"/>
  <c r="V25" i="14" s="1"/>
  <c r="AH49" i="10"/>
  <c r="F40" i="2"/>
  <c r="T45" i="14"/>
  <c r="H38" i="10"/>
  <c r="V45" i="14" s="1"/>
  <c r="X42" i="8"/>
  <c r="D80" i="10"/>
  <c r="Z42" i="8" s="1"/>
  <c r="X26" i="15"/>
  <c r="L64" i="10"/>
  <c r="Z26" i="15" s="1"/>
  <c r="T33" i="14"/>
  <c r="H26" i="10"/>
  <c r="V33" i="14" s="1"/>
  <c r="BP13" i="12" a="1"/>
  <c r="BP13" i="12" s="1"/>
  <c r="BP16" i="12" a="1"/>
  <c r="BP16" i="12" s="1"/>
  <c r="BP38" i="12" a="1"/>
  <c r="BP38" i="12" s="1"/>
  <c r="BP67" i="12" a="1"/>
  <c r="BP67" i="12" s="1"/>
  <c r="BP49" i="12" a="1"/>
  <c r="BP49" i="12" s="1"/>
  <c r="BP60" i="12" a="1"/>
  <c r="BP60" i="12" s="1"/>
  <c r="BP59" i="12" a="1"/>
  <c r="BP59" i="12" s="1"/>
  <c r="BP78" i="12" a="1"/>
  <c r="BP78" i="12" s="1"/>
  <c r="BP75" i="12" a="1"/>
  <c r="BP75" i="12" s="1"/>
  <c r="BP86" i="12" a="1"/>
  <c r="BP86" i="12" s="1"/>
  <c r="BP90" i="12" a="1"/>
  <c r="BP90" i="12" s="1"/>
  <c r="BP88" i="12" a="1"/>
  <c r="BP88" i="12" s="1"/>
  <c r="BP98" i="12" a="1"/>
  <c r="BP98" i="12" s="1"/>
  <c r="BP114" i="12" a="1"/>
  <c r="BP114" i="12" s="1"/>
  <c r="BP124" i="12" a="1"/>
  <c r="BP124" i="12" s="1"/>
  <c r="BP131" i="12" a="1"/>
  <c r="BP131" i="12" s="1"/>
  <c r="BP147" i="12" a="1"/>
  <c r="BP147" i="12" s="1"/>
  <c r="BP132" i="12" a="1"/>
  <c r="BP132" i="12" s="1"/>
  <c r="BP159" i="12" a="1"/>
  <c r="BP159" i="12" s="1"/>
  <c r="BP163" i="12" a="1"/>
  <c r="BP163" i="12" s="1"/>
  <c r="BP184" i="12" a="1"/>
  <c r="BP184" i="12" s="1"/>
  <c r="BP187" i="12" a="1"/>
  <c r="BP187" i="12" s="1"/>
  <c r="BP208" i="12" a="1"/>
  <c r="BP208" i="12" s="1"/>
  <c r="BP193" i="12" a="1"/>
  <c r="BP193" i="12" s="1"/>
  <c r="BP207" i="12" a="1"/>
  <c r="BP207" i="12" s="1"/>
  <c r="BP218" i="12" a="1"/>
  <c r="BP218" i="12" s="1"/>
  <c r="X12" i="15"/>
  <c r="L50" i="10"/>
  <c r="Z12" i="15" s="1"/>
  <c r="L78" i="10"/>
  <c r="Z40" i="15" s="1"/>
  <c r="X40" i="15"/>
  <c r="T8" i="15"/>
  <c r="L1" i="10"/>
  <c r="V8" i="15" s="1"/>
  <c r="D32" i="2"/>
  <c r="H28" i="10"/>
  <c r="V35" i="14" s="1"/>
  <c r="T35" i="14"/>
  <c r="X44" i="15"/>
  <c r="L82" i="10"/>
  <c r="Z44" i="15" s="1"/>
  <c r="T41" i="8"/>
  <c r="D34" i="10"/>
  <c r="V41" i="8" s="1"/>
  <c r="T18" i="8"/>
  <c r="D11" i="10"/>
  <c r="V18" i="8" s="1"/>
  <c r="X25" i="14"/>
  <c r="H63" i="10"/>
  <c r="Z25" i="14" s="1"/>
  <c r="X8" i="14"/>
  <c r="H46" i="10"/>
  <c r="Z8" i="14" s="1"/>
  <c r="T41" i="14"/>
  <c r="H34" i="10"/>
  <c r="V41" i="14" s="1"/>
  <c r="H10" i="10"/>
  <c r="V17" i="14" s="1"/>
  <c r="T17" i="14"/>
  <c r="BP6" i="12" a="1"/>
  <c r="BP6" i="12" s="1"/>
  <c r="BP2" i="12" a="1"/>
  <c r="BP2" i="12" s="1"/>
  <c r="BP4" i="12" a="1"/>
  <c r="BP4" i="12" s="1"/>
  <c r="BP9" i="12" a="1"/>
  <c r="BP9" i="12" s="1"/>
  <c r="BP8" i="12" a="1"/>
  <c r="BP8" i="12" s="1"/>
  <c r="BP17" i="12" a="1"/>
  <c r="BP17" i="12" s="1"/>
  <c r="BP20" i="12" a="1"/>
  <c r="BP20" i="12" s="1"/>
  <c r="BP25" i="12" a="1"/>
  <c r="BP25" i="12" s="1"/>
  <c r="BP68" i="12" a="1"/>
  <c r="BP68" i="12" s="1"/>
  <c r="BP50" i="12" a="1"/>
  <c r="BP50" i="12" s="1"/>
  <c r="BP64" i="12" a="1"/>
  <c r="BP64" i="12" s="1"/>
  <c r="BP66" i="12" a="1"/>
  <c r="BP66" i="12" s="1"/>
  <c r="BP73" i="12" a="1"/>
  <c r="BP73" i="12" s="1"/>
  <c r="BP69" i="12" a="1"/>
  <c r="BP69" i="12" s="1"/>
  <c r="BP97" i="12" a="1"/>
  <c r="BP97" i="12" s="1"/>
  <c r="BP101" i="12" a="1"/>
  <c r="BP101" i="12" s="1"/>
  <c r="BP99" i="12" a="1"/>
  <c r="BP99" i="12" s="1"/>
  <c r="BP109" i="12" a="1"/>
  <c r="BP109" i="12" s="1"/>
  <c r="BP119" i="12" a="1"/>
  <c r="BP119" i="12" s="1"/>
  <c r="BP130" i="12" a="1"/>
  <c r="BP130" i="12" s="1"/>
  <c r="BP140" i="12" a="1"/>
  <c r="BP140" i="12" s="1"/>
  <c r="BP154" i="12" a="1"/>
  <c r="BP154" i="12" s="1"/>
  <c r="BP149" i="12" a="1"/>
  <c r="BP149" i="12" s="1"/>
  <c r="BP166" i="12" a="1"/>
  <c r="BP166" i="12" s="1"/>
  <c r="BP170" i="12" a="1"/>
  <c r="BP170" i="12" s="1"/>
  <c r="BP190" i="12" a="1"/>
  <c r="BP190" i="12" s="1"/>
  <c r="BP188" i="12" a="1"/>
  <c r="BP188" i="12" s="1"/>
  <c r="BP181" i="12" a="1"/>
  <c r="BP181" i="12" s="1"/>
  <c r="BP194" i="12" a="1"/>
  <c r="BP194" i="12" s="1"/>
  <c r="BP209" i="12" a="1"/>
  <c r="BP209" i="12" s="1"/>
  <c r="BP215" i="12" a="1"/>
  <c r="BP215" i="12" s="1"/>
  <c r="D16" i="10"/>
  <c r="V23" i="8" s="1"/>
  <c r="T23" i="8"/>
  <c r="X16" i="14"/>
  <c r="H54" i="10"/>
  <c r="Z16" i="14" s="1"/>
  <c r="AL38" i="10"/>
  <c r="AZ24" i="2" s="1"/>
  <c r="C3" i="15"/>
  <c r="U6" i="15"/>
  <c r="U5" i="15"/>
  <c r="D68" i="10"/>
  <c r="Z30" i="8" s="1"/>
  <c r="X30" i="8"/>
  <c r="T51" i="8"/>
  <c r="D44" i="10"/>
  <c r="V51" i="8" s="1"/>
  <c r="T40" i="15"/>
  <c r="L33" i="10"/>
  <c r="V40" i="15" s="1"/>
  <c r="T48" i="15"/>
  <c r="L41" i="10"/>
  <c r="V48" i="15" s="1"/>
  <c r="T31" i="15"/>
  <c r="L24" i="10"/>
  <c r="V31" i="15" s="1"/>
  <c r="BP3" i="12" a="1"/>
  <c r="BP3" i="12" s="1"/>
  <c r="BP22" i="12" a="1"/>
  <c r="BP22" i="12" s="1"/>
  <c r="BP36" i="12" a="1"/>
  <c r="BP36" i="12" s="1"/>
  <c r="BP29" i="12" a="1"/>
  <c r="BP29" i="12" s="1"/>
  <c r="BP72" i="12" a="1"/>
  <c r="BP72" i="12" s="1"/>
  <c r="BP51" i="12" a="1"/>
  <c r="BP51" i="12" s="1"/>
  <c r="BP70" i="12" a="1"/>
  <c r="BP70" i="12" s="1"/>
  <c r="BP31" i="12" a="1"/>
  <c r="BP31" i="12" s="1"/>
  <c r="BP81" i="12" a="1"/>
  <c r="BP81" i="12" s="1"/>
  <c r="BP74" i="12" a="1"/>
  <c r="BP74" i="12" s="1"/>
  <c r="BP102" i="12" a="1"/>
  <c r="BP102" i="12" s="1"/>
  <c r="BP106" i="12" a="1"/>
  <c r="BP106" i="12" s="1"/>
  <c r="BP104" i="12" a="1"/>
  <c r="BP104" i="12" s="1"/>
  <c r="BP115" i="12" a="1"/>
  <c r="BP115" i="12" s="1"/>
  <c r="BP152" i="12" a="1"/>
  <c r="BP152" i="12" s="1"/>
  <c r="BP138" i="12" a="1"/>
  <c r="BP138" i="12" s="1"/>
  <c r="BP153" i="12" a="1"/>
  <c r="BP153" i="12" s="1"/>
  <c r="BP129" i="12" a="1"/>
  <c r="BP129" i="12" s="1"/>
  <c r="BP155" i="12" a="1"/>
  <c r="BP155" i="12" s="1"/>
  <c r="BP172" i="12" a="1"/>
  <c r="BP172" i="12" s="1"/>
  <c r="BP164" i="12" a="1"/>
  <c r="BP164" i="12" s="1"/>
  <c r="BP174" i="12" a="1"/>
  <c r="BP174" i="12" s="1"/>
  <c r="BP185" i="12" a="1"/>
  <c r="BP185" i="12" s="1"/>
  <c r="BP182" i="12" a="1"/>
  <c r="BP182" i="12" s="1"/>
  <c r="BP191" i="12" a="1"/>
  <c r="BP191" i="12" s="1"/>
  <c r="BP223" i="12" a="1"/>
  <c r="BP223" i="12" s="1"/>
  <c r="BP216" i="12" a="1"/>
  <c r="BP216" i="12" s="1"/>
  <c r="T21" i="14"/>
  <c r="H14" i="10"/>
  <c r="V21" i="14" s="1"/>
  <c r="D84" i="10"/>
  <c r="Z46" i="8" s="1"/>
  <c r="X46" i="8"/>
  <c r="T32" i="8"/>
  <c r="D25" i="10"/>
  <c r="V32" i="8" s="1"/>
  <c r="T47" i="15"/>
  <c r="L40" i="10"/>
  <c r="V47" i="15" s="1"/>
  <c r="D27" i="10"/>
  <c r="V34" i="8" s="1"/>
  <c r="T34" i="8"/>
  <c r="D35" i="10"/>
  <c r="V42" i="8" s="1"/>
  <c r="T42" i="8"/>
  <c r="AC22" i="10"/>
  <c r="L89" i="10"/>
  <c r="Z51" i="15" s="1"/>
  <c r="X51" i="15"/>
  <c r="BP40" i="12" a="1"/>
  <c r="BP40" i="12" s="1"/>
  <c r="BP32" i="12" a="1"/>
  <c r="BP32" i="12" s="1"/>
  <c r="BP95" i="12" a="1"/>
  <c r="BP95" i="12" s="1"/>
  <c r="BP52" i="12" a="1"/>
  <c r="BP52" i="12" s="1"/>
  <c r="BP100" i="12" a="1"/>
  <c r="BP100" i="12" s="1"/>
  <c r="BP35" i="12" a="1"/>
  <c r="BP35" i="12" s="1"/>
  <c r="BP71" i="12" a="1"/>
  <c r="BP71" i="12" s="1"/>
  <c r="BP111" i="12" a="1"/>
  <c r="BP111" i="12" s="1"/>
  <c r="BP91" i="12" a="1"/>
  <c r="BP91" i="12" s="1"/>
  <c r="BP89" i="12" a="1"/>
  <c r="BP89" i="12" s="1"/>
  <c r="BP113" i="12" a="1"/>
  <c r="BP113" i="12" s="1"/>
  <c r="BP120" i="12" a="1"/>
  <c r="BP120" i="12" s="1"/>
  <c r="BP121" i="12" a="1"/>
  <c r="BP121" i="12" s="1"/>
  <c r="BP144" i="12" a="1"/>
  <c r="BP144" i="12" s="1"/>
  <c r="BP156" i="12" a="1"/>
  <c r="BP156" i="12" s="1"/>
  <c r="BP137" i="12" a="1"/>
  <c r="BP137" i="12" s="1"/>
  <c r="BP169" i="12" a="1"/>
  <c r="BP169" i="12" s="1"/>
  <c r="BP160" i="12" a="1"/>
  <c r="BP160" i="12" s="1"/>
  <c r="BP176" i="12" a="1"/>
  <c r="BP176" i="12" s="1"/>
  <c r="BP175" i="12" a="1"/>
  <c r="BP175" i="12" s="1"/>
  <c r="BP186" i="12" a="1"/>
  <c r="BP186" i="12" s="1"/>
  <c r="BP197" i="12" a="1"/>
  <c r="BP197" i="12" s="1"/>
  <c r="BP192" i="12" a="1"/>
  <c r="BP192" i="12" s="1"/>
  <c r="BP221" i="12" a="1"/>
  <c r="BP221" i="12" s="1"/>
  <c r="BP213" i="12" a="1"/>
  <c r="BP213" i="12" s="1"/>
  <c r="T15" i="15"/>
  <c r="L8" i="10"/>
  <c r="V15" i="15" s="1"/>
  <c r="T29" i="15"/>
  <c r="L22" i="10"/>
  <c r="V29" i="15" s="1"/>
  <c r="T8" i="14"/>
  <c r="H1" i="10"/>
  <c r="V8" i="14" s="1"/>
  <c r="T35" i="15"/>
  <c r="L28" i="10"/>
  <c r="V35" i="15" s="1"/>
  <c r="T19" i="14"/>
  <c r="H12" i="10"/>
  <c r="V19" i="14" s="1"/>
  <c r="T10" i="8"/>
  <c r="D3" i="10"/>
  <c r="V10" i="8" s="1"/>
  <c r="AC12" i="10"/>
  <c r="T31" i="14"/>
  <c r="H24" i="10"/>
  <c r="V31" i="14" s="1"/>
  <c r="BP26" i="12" a="1"/>
  <c r="BP26" i="12" s="1"/>
  <c r="BJ26" i="18"/>
  <c r="BH25" i="18"/>
  <c r="BI25" i="18"/>
  <c r="BG26" i="18"/>
  <c r="AL209" i="12" l="1" a="1"/>
  <c r="AL209" i="12" s="1"/>
  <c r="AL190" i="12" a="1"/>
  <c r="AL190" i="12" s="1"/>
  <c r="AL197" i="12" a="1"/>
  <c r="AL197" i="12" s="1"/>
  <c r="AL118" i="12" a="1"/>
  <c r="AL118" i="12" s="1"/>
  <c r="AL71" i="12" a="1"/>
  <c r="AL71" i="12" s="1"/>
  <c r="M10" i="9"/>
  <c r="AL12" i="12" a="1"/>
  <c r="AL12" i="12" s="1"/>
  <c r="BZ136" i="12" a="1"/>
  <c r="BZ136" i="12" s="1"/>
  <c r="BZ135" i="12" a="1"/>
  <c r="BZ135" i="12" s="1"/>
  <c r="BZ94" i="12" a="1"/>
  <c r="BZ94" i="12" s="1"/>
  <c r="BZ72" i="12" a="1"/>
  <c r="BZ72" i="12" s="1"/>
  <c r="BZ47" i="12" a="1"/>
  <c r="BZ47" i="12" s="1"/>
  <c r="BZ120" i="12" a="1"/>
  <c r="BZ120" i="12" s="1"/>
  <c r="BZ203" i="12" a="1"/>
  <c r="BZ203" i="12" s="1"/>
  <c r="BZ30" i="12" a="1"/>
  <c r="BZ30" i="12" s="1"/>
  <c r="BZ110" i="12" a="1"/>
  <c r="BZ110" i="12" s="1"/>
  <c r="BZ159" i="12" a="1"/>
  <c r="BZ159" i="12" s="1"/>
  <c r="BZ18" i="12" a="1"/>
  <c r="BZ18" i="12" s="1"/>
  <c r="BZ74" i="12" a="1"/>
  <c r="BZ74" i="12" s="1"/>
  <c r="BZ132" i="12" a="1"/>
  <c r="BZ132" i="12" s="1"/>
  <c r="BZ216" i="12" a="1"/>
  <c r="BZ216" i="12" s="1"/>
  <c r="BZ53" i="12" a="1"/>
  <c r="BZ53" i="12" s="1"/>
  <c r="BZ86" i="12" a="1"/>
  <c r="BZ86" i="12" s="1"/>
  <c r="BZ177" i="12" a="1"/>
  <c r="BZ177" i="12" s="1"/>
  <c r="BZ13" i="12" a="1"/>
  <c r="BZ13" i="12" s="1"/>
  <c r="BZ112" i="12" a="1"/>
  <c r="BZ112" i="12" s="1"/>
  <c r="BZ140" i="12" a="1"/>
  <c r="BZ140" i="12" s="1"/>
  <c r="BZ208" i="12" a="1"/>
  <c r="BZ208" i="12" s="1"/>
  <c r="BZ93" i="12" a="1"/>
  <c r="BZ93" i="12" s="1"/>
  <c r="BZ155" i="12" a="1"/>
  <c r="BZ155" i="12" s="1"/>
  <c r="BZ182" i="12" a="1"/>
  <c r="BZ182" i="12" s="1"/>
  <c r="BZ60" i="12" a="1"/>
  <c r="BZ60" i="12" s="1"/>
  <c r="BZ107" i="12" a="1"/>
  <c r="BZ107" i="12" s="1"/>
  <c r="BZ179" i="12" a="1"/>
  <c r="BZ179" i="12" s="1"/>
  <c r="BZ202" i="12" a="1"/>
  <c r="BZ202" i="12" s="1"/>
  <c r="BZ215" i="12" a="1"/>
  <c r="BZ215" i="12" s="1"/>
  <c r="BZ164" i="12" a="1"/>
  <c r="BZ164" i="12" s="1"/>
  <c r="BZ115" i="12" a="1"/>
  <c r="BZ115" i="12" s="1"/>
  <c r="BZ61" i="12" a="1"/>
  <c r="BZ61" i="12" s="1"/>
  <c r="BZ141" i="12" a="1"/>
  <c r="BZ141" i="12" s="1"/>
  <c r="BZ184" i="12" a="1"/>
  <c r="BZ184" i="12" s="1"/>
  <c r="BZ51" i="12" a="1"/>
  <c r="BZ51" i="12" s="1"/>
  <c r="BZ97" i="12" a="1"/>
  <c r="BZ97" i="12" s="1"/>
  <c r="BZ162" i="12" a="1"/>
  <c r="BZ162" i="12" s="1"/>
  <c r="BZ9" i="12" a="1"/>
  <c r="BZ9" i="12" s="1"/>
  <c r="BZ96" i="12" a="1"/>
  <c r="BZ96" i="12" s="1"/>
  <c r="BZ152" i="12" a="1"/>
  <c r="BZ152" i="12" s="1"/>
  <c r="BZ210" i="12" a="1"/>
  <c r="BZ210" i="12" s="1"/>
  <c r="BZ57" i="12" a="1"/>
  <c r="BZ57" i="12" s="1"/>
  <c r="BZ121" i="12" a="1"/>
  <c r="BZ121" i="12" s="1"/>
  <c r="BZ194" i="12" a="1"/>
  <c r="BZ194" i="12" s="1"/>
  <c r="BZ25" i="12" a="1"/>
  <c r="BZ25" i="12" s="1"/>
  <c r="BZ100" i="12" a="1"/>
  <c r="BZ100" i="12" s="1"/>
  <c r="BZ171" i="12" a="1"/>
  <c r="BZ171" i="12" s="1"/>
  <c r="BZ11" i="12" a="1"/>
  <c r="BZ11" i="12" s="1"/>
  <c r="BZ104" i="12" a="1"/>
  <c r="BZ104" i="12" s="1"/>
  <c r="BZ160" i="12" a="1"/>
  <c r="BZ160" i="12" s="1"/>
  <c r="BZ217" i="12" a="1"/>
  <c r="BZ217" i="12" s="1"/>
  <c r="BZ66" i="12" a="1"/>
  <c r="BZ66" i="12" s="1"/>
  <c r="BZ118" i="12" a="1"/>
  <c r="BZ118" i="12" s="1"/>
  <c r="BZ192" i="12" a="1"/>
  <c r="BZ192" i="12" s="1"/>
  <c r="BZ75" i="12" a="1"/>
  <c r="BZ75" i="12" s="1"/>
  <c r="BZ106" i="12" a="1"/>
  <c r="BZ106" i="12" s="1"/>
  <c r="BZ81" i="12" a="1"/>
  <c r="BZ81" i="12" s="1"/>
  <c r="BZ24" i="12" a="1"/>
  <c r="BZ24" i="12" s="1"/>
  <c r="BZ78" i="12" a="1"/>
  <c r="BZ78" i="12" s="1"/>
  <c r="BZ139" i="12" a="1"/>
  <c r="BZ139" i="12" s="1"/>
  <c r="BZ212" i="12" a="1"/>
  <c r="BZ212" i="12" s="1"/>
  <c r="BZ63" i="12" a="1"/>
  <c r="BZ63" i="12" s="1"/>
  <c r="BZ126" i="12" a="1"/>
  <c r="BZ126" i="12" s="1"/>
  <c r="BZ190" i="12" a="1"/>
  <c r="BZ190" i="12" s="1"/>
  <c r="BZ31" i="12" a="1"/>
  <c r="BZ31" i="12" s="1"/>
  <c r="BZ82" i="12" a="1"/>
  <c r="BZ82" i="12" s="1"/>
  <c r="BZ165" i="12" a="1"/>
  <c r="BZ165" i="12" s="1"/>
  <c r="BZ20" i="12" a="1"/>
  <c r="BZ20" i="12" s="1"/>
  <c r="BZ71" i="12" a="1"/>
  <c r="BZ71" i="12" s="1"/>
  <c r="BZ131" i="12" a="1"/>
  <c r="BZ131" i="12" s="1"/>
  <c r="BZ201" i="12" a="1"/>
  <c r="BZ201" i="12" s="1"/>
  <c r="BZ54" i="12" a="1"/>
  <c r="BZ54" i="12" s="1"/>
  <c r="BZ91" i="12" a="1"/>
  <c r="BZ91" i="12" s="1"/>
  <c r="BZ196" i="12" a="1"/>
  <c r="BZ196" i="12" s="1"/>
  <c r="BZ29" i="12" a="1"/>
  <c r="BZ29" i="12" s="1"/>
  <c r="BZ105" i="12" a="1"/>
  <c r="BZ105" i="12" s="1"/>
  <c r="BZ163" i="12" a="1"/>
  <c r="BZ163" i="12" s="1"/>
  <c r="BZ5" i="12" a="1"/>
  <c r="BZ5" i="12" s="1"/>
  <c r="BZ70" i="12" a="1"/>
  <c r="BZ70" i="12" s="1"/>
  <c r="BZ129" i="12" a="1"/>
  <c r="BZ129" i="12" s="1"/>
  <c r="BZ183" i="12" a="1"/>
  <c r="BZ183" i="12" s="1"/>
  <c r="BZ137" i="12" a="1"/>
  <c r="BZ137" i="12" s="1"/>
  <c r="BZ125" i="12" a="1"/>
  <c r="BZ125" i="12" s="1"/>
  <c r="BZ168" i="12" a="1"/>
  <c r="BZ168" i="12" s="1"/>
  <c r="BZ38" i="12" a="1"/>
  <c r="BZ38" i="12" s="1"/>
  <c r="BZ111" i="12" a="1"/>
  <c r="BZ111" i="12" s="1"/>
  <c r="BZ133" i="12" a="1"/>
  <c r="BZ133" i="12" s="1"/>
  <c r="BZ220" i="12" a="1"/>
  <c r="BZ220" i="12" s="1"/>
  <c r="BZ76" i="12" a="1"/>
  <c r="BZ76" i="12" s="1"/>
  <c r="BZ148" i="12" a="1"/>
  <c r="BZ148" i="12" s="1"/>
  <c r="BZ185" i="12" a="1"/>
  <c r="BZ185" i="12" s="1"/>
  <c r="BZ52" i="12" a="1"/>
  <c r="BZ52" i="12" s="1"/>
  <c r="BZ108" i="12" a="1"/>
  <c r="BZ108" i="12" s="1"/>
  <c r="BZ176" i="12" a="1"/>
  <c r="BZ176" i="12" s="1"/>
  <c r="BZ21" i="12" a="1"/>
  <c r="BZ21" i="12" s="1"/>
  <c r="BZ77" i="12" a="1"/>
  <c r="BZ77" i="12" s="1"/>
  <c r="BZ138" i="12" a="1"/>
  <c r="BZ138" i="12" s="1"/>
  <c r="BZ205" i="12" a="1"/>
  <c r="BZ205" i="12" s="1"/>
  <c r="BZ58" i="12" a="1"/>
  <c r="BZ58" i="12" s="1"/>
  <c r="BZ122" i="12" a="1"/>
  <c r="BZ122" i="12" s="1"/>
  <c r="BZ195" i="12" a="1"/>
  <c r="BZ195" i="12" s="1"/>
  <c r="BZ49" i="12" a="1"/>
  <c r="BZ49" i="12" s="1"/>
  <c r="BZ103" i="12" a="1"/>
  <c r="BZ103" i="12" s="1"/>
  <c r="BZ173" i="12" a="1"/>
  <c r="BZ173" i="12" s="1"/>
  <c r="BZ15" i="12" a="1"/>
  <c r="BZ15" i="12" s="1"/>
  <c r="BZ109" i="12" a="1"/>
  <c r="BZ109" i="12" s="1"/>
  <c r="BZ127" i="12" a="1"/>
  <c r="BZ127" i="12" s="1"/>
  <c r="BZ214" i="12" a="1"/>
  <c r="BZ214" i="12" s="1"/>
  <c r="BZ198" i="12" a="1"/>
  <c r="BZ198" i="12" s="1"/>
  <c r="BZ223" i="12" a="1"/>
  <c r="BZ223" i="12" s="1"/>
  <c r="BZ80" i="12" a="1"/>
  <c r="BZ80" i="12" s="1"/>
  <c r="BZ34" i="12" a="1"/>
  <c r="BZ34" i="12" s="1"/>
  <c r="BZ99" i="12" a="1"/>
  <c r="BZ99" i="12" s="1"/>
  <c r="BZ170" i="12" a="1"/>
  <c r="BZ170" i="12" s="1"/>
  <c r="BZ14" i="12" a="1"/>
  <c r="BZ14" i="12" s="1"/>
  <c r="BZ69" i="12" a="1"/>
  <c r="BZ69" i="12" s="1"/>
  <c r="BZ150" i="12" a="1"/>
  <c r="BZ150" i="12" s="1"/>
  <c r="BZ206" i="12" a="1"/>
  <c r="BZ206" i="12" s="1"/>
  <c r="BZ56" i="12" a="1"/>
  <c r="BZ56" i="12" s="1"/>
  <c r="BZ116" i="12" a="1"/>
  <c r="BZ116" i="12" s="1"/>
  <c r="BZ181" i="12" a="1"/>
  <c r="BZ181" i="12" s="1"/>
  <c r="BZ10" i="12" a="1"/>
  <c r="BZ10" i="12" s="1"/>
  <c r="BZ101" i="12" a="1"/>
  <c r="BZ101" i="12" s="1"/>
  <c r="BZ130" i="12" a="1"/>
  <c r="BZ130" i="12" s="1"/>
  <c r="BZ211" i="12" a="1"/>
  <c r="BZ211" i="12" s="1"/>
  <c r="BZ40" i="12" a="1"/>
  <c r="BZ40" i="12" s="1"/>
  <c r="BZ149" i="12" a="1"/>
  <c r="BZ149" i="12" s="1"/>
  <c r="BZ189" i="12" a="1"/>
  <c r="BZ189" i="12" s="1"/>
  <c r="BZ55" i="12" a="1"/>
  <c r="BZ55" i="12" s="1"/>
  <c r="BZ102" i="12" a="1"/>
  <c r="BZ102" i="12" s="1"/>
  <c r="BZ178" i="12" a="1"/>
  <c r="BZ178" i="12" s="1"/>
  <c r="BZ26" i="12" a="1"/>
  <c r="BZ26" i="12" s="1"/>
  <c r="BZ95" i="12" a="1"/>
  <c r="BZ95" i="12" s="1"/>
  <c r="BZ166" i="12" a="1"/>
  <c r="BZ166" i="12" s="1"/>
  <c r="BZ222" i="12" a="1"/>
  <c r="BZ222" i="12" s="1"/>
  <c r="BZ7" i="12" a="1"/>
  <c r="BZ7" i="12" s="1"/>
  <c r="BZ19" i="12" a="1"/>
  <c r="BZ19" i="12" s="1"/>
  <c r="BZ8" i="12" a="1"/>
  <c r="BZ8" i="12" s="1"/>
  <c r="BZ114" i="12" a="1"/>
  <c r="BZ114" i="12" s="1"/>
  <c r="BZ39" i="12" a="1"/>
  <c r="BZ39" i="12" s="1"/>
  <c r="BZ92" i="12" a="1"/>
  <c r="BZ92" i="12" s="1"/>
  <c r="BZ156" i="12" a="1"/>
  <c r="BZ156" i="12" s="1"/>
  <c r="BZ37" i="12" a="1"/>
  <c r="BZ37" i="12" s="1"/>
  <c r="BZ85" i="12" a="1"/>
  <c r="BZ85" i="12" s="1"/>
  <c r="BZ145" i="12" a="1"/>
  <c r="BZ145" i="12" s="1"/>
  <c r="BZ213" i="12" a="1"/>
  <c r="BZ213" i="12" s="1"/>
  <c r="BZ65" i="12" a="1"/>
  <c r="BZ65" i="12" s="1"/>
  <c r="BZ117" i="12" a="1"/>
  <c r="BZ117" i="12" s="1"/>
  <c r="BZ191" i="12" a="1"/>
  <c r="BZ191" i="12" s="1"/>
  <c r="BZ43" i="12" a="1"/>
  <c r="BZ43" i="12" s="1"/>
  <c r="BZ89" i="12" a="1"/>
  <c r="BZ89" i="12" s="1"/>
  <c r="BZ158" i="12" a="1"/>
  <c r="BZ158" i="12" s="1"/>
  <c r="BZ219" i="12" a="1"/>
  <c r="BZ219" i="12" s="1"/>
  <c r="BZ88" i="12" a="1"/>
  <c r="BZ88" i="12" s="1"/>
  <c r="BZ142" i="12" a="1"/>
  <c r="BZ142" i="12" s="1"/>
  <c r="BZ180" i="12" a="1"/>
  <c r="BZ180" i="12" s="1"/>
  <c r="BZ59" i="12" a="1"/>
  <c r="BZ59" i="12" s="1"/>
  <c r="BZ124" i="12" a="1"/>
  <c r="BZ124" i="12" s="1"/>
  <c r="BZ204" i="12" a="1"/>
  <c r="BZ204" i="12" s="1"/>
  <c r="BZ32" i="12" a="1"/>
  <c r="BZ32" i="12" s="1"/>
  <c r="BZ83" i="12" a="1"/>
  <c r="BZ83" i="12" s="1"/>
  <c r="BZ169" i="12" a="1"/>
  <c r="BZ169" i="12" s="1"/>
  <c r="BZ3" i="12" a="1"/>
  <c r="BZ3" i="12" s="1"/>
  <c r="BZ62" i="12" a="1"/>
  <c r="BZ62" i="12" s="1"/>
  <c r="BZ67" i="12" a="1"/>
  <c r="BZ67" i="12" s="1"/>
  <c r="BZ50" i="12" a="1"/>
  <c r="BZ50" i="12" s="1"/>
  <c r="BZ174" i="12" a="1"/>
  <c r="BZ174" i="12" s="1"/>
  <c r="BZ42" i="12" a="1"/>
  <c r="BZ42" i="12" s="1"/>
  <c r="BZ119" i="12" a="1"/>
  <c r="BZ119" i="12" s="1"/>
  <c r="BZ197" i="12" a="1"/>
  <c r="BZ197" i="12" s="1"/>
  <c r="BZ35" i="12" a="1"/>
  <c r="BZ35" i="12" s="1"/>
  <c r="BZ113" i="12" a="1"/>
  <c r="BZ113" i="12" s="1"/>
  <c r="BZ147" i="12" a="1"/>
  <c r="BZ147" i="12" s="1"/>
  <c r="BZ221" i="12" a="1"/>
  <c r="BZ221" i="12" s="1"/>
  <c r="BZ79" i="12" a="1"/>
  <c r="BZ79" i="12" s="1"/>
  <c r="BZ154" i="12" a="1"/>
  <c r="BZ154" i="12" s="1"/>
  <c r="BZ200" i="12" a="1"/>
  <c r="BZ200" i="12" s="1"/>
  <c r="BZ36" i="12" a="1"/>
  <c r="BZ36" i="12" s="1"/>
  <c r="BZ87" i="12" a="1"/>
  <c r="BZ87" i="12" s="1"/>
  <c r="BZ172" i="12" a="1"/>
  <c r="BZ172" i="12" s="1"/>
  <c r="BZ23" i="12" a="1"/>
  <c r="BZ23" i="12" s="1"/>
  <c r="BZ73" i="12" a="1"/>
  <c r="BZ73" i="12" s="1"/>
  <c r="BZ151" i="12" a="1"/>
  <c r="BZ151" i="12" s="1"/>
  <c r="BZ207" i="12" a="1"/>
  <c r="BZ207" i="12" s="1"/>
  <c r="BZ44" i="12" a="1"/>
  <c r="BZ44" i="12" s="1"/>
  <c r="BZ157" i="12" a="1"/>
  <c r="BZ157" i="12" s="1"/>
  <c r="BZ186" i="12" a="1"/>
  <c r="BZ186" i="12" s="1"/>
  <c r="BZ27" i="12" a="1"/>
  <c r="BZ27" i="12" s="1"/>
  <c r="BZ143" i="12" a="1"/>
  <c r="BZ143" i="12" s="1"/>
  <c r="BZ161" i="12" a="1"/>
  <c r="BZ161" i="12" s="1"/>
  <c r="O8" i="8"/>
  <c r="M11" i="8"/>
  <c r="K11" i="8" s="1"/>
  <c r="E19" i="8"/>
  <c r="C19" i="8" s="1"/>
  <c r="Q9" i="8"/>
  <c r="O9" i="8" s="1"/>
  <c r="C8" i="8"/>
  <c r="E13" i="8"/>
  <c r="C13" i="8" s="1"/>
  <c r="E11" i="8"/>
  <c r="C11" i="8" s="1"/>
  <c r="H13" i="8"/>
  <c r="F13" i="8" s="1"/>
  <c r="E9" i="8"/>
  <c r="C9" i="8" s="1"/>
  <c r="C23" i="8"/>
  <c r="C22" i="8" s="1"/>
  <c r="BF54" i="12" a="1"/>
  <c r="BF54" i="12" s="1"/>
  <c r="BF137" i="12" a="1"/>
  <c r="BF137" i="12" s="1"/>
  <c r="BF205" i="12" a="1"/>
  <c r="BF205" i="12" s="1"/>
  <c r="BF70" i="12" a="1"/>
  <c r="BF70" i="12" s="1"/>
  <c r="BF112" i="12" a="1"/>
  <c r="BF112" i="12" s="1"/>
  <c r="BF168" i="12" a="1"/>
  <c r="BF168" i="12" s="1"/>
  <c r="BF25" i="12" a="1"/>
  <c r="BF25" i="12" s="1"/>
  <c r="BF86" i="12" a="1"/>
  <c r="BF86" i="12" s="1"/>
  <c r="BF167" i="12" a="1"/>
  <c r="BF167" i="12" s="1"/>
  <c r="BF216" i="12" a="1"/>
  <c r="BF216" i="12" s="1"/>
  <c r="BF57" i="12" a="1"/>
  <c r="BF57" i="12" s="1"/>
  <c r="BF155" i="12" a="1"/>
  <c r="BF155" i="12" s="1"/>
  <c r="BF189" i="12" a="1"/>
  <c r="BF189" i="12" s="1"/>
  <c r="BF48" i="12" a="1"/>
  <c r="BF48" i="12" s="1"/>
  <c r="BF101" i="12" a="1"/>
  <c r="BF101" i="12" s="1"/>
  <c r="BF169" i="12" a="1"/>
  <c r="BF169" i="12" s="1"/>
  <c r="BF20" i="12" a="1"/>
  <c r="BF20" i="12" s="1"/>
  <c r="BF89" i="12" a="1"/>
  <c r="BF89" i="12" s="1"/>
  <c r="BF146" i="12" a="1"/>
  <c r="BF146" i="12" s="1"/>
  <c r="BF215" i="12" a="1"/>
  <c r="BF215" i="12" s="1"/>
  <c r="BF42" i="12" a="1"/>
  <c r="BF42" i="12" s="1"/>
  <c r="BF123" i="12" a="1"/>
  <c r="BF123" i="12" s="1"/>
  <c r="BF190" i="12" a="1"/>
  <c r="BF190" i="12" s="1"/>
  <c r="BF63" i="12" a="1"/>
  <c r="BF63" i="12" s="1"/>
  <c r="BF96" i="12" a="1"/>
  <c r="BF96" i="12" s="1"/>
  <c r="BF161" i="12" a="1"/>
  <c r="BF161" i="12" s="1"/>
  <c r="BF6" i="12" a="1"/>
  <c r="BF6" i="12" s="1"/>
  <c r="BF22" i="12" a="1"/>
  <c r="BF22" i="12" s="1"/>
  <c r="BF82" i="12" a="1"/>
  <c r="BF82" i="12" s="1"/>
  <c r="BF130" i="12" a="1"/>
  <c r="BF130" i="12" s="1"/>
  <c r="BF202" i="12" a="1"/>
  <c r="BF202" i="12" s="1"/>
  <c r="BF49" i="12" a="1"/>
  <c r="BF49" i="12" s="1"/>
  <c r="BF100" i="12" a="1"/>
  <c r="BF100" i="12" s="1"/>
  <c r="BF178" i="12" a="1"/>
  <c r="BF178" i="12" s="1"/>
  <c r="BF32" i="12" a="1"/>
  <c r="BF32" i="12" s="1"/>
  <c r="BF99" i="12" a="1"/>
  <c r="BF99" i="12" s="1"/>
  <c r="BF147" i="12" a="1"/>
  <c r="BF147" i="12" s="1"/>
  <c r="BF209" i="12" a="1"/>
  <c r="BF209" i="12" s="1"/>
  <c r="BF97" i="12" a="1"/>
  <c r="BF97" i="12" s="1"/>
  <c r="BF151" i="12" a="1"/>
  <c r="BF151" i="12" s="1"/>
  <c r="BF184" i="12" a="1"/>
  <c r="BF184" i="12" s="1"/>
  <c r="BF74" i="12" a="1"/>
  <c r="BF74" i="12" s="1"/>
  <c r="BF158" i="12" a="1"/>
  <c r="BF158" i="12" s="1"/>
  <c r="BF182" i="12" a="1"/>
  <c r="BF182" i="12" s="1"/>
  <c r="BF27" i="12" a="1"/>
  <c r="BF27" i="12" s="1"/>
  <c r="BF98" i="12" a="1"/>
  <c r="BF98" i="12" s="1"/>
  <c r="BF124" i="12" a="1"/>
  <c r="BF124" i="12" s="1"/>
  <c r="BF220" i="12" a="1"/>
  <c r="BF220" i="12" s="1"/>
  <c r="BF58" i="12" a="1"/>
  <c r="BF58" i="12" s="1"/>
  <c r="BF149" i="12" a="1"/>
  <c r="BF149" i="12" s="1"/>
  <c r="BF186" i="12" a="1"/>
  <c r="BF186" i="12" s="1"/>
  <c r="BF41" i="12" a="1"/>
  <c r="BF41" i="12" s="1"/>
  <c r="BF84" i="12" a="1"/>
  <c r="BF84" i="12" s="1"/>
  <c r="BF177" i="12" a="1"/>
  <c r="BF177" i="12" s="1"/>
  <c r="BF14" i="12" a="1"/>
  <c r="BF14" i="12" s="1"/>
  <c r="BF21" i="12" a="1"/>
  <c r="BF21" i="12" s="1"/>
  <c r="BF81" i="12" a="1"/>
  <c r="BF81" i="12" s="1"/>
  <c r="BF139" i="12" a="1"/>
  <c r="BF139" i="12" s="1"/>
  <c r="BF208" i="12" a="1"/>
  <c r="BF208" i="12" s="1"/>
  <c r="BF60" i="12" a="1"/>
  <c r="BF60" i="12" s="1"/>
  <c r="BF135" i="12" a="1"/>
  <c r="BF135" i="12" s="1"/>
  <c r="BF197" i="12" a="1"/>
  <c r="BF197" i="12" s="1"/>
  <c r="BF33" i="12" a="1"/>
  <c r="BF33" i="12" s="1"/>
  <c r="BF87" i="12" a="1"/>
  <c r="BF87" i="12" s="1"/>
  <c r="BF170" i="12" a="1"/>
  <c r="BF170" i="12" s="1"/>
  <c r="BF12" i="12" a="1"/>
  <c r="BF12" i="12" s="1"/>
  <c r="BF71" i="12" a="1"/>
  <c r="BF71" i="12" s="1"/>
  <c r="BF128" i="12" a="1"/>
  <c r="BF128" i="12" s="1"/>
  <c r="BF217" i="12" a="1"/>
  <c r="BF217" i="12" s="1"/>
  <c r="BF34" i="12" a="1"/>
  <c r="BF34" i="12" s="1"/>
  <c r="BF116" i="12" a="1"/>
  <c r="BF116" i="12" s="1"/>
  <c r="BF192" i="12" a="1"/>
  <c r="BF192" i="12" s="1"/>
  <c r="BF43" i="12" a="1"/>
  <c r="BF43" i="12" s="1"/>
  <c r="BF108" i="12" a="1"/>
  <c r="BF108" i="12" s="1"/>
  <c r="BF166" i="12" a="1"/>
  <c r="BF166" i="12" s="1"/>
  <c r="BF15" i="12" a="1"/>
  <c r="BF15" i="12" s="1"/>
  <c r="BF77" i="12" a="1"/>
  <c r="BF77" i="12" s="1"/>
  <c r="BF125" i="12" a="1"/>
  <c r="BF125" i="12" s="1"/>
  <c r="BF201" i="12" a="1"/>
  <c r="BF201" i="12" s="1"/>
  <c r="BF52" i="12" a="1"/>
  <c r="BF52" i="12" s="1"/>
  <c r="BF115" i="12" a="1"/>
  <c r="BF115" i="12" s="1"/>
  <c r="BF175" i="12" a="1"/>
  <c r="BF175" i="12" s="1"/>
  <c r="BF4" i="12" a="1"/>
  <c r="BF4" i="12" s="1"/>
  <c r="BF17" i="12" a="1"/>
  <c r="BF17" i="12" s="1"/>
  <c r="BF110" i="12" a="1"/>
  <c r="BF110" i="12" s="1"/>
  <c r="BF131" i="12" a="1"/>
  <c r="BF131" i="12" s="1"/>
  <c r="BF210" i="12" a="1"/>
  <c r="BF210" i="12" s="1"/>
  <c r="BF55" i="12" a="1"/>
  <c r="BF55" i="12" s="1"/>
  <c r="BF142" i="12" a="1"/>
  <c r="BF142" i="12" s="1"/>
  <c r="BF218" i="12" a="1"/>
  <c r="BF218" i="12" s="1"/>
  <c r="BF40" i="12" a="1"/>
  <c r="BF40" i="12" s="1"/>
  <c r="BF85" i="12" a="1"/>
  <c r="BF85" i="12" s="1"/>
  <c r="BF156" i="12" a="1"/>
  <c r="BF156" i="12" s="1"/>
  <c r="BF26" i="12" a="1"/>
  <c r="BF26" i="12" s="1"/>
  <c r="BF104" i="12" a="1"/>
  <c r="BF104" i="12" s="1"/>
  <c r="BF153" i="12" a="1"/>
  <c r="BF153" i="12" s="1"/>
  <c r="BF222" i="12" a="1"/>
  <c r="BF222" i="12" s="1"/>
  <c r="BF64" i="12" a="1"/>
  <c r="BF64" i="12" s="1"/>
  <c r="BF132" i="12" a="1"/>
  <c r="BF132" i="12" s="1"/>
  <c r="BF203" i="12" a="1"/>
  <c r="BF203" i="12" s="1"/>
  <c r="BF62" i="12" a="1"/>
  <c r="BF62" i="12" s="1"/>
  <c r="BF106" i="12" a="1"/>
  <c r="BF106" i="12" s="1"/>
  <c r="BF174" i="12" a="1"/>
  <c r="BF174" i="12" s="1"/>
  <c r="BF37" i="12" a="1"/>
  <c r="BF37" i="12" s="1"/>
  <c r="BF94" i="12" a="1"/>
  <c r="BF94" i="12" s="1"/>
  <c r="BF152" i="12" a="1"/>
  <c r="BF152" i="12" s="1"/>
  <c r="BF212" i="12" a="1"/>
  <c r="BF212" i="12" s="1"/>
  <c r="BF46" i="12" a="1"/>
  <c r="BF46" i="12" s="1"/>
  <c r="BF129" i="12" a="1"/>
  <c r="BF129" i="12" s="1"/>
  <c r="BF191" i="12" a="1"/>
  <c r="BF191" i="12" s="1"/>
  <c r="BF8" i="12" a="1"/>
  <c r="BF8" i="12" s="1"/>
  <c r="BF24" i="12" a="1"/>
  <c r="BF24" i="12" s="1"/>
  <c r="BF114" i="12" a="1"/>
  <c r="BF114" i="12" s="1"/>
  <c r="BF141" i="12" a="1"/>
  <c r="BF141" i="12" s="1"/>
  <c r="BF18" i="12" a="1"/>
  <c r="BF18" i="12" s="1"/>
  <c r="BF75" i="12" a="1"/>
  <c r="BF75" i="12" s="1"/>
  <c r="BF138" i="12" a="1"/>
  <c r="BF138" i="12" s="1"/>
  <c r="BF204" i="12" a="1"/>
  <c r="BF204" i="12" s="1"/>
  <c r="BF61" i="12" a="1"/>
  <c r="BF61" i="12" s="1"/>
  <c r="BF111" i="12" a="1"/>
  <c r="BF111" i="12" s="1"/>
  <c r="BF180" i="12" a="1"/>
  <c r="BF180" i="12" s="1"/>
  <c r="BF35" i="12" a="1"/>
  <c r="BF35" i="12" s="1"/>
  <c r="BF92" i="12" a="1"/>
  <c r="BF92" i="12" s="1"/>
  <c r="BF164" i="12" a="1"/>
  <c r="BF164" i="12" s="1"/>
  <c r="BF10" i="12" a="1"/>
  <c r="BF10" i="12" s="1"/>
  <c r="BF102" i="12" a="1"/>
  <c r="BF102" i="12" s="1"/>
  <c r="BF157" i="12" a="1"/>
  <c r="BF157" i="12" s="1"/>
  <c r="BF185" i="12" a="1"/>
  <c r="BF185" i="12" s="1"/>
  <c r="BF50" i="12" a="1"/>
  <c r="BF50" i="12" s="1"/>
  <c r="BF120" i="12" a="1"/>
  <c r="BF120" i="12" s="1"/>
  <c r="BF183" i="12" a="1"/>
  <c r="BF183" i="12" s="1"/>
  <c r="BF31" i="12" a="1"/>
  <c r="BF31" i="12" s="1"/>
  <c r="BF109" i="12" a="1"/>
  <c r="BF109" i="12" s="1"/>
  <c r="BF126" i="12" a="1"/>
  <c r="BF126" i="12" s="1"/>
  <c r="BF221" i="12" a="1"/>
  <c r="BF221" i="12" s="1"/>
  <c r="BF59" i="12" a="1"/>
  <c r="BF59" i="12" s="1"/>
  <c r="BF159" i="12" a="1"/>
  <c r="BF159" i="12" s="1"/>
  <c r="BF187" i="12" a="1"/>
  <c r="BF187" i="12" s="1"/>
  <c r="BF66" i="12" a="1"/>
  <c r="BF66" i="12" s="1"/>
  <c r="BF107" i="12" a="1"/>
  <c r="BF107" i="12" s="1"/>
  <c r="BF162" i="12" a="1"/>
  <c r="BF162" i="12" s="1"/>
  <c r="BF23" i="12" a="1"/>
  <c r="BF23" i="12" s="1"/>
  <c r="BF83" i="12" a="1"/>
  <c r="BF83" i="12" s="1"/>
  <c r="BF145" i="12" a="1"/>
  <c r="BF145" i="12" s="1"/>
  <c r="BF206" i="12" a="1"/>
  <c r="BF206" i="12" s="1"/>
  <c r="BF67" i="12" a="1"/>
  <c r="BF67" i="12" s="1"/>
  <c r="BF117" i="12" a="1"/>
  <c r="BF117" i="12" s="1"/>
  <c r="BF194" i="12" a="1"/>
  <c r="BF194" i="12" s="1"/>
  <c r="BF44" i="12" a="1"/>
  <c r="BF44" i="12" s="1"/>
  <c r="BF90" i="12" a="1"/>
  <c r="BF90" i="12" s="1"/>
  <c r="BF163" i="12" a="1"/>
  <c r="BF163" i="12" s="1"/>
  <c r="BF16" i="12" a="1"/>
  <c r="BF16" i="12" s="1"/>
  <c r="BF76" i="12" a="1"/>
  <c r="BF76" i="12" s="1"/>
  <c r="BF136" i="12" a="1"/>
  <c r="BF136" i="12" s="1"/>
  <c r="BF214" i="12" a="1"/>
  <c r="BF214" i="12" s="1"/>
  <c r="BF38" i="12" a="1"/>
  <c r="BF38" i="12" s="1"/>
  <c r="BF121" i="12" a="1"/>
  <c r="BF121" i="12" s="1"/>
  <c r="BF193" i="12" a="1"/>
  <c r="BF193" i="12" s="1"/>
  <c r="BF47" i="12" a="1"/>
  <c r="BF47" i="12" s="1"/>
  <c r="BF91" i="12" a="1"/>
  <c r="BF91" i="12" s="1"/>
  <c r="BF172" i="12" a="1"/>
  <c r="BF172" i="12" s="1"/>
  <c r="BF19" i="12" a="1"/>
  <c r="BF19" i="12" s="1"/>
  <c r="BF78" i="12" a="1"/>
  <c r="BF78" i="12" s="1"/>
  <c r="BF133" i="12" a="1"/>
  <c r="BF133" i="12" s="1"/>
  <c r="BF207" i="12" a="1"/>
  <c r="BF207" i="12" s="1"/>
  <c r="BF45" i="12" a="1"/>
  <c r="BF45" i="12" s="1"/>
  <c r="BF95" i="12" a="1"/>
  <c r="BF95" i="12" s="1"/>
  <c r="BF198" i="12" a="1"/>
  <c r="BF198" i="12" s="1"/>
  <c r="BF29" i="12" a="1"/>
  <c r="BF29" i="12" s="1"/>
  <c r="BF88" i="12" a="1"/>
  <c r="BF88" i="12" s="1"/>
  <c r="BF140" i="12" a="1"/>
  <c r="BF140" i="12" s="1"/>
  <c r="BF211" i="12" a="1"/>
  <c r="BF211" i="12" s="1"/>
  <c r="BF56" i="12" a="1"/>
  <c r="BF56" i="12" s="1"/>
  <c r="BF148" i="12" a="1"/>
  <c r="BF148" i="12" s="1"/>
  <c r="BF188" i="12" a="1"/>
  <c r="BF188" i="12" s="1"/>
  <c r="BF65" i="12" a="1"/>
  <c r="BF65" i="12" s="1"/>
  <c r="BF118" i="12" a="1"/>
  <c r="BF118" i="12" s="1"/>
  <c r="BF179" i="12" a="1"/>
  <c r="BF179" i="12" s="1"/>
  <c r="BF30" i="12" a="1"/>
  <c r="BF30" i="12" s="1"/>
  <c r="BF93" i="12" a="1"/>
  <c r="BF93" i="12" s="1"/>
  <c r="BF173" i="12" a="1"/>
  <c r="BF173" i="12" s="1"/>
  <c r="BF223" i="12" a="1"/>
  <c r="BF223" i="12" s="1"/>
  <c r="BF72" i="12" a="1"/>
  <c r="BF72" i="12" s="1"/>
  <c r="BF143" i="12" a="1"/>
  <c r="BF143" i="12" s="1"/>
  <c r="BF219" i="12" a="1"/>
  <c r="BF219" i="12" s="1"/>
  <c r="BF69" i="12" a="1"/>
  <c r="BF69" i="12" s="1"/>
  <c r="BF79" i="12" a="1"/>
  <c r="BF79" i="12" s="1"/>
  <c r="BF176" i="12" a="1"/>
  <c r="BF176" i="12" s="1"/>
  <c r="BF13" i="12" a="1"/>
  <c r="BF13" i="12" s="1"/>
  <c r="BF105" i="12" a="1"/>
  <c r="BF105" i="12" s="1"/>
  <c r="BF122" i="12" a="1"/>
  <c r="BF122" i="12" s="1"/>
  <c r="M12" i="9"/>
  <c r="M30" i="9"/>
  <c r="M41" i="9"/>
  <c r="AL203" i="12" a="1"/>
  <c r="AL203" i="12" s="1"/>
  <c r="AL154" i="12" a="1"/>
  <c r="AL154" i="12" s="1"/>
  <c r="AL29" i="12" a="1"/>
  <c r="AL29" i="12" s="1"/>
  <c r="M8" i="9"/>
  <c r="M47" i="9"/>
  <c r="AL117" i="12" a="1"/>
  <c r="AL117" i="12" s="1"/>
  <c r="AL27" i="12" a="1"/>
  <c r="AL27" i="12" s="1"/>
  <c r="AL182" i="12" a="1"/>
  <c r="AL182" i="12" s="1"/>
  <c r="AL81" i="12" a="1"/>
  <c r="AL81" i="12" s="1"/>
  <c r="AL173" i="12" a="1"/>
  <c r="AL173" i="12" s="1"/>
  <c r="AL110" i="12" a="1"/>
  <c r="AL110" i="12" s="1"/>
  <c r="M29" i="9"/>
  <c r="AL169" i="12" a="1"/>
  <c r="AL169" i="12" s="1"/>
  <c r="AL80" i="12" a="1"/>
  <c r="AL80" i="12" s="1"/>
  <c r="AL152" i="12" a="1"/>
  <c r="AL152" i="12" s="1"/>
  <c r="AL60" i="12" a="1"/>
  <c r="AL60" i="12" s="1"/>
  <c r="AL217" i="12" a="1"/>
  <c r="AL217" i="12" s="1"/>
  <c r="AL172" i="12" a="1"/>
  <c r="AL172" i="12" s="1"/>
  <c r="AL108" i="12" a="1"/>
  <c r="AL108" i="12" s="1"/>
  <c r="AL17" i="12" a="1"/>
  <c r="AL17" i="12" s="1"/>
  <c r="AL50" i="12" a="1"/>
  <c r="AL50" i="12" s="1"/>
  <c r="AB2" i="12" a="1"/>
  <c r="AB2" i="12" s="1"/>
  <c r="AL85" i="12" a="1"/>
  <c r="AL85" i="12" s="1"/>
  <c r="AL45" i="12" a="1"/>
  <c r="AL45" i="12" s="1"/>
  <c r="AB5" i="12" a="1"/>
  <c r="AB5" i="12" s="1"/>
  <c r="AB7" i="12" a="1"/>
  <c r="AB7" i="12" s="1"/>
  <c r="AB3" i="12" a="1"/>
  <c r="AB3" i="12" s="1"/>
  <c r="AB11" i="12" a="1"/>
  <c r="AB11" i="12" s="1"/>
  <c r="AB14" i="12" a="1"/>
  <c r="AB14" i="12" s="1"/>
  <c r="AB10" i="12" a="1"/>
  <c r="AB10" i="12" s="1"/>
  <c r="AB6" i="12" a="1"/>
  <c r="AB6" i="12" s="1"/>
  <c r="AB4" i="12" a="1"/>
  <c r="AB4" i="12" s="1"/>
  <c r="AB9" i="12" a="1"/>
  <c r="AB9" i="12" s="1"/>
  <c r="M18" i="9"/>
  <c r="AB8" i="12" a="1"/>
  <c r="AB8" i="12" s="1"/>
  <c r="M16" i="9"/>
  <c r="Q32" i="9"/>
  <c r="R41" i="12" a="1"/>
  <c r="R41" i="12" s="1"/>
  <c r="AL41" i="12" a="1"/>
  <c r="AL41" i="12" s="1"/>
  <c r="Q22" i="9"/>
  <c r="R210" i="12" a="1"/>
  <c r="R210" i="12" s="1"/>
  <c r="R221" i="12" a="1"/>
  <c r="R221" i="12" s="1"/>
  <c r="M44" i="9"/>
  <c r="R136" i="12" a="1"/>
  <c r="R136" i="12" s="1"/>
  <c r="R159" i="12" a="1"/>
  <c r="R159" i="12" s="1"/>
  <c r="M14" i="9"/>
  <c r="M21" i="9"/>
  <c r="M17" i="9"/>
  <c r="M45" i="9"/>
  <c r="Q25" i="9"/>
  <c r="M24" i="9"/>
  <c r="Q9" i="9"/>
  <c r="M13" i="9"/>
  <c r="M39" i="9"/>
  <c r="Q37" i="9"/>
  <c r="Q57" i="9"/>
  <c r="Q23" i="9"/>
  <c r="M31" i="9"/>
  <c r="M60" i="9"/>
  <c r="Q62" i="9"/>
  <c r="Q41" i="9"/>
  <c r="R75" i="12" a="1"/>
  <c r="R75" i="12" s="1"/>
  <c r="R169" i="12" a="1"/>
  <c r="R169" i="12" s="1"/>
  <c r="R107" i="12" a="1"/>
  <c r="R107" i="12" s="1"/>
  <c r="R37" i="12" a="1"/>
  <c r="R37" i="12" s="1"/>
  <c r="R213" i="12" a="1"/>
  <c r="R213" i="12" s="1"/>
  <c r="R128" i="12" a="1"/>
  <c r="R128" i="12" s="1"/>
  <c r="R98" i="12" a="1"/>
  <c r="R98" i="12" s="1"/>
  <c r="R28" i="12" a="1"/>
  <c r="R28" i="12" s="1"/>
  <c r="Q46" i="9"/>
  <c r="M27" i="9"/>
  <c r="Q16" i="9"/>
  <c r="M11" i="9"/>
  <c r="M55" i="9"/>
  <c r="M37" i="9"/>
  <c r="Q36" i="9"/>
  <c r="Q11" i="9"/>
  <c r="M53" i="9"/>
  <c r="M34" i="9"/>
  <c r="AL112" i="12" a="1"/>
  <c r="AL112" i="12" s="1"/>
  <c r="Q17" i="9"/>
  <c r="R218" i="12" a="1"/>
  <c r="R218" i="12" s="1"/>
  <c r="R130" i="12" a="1"/>
  <c r="R130" i="12" s="1"/>
  <c r="R88" i="12" a="1"/>
  <c r="R88" i="12" s="1"/>
  <c r="R24" i="12" a="1"/>
  <c r="R24" i="12" s="1"/>
  <c r="M59" i="9"/>
  <c r="R205" i="12" a="1"/>
  <c r="R205" i="12" s="1"/>
  <c r="R170" i="12" a="1"/>
  <c r="R170" i="12" s="1"/>
  <c r="R85" i="12" a="1"/>
  <c r="R85" i="12" s="1"/>
  <c r="Q7" i="9"/>
  <c r="R192" i="12" a="1"/>
  <c r="R192" i="12" s="1"/>
  <c r="M62" i="9"/>
  <c r="M23" i="9"/>
  <c r="Q13" i="9"/>
  <c r="Q58" i="9"/>
  <c r="M26" i="9"/>
  <c r="M50" i="9"/>
  <c r="Q26" i="9"/>
  <c r="Q49" i="9"/>
  <c r="Q48" i="9"/>
  <c r="R208" i="12" a="1"/>
  <c r="R208" i="12" s="1"/>
  <c r="R132" i="12" a="1"/>
  <c r="R132" i="12" s="1"/>
  <c r="R112" i="12" a="1"/>
  <c r="R112" i="12" s="1"/>
  <c r="R10" i="12" a="1"/>
  <c r="R10" i="12" s="1"/>
  <c r="M38" i="9"/>
  <c r="R193" i="12" a="1"/>
  <c r="R193" i="12" s="1"/>
  <c r="R140" i="12" a="1"/>
  <c r="R140" i="12" s="1"/>
  <c r="R80" i="12" a="1"/>
  <c r="R80" i="12" s="1"/>
  <c r="Q61" i="9"/>
  <c r="Q43" i="9"/>
  <c r="R131" i="12" a="1"/>
  <c r="R131" i="12" s="1"/>
  <c r="M61" i="9"/>
  <c r="Q38" i="9"/>
  <c r="M58" i="9"/>
  <c r="Q8" i="9"/>
  <c r="Q51" i="9"/>
  <c r="Q54" i="9"/>
  <c r="Q14" i="9"/>
  <c r="Q30" i="9"/>
  <c r="R190" i="12" a="1"/>
  <c r="R190" i="12" s="1"/>
  <c r="R147" i="12" a="1"/>
  <c r="R147" i="12" s="1"/>
  <c r="R64" i="12" a="1"/>
  <c r="R64" i="12" s="1"/>
  <c r="R183" i="12" a="1"/>
  <c r="R183" i="12" s="1"/>
  <c r="R123" i="12" a="1"/>
  <c r="R123" i="12" s="1"/>
  <c r="R56" i="12" a="1"/>
  <c r="R56" i="12" s="1"/>
  <c r="Q44" i="9"/>
  <c r="Q45" i="9"/>
  <c r="R48" i="12" a="1"/>
  <c r="R48" i="12" s="1"/>
  <c r="M42" i="9"/>
  <c r="M7" i="9"/>
  <c r="M56" i="9"/>
  <c r="Q39" i="9"/>
  <c r="M19" i="9"/>
  <c r="M20" i="9"/>
  <c r="M51" i="9"/>
  <c r="Q33" i="9"/>
  <c r="Q19" i="9"/>
  <c r="R198" i="12" a="1"/>
  <c r="R198" i="12" s="1"/>
  <c r="R117" i="12" a="1"/>
  <c r="R117" i="12" s="1"/>
  <c r="R57" i="12" a="1"/>
  <c r="R57" i="12" s="1"/>
  <c r="R187" i="12" a="1"/>
  <c r="R187" i="12" s="1"/>
  <c r="R116" i="12" a="1"/>
  <c r="R116" i="12" s="1"/>
  <c r="R52" i="12" a="1"/>
  <c r="R52" i="12" s="1"/>
  <c r="Q29" i="9"/>
  <c r="M43" i="9"/>
  <c r="Q42" i="9"/>
  <c r="Q40" i="9"/>
  <c r="M40" i="9"/>
  <c r="Q21" i="9"/>
  <c r="M52" i="9"/>
  <c r="M35" i="9"/>
  <c r="AL3" i="12" a="1"/>
  <c r="AL3" i="12" s="1"/>
  <c r="R148" i="12" a="1"/>
  <c r="R148" i="12" s="1"/>
  <c r="R167" i="12" a="1"/>
  <c r="R167" i="12" s="1"/>
  <c r="R89" i="12" a="1"/>
  <c r="R89" i="12" s="1"/>
  <c r="R42" i="12" a="1"/>
  <c r="R42" i="12" s="1"/>
  <c r="Q56" i="9"/>
  <c r="R8" i="12" a="1"/>
  <c r="R8" i="12" s="1"/>
  <c r="Q60" i="9"/>
  <c r="Q27" i="9"/>
  <c r="Q59" i="9"/>
  <c r="M28" i="9"/>
  <c r="Q53" i="9"/>
  <c r="M33" i="9"/>
  <c r="M22" i="9"/>
  <c r="R179" i="12" a="1"/>
  <c r="R179" i="12" s="1"/>
  <c r="R53" i="12" a="1"/>
  <c r="R53" i="12" s="1"/>
  <c r="Q50" i="9"/>
  <c r="R173" i="12" a="1"/>
  <c r="R173" i="12" s="1"/>
  <c r="R100" i="12" a="1"/>
  <c r="R100" i="12" s="1"/>
  <c r="R46" i="12" a="1"/>
  <c r="R46" i="12" s="1"/>
  <c r="R163" i="12" a="1"/>
  <c r="R163" i="12" s="1"/>
  <c r="R102" i="12" a="1"/>
  <c r="R102" i="12" s="1"/>
  <c r="R35" i="12" a="1"/>
  <c r="R35" i="12" s="1"/>
  <c r="Q18" i="9"/>
  <c r="Q55" i="9"/>
  <c r="M15" i="9"/>
  <c r="M54" i="9"/>
  <c r="Q31" i="9"/>
  <c r="M9" i="9"/>
  <c r="Q34" i="9"/>
  <c r="Q52" i="9"/>
  <c r="M36" i="9"/>
  <c r="Q47" i="9"/>
  <c r="M25" i="9"/>
  <c r="AL167" i="12" a="1"/>
  <c r="AL167" i="12" s="1"/>
  <c r="Q9" i="14"/>
  <c r="O9" i="14" s="1"/>
  <c r="M9" i="14"/>
  <c r="K9" i="14" s="1"/>
  <c r="E19" i="14"/>
  <c r="C19" i="14" s="1"/>
  <c r="E11" i="14"/>
  <c r="C11" i="14" s="1"/>
  <c r="E9" i="14"/>
  <c r="C9" i="14" s="1"/>
  <c r="C8" i="14"/>
  <c r="E13" i="14"/>
  <c r="C13" i="14" s="1"/>
  <c r="C23" i="14"/>
  <c r="C22" i="14" s="1"/>
  <c r="H13" i="14"/>
  <c r="F13" i="14" s="1"/>
  <c r="O8" i="14"/>
  <c r="M11" i="14"/>
  <c r="K11" i="14" s="1"/>
  <c r="E13" i="15"/>
  <c r="C13" i="15" s="1"/>
  <c r="M9" i="15"/>
  <c r="K9" i="15" s="1"/>
  <c r="C8" i="15"/>
  <c r="E9" i="15"/>
  <c r="C9" i="15" s="1"/>
  <c r="E19" i="15"/>
  <c r="C19" i="15" s="1"/>
  <c r="M11" i="15"/>
  <c r="K11" i="15" s="1"/>
  <c r="E11" i="15"/>
  <c r="C11" i="15" s="1"/>
  <c r="O8" i="15"/>
  <c r="H13" i="15"/>
  <c r="F13" i="15" s="1"/>
  <c r="C23" i="15"/>
  <c r="C22" i="15" s="1"/>
  <c r="Q9" i="15"/>
  <c r="O9" i="15" s="1"/>
  <c r="R212" i="12" a="1"/>
  <c r="R212" i="12" s="1"/>
  <c r="R145" i="12" a="1"/>
  <c r="R145" i="12" s="1"/>
  <c r="R87" i="12" a="1"/>
  <c r="R87" i="12" s="1"/>
  <c r="R23" i="12" a="1"/>
  <c r="R23" i="12" s="1"/>
  <c r="R215" i="12" a="1"/>
  <c r="R215" i="12" s="1"/>
  <c r="R139" i="12" a="1"/>
  <c r="R139" i="12" s="1"/>
  <c r="R119" i="12" a="1"/>
  <c r="R119" i="12" s="1"/>
  <c r="R21" i="12" a="1"/>
  <c r="R21" i="12" s="1"/>
  <c r="R177" i="12" a="1"/>
  <c r="R177" i="12" s="1"/>
  <c r="R94" i="12" a="1"/>
  <c r="R94" i="12" s="1"/>
  <c r="R71" i="12" a="1"/>
  <c r="R71" i="12" s="1"/>
  <c r="R217" i="12" a="1"/>
  <c r="R217" i="12" s="1"/>
  <c r="R151" i="12" a="1"/>
  <c r="R151" i="12" s="1"/>
  <c r="R109" i="12" a="1"/>
  <c r="R109" i="12" s="1"/>
  <c r="R13" i="12" a="1"/>
  <c r="R13" i="12" s="1"/>
  <c r="R196" i="12" a="1"/>
  <c r="R196" i="12" s="1"/>
  <c r="R155" i="12" a="1"/>
  <c r="R155" i="12" s="1"/>
  <c r="R59" i="12" a="1"/>
  <c r="R59" i="12" s="1"/>
  <c r="R12" i="12" a="1"/>
  <c r="R12" i="12" s="1"/>
  <c r="R161" i="12" a="1"/>
  <c r="R161" i="12" s="1"/>
  <c r="R105" i="12" a="1"/>
  <c r="R105" i="12" s="1"/>
  <c r="R50" i="12" a="1"/>
  <c r="R50" i="12" s="1"/>
  <c r="R5" i="12" a="1"/>
  <c r="R5" i="12" s="1"/>
  <c r="AB219" i="12" a="1"/>
  <c r="AB219" i="12" s="1"/>
  <c r="AB208" i="12" a="1"/>
  <c r="AB208" i="12" s="1"/>
  <c r="AB195" i="12" a="1"/>
  <c r="AB195" i="12" s="1"/>
  <c r="AB201" i="12" a="1"/>
  <c r="AB201" i="12" s="1"/>
  <c r="AB192" i="12" a="1"/>
  <c r="AB192" i="12" s="1"/>
  <c r="AB179" i="12" a="1"/>
  <c r="AB179" i="12" s="1"/>
  <c r="AB164" i="12" a="1"/>
  <c r="AB164" i="12" s="1"/>
  <c r="AB159" i="12" a="1"/>
  <c r="AB159" i="12" s="1"/>
  <c r="AB129" i="12" a="1"/>
  <c r="AB129" i="12" s="1"/>
  <c r="AB131" i="12" a="1"/>
  <c r="AB131" i="12" s="1"/>
  <c r="AB145" i="12" a="1"/>
  <c r="AB145" i="12" s="1"/>
  <c r="AB157" i="12" a="1"/>
  <c r="AB157" i="12" s="1"/>
  <c r="AB152" i="12" a="1"/>
  <c r="AB152" i="12" s="1"/>
  <c r="AB97" i="12" a="1"/>
  <c r="AB97" i="12" s="1"/>
  <c r="AB104" i="12" a="1"/>
  <c r="AB104" i="12" s="1"/>
  <c r="AB84" i="12" a="1"/>
  <c r="AB84" i="12" s="1"/>
  <c r="AB96" i="12" a="1"/>
  <c r="AB96" i="12" s="1"/>
  <c r="AB74" i="12" a="1"/>
  <c r="AB74" i="12" s="1"/>
  <c r="AB77" i="12" a="1"/>
  <c r="AB77" i="12" s="1"/>
  <c r="AB45" i="12" a="1"/>
  <c r="AB45" i="12" s="1"/>
  <c r="AB60" i="12" a="1"/>
  <c r="AB60" i="12" s="1"/>
  <c r="AB56" i="12" a="1"/>
  <c r="AB56" i="12" s="1"/>
  <c r="AB34" i="12" a="1"/>
  <c r="AB34" i="12" s="1"/>
  <c r="AB30" i="12" a="1"/>
  <c r="AB30" i="12" s="1"/>
  <c r="AB16" i="12" a="1"/>
  <c r="AB16" i="12" s="1"/>
  <c r="AB50" i="12" a="1"/>
  <c r="AB50" i="12" s="1"/>
  <c r="AB222" i="12" a="1"/>
  <c r="AB222" i="12" s="1"/>
  <c r="AB204" i="12" a="1"/>
  <c r="AB204" i="12" s="1"/>
  <c r="AB198" i="12" a="1"/>
  <c r="AB198" i="12" s="1"/>
  <c r="AB186" i="12" a="1"/>
  <c r="AB186" i="12" s="1"/>
  <c r="AB191" i="12" a="1"/>
  <c r="AB191" i="12" s="1"/>
  <c r="AB194" i="12" a="1"/>
  <c r="AB194" i="12" s="1"/>
  <c r="AB163" i="12" a="1"/>
  <c r="AB163" i="12" s="1"/>
  <c r="AB161" i="12" a="1"/>
  <c r="AB161" i="12" s="1"/>
  <c r="AB156" i="12" a="1"/>
  <c r="AB156" i="12" s="1"/>
  <c r="AB153" i="12" a="1"/>
  <c r="AB153" i="12" s="1"/>
  <c r="AB138" i="12" a="1"/>
  <c r="AB138" i="12" s="1"/>
  <c r="AB121" i="12" a="1"/>
  <c r="AB121" i="12" s="1"/>
  <c r="AB133" i="12" a="1"/>
  <c r="AB133" i="12" s="1"/>
  <c r="AB92" i="12" a="1"/>
  <c r="AB92" i="12" s="1"/>
  <c r="AB93" i="12" a="1"/>
  <c r="AB93" i="12" s="1"/>
  <c r="AB123" i="12" a="1"/>
  <c r="AB123" i="12" s="1"/>
  <c r="AB107" i="12" a="1"/>
  <c r="AB107" i="12" s="1"/>
  <c r="AB79" i="12" a="1"/>
  <c r="AB79" i="12" s="1"/>
  <c r="AB72" i="12" a="1"/>
  <c r="AB72" i="12" s="1"/>
  <c r="AB41" i="12" a="1"/>
  <c r="AB41" i="12" s="1"/>
  <c r="AB59" i="12" a="1"/>
  <c r="AB59" i="12" s="1"/>
  <c r="AB55" i="12" a="1"/>
  <c r="AB55" i="12" s="1"/>
  <c r="AB31" i="12" a="1"/>
  <c r="AB31" i="12" s="1"/>
  <c r="AB26" i="12" a="1"/>
  <c r="AB26" i="12" s="1"/>
  <c r="AB23" i="12" a="1"/>
  <c r="AB23" i="12" s="1"/>
  <c r="AB19" i="12" a="1"/>
  <c r="AB19" i="12" s="1"/>
  <c r="AB15" i="12" a="1"/>
  <c r="AB15" i="12" s="1"/>
  <c r="AB221" i="12" a="1"/>
  <c r="AB221" i="12" s="1"/>
  <c r="AB209" i="12" a="1"/>
  <c r="AB209" i="12" s="1"/>
  <c r="AB197" i="12" a="1"/>
  <c r="AB197" i="12" s="1"/>
  <c r="AB185" i="12" a="1"/>
  <c r="AB185" i="12" s="1"/>
  <c r="AB183" i="12" a="1"/>
  <c r="AB183" i="12" s="1"/>
  <c r="AB178" i="12" a="1"/>
  <c r="AB178" i="12" s="1"/>
  <c r="AB168" i="12" a="1"/>
  <c r="AB168" i="12" s="1"/>
  <c r="AB143" i="12" a="1"/>
  <c r="AB143" i="12" s="1"/>
  <c r="AB154" i="12" a="1"/>
  <c r="AB154" i="12" s="1"/>
  <c r="AB146" i="12" a="1"/>
  <c r="AB146" i="12" s="1"/>
  <c r="AB130" i="12" a="1"/>
  <c r="AB130" i="12" s="1"/>
  <c r="AB116" i="12" a="1"/>
  <c r="AB116" i="12" s="1"/>
  <c r="AB122" i="12" a="1"/>
  <c r="AB122" i="12" s="1"/>
  <c r="AB81" i="12" a="1"/>
  <c r="AB81" i="12" s="1"/>
  <c r="AB88" i="12" a="1"/>
  <c r="AB88" i="12" s="1"/>
  <c r="AB111" i="12" a="1"/>
  <c r="AB111" i="12" s="1"/>
  <c r="AB102" i="12" a="1"/>
  <c r="AB102" i="12" s="1"/>
  <c r="AB75" i="12" a="1"/>
  <c r="AB75" i="12" s="1"/>
  <c r="AB110" i="12" a="1"/>
  <c r="AB110" i="12" s="1"/>
  <c r="AB67" i="12" a="1"/>
  <c r="AB67" i="12" s="1"/>
  <c r="AB58" i="12" a="1"/>
  <c r="AB58" i="12" s="1"/>
  <c r="AB54" i="12" a="1"/>
  <c r="AB54" i="12" s="1"/>
  <c r="AB27" i="12" a="1"/>
  <c r="AB27" i="12" s="1"/>
  <c r="AB52" i="12" a="1"/>
  <c r="AB52" i="12" s="1"/>
  <c r="AB17" i="12" a="1"/>
  <c r="AB17" i="12" s="1"/>
  <c r="AB216" i="12" a="1"/>
  <c r="AB216" i="12" s="1"/>
  <c r="AB223" i="12" a="1"/>
  <c r="AB223" i="12" s="1"/>
  <c r="AB206" i="12" a="1"/>
  <c r="AB206" i="12" s="1"/>
  <c r="AB182" i="12" a="1"/>
  <c r="AB182" i="12" s="1"/>
  <c r="AB203" i="12" a="1"/>
  <c r="AB203" i="12" s="1"/>
  <c r="AB177" i="12" a="1"/>
  <c r="AB177" i="12" s="1"/>
  <c r="AB174" i="12" a="1"/>
  <c r="AB174" i="12" s="1"/>
  <c r="AB176" i="12" a="1"/>
  <c r="AB176" i="12" s="1"/>
  <c r="AB132" i="12" a="1"/>
  <c r="AB132" i="12" s="1"/>
  <c r="AB148" i="12" a="1"/>
  <c r="AB148" i="12" s="1"/>
  <c r="AB140" i="12" a="1"/>
  <c r="AB140" i="12" s="1"/>
  <c r="AB162" i="12" a="1"/>
  <c r="AB162" i="12" s="1"/>
  <c r="AB139" i="12" a="1"/>
  <c r="AB139" i="12" s="1"/>
  <c r="AB127" i="12" a="1"/>
  <c r="AB127" i="12" s="1"/>
  <c r="AB103" i="12" a="1"/>
  <c r="AB103" i="12" s="1"/>
  <c r="AB118" i="12" a="1"/>
  <c r="AB118" i="12" s="1"/>
  <c r="AB106" i="12" a="1"/>
  <c r="AB106" i="12" s="1"/>
  <c r="AB91" i="12" a="1"/>
  <c r="AB91" i="12" s="1"/>
  <c r="AB70" i="12" a="1"/>
  <c r="AB70" i="12" s="1"/>
  <c r="AB83" i="12" a="1"/>
  <c r="AB83" i="12" s="1"/>
  <c r="AB71" i="12" a="1"/>
  <c r="AB71" i="12" s="1"/>
  <c r="AB47" i="12" a="1"/>
  <c r="AB47" i="12" s="1"/>
  <c r="AB53" i="12" a="1"/>
  <c r="AB53" i="12" s="1"/>
  <c r="AB39" i="12" a="1"/>
  <c r="AB39" i="12" s="1"/>
  <c r="AB46" i="12" a="1"/>
  <c r="AB46" i="12" s="1"/>
  <c r="AB12" i="12" a="1"/>
  <c r="AB12" i="12" s="1"/>
  <c r="AB25" i="12" a="1"/>
  <c r="AB25" i="12" s="1"/>
  <c r="AB215" i="12" a="1"/>
  <c r="AB215" i="12" s="1"/>
  <c r="AB212" i="12" a="1"/>
  <c r="AB212" i="12" s="1"/>
  <c r="AB205" i="12" a="1"/>
  <c r="AB205" i="12" s="1"/>
  <c r="AB200" i="12" a="1"/>
  <c r="AB200" i="12" s="1"/>
  <c r="AB188" i="12" a="1"/>
  <c r="AB188" i="12" s="1"/>
  <c r="AB193" i="12" a="1"/>
  <c r="AB193" i="12" s="1"/>
  <c r="AB171" i="12" a="1"/>
  <c r="AB171" i="12" s="1"/>
  <c r="AB173" i="12" a="1"/>
  <c r="AB173" i="12" s="1"/>
  <c r="AB155" i="12" a="1"/>
  <c r="AB155" i="12" s="1"/>
  <c r="AB134" i="12" a="1"/>
  <c r="AB134" i="12" s="1"/>
  <c r="AB136" i="12" a="1"/>
  <c r="AB136" i="12" s="1"/>
  <c r="AB150" i="12" a="1"/>
  <c r="AB150" i="12" s="1"/>
  <c r="AB124" i="12" a="1"/>
  <c r="AB124" i="12" s="1"/>
  <c r="AB120" i="12" a="1"/>
  <c r="AB120" i="12" s="1"/>
  <c r="AB98" i="12" a="1"/>
  <c r="AB98" i="12" s="1"/>
  <c r="AB114" i="12" a="1"/>
  <c r="AB114" i="12" s="1"/>
  <c r="AB95" i="12" a="1"/>
  <c r="AB95" i="12" s="1"/>
  <c r="AB86" i="12" a="1"/>
  <c r="AB86" i="12" s="1"/>
  <c r="AB99" i="12" a="1"/>
  <c r="AB99" i="12" s="1"/>
  <c r="AB62" i="12" a="1"/>
  <c r="AB62" i="12" s="1"/>
  <c r="AB65" i="12" a="1"/>
  <c r="AB65" i="12" s="1"/>
  <c r="AB43" i="12" a="1"/>
  <c r="AB43" i="12" s="1"/>
  <c r="AB36" i="12" a="1"/>
  <c r="AB36" i="12" s="1"/>
  <c r="AB38" i="12" a="1"/>
  <c r="AB38" i="12" s="1"/>
  <c r="AB35" i="12" a="1"/>
  <c r="AB35" i="12" s="1"/>
  <c r="AB218" i="12" a="1"/>
  <c r="AB218" i="12" s="1"/>
  <c r="AB211" i="12" a="1"/>
  <c r="AB211" i="12" s="1"/>
  <c r="AB214" i="12" a="1"/>
  <c r="AB214" i="12" s="1"/>
  <c r="AB199" i="12" a="1"/>
  <c r="AB199" i="12" s="1"/>
  <c r="AB187" i="12" a="1"/>
  <c r="AB187" i="12" s="1"/>
  <c r="AB181" i="12" a="1"/>
  <c r="AB181" i="12" s="1"/>
  <c r="AB165" i="12" a="1"/>
  <c r="AB165" i="12" s="1"/>
  <c r="AB166" i="12" a="1"/>
  <c r="AB166" i="12" s="1"/>
  <c r="AB149" i="12" a="1"/>
  <c r="AB149" i="12" s="1"/>
  <c r="AB126" i="12" a="1"/>
  <c r="AB126" i="12" s="1"/>
  <c r="AB128" i="12" a="1"/>
  <c r="AB128" i="12" s="1"/>
  <c r="AB144" i="12" a="1"/>
  <c r="AB144" i="12" s="1"/>
  <c r="AB119" i="12" a="1"/>
  <c r="AB119" i="12" s="1"/>
  <c r="AB115" i="12" a="1"/>
  <c r="AB115" i="12" s="1"/>
  <c r="AB87" i="12" a="1"/>
  <c r="AB87" i="12" s="1"/>
  <c r="AB105" i="12" a="1"/>
  <c r="AB105" i="12" s="1"/>
  <c r="AB90" i="12" a="1"/>
  <c r="AB90" i="12" s="1"/>
  <c r="AB73" i="12" a="1"/>
  <c r="AB73" i="12" s="1"/>
  <c r="AB94" i="12" a="1"/>
  <c r="AB94" i="12" s="1"/>
  <c r="AB69" i="12" a="1"/>
  <c r="AB69" i="12" s="1"/>
  <c r="AB64" i="12" a="1"/>
  <c r="AB64" i="12" s="1"/>
  <c r="AB66" i="12" a="1"/>
  <c r="AB66" i="12" s="1"/>
  <c r="AB28" i="12" a="1"/>
  <c r="AB28" i="12" s="1"/>
  <c r="AB37" i="12" a="1"/>
  <c r="AB37" i="12" s="1"/>
  <c r="AB42" i="12" a="1"/>
  <c r="AB42" i="12" s="1"/>
  <c r="AB20" i="12" a="1"/>
  <c r="AB20" i="12" s="1"/>
  <c r="AB13" i="12" a="1"/>
  <c r="AB13" i="12" s="1"/>
  <c r="AB217" i="12" a="1"/>
  <c r="AB217" i="12" s="1"/>
  <c r="AB210" i="12" a="1"/>
  <c r="AB210" i="12" s="1"/>
  <c r="AB207" i="12" a="1"/>
  <c r="AB207" i="12" s="1"/>
  <c r="AB184" i="12" a="1"/>
  <c r="AB184" i="12" s="1"/>
  <c r="AB190" i="12" a="1"/>
  <c r="AB190" i="12" s="1"/>
  <c r="AB175" i="12" a="1"/>
  <c r="AB175" i="12" s="1"/>
  <c r="AB158" i="12" a="1"/>
  <c r="AB158" i="12" s="1"/>
  <c r="AB160" i="12" a="1"/>
  <c r="AB160" i="12" s="1"/>
  <c r="AB142" i="12" a="1"/>
  <c r="AB142" i="12" s="1"/>
  <c r="AB147" i="12" a="1"/>
  <c r="AB147" i="12" s="1"/>
  <c r="AB167" i="12" a="1"/>
  <c r="AB167" i="12" s="1"/>
  <c r="AB135" i="12" a="1"/>
  <c r="AB135" i="12" s="1"/>
  <c r="AB125" i="12" a="1"/>
  <c r="AB125" i="12" s="1"/>
  <c r="AB113" i="12" a="1"/>
  <c r="AB113" i="12" s="1"/>
  <c r="AB82" i="12" a="1"/>
  <c r="AB82" i="12" s="1"/>
  <c r="AB100" i="12" a="1"/>
  <c r="AB100" i="12" s="1"/>
  <c r="AB112" i="12" a="1"/>
  <c r="AB112" i="12" s="1"/>
  <c r="AB68" i="12" a="1"/>
  <c r="AB68" i="12" s="1"/>
  <c r="AB78" i="12" a="1"/>
  <c r="AB78" i="12" s="1"/>
  <c r="AB63" i="12" a="1"/>
  <c r="AB63" i="12" s="1"/>
  <c r="AB48" i="12" a="1"/>
  <c r="AB48" i="12" s="1"/>
  <c r="AB61" i="12" a="1"/>
  <c r="AB61" i="12" s="1"/>
  <c r="AB51" i="12" a="1"/>
  <c r="AB51" i="12" s="1"/>
  <c r="AB32" i="12" a="1"/>
  <c r="AB32" i="12" s="1"/>
  <c r="AB33" i="12" a="1"/>
  <c r="AB33" i="12" s="1"/>
  <c r="AB21" i="12" a="1"/>
  <c r="AB21" i="12" s="1"/>
  <c r="AB22" i="12" a="1"/>
  <c r="AB22" i="12" s="1"/>
  <c r="AB24" i="12" a="1"/>
  <c r="AB24" i="12" s="1"/>
  <c r="AB220" i="12" a="1"/>
  <c r="AB220" i="12" s="1"/>
  <c r="AB213" i="12" a="1"/>
  <c r="AB213" i="12" s="1"/>
  <c r="AB196" i="12" a="1"/>
  <c r="AB196" i="12" s="1"/>
  <c r="AB202" i="12" a="1"/>
  <c r="AB202" i="12" s="1"/>
  <c r="AB189" i="12" a="1"/>
  <c r="AB189" i="12" s="1"/>
  <c r="AB180" i="12" a="1"/>
  <c r="AB180" i="12" s="1"/>
  <c r="AB170" i="12" a="1"/>
  <c r="AB170" i="12" s="1"/>
  <c r="AB172" i="12" a="1"/>
  <c r="AB172" i="12" s="1"/>
  <c r="AB137" i="12" a="1"/>
  <c r="AB137" i="12" s="1"/>
  <c r="AB141" i="12" a="1"/>
  <c r="AB141" i="12" s="1"/>
  <c r="AB151" i="12" a="1"/>
  <c r="AB151" i="12" s="1"/>
  <c r="AB169" i="12" a="1"/>
  <c r="AB169" i="12" s="1"/>
  <c r="AB117" i="12" a="1"/>
  <c r="AB117" i="12" s="1"/>
  <c r="AB108" i="12" a="1"/>
  <c r="AB108" i="12" s="1"/>
  <c r="AB109" i="12" a="1"/>
  <c r="AB109" i="12" s="1"/>
  <c r="AB89" i="12" a="1"/>
  <c r="AB89" i="12" s="1"/>
  <c r="AB101" i="12" a="1"/>
  <c r="AB101" i="12" s="1"/>
  <c r="AB80" i="12" a="1"/>
  <c r="AB80" i="12" s="1"/>
  <c r="AB76" i="12" a="1"/>
  <c r="AB76" i="12" s="1"/>
  <c r="AB49" i="12" a="1"/>
  <c r="AB49" i="12" s="1"/>
  <c r="AB85" i="12" a="1"/>
  <c r="AB85" i="12" s="1"/>
  <c r="AB57" i="12" a="1"/>
  <c r="AB57" i="12" s="1"/>
  <c r="AB44" i="12" a="1"/>
  <c r="AB44" i="12" s="1"/>
  <c r="AB40" i="12" a="1"/>
  <c r="AB40" i="12" s="1"/>
  <c r="AB29" i="12" a="1"/>
  <c r="AB29" i="12" s="1"/>
  <c r="R220" i="12" a="1"/>
  <c r="R220" i="12" s="1"/>
  <c r="R150" i="12" a="1"/>
  <c r="R150" i="12" s="1"/>
  <c r="R70" i="12" a="1"/>
  <c r="R70" i="12" s="1"/>
  <c r="R19" i="12" a="1"/>
  <c r="R19" i="12" s="1"/>
  <c r="BP30" i="12" a="1"/>
  <c r="BP30" i="12" s="1"/>
  <c r="Q35" i="9" s="1"/>
  <c r="BP23" i="12" a="1"/>
  <c r="BP23" i="12" s="1"/>
  <c r="Q28" i="9" s="1"/>
  <c r="BP7" i="12" a="1"/>
  <c r="BP7" i="12" s="1"/>
  <c r="Q12" i="9" s="1"/>
  <c r="BP15" i="12" a="1"/>
  <c r="BP15" i="12" s="1"/>
  <c r="Q20" i="9" s="1"/>
  <c r="BP19" i="12" a="1"/>
  <c r="BP19" i="12" s="1"/>
  <c r="Q24" i="9" s="1"/>
  <c r="BP10" i="12" a="1"/>
  <c r="BP10" i="12" s="1"/>
  <c r="Q15" i="9" s="1"/>
  <c r="BP5" i="12" a="1"/>
  <c r="BP5" i="12" s="1"/>
  <c r="Q10" i="9" s="1"/>
  <c r="M63" i="9"/>
  <c r="M57" i="9"/>
  <c r="R206" i="12" a="1"/>
  <c r="R206" i="12" s="1"/>
  <c r="R135" i="12" a="1"/>
  <c r="R135" i="12" s="1"/>
  <c r="R76" i="12" a="1"/>
  <c r="R76" i="12" s="1"/>
  <c r="R15" i="12" a="1"/>
  <c r="R15" i="12" s="1"/>
  <c r="R166" i="12" a="1"/>
  <c r="R166" i="12" s="1"/>
  <c r="R111" i="12" a="1"/>
  <c r="R111" i="12" s="1"/>
  <c r="R32" i="12" a="1"/>
  <c r="R32" i="12" s="1"/>
  <c r="R223" i="12" a="1"/>
  <c r="R223" i="12" s="1"/>
  <c r="R125" i="12" a="1"/>
  <c r="R125" i="12" s="1"/>
  <c r="R96" i="12" a="1"/>
  <c r="R96" i="12" s="1"/>
  <c r="R18" i="12" a="1"/>
  <c r="R18" i="12" s="1"/>
  <c r="R180" i="12" a="1"/>
  <c r="R180" i="12" s="1"/>
  <c r="R118" i="12" a="1"/>
  <c r="R118" i="12" s="1"/>
  <c r="R61" i="12" a="1"/>
  <c r="R61" i="12" s="1"/>
  <c r="R164" i="12" a="1"/>
  <c r="R164" i="12" s="1"/>
  <c r="R90" i="12" a="1"/>
  <c r="R90" i="12" s="1"/>
  <c r="R45" i="12" a="1"/>
  <c r="R45" i="12" s="1"/>
  <c r="AL163" i="12" a="1"/>
  <c r="AL163" i="12" s="1"/>
  <c r="AL109" i="12" a="1"/>
  <c r="AL109" i="12" s="1"/>
  <c r="AL25" i="12" a="1"/>
  <c r="AL25" i="12" s="1"/>
  <c r="R204" i="12" a="1"/>
  <c r="R204" i="12" s="1"/>
  <c r="R154" i="12" a="1"/>
  <c r="R154" i="12" s="1"/>
  <c r="R82" i="12" a="1"/>
  <c r="R82" i="12" s="1"/>
  <c r="R203" i="12" a="1"/>
  <c r="R203" i="12" s="1"/>
  <c r="R141" i="12" a="1"/>
  <c r="R141" i="12" s="1"/>
  <c r="R74" i="12" a="1"/>
  <c r="R74" i="12" s="1"/>
  <c r="R4" i="12" a="1"/>
  <c r="R4" i="12" s="1"/>
  <c r="R162" i="12" a="1"/>
  <c r="R162" i="12" s="1"/>
  <c r="R113" i="12" a="1"/>
  <c r="R113" i="12" s="1"/>
  <c r="R29" i="12" a="1"/>
  <c r="R29" i="12" s="1"/>
  <c r="R189" i="12" a="1"/>
  <c r="R189" i="12" s="1"/>
  <c r="R126" i="12" a="1"/>
  <c r="R126" i="12" s="1"/>
  <c r="R65" i="12" a="1"/>
  <c r="R65" i="12" s="1"/>
  <c r="R186" i="12" a="1"/>
  <c r="R186" i="12" s="1"/>
  <c r="R78" i="12" a="1"/>
  <c r="R78" i="12" s="1"/>
  <c r="R62" i="12" a="1"/>
  <c r="R62" i="12" s="1"/>
  <c r="R211" i="12" a="1"/>
  <c r="R211" i="12" s="1"/>
  <c r="R146" i="12" a="1"/>
  <c r="R146" i="12" s="1"/>
  <c r="R92" i="12" a="1"/>
  <c r="R92" i="12" s="1"/>
  <c r="R43" i="12" a="1"/>
  <c r="R43" i="12" s="1"/>
  <c r="AL208" i="12" a="1"/>
  <c r="AL208" i="12" s="1"/>
  <c r="AL146" i="12" a="1"/>
  <c r="AL146" i="12" s="1"/>
  <c r="AL105" i="12" a="1"/>
  <c r="AL105" i="12" s="1"/>
  <c r="AL38" i="12" a="1"/>
  <c r="AL38" i="12" s="1"/>
  <c r="R195" i="12" a="1"/>
  <c r="R195" i="12" s="1"/>
  <c r="R142" i="12" a="1"/>
  <c r="R142" i="12" s="1"/>
  <c r="R44" i="12" a="1"/>
  <c r="R44" i="12" s="1"/>
  <c r="R214" i="12" a="1"/>
  <c r="R214" i="12" s="1"/>
  <c r="R133" i="12" a="1"/>
  <c r="R133" i="12" s="1"/>
  <c r="R114" i="12" a="1"/>
  <c r="R114" i="12" s="1"/>
  <c r="R17" i="12" a="1"/>
  <c r="R17" i="12" s="1"/>
  <c r="R197" i="12" a="1"/>
  <c r="R197" i="12" s="1"/>
  <c r="R121" i="12" a="1"/>
  <c r="R121" i="12" s="1"/>
  <c r="R60" i="12" a="1"/>
  <c r="R60" i="12" s="1"/>
  <c r="R26" i="12" a="1"/>
  <c r="R26" i="12" s="1"/>
  <c r="R171" i="12" a="1"/>
  <c r="R171" i="12" s="1"/>
  <c r="R95" i="12" a="1"/>
  <c r="R95" i="12" s="1"/>
  <c r="R27" i="12" a="1"/>
  <c r="R27" i="12" s="1"/>
  <c r="BF3" i="12" a="1"/>
  <c r="BF3" i="12" s="1"/>
  <c r="BF7" i="12" a="1"/>
  <c r="BF7" i="12" s="1"/>
  <c r="R219" i="12" a="1"/>
  <c r="R219" i="12" s="1"/>
  <c r="R138" i="12" a="1"/>
  <c r="R138" i="12" s="1"/>
  <c r="R93" i="12" a="1"/>
  <c r="R93" i="12" s="1"/>
  <c r="R25" i="12" a="1"/>
  <c r="R25" i="12" s="1"/>
  <c r="AL216" i="12" a="1"/>
  <c r="AL216" i="12" s="1"/>
  <c r="AL151" i="12" a="1"/>
  <c r="AL151" i="12" s="1"/>
  <c r="AL103" i="12" a="1"/>
  <c r="AL103" i="12" s="1"/>
  <c r="R182" i="12" a="1"/>
  <c r="R182" i="12" s="1"/>
  <c r="R120" i="12" a="1"/>
  <c r="R120" i="12" s="1"/>
  <c r="R55" i="12" a="1"/>
  <c r="R55" i="12" s="1"/>
  <c r="R201" i="12" a="1"/>
  <c r="R201" i="12" s="1"/>
  <c r="R115" i="12" a="1"/>
  <c r="R115" i="12" s="1"/>
  <c r="R47" i="12" a="1"/>
  <c r="R47" i="12" s="1"/>
  <c r="AV215" i="12" a="1"/>
  <c r="AV215" i="12" s="1"/>
  <c r="AV204" i="12" a="1"/>
  <c r="AV204" i="12" s="1"/>
  <c r="AV195" i="12" a="1"/>
  <c r="AV195" i="12" s="1"/>
  <c r="AV183" i="12" a="1"/>
  <c r="AV183" i="12" s="1"/>
  <c r="AV188" i="12" a="1"/>
  <c r="AV188" i="12" s="1"/>
  <c r="AV182" i="12" a="1"/>
  <c r="AV182" i="12" s="1"/>
  <c r="AV165" i="12" a="1"/>
  <c r="AV165" i="12" s="1"/>
  <c r="AV173" i="12" a="1"/>
  <c r="AV173" i="12" s="1"/>
  <c r="AV143" i="12" a="1"/>
  <c r="AV143" i="12" s="1"/>
  <c r="AV148" i="12" a="1"/>
  <c r="AV148" i="12" s="1"/>
  <c r="AV131" i="12" a="1"/>
  <c r="AV131" i="12" s="1"/>
  <c r="AV145" i="12" a="1"/>
  <c r="AV145" i="12" s="1"/>
  <c r="AV121" i="12" a="1"/>
  <c r="AV121" i="12" s="1"/>
  <c r="AV122" i="12" a="1"/>
  <c r="AV122" i="12" s="1"/>
  <c r="AV104" i="12" a="1"/>
  <c r="AV104" i="12" s="1"/>
  <c r="AV106" i="12" a="1"/>
  <c r="AV106" i="12" s="1"/>
  <c r="AV107" i="12" a="1"/>
  <c r="AV107" i="12" s="1"/>
  <c r="AV80" i="12" a="1"/>
  <c r="AV80" i="12" s="1"/>
  <c r="AV84" i="12" a="1"/>
  <c r="AV84" i="12" s="1"/>
  <c r="AV66" i="12" a="1"/>
  <c r="AV66" i="12" s="1"/>
  <c r="AV68" i="12" a="1"/>
  <c r="AV68" i="12" s="1"/>
  <c r="AV46" i="12" a="1"/>
  <c r="AV46" i="12" s="1"/>
  <c r="AV31" i="12" a="1"/>
  <c r="AV31" i="12" s="1"/>
  <c r="AV37" i="12" a="1"/>
  <c r="AV37" i="12" s="1"/>
  <c r="AV33" i="12" a="1"/>
  <c r="AV33" i="12" s="1"/>
  <c r="AV36" i="12" a="1"/>
  <c r="AV36" i="12" s="1"/>
  <c r="AV218" i="12" a="1"/>
  <c r="AV218" i="12" s="1"/>
  <c r="AV210" i="12" a="1"/>
  <c r="AV210" i="12" s="1"/>
  <c r="AV211" i="12" a="1"/>
  <c r="AV211" i="12" s="1"/>
  <c r="AV181" i="12" a="1"/>
  <c r="AV181" i="12" s="1"/>
  <c r="AV187" i="12" a="1"/>
  <c r="AV187" i="12" s="1"/>
  <c r="AV175" i="12" a="1"/>
  <c r="AV175" i="12" s="1"/>
  <c r="AV170" i="12" a="1"/>
  <c r="AV170" i="12" s="1"/>
  <c r="AV166" i="12" a="1"/>
  <c r="AV166" i="12" s="1"/>
  <c r="AV132" i="12" a="1"/>
  <c r="AV132" i="12" s="1"/>
  <c r="AV134" i="12" a="1"/>
  <c r="AV134" i="12" s="1"/>
  <c r="AV158" i="12" a="1"/>
  <c r="AV158" i="12" s="1"/>
  <c r="AV138" i="12" a="1"/>
  <c r="AV138" i="12" s="1"/>
  <c r="AV116" i="12" a="1"/>
  <c r="AV116" i="12" s="1"/>
  <c r="AV114" i="12" a="1"/>
  <c r="AV114" i="12" s="1"/>
  <c r="AV93" i="12" a="1"/>
  <c r="AV93" i="12" s="1"/>
  <c r="AV95" i="12" a="1"/>
  <c r="AV95" i="12" s="1"/>
  <c r="AV102" i="12" a="1"/>
  <c r="AV102" i="12" s="1"/>
  <c r="AV69" i="12" a="1"/>
  <c r="AV69" i="12" s="1"/>
  <c r="AV81" i="12" a="1"/>
  <c r="AV81" i="12" s="1"/>
  <c r="AV62" i="12" a="1"/>
  <c r="AV62" i="12" s="1"/>
  <c r="AV47" i="12" a="1"/>
  <c r="AV47" i="12" s="1"/>
  <c r="AV70" i="12" a="1"/>
  <c r="AV70" i="12" s="1"/>
  <c r="AV27" i="12" a="1"/>
  <c r="AV27" i="12" s="1"/>
  <c r="AV39" i="12" a="1"/>
  <c r="AV39" i="12" s="1"/>
  <c r="AV61" i="12" a="1"/>
  <c r="AV61" i="12" s="1"/>
  <c r="AV35" i="12" a="1"/>
  <c r="AV35" i="12" s="1"/>
  <c r="AV14" i="12" a="1"/>
  <c r="AV14" i="12" s="1"/>
  <c r="AV217" i="12" a="1"/>
  <c r="AV217" i="12" s="1"/>
  <c r="AV208" i="12" a="1"/>
  <c r="AV208" i="12" s="1"/>
  <c r="AV198" i="12" a="1"/>
  <c r="AV198" i="12" s="1"/>
  <c r="AV207" i="12" a="1"/>
  <c r="AV207" i="12" s="1"/>
  <c r="AV203" i="12" a="1"/>
  <c r="AV203" i="12" s="1"/>
  <c r="AV192" i="12" a="1"/>
  <c r="AV192" i="12" s="1"/>
  <c r="AV164" i="12" a="1"/>
  <c r="AV164" i="12" s="1"/>
  <c r="AV160" i="12" a="1"/>
  <c r="AV160" i="12" s="1"/>
  <c r="AV155" i="12" a="1"/>
  <c r="AV155" i="12" s="1"/>
  <c r="AV126" i="12" a="1"/>
  <c r="AV126" i="12" s="1"/>
  <c r="AV152" i="12" a="1"/>
  <c r="AV152" i="12" s="1"/>
  <c r="AV130" i="12" a="1"/>
  <c r="AV130" i="12" s="1"/>
  <c r="AV128" i="12" a="1"/>
  <c r="AV128" i="12" s="1"/>
  <c r="AV113" i="12" a="1"/>
  <c r="AV113" i="12" s="1"/>
  <c r="AV88" i="12" a="1"/>
  <c r="AV88" i="12" s="1"/>
  <c r="AV90" i="12" a="1"/>
  <c r="AV90" i="12" s="1"/>
  <c r="AV91" i="12" a="1"/>
  <c r="AV91" i="12" s="1"/>
  <c r="AV75" i="12" a="1"/>
  <c r="AV75" i="12" s="1"/>
  <c r="AV78" i="12" a="1"/>
  <c r="AV78" i="12" s="1"/>
  <c r="AV72" i="12" a="1"/>
  <c r="AV72" i="12" s="1"/>
  <c r="AV60" i="12" a="1"/>
  <c r="AV60" i="12" s="1"/>
  <c r="AV34" i="12" a="1"/>
  <c r="AV34" i="12" s="1"/>
  <c r="AV19" i="12" a="1"/>
  <c r="AV19" i="12" s="1"/>
  <c r="AV220" i="12" a="1"/>
  <c r="AV220" i="12" s="1"/>
  <c r="AV209" i="12" a="1"/>
  <c r="AV209" i="12" s="1"/>
  <c r="AV197" i="12" a="1"/>
  <c r="AV197" i="12" s="1"/>
  <c r="AV205" i="12" a="1"/>
  <c r="AV205" i="12" s="1"/>
  <c r="AV190" i="12" a="1"/>
  <c r="AV190" i="12" s="1"/>
  <c r="AV180" i="12" a="1"/>
  <c r="AV180" i="12" s="1"/>
  <c r="AV174" i="12" a="1"/>
  <c r="AV174" i="12" s="1"/>
  <c r="AV150" i="12" a="1"/>
  <c r="AV150" i="12" s="1"/>
  <c r="AV149" i="12" a="1"/>
  <c r="AV149" i="12" s="1"/>
  <c r="AV191" i="12" a="1"/>
  <c r="AV191" i="12" s="1"/>
  <c r="AV139" i="12" a="1"/>
  <c r="AV139" i="12" s="1"/>
  <c r="AV163" i="12" a="1"/>
  <c r="AV163" i="12" s="1"/>
  <c r="AV119" i="12" a="1"/>
  <c r="AV119" i="12" s="1"/>
  <c r="AV103" i="12" a="1"/>
  <c r="AV103" i="12" s="1"/>
  <c r="AV110" i="12" a="1"/>
  <c r="AV110" i="12" s="1"/>
  <c r="AV153" i="12" a="1"/>
  <c r="AV153" i="12" s="1"/>
  <c r="AV86" i="12" a="1"/>
  <c r="AV86" i="12" s="1"/>
  <c r="AV89" i="12" a="1"/>
  <c r="AV89" i="12" s="1"/>
  <c r="AV71" i="12" a="1"/>
  <c r="AV71" i="12" s="1"/>
  <c r="AV63" i="12" a="1"/>
  <c r="AV63" i="12" s="1"/>
  <c r="AV59" i="12" a="1"/>
  <c r="AV59" i="12" s="1"/>
  <c r="AV54" i="12" a="1"/>
  <c r="AV54" i="12" s="1"/>
  <c r="AV43" i="12" a="1"/>
  <c r="AV43" i="12" s="1"/>
  <c r="AV29" i="12" a="1"/>
  <c r="AV29" i="12" s="1"/>
  <c r="AV24" i="12" a="1"/>
  <c r="AV24" i="12" s="1"/>
  <c r="AV219" i="12" a="1"/>
  <c r="AV219" i="12" s="1"/>
  <c r="AV194" i="12" a="1"/>
  <c r="AV194" i="12" s="1"/>
  <c r="AV206" i="12" a="1"/>
  <c r="AV206" i="12" s="1"/>
  <c r="AV202" i="12" a="1"/>
  <c r="AV202" i="12" s="1"/>
  <c r="AV189" i="12" a="1"/>
  <c r="AV189" i="12" s="1"/>
  <c r="AV179" i="12" a="1"/>
  <c r="AV179" i="12" s="1"/>
  <c r="AV169" i="12" a="1"/>
  <c r="AV169" i="12" s="1"/>
  <c r="AV144" i="12" a="1"/>
  <c r="AV144" i="12" s="1"/>
  <c r="AV142" i="12" a="1"/>
  <c r="AV142" i="12" s="1"/>
  <c r="AV168" i="12" a="1"/>
  <c r="AV168" i="12" s="1"/>
  <c r="AV133" i="12" a="1"/>
  <c r="AV133" i="12" s="1"/>
  <c r="AV136" i="12" a="1"/>
  <c r="AV136" i="12" s="1"/>
  <c r="AV146" i="12" a="1"/>
  <c r="AV146" i="12" s="1"/>
  <c r="AV98" i="12" a="1"/>
  <c r="AV98" i="12" s="1"/>
  <c r="AV99" i="12" a="1"/>
  <c r="AV99" i="12" s="1"/>
  <c r="AV112" i="12" a="1"/>
  <c r="AV112" i="12" s="1"/>
  <c r="AV108" i="12" a="1"/>
  <c r="AV108" i="12" s="1"/>
  <c r="AV79" i="12" a="1"/>
  <c r="AV79" i="12" s="1"/>
  <c r="AV105" i="12" a="1"/>
  <c r="AV105" i="12" s="1"/>
  <c r="AV48" i="12" a="1"/>
  <c r="AV48" i="12" s="1"/>
  <c r="AV58" i="12" a="1"/>
  <c r="AV58" i="12" s="1"/>
  <c r="AV53" i="12" a="1"/>
  <c r="AV53" i="12" s="1"/>
  <c r="AV32" i="12" a="1"/>
  <c r="AV32" i="12" s="1"/>
  <c r="AV25" i="12" a="1"/>
  <c r="AV25" i="12" s="1"/>
  <c r="AV28" i="12" a="1"/>
  <c r="AV28" i="12" s="1"/>
  <c r="AV214" i="12" a="1"/>
  <c r="AV214" i="12" s="1"/>
  <c r="AV222" i="12" a="1"/>
  <c r="AV222" i="12" s="1"/>
  <c r="AV193" i="12" a="1"/>
  <c r="AV193" i="12" s="1"/>
  <c r="AV200" i="12" a="1"/>
  <c r="AV200" i="12" s="1"/>
  <c r="AV201" i="12" a="1"/>
  <c r="AV201" i="12" s="1"/>
  <c r="AV178" i="12" a="1"/>
  <c r="AV178" i="12" s="1"/>
  <c r="AV172" i="12" a="1"/>
  <c r="AV172" i="12" s="1"/>
  <c r="AV162" i="12" a="1"/>
  <c r="AV162" i="12" s="1"/>
  <c r="AV135" i="12" a="1"/>
  <c r="AV135" i="12" s="1"/>
  <c r="AV137" i="12" a="1"/>
  <c r="AV137" i="12" s="1"/>
  <c r="AV156" i="12" a="1"/>
  <c r="AV156" i="12" s="1"/>
  <c r="AV125" i="12" a="1"/>
  <c r="AV125" i="12" s="1"/>
  <c r="AV120" i="12" a="1"/>
  <c r="AV120" i="12" s="1"/>
  <c r="AV117" i="12" a="1"/>
  <c r="AV117" i="12" s="1"/>
  <c r="AV87" i="12" a="1"/>
  <c r="AV87" i="12" s="1"/>
  <c r="AV94" i="12" a="1"/>
  <c r="AV94" i="12" s="1"/>
  <c r="AV101" i="12" a="1"/>
  <c r="AV101" i="12" s="1"/>
  <c r="AV97" i="12" a="1"/>
  <c r="AV97" i="12" s="1"/>
  <c r="AV76" i="12" a="1"/>
  <c r="AV76" i="12" s="1"/>
  <c r="AV100" i="12" a="1"/>
  <c r="AV100" i="12" s="1"/>
  <c r="AV44" i="12" a="1"/>
  <c r="AV44" i="12" s="1"/>
  <c r="AV57" i="12" a="1"/>
  <c r="AV57" i="12" s="1"/>
  <c r="AV52" i="12" a="1"/>
  <c r="AV52" i="12" s="1"/>
  <c r="AV30" i="12" a="1"/>
  <c r="AV30" i="12" s="1"/>
  <c r="AV45" i="12" a="1"/>
  <c r="AV45" i="12" s="1"/>
  <c r="AV15" i="12" a="1"/>
  <c r="AV15" i="12" s="1"/>
  <c r="AV26" i="12" a="1"/>
  <c r="AV26" i="12" s="1"/>
  <c r="AV22" i="12" a="1"/>
  <c r="AV22" i="12" s="1"/>
  <c r="AV213" i="12" a="1"/>
  <c r="AV213" i="12" s="1"/>
  <c r="AV221" i="12" a="1"/>
  <c r="AV221" i="12" s="1"/>
  <c r="AV212" i="12" a="1"/>
  <c r="AV212" i="12" s="1"/>
  <c r="AV199" i="12" a="1"/>
  <c r="AV199" i="12" s="1"/>
  <c r="AV186" i="12" a="1"/>
  <c r="AV186" i="12" s="1"/>
  <c r="AV177" i="12" a="1"/>
  <c r="AV177" i="12" s="1"/>
  <c r="AV159" i="12" a="1"/>
  <c r="AV159" i="12" s="1"/>
  <c r="AV167" i="12" a="1"/>
  <c r="AV167" i="12" s="1"/>
  <c r="AV127" i="12" a="1"/>
  <c r="AV127" i="12" s="1"/>
  <c r="AV129" i="12" a="1"/>
  <c r="AV129" i="12" s="1"/>
  <c r="AV147" i="12" a="1"/>
  <c r="AV147" i="12" s="1"/>
  <c r="AV157" i="12" a="1"/>
  <c r="AV157" i="12" s="1"/>
  <c r="AV115" i="12" a="1"/>
  <c r="AV115" i="12" s="1"/>
  <c r="AV140" i="12" a="1"/>
  <c r="AV140" i="12" s="1"/>
  <c r="AV82" i="12" a="1"/>
  <c r="AV82" i="12" s="1"/>
  <c r="AV83" i="12" a="1"/>
  <c r="AV83" i="12" s="1"/>
  <c r="AV96" i="12" a="1"/>
  <c r="AV96" i="12" s="1"/>
  <c r="AV92" i="12" a="1"/>
  <c r="AV92" i="12" s="1"/>
  <c r="AV65" i="12" a="1"/>
  <c r="AV65" i="12" s="1"/>
  <c r="AV77" i="12" a="1"/>
  <c r="AV77" i="12" s="1"/>
  <c r="AV40" i="12" a="1"/>
  <c r="AV40" i="12" s="1"/>
  <c r="AV56" i="12" a="1"/>
  <c r="AV56" i="12" s="1"/>
  <c r="AV51" i="12" a="1"/>
  <c r="AV51" i="12" s="1"/>
  <c r="AV49" i="12" a="1"/>
  <c r="AV49" i="12" s="1"/>
  <c r="AV50" i="12" a="1"/>
  <c r="AV50" i="12" s="1"/>
  <c r="AV18" i="12" a="1"/>
  <c r="AV18" i="12" s="1"/>
  <c r="AV216" i="12" a="1"/>
  <c r="AV216" i="12" s="1"/>
  <c r="AV223" i="12" a="1"/>
  <c r="AV223" i="12" s="1"/>
  <c r="AV196" i="12" a="1"/>
  <c r="AV196" i="12" s="1"/>
  <c r="AV184" i="12" a="1"/>
  <c r="AV184" i="12" s="1"/>
  <c r="AV185" i="12" a="1"/>
  <c r="AV185" i="12" s="1"/>
  <c r="AV176" i="12" a="1"/>
  <c r="AV176" i="12" s="1"/>
  <c r="AV171" i="12" a="1"/>
  <c r="AV171" i="12" s="1"/>
  <c r="AV161" i="12" a="1"/>
  <c r="AV161" i="12" s="1"/>
  <c r="AV123" i="12" a="1"/>
  <c r="AV123" i="12" s="1"/>
  <c r="AV154" i="12" a="1"/>
  <c r="AV154" i="12" s="1"/>
  <c r="AV141" i="12" a="1"/>
  <c r="AV141" i="12" s="1"/>
  <c r="AV151" i="12" a="1"/>
  <c r="AV151" i="12" s="1"/>
  <c r="AV118" i="12" a="1"/>
  <c r="AV118" i="12" s="1"/>
  <c r="AV124" i="12" a="1"/>
  <c r="AV124" i="12" s="1"/>
  <c r="AV109" i="12" a="1"/>
  <c r="AV109" i="12" s="1"/>
  <c r="AV111" i="12" a="1"/>
  <c r="AV111" i="12" s="1"/>
  <c r="AV85" i="12" a="1"/>
  <c r="AV85" i="12" s="1"/>
  <c r="AV74" i="12" a="1"/>
  <c r="AV74" i="12" s="1"/>
  <c r="AV64" i="12" a="1"/>
  <c r="AV64" i="12" s="1"/>
  <c r="AV67" i="12" a="1"/>
  <c r="AV67" i="12" s="1"/>
  <c r="AV73" i="12" a="1"/>
  <c r="AV73" i="12" s="1"/>
  <c r="AV55" i="12" a="1"/>
  <c r="AV55" i="12" s="1"/>
  <c r="AV42" i="12" a="1"/>
  <c r="AV42" i="12" s="1"/>
  <c r="AV38" i="12" a="1"/>
  <c r="AV38" i="12" s="1"/>
  <c r="AV41" i="12" a="1"/>
  <c r="AV41" i="12" s="1"/>
  <c r="AV17" i="12" a="1"/>
  <c r="AV17" i="12" s="1"/>
  <c r="R207" i="12" a="1"/>
  <c r="R207" i="12" s="1"/>
  <c r="R127" i="12" a="1"/>
  <c r="R127" i="12" s="1"/>
  <c r="R101" i="12" a="1"/>
  <c r="R101" i="12" s="1"/>
  <c r="R34" i="12" a="1"/>
  <c r="R34" i="12" s="1"/>
  <c r="R185" i="12" a="1"/>
  <c r="R185" i="12" s="1"/>
  <c r="R156" i="12" a="1"/>
  <c r="R156" i="12" s="1"/>
  <c r="R68" i="12" a="1"/>
  <c r="R68" i="12" s="1"/>
  <c r="R152" i="12" a="1"/>
  <c r="R152" i="12" s="1"/>
  <c r="R97" i="12" a="1"/>
  <c r="R97" i="12" s="1"/>
  <c r="R36" i="12" a="1"/>
  <c r="R36" i="12" s="1"/>
  <c r="AL9" i="12" a="1"/>
  <c r="AL9" i="12" s="1"/>
  <c r="AL26" i="12" a="1"/>
  <c r="AL26" i="12" s="1"/>
  <c r="R209" i="12" a="1"/>
  <c r="R209" i="12" s="1"/>
  <c r="R143" i="12" a="1"/>
  <c r="R143" i="12" s="1"/>
  <c r="R72" i="12" a="1"/>
  <c r="R72" i="12" s="1"/>
  <c r="R11" i="12" a="1"/>
  <c r="R11" i="12" s="1"/>
  <c r="AL202" i="12" a="1"/>
  <c r="AL202" i="12" s="1"/>
  <c r="AL164" i="12" a="1"/>
  <c r="AL164" i="12" s="1"/>
  <c r="AL74" i="12" a="1"/>
  <c r="AL74" i="12" s="1"/>
  <c r="R20" i="12" a="1"/>
  <c r="R20" i="12" s="1"/>
  <c r="BJ27" i="18"/>
  <c r="BI26" i="18"/>
  <c r="BH26" i="18"/>
  <c r="BG27" i="18"/>
  <c r="R178" i="12" a="1"/>
  <c r="R178" i="12" s="1"/>
  <c r="R110" i="12" a="1"/>
  <c r="R110" i="12" s="1"/>
  <c r="R51" i="12" a="1"/>
  <c r="R51" i="12" s="1"/>
  <c r="R184" i="12" a="1"/>
  <c r="R184" i="12" s="1"/>
  <c r="R99" i="12" a="1"/>
  <c r="R99" i="12" s="1"/>
  <c r="R81" i="12" a="1"/>
  <c r="R81" i="12" s="1"/>
  <c r="R202" i="12" a="1"/>
  <c r="R202" i="12" s="1"/>
  <c r="R134" i="12" a="1"/>
  <c r="R134" i="12" s="1"/>
  <c r="R79" i="12" a="1"/>
  <c r="R79" i="12" s="1"/>
  <c r="R181" i="12" a="1"/>
  <c r="R181" i="12" s="1"/>
  <c r="R83" i="12" a="1"/>
  <c r="R83" i="12" s="1"/>
  <c r="R67" i="12" a="1"/>
  <c r="R67" i="12" s="1"/>
  <c r="R216" i="12" a="1"/>
  <c r="R216" i="12" s="1"/>
  <c r="R144" i="12" a="1"/>
  <c r="R144" i="12" s="1"/>
  <c r="R104" i="12" a="1"/>
  <c r="R104" i="12" s="1"/>
  <c r="R38" i="12" a="1"/>
  <c r="R38" i="12" s="1"/>
  <c r="R191" i="12" a="1"/>
  <c r="R191" i="12" s="1"/>
  <c r="R153" i="12" a="1"/>
  <c r="R153" i="12" s="1"/>
  <c r="R73" i="12" a="1"/>
  <c r="R73" i="12" s="1"/>
  <c r="AL193" i="12" a="1"/>
  <c r="AL193" i="12" s="1"/>
  <c r="AL141" i="12" a="1"/>
  <c r="AL141" i="12" s="1"/>
  <c r="AL59" i="12" a="1"/>
  <c r="AL59" i="12" s="1"/>
  <c r="R2" i="12" a="1"/>
  <c r="R2" i="12" s="1"/>
  <c r="BZ16" i="12" a="1"/>
  <c r="BZ16" i="12" s="1"/>
  <c r="BZ6" i="12" a="1"/>
  <c r="BZ6" i="12" s="1"/>
  <c r="R160" i="12" a="1"/>
  <c r="R160" i="12" s="1"/>
  <c r="R84" i="12" a="1"/>
  <c r="R84" i="12" s="1"/>
  <c r="R40" i="12" a="1"/>
  <c r="R40" i="12" s="1"/>
  <c r="R172" i="12" a="1"/>
  <c r="R172" i="12" s="1"/>
  <c r="R124" i="12" a="1"/>
  <c r="R124" i="12" s="1"/>
  <c r="R39" i="12" a="1"/>
  <c r="R39" i="12" s="1"/>
  <c r="R194" i="12" a="1"/>
  <c r="R194" i="12" s="1"/>
  <c r="R129" i="12" a="1"/>
  <c r="R129" i="12" s="1"/>
  <c r="R66" i="12" a="1"/>
  <c r="R66" i="12" s="1"/>
  <c r="R175" i="12" a="1"/>
  <c r="R175" i="12" s="1"/>
  <c r="R106" i="12" a="1"/>
  <c r="R106" i="12" s="1"/>
  <c r="R31" i="12" a="1"/>
  <c r="R31" i="12" s="1"/>
  <c r="R222" i="12" a="1"/>
  <c r="R222" i="12" s="1"/>
  <c r="R149" i="12" a="1"/>
  <c r="R149" i="12" s="1"/>
  <c r="R77" i="12" a="1"/>
  <c r="R77" i="12" s="1"/>
  <c r="R14" i="12" a="1"/>
  <c r="R14" i="12" s="1"/>
  <c r="R199" i="12" a="1"/>
  <c r="R199" i="12" s="1"/>
  <c r="R122" i="12" a="1"/>
  <c r="R122" i="12" s="1"/>
  <c r="R58" i="12" a="1"/>
  <c r="R58" i="12" s="1"/>
  <c r="AL196" i="12" a="1"/>
  <c r="AL196" i="12" s="1"/>
  <c r="AL143" i="12" a="1"/>
  <c r="AL143" i="12" s="1"/>
  <c r="AL61" i="12" a="1"/>
  <c r="AL61" i="12" s="1"/>
  <c r="AL210" i="12" a="1"/>
  <c r="AL210" i="12" s="1"/>
  <c r="R16" i="12" a="1"/>
  <c r="R16" i="12" s="1"/>
  <c r="R7" i="12" a="1"/>
  <c r="R7" i="12" s="1"/>
  <c r="R3" i="12" a="1"/>
  <c r="R3" i="12" s="1"/>
  <c r="R176" i="12" a="1"/>
  <c r="R176" i="12" s="1"/>
  <c r="R91" i="12" a="1"/>
  <c r="R91" i="12" s="1"/>
  <c r="R30" i="12" a="1"/>
  <c r="R30" i="12" s="1"/>
  <c r="R168" i="12" a="1"/>
  <c r="R168" i="12" s="1"/>
  <c r="R86" i="12" a="1"/>
  <c r="R86" i="12" s="1"/>
  <c r="R33" i="12" a="1"/>
  <c r="R33" i="12" s="1"/>
  <c r="R200" i="12" a="1"/>
  <c r="R200" i="12" s="1"/>
  <c r="R137" i="12" a="1"/>
  <c r="R137" i="12" s="1"/>
  <c r="R69" i="12" a="1"/>
  <c r="R69" i="12" s="1"/>
  <c r="R157" i="12" a="1"/>
  <c r="R157" i="12" s="1"/>
  <c r="R108" i="12" a="1"/>
  <c r="R108" i="12" s="1"/>
  <c r="R49" i="12" a="1"/>
  <c r="R49" i="12" s="1"/>
  <c r="R188" i="12" a="1"/>
  <c r="R188" i="12" s="1"/>
  <c r="R165" i="12" a="1"/>
  <c r="R165" i="12" s="1"/>
  <c r="R63" i="12" a="1"/>
  <c r="R63" i="12" s="1"/>
  <c r="R174" i="12" a="1"/>
  <c r="R174" i="12" s="1"/>
  <c r="R158" i="12" a="1"/>
  <c r="R158" i="12" s="1"/>
  <c r="R54" i="12" a="1"/>
  <c r="R54" i="12" s="1"/>
  <c r="AL200" i="12" a="1"/>
  <c r="AL200" i="12" s="1"/>
  <c r="AL126" i="12" a="1"/>
  <c r="AL126" i="12" s="1"/>
  <c r="AL46" i="12" a="1"/>
  <c r="AL46" i="12" s="1"/>
  <c r="R6" i="12" a="1"/>
  <c r="R6" i="12" s="1"/>
  <c r="BZ22" i="12" a="1"/>
  <c r="BZ22" i="12" s="1"/>
  <c r="BI27" i="18" l="1"/>
  <c r="BH27" i="18"/>
  <c r="BJ28" i="18"/>
  <c r="BG28" i="18"/>
  <c r="BI28" i="18" l="1"/>
  <c r="BH28" i="18"/>
  <c r="BG29" i="18"/>
  <c r="BJ29" i="18"/>
  <c r="BJ30" i="18" l="1"/>
  <c r="BH29" i="18"/>
  <c r="BI29" i="18"/>
  <c r="BG30" i="18"/>
  <c r="BH30" i="18" l="1"/>
  <c r="BI30" i="18"/>
  <c r="BJ31" i="18"/>
  <c r="BG31" i="18"/>
  <c r="BI31" i="18" l="1"/>
  <c r="BH31" i="18"/>
  <c r="BG32" i="18"/>
  <c r="BJ32" i="18"/>
  <c r="BH32" i="18" l="1"/>
  <c r="BJ33" i="18"/>
  <c r="BI32" i="18"/>
  <c r="BG33" i="18"/>
  <c r="BJ34" i="18" l="1"/>
  <c r="BH33" i="18"/>
  <c r="BI33" i="18"/>
  <c r="BG34" i="18"/>
  <c r="BJ35" i="18" l="1"/>
  <c r="BI34" i="18"/>
  <c r="BH34" i="18"/>
  <c r="BG35" i="18"/>
  <c r="BJ36" i="18" l="1"/>
  <c r="BI35" i="18"/>
  <c r="BG36" i="18"/>
  <c r="BH35" i="18"/>
  <c r="BJ37" i="18" l="1"/>
  <c r="BG37" i="18"/>
  <c r="BI36" i="18"/>
  <c r="BH36" i="18"/>
  <c r="BJ38" i="18" l="1"/>
  <c r="BH37" i="18"/>
  <c r="BG38" i="18"/>
  <c r="BI37" i="18"/>
  <c r="BJ39" i="18" l="1"/>
  <c r="BI38" i="18"/>
  <c r="BH38" i="18"/>
  <c r="BG39" i="18"/>
  <c r="BJ40" i="18" l="1"/>
  <c r="BG40" i="18"/>
  <c r="BH39" i="18"/>
  <c r="BI39" i="18"/>
  <c r="BJ41" i="18" l="1"/>
  <c r="BG41" i="18"/>
  <c r="BI40" i="18"/>
  <c r="BH40" i="18"/>
  <c r="BJ42" i="18" l="1"/>
  <c r="BH41" i="18"/>
  <c r="BI41" i="18"/>
  <c r="BG42" i="18"/>
  <c r="BJ43" i="18" l="1"/>
  <c r="BI42" i="18"/>
  <c r="BH42" i="18"/>
  <c r="BG43" i="18"/>
  <c r="BJ44" i="18" l="1"/>
  <c r="BI43" i="18"/>
  <c r="BG44" i="18"/>
  <c r="BH43" i="18"/>
  <c r="BJ45" i="18" l="1"/>
  <c r="BG45" i="18"/>
  <c r="BI44" i="18"/>
  <c r="BH44" i="18"/>
  <c r="BJ46" i="18" l="1"/>
  <c r="BH45" i="18"/>
  <c r="BG46" i="18"/>
  <c r="BI45" i="18"/>
  <c r="BJ47" i="18" l="1"/>
  <c r="BI46" i="18"/>
  <c r="BH46" i="18"/>
  <c r="BG47" i="18"/>
  <c r="BJ48" i="18" l="1"/>
  <c r="BG48" i="18"/>
  <c r="BH47" i="18"/>
  <c r="BI47" i="18"/>
  <c r="BJ49" i="18" l="1"/>
  <c r="BG49" i="18"/>
  <c r="BI48" i="18"/>
  <c r="BH48" i="18"/>
  <c r="BJ50" i="18" l="1"/>
  <c r="BH49" i="18"/>
  <c r="BG50" i="18"/>
  <c r="BI49" i="18"/>
  <c r="BI50" i="18" l="1"/>
  <c r="BH50" i="18"/>
  <c r="BG51" i="18"/>
  <c r="BJ51" i="18"/>
  <c r="BJ52" i="18" l="1"/>
  <c r="BH51" i="18"/>
  <c r="BI51" i="18"/>
  <c r="BG52" i="18"/>
  <c r="BG53" i="18" l="1"/>
  <c r="BH52" i="18"/>
  <c r="BI52" i="18"/>
  <c r="BJ53" i="18"/>
  <c r="BJ54" i="18" l="1"/>
  <c r="BH53" i="18"/>
  <c r="BI53" i="18"/>
  <c r="BG54" i="18"/>
  <c r="BJ55" i="18" l="1"/>
  <c r="BG55" i="18"/>
  <c r="BI54" i="18"/>
  <c r="BH54" i="18"/>
  <c r="BG56" i="18" l="1"/>
  <c r="BJ56" i="18"/>
  <c r="BH55" i="18"/>
  <c r="BI55" i="18"/>
  <c r="BH56" i="18" l="1"/>
  <c r="BJ57" i="18"/>
  <c r="BG57" i="18"/>
  <c r="BI56" i="18"/>
  <c r="BJ58" i="18" l="1"/>
  <c r="BH57" i="18"/>
  <c r="BG58" i="18"/>
  <c r="BI57" i="18"/>
  <c r="BG59" i="18" l="1"/>
  <c r="BI58" i="18"/>
  <c r="BJ59" i="18"/>
  <c r="BH58" i="18"/>
  <c r="BJ60" i="18" l="1"/>
  <c r="BH59" i="18"/>
  <c r="BG60" i="18"/>
  <c r="BI59" i="18"/>
  <c r="BI60" i="18" l="1"/>
  <c r="BG61" i="18"/>
  <c r="BH60" i="18"/>
  <c r="BJ61" i="18"/>
  <c r="BJ62" i="18" l="1"/>
  <c r="BH61" i="18"/>
  <c r="BG62" i="18"/>
  <c r="BI61" i="18"/>
  <c r="BJ63" i="18" l="1"/>
  <c r="BI62" i="18"/>
  <c r="BG63" i="18"/>
  <c r="BH62" i="18"/>
  <c r="BI63" i="18" l="1"/>
  <c r="BG64" i="18"/>
  <c r="BH63" i="18"/>
  <c r="BJ64" i="18"/>
  <c r="BH64" i="18" l="1"/>
  <c r="BJ65" i="18"/>
  <c r="BG65" i="18"/>
  <c r="BI64" i="18"/>
  <c r="BJ66" i="18" l="1"/>
  <c r="BH65" i="18"/>
  <c r="BI65" i="18"/>
  <c r="BG66" i="18"/>
  <c r="BI66" i="18" l="1"/>
  <c r="BH66" i="18"/>
  <c r="BG67" i="18"/>
  <c r="BJ67" i="18"/>
  <c r="BJ68" i="18" l="1"/>
  <c r="BH67" i="18"/>
  <c r="BI67" i="18"/>
  <c r="BG68" i="18"/>
  <c r="BG69" i="18" l="1"/>
  <c r="BI68" i="18"/>
  <c r="BH68" i="18"/>
  <c r="BJ69" i="18"/>
  <c r="BJ70" i="18" l="1"/>
  <c r="BH69" i="18"/>
  <c r="BI69" i="18"/>
  <c r="BG70" i="18"/>
  <c r="BJ71" i="18" l="1"/>
  <c r="BI70" i="18"/>
  <c r="BH70" i="18"/>
  <c r="BG71" i="18"/>
  <c r="BG72" i="18" l="1"/>
  <c r="BI71" i="18"/>
  <c r="BJ72" i="18"/>
  <c r="BH71" i="18"/>
  <c r="BH72" i="18" l="1"/>
  <c r="BJ73" i="18"/>
  <c r="BI72" i="18"/>
  <c r="BG73" i="18"/>
  <c r="BJ74" i="18" l="1"/>
  <c r="BH73" i="18"/>
  <c r="BG74" i="18"/>
  <c r="BI73" i="18"/>
  <c r="BG75" i="18" l="1"/>
  <c r="BI74" i="18"/>
  <c r="BH74" i="18"/>
  <c r="BJ75" i="18"/>
  <c r="BJ76" i="18" l="1"/>
  <c r="BH75" i="18"/>
  <c r="BI75" i="18"/>
  <c r="BG76" i="18"/>
  <c r="BI76" i="18" l="1"/>
  <c r="BG77" i="18"/>
  <c r="BJ77" i="18"/>
  <c r="BH76" i="18"/>
  <c r="BJ78" i="18" l="1"/>
  <c r="BH77" i="18"/>
  <c r="BG78" i="18"/>
  <c r="BI77" i="18"/>
  <c r="BJ79" i="18" l="1"/>
  <c r="BI78" i="18"/>
  <c r="BG79" i="18"/>
  <c r="BH78" i="18"/>
  <c r="BI79" i="18" l="1"/>
  <c r="BG80" i="18"/>
  <c r="BH79" i="18"/>
  <c r="BJ80" i="18"/>
  <c r="BH80" i="18" l="1"/>
  <c r="BJ81" i="18"/>
  <c r="BI80" i="18"/>
  <c r="BG81" i="18"/>
  <c r="BJ82" i="18" l="1"/>
  <c r="BH81" i="18"/>
  <c r="BI81" i="18"/>
  <c r="BG82" i="18"/>
  <c r="BI82" i="18" l="1"/>
  <c r="BH82" i="18"/>
  <c r="BG83" i="18"/>
  <c r="BJ83" i="18"/>
  <c r="BJ84" i="18" l="1"/>
  <c r="BH83" i="18"/>
  <c r="BG84" i="18"/>
  <c r="BI83" i="18"/>
  <c r="BG85" i="18" l="1"/>
  <c r="BI84" i="18"/>
  <c r="BH84" i="18"/>
  <c r="BJ85" i="18"/>
  <c r="BJ86" i="18" l="1"/>
  <c r="BH85" i="18"/>
  <c r="BI85" i="18"/>
  <c r="BG86" i="18"/>
  <c r="BJ87" i="18" l="1"/>
  <c r="BG87" i="18"/>
  <c r="BI86" i="18"/>
  <c r="BH86" i="18"/>
  <c r="BG88" i="18" l="1"/>
  <c r="BI87" i="18"/>
  <c r="BJ88" i="18"/>
  <c r="BH87" i="18"/>
  <c r="BH88" i="18" l="1"/>
  <c r="BJ89" i="18"/>
  <c r="BG89" i="18"/>
  <c r="BI88" i="18"/>
  <c r="BJ90" i="18" l="1"/>
  <c r="BH89" i="18"/>
  <c r="BG90" i="18"/>
  <c r="BI89" i="18"/>
  <c r="BG91" i="18" l="1"/>
  <c r="BI90" i="18"/>
  <c r="BH90" i="18"/>
  <c r="BJ91" i="18"/>
  <c r="BJ92" i="18" l="1"/>
  <c r="BH91" i="18"/>
  <c r="BG92" i="18"/>
  <c r="BI91" i="18"/>
  <c r="BI92" i="18" l="1"/>
  <c r="BG93" i="18"/>
  <c r="BH92" i="18"/>
  <c r="BJ93" i="18"/>
  <c r="BJ94" i="18" l="1"/>
  <c r="BH93" i="18"/>
  <c r="BG94" i="18"/>
  <c r="BI93" i="18"/>
  <c r="BJ95" i="18" l="1"/>
  <c r="BI94" i="18"/>
  <c r="BH94" i="18"/>
  <c r="BG95" i="18"/>
  <c r="BI95" i="18" l="1"/>
  <c r="BG96" i="18"/>
  <c r="BJ96" i="18"/>
  <c r="BH95" i="18"/>
  <c r="BH96" i="18" l="1"/>
  <c r="BJ97" i="18"/>
  <c r="BI96" i="18"/>
  <c r="BG97" i="18"/>
  <c r="BJ98" i="18" l="1"/>
  <c r="BH97" i="18"/>
  <c r="BI97" i="18"/>
  <c r="BG98" i="18"/>
  <c r="BI98" i="18" l="1"/>
  <c r="BH98" i="18"/>
  <c r="BG99" i="18"/>
  <c r="BJ99" i="18"/>
  <c r="BJ100" i="18" l="1"/>
  <c r="BH99" i="18"/>
  <c r="BI99" i="18"/>
  <c r="BG100" i="18"/>
  <c r="BG101" i="18" l="1"/>
  <c r="BI100" i="18"/>
  <c r="BH100" i="18"/>
  <c r="BJ101" i="18"/>
  <c r="BJ102" i="18" l="1"/>
  <c r="BH101" i="18"/>
  <c r="BI101" i="18"/>
  <c r="BG102" i="18"/>
  <c r="BJ103" i="18" l="1"/>
  <c r="BG103" i="18"/>
  <c r="BI102" i="18"/>
  <c r="BH102" i="18"/>
  <c r="BG104" i="18" l="1"/>
  <c r="BI103" i="18"/>
  <c r="BJ104" i="18"/>
  <c r="BH103" i="18"/>
  <c r="BH104" i="18" l="1"/>
  <c r="BJ105" i="18"/>
  <c r="BI104" i="18"/>
  <c r="BG105" i="18"/>
  <c r="BJ106" i="18" l="1"/>
  <c r="BH105" i="18"/>
  <c r="BG106" i="18"/>
  <c r="BI105" i="18"/>
  <c r="BG107" i="18" l="1"/>
  <c r="BI106" i="18"/>
  <c r="BH106" i="18"/>
  <c r="BJ107" i="18"/>
  <c r="BJ108" i="18" l="1"/>
  <c r="BH107" i="18"/>
  <c r="BG108" i="18"/>
  <c r="BI107" i="18"/>
  <c r="BI108" i="18" l="1"/>
  <c r="BG109" i="18"/>
  <c r="BJ109" i="18"/>
  <c r="BH108" i="18"/>
  <c r="BJ110" i="18" l="1"/>
  <c r="BH109" i="18"/>
  <c r="BG110" i="18"/>
  <c r="BI109" i="18"/>
  <c r="BJ111" i="18" l="1"/>
  <c r="BI110" i="18"/>
  <c r="BG111" i="18"/>
  <c r="BH110" i="18"/>
  <c r="BI111" i="18" l="1"/>
  <c r="BG112" i="18"/>
  <c r="BH111" i="18"/>
  <c r="BJ112" i="18"/>
  <c r="BH112" i="18" l="1"/>
  <c r="BJ113" i="18"/>
  <c r="BG113" i="18"/>
  <c r="BI112" i="18"/>
  <c r="BJ114" i="18" l="1"/>
  <c r="BH113" i="18"/>
  <c r="BI113" i="18"/>
  <c r="BG114" i="18"/>
  <c r="BI114" i="18" l="1"/>
  <c r="BH114" i="18"/>
  <c r="BG115" i="18"/>
  <c r="BJ115" i="18"/>
  <c r="BJ116" i="18" l="1"/>
  <c r="BH115" i="18"/>
  <c r="BG116" i="18"/>
  <c r="BI115" i="18"/>
  <c r="BG117" i="18" l="1"/>
  <c r="BI116" i="18"/>
  <c r="BH116" i="18"/>
  <c r="BJ117" i="18"/>
  <c r="BH117" i="18" l="1"/>
  <c r="BI117" i="18"/>
  <c r="BG118" i="18"/>
  <c r="BJ118" i="18"/>
  <c r="BJ119" i="18" l="1"/>
  <c r="BI118" i="18"/>
  <c r="BH118" i="18"/>
  <c r="BG119" i="18"/>
  <c r="BH119" i="18" l="1"/>
  <c r="BI119" i="18"/>
  <c r="BJ120" i="18"/>
  <c r="BG120" i="18"/>
  <c r="BJ121" i="18" l="1"/>
  <c r="BI120" i="18"/>
  <c r="BH120" i="18"/>
  <c r="BG121" i="18"/>
  <c r="BH121" i="18" l="1"/>
  <c r="BG122" i="18"/>
  <c r="BJ122" i="18"/>
  <c r="BI121" i="18"/>
  <c r="BG123" i="18" l="1"/>
  <c r="BI122" i="18"/>
  <c r="BJ123" i="18"/>
  <c r="BH122" i="18"/>
  <c r="BH123" i="18" l="1"/>
  <c r="BI123"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LENOVO</author>
    <author>Null</author>
    <author>Walmart-2756</author>
    <author>Administrator</author>
    <author>0v0</author>
  </authors>
  <commentList>
    <comment ref="B7" authorId="0" shapeId="0" xr:uid="{00000000-0006-0000-0100-000001000000}">
      <text>
        <r>
          <rPr>
            <sz val="9"/>
            <rFont val="微软雅黑"/>
            <family val="2"/>
            <charset val="134"/>
          </rPr>
          <t>亚种
变体
分支</t>
        </r>
      </text>
    </comment>
    <comment ref="C14" authorId="0" shapeId="0" xr:uid="{00000000-0006-0000-0100-000002000000}">
      <text>
        <r>
          <rPr>
            <sz val="9"/>
            <rFont val="微软雅黑"/>
            <family val="2"/>
            <charset val="134"/>
          </rPr>
          <t>力量代表肌肉力量、运动训练及所能发挥的肉体潜能。
力量检定可以对应举重、推、拉、暴力破坏、推挤或其他使用蛮力的情况。
运动技能反映了某几类力量检定可以表示的能力。
当你执行以下行动时，可能会要求你进行力量检定：
强行突破卡死、上锁或栓住、堵塞的门。
扯开束缚物。
挤过太狭窄的通道。
被马车拖行时抓着马车不放。
推倒一座雕像。
止住滚动中的大圆石。</t>
        </r>
      </text>
    </comment>
    <comment ref="C16" authorId="0" shapeId="0" xr:uid="{00000000-0006-0000-0100-000003000000}">
      <text>
        <r>
          <rPr>
            <sz val="9"/>
            <rFont val="微软雅黑"/>
            <family val="2"/>
            <charset val="134"/>
          </rPr>
          <t>敏捷代表机敏度、反射速度、平衡力。
当你执行以下行动时，也可能要求你进行敏捷检定：
在落坡时控制住重载的马车。
控制战车急转弯或避开障碍。
撬锁。
解除陷阱。
牢牢地绑住战俘。
从束缚中滑脱。
演奏弦乐
制作细致的小东西</t>
        </r>
      </text>
    </comment>
    <comment ref="C18" authorId="0" shapeId="0" xr:uid="{00000000-0006-0000-0100-000004000000}">
      <text>
        <r>
          <rPr>
            <sz val="9"/>
            <rFont val="微软雅黑"/>
            <family val="2"/>
            <charset val="134"/>
          </rPr>
          <t>体质代表健康、耐力、生命力。
当你进行以下行动时，可能会要求你进行体质检定：
闭气。
持续数小时不间断的行军或作苦力活。
通宵活动。
不吃不喝。
一口喝掉一大杯麦酒。</t>
        </r>
      </text>
    </comment>
    <comment ref="C20" authorId="0" shapeId="0" xr:uid="{00000000-0006-0000-0100-000005000000}">
      <text>
        <r>
          <rPr>
            <sz val="9"/>
            <rFont val="微软雅黑"/>
            <family val="2"/>
            <charset val="134"/>
          </rPr>
          <t>智力代表思维能力、记忆能力、逻辑能力。
当你执行以下行动时，可能会要求你进行智力检定：
不使用言语与他人沟通
给一件贵重品估价
搜集材料以伪装成一名城市守卫通过某处
伪造文书。
忆起关于一门手艺或行业的知识
在技术性游戏中获胜。</t>
        </r>
      </text>
    </comment>
    <comment ref="C22" authorId="0" shapeId="0" xr:uid="{00000000-0006-0000-0100-000006000000}">
      <text>
        <r>
          <rPr>
            <sz val="9"/>
            <rFont val="微软雅黑"/>
            <family val="2"/>
            <charset val="134"/>
          </rPr>
          <t>感知代表你与周围环境的协和度，反映了你的观察力和洞察力。
当你执行以下行动时，可能会要你进行感知检定。
用直觉决定下一步应该怎样做。
办认看上去已经死了或者还活着的生物是否不死生物。</t>
        </r>
      </text>
    </comment>
    <comment ref="C24" authorId="0" shapeId="0" xr:uid="{00000000-0006-0000-0100-000007000000}">
      <text>
        <r>
          <rPr>
            <sz val="9"/>
            <rFont val="微软雅黑"/>
            <family val="2"/>
            <charset val="134"/>
          </rPr>
          <t>魅力量化你跟他人有效地交流的能力。
它代表了信心、口才，也能代表迷人或有凝聚力的个性。
当你执行以下行动时，可能会要你进行魅力检定。
找出最消息灵通的人。
融入群众，听取当下的热门话题。</t>
        </r>
      </text>
    </comment>
    <comment ref="J32" authorId="1" shapeId="0" xr:uid="{00000000-0006-0000-0100-000008000000}">
      <text>
        <r>
          <rPr>
            <sz val="9"/>
            <rFont val="微软雅黑"/>
            <family val="2"/>
            <charset val="134"/>
          </rPr>
          <t>生命骰的总数等于角色的等级
每一粒生命骰的结果加上角色的体质调整值，即为该粒生命骰恢复的生命值（总数至少为0）。
每掷完一粒生命骰，都可以选择是否花费更多生命骰来恢复生命。
一个角色已花费的生命骰，可以通过完成一次长休来恢复。</t>
        </r>
      </text>
    </comment>
    <comment ref="J35" authorId="1" shapeId="0" xr:uid="{00000000-0006-0000-0100-000009000000}">
      <text>
        <r>
          <rPr>
            <sz val="9"/>
            <rFont val="微软雅黑"/>
            <family val="2"/>
            <charset val="134"/>
          </rPr>
          <t>受该类型伤害时数值减半
抗性先作用于易伤，而两者皆在伤害加上所有适用的调整值后再作应用</t>
        </r>
      </text>
    </comment>
    <comment ref="AB38" authorId="2" shapeId="0" xr:uid="{00000000-0006-0000-0100-00000A000000}">
      <text>
        <r>
          <rPr>
            <sz val="9"/>
            <rFont val="微软雅黑"/>
            <family val="2"/>
            <charset val="134"/>
          </rPr>
          <t>有时候，你所进行的属性检定，攻击检定或豁免检定会具有优势或劣势这种特殊调整。
此时，你在进行相应的掷骰后要再掷一次d20，具有优势时采用骰值较高者，劣势则采用值低者。
例如，具有劣势时，你掷出17和5，则采用5。若你在具有优势时掷出同一数组，则你采用17。
当有多个情况使你同时具有复数的优势或劣势时，你都只能额外掷一次d20。
例如，当两项有利情况都使你具有优势，则你依然只额外掷一次d20。
如果某次掷骰同时具有优势和劣势，则两边效果互相抵消，即你只掷一次d20，即使两边的数量不对等也一样，此时，你视为没有优势也没有劣势。
当你具有优势或劣势，且可以重掷或取代d20值时（比如半身人“幸运”特性的作用），你可以选择重掷或取代两粒骰其中一个。
例如，一名半身人进行一次具有优势或劣势的属性检定，并掷出1和13，则他可以使用其特性重掷骰值1的掷骰。
    通常你会因特殊能力、动作、法术而具有优势或劣势。另外，激励（见第4章）也可以使角色在进行关于个人特点、理想或牵绊的检定时具有优势。而DM也可以对你的形势优劣作出判断，然后给予你相应的优势或劣势。</t>
        </r>
      </text>
    </comment>
    <comment ref="J40" authorId="3" shapeId="0" xr:uid="{00000000-0006-0000-0100-00000B000000}">
      <text>
        <r>
          <rPr>
            <sz val="9"/>
            <rFont val="微软雅黑"/>
            <family val="2"/>
            <charset val="134"/>
          </rPr>
          <t>【特殊能力】
可用来记录职业能力
如狂暴、气、引导神力等...</t>
        </r>
      </text>
    </comment>
    <comment ref="S40" authorId="3" shapeId="0" xr:uid="{00000000-0006-0000-0100-00000C000000}">
      <text>
        <r>
          <rPr>
            <sz val="9"/>
            <rFont val="微软雅黑"/>
            <family val="2"/>
            <charset val="134"/>
          </rPr>
          <t>【特殊能力】
可用来记录职业能力
如狂暴、气、引导神力等...</t>
        </r>
      </text>
    </comment>
    <comment ref="AB40" authorId="2" shapeId="0" xr:uid="{00000000-0006-0000-0100-00000D000000}">
      <text>
        <r>
          <rPr>
            <sz val="9"/>
            <rFont val="微软雅黑"/>
            <family val="2"/>
            <charset val="134"/>
          </rPr>
          <t>有时候，你所进行的属性检定，攻击检定或豁免检定会具有优势或劣势这种特殊调整。
此时，你在进行相应的掷骰后要再掷一次d20，具有优势时采用骰值较高者，劣势则采用值低者。
例如，具有劣势时，你掷出17和5，则采用5。若你在具有优势时掷出同一数组，则你采用17。
当有多个情况使你同时具有复数的优势或劣势时，你都只能额外掷一次d20。
例如，当两项有利情况都使你具有优势，则你依然只额外掷一次d20。
如果某次掷骰同时具有优势和劣势，则两边效果互相抵消，即你只掷一次d20，即使两边的数量不对等也一样，此时，你视为没有优势也没有劣势。
当你具有优势或劣势，且可以重掷或取代d20值时（比如半身人“幸运”特性的作用），你可以选择重掷或取代两粒骰其中一个。
例如，一名半身人进行一次具有优势或劣势的属性检定，并掷出1和13，则他可以使用其特性重掷骰值1的掷骰。
    通常你会因特殊能力、动作、法术而具有优势或劣势。另外，激励（见第4章）也可以使角色在进行关于个人特点、理想或牵绊的检定时具有优势。而DM也可以对你的形势优劣作出判断，然后给予你相应的优势或劣势。</t>
        </r>
      </text>
    </comment>
    <comment ref="C45" authorId="0" shapeId="0" xr:uid="{00000000-0006-0000-0100-00000E000000}">
      <text>
        <r>
          <rPr>
            <sz val="9"/>
            <rFont val="微软雅黑"/>
            <family val="2"/>
            <charset val="134"/>
          </rPr>
          <t>涵盖了进行攀爬、跳跃、游泳时遇上的困难情况。其范例如下：
你尝试攀爬陡坡或滑坡或者在攀爬的同时回避危害物，又或者在有东西想撞开你的情况下抓紧壁面。
你尝试跳跃非常远的距离或在跳跃中施展花式。
你尝试在凶险的水流，风暴浪涛或水草海域中挣扎游泳或浮出水面。或者其他生物试图将你推下水，或拉入水中，又或者以其他方式阻碍你游泳。</t>
        </r>
      </text>
    </comment>
    <comment ref="C47" authorId="0" shapeId="0" xr:uid="{00000000-0006-0000-0100-00000F000000}">
      <text>
        <r>
          <rPr>
            <sz val="9"/>
            <rFont val="微软雅黑"/>
            <family val="2"/>
            <charset val="134"/>
          </rPr>
          <t>敏捷（体操）检定涵盖了在冰块上奔跑，在绳索上平衡，在摇曳甲板上站稳等需要保持平衡的情况。
也可用敏捷（体操）检定来判定你能否完成体操特技，如前翻、侧翻、空翻、后翻等。</t>
        </r>
      </text>
    </comment>
    <comment ref="C48" authorId="0" shapeId="0" xr:uid="{00000000-0006-0000-0100-000010000000}">
      <text>
        <r>
          <rPr>
            <sz val="9"/>
            <rFont val="微软雅黑"/>
            <family val="2"/>
            <charset val="134"/>
          </rPr>
          <t>当你尝试施行障眼法或巧手时（如把一些东西放在他人身上，或者将一件东西藏在自已身上），进行一次敏捷（巧手）检定。
也可用敏捷（巧手）检定以判定你是否能从其他人的钱包或口袋中摸鱼。</t>
        </r>
      </text>
    </comment>
    <comment ref="C49" authorId="0" shapeId="0" xr:uid="{00000000-0006-0000-0100-000011000000}">
      <text>
        <r>
          <rPr>
            <sz val="9"/>
            <rFont val="微软雅黑"/>
            <family val="2"/>
            <charset val="134"/>
          </rPr>
          <t>你尝试躲起避过敌人，躲过守卫，偷偷溜走，无声息地绕到某人背后时，进行一次敏捷（隐匿）检定。</t>
        </r>
      </text>
    </comment>
    <comment ref="I49" authorId="0" shapeId="0" xr:uid="{00000000-0006-0000-0100-000012000000}">
      <text>
        <r>
          <rPr>
            <sz val="9"/>
            <rFont val="微软雅黑"/>
            <family val="2"/>
            <charset val="134"/>
          </rPr>
          <t xml:space="preserve">躲藏
    DM可以决定情况是否允许进行躲藏。
当你尝试躲藏时，可以进行一个敏捷（隐匿）检定。
此后，直到你被发现或主动停止躲藏为止，该检定的总值将作为一个固定的对抗值存在。
而任何主动以感知（察觉）检定搜索你的生物，都将用其检定值与你该固定值作对抗，以判定是否发现你的存在。
    你不能针对一个可以清楚看见你的生物进行躲藏，而你一旦发出声响（如大声发出警告，或踢破一个罐子）也会立即暴露你的位置。
隐形中的生物可以随时尝试躲藏。
尽管其踪迹依然可能会被注意到，但只要保持安静就不会轻易暴露自己的位置。
    大多数生物在战斗中会对周围的危险保持警觉，因此如果你在躲藏中接近某生物，通常会被立即发现。
尽管如此，某种情况下DM也可能会允许你针对被分心的生物保持隐藏，并在被发现前让你进行一个具有优势的攻击检定。
被动察觉
    你在躲藏时，某些生物就算不主动搜索依然可以注意到你。
DM可以用你的敏捷（隐匿）检定与其他生物的被动感知（察觉）值作对抗，同时加上其他加值或减值。
生物具有优势时，其分值加5，劣势则减5。
</t>
        </r>
      </text>
    </comment>
    <comment ref="C51" authorId="0" shapeId="0" xr:uid="{00000000-0006-0000-0100-000013000000}">
      <text>
        <r>
          <rPr>
            <sz val="9"/>
            <rFont val="微软雅黑"/>
            <family val="2"/>
            <charset val="134"/>
          </rPr>
          <t>当你到处嗅探线索并以此进行推理时，进行一次智力（调查）检定。
你可能要推断隐藏物件的位置，或从伤口的外观判断它由什么武器造成，又或者找出一条隧道的结构性弱点。
在一堆古书卷中寻找一段隐藏的知识也可能需要进行一次智力（调查）检定。</t>
        </r>
      </text>
    </comment>
    <comment ref="C52" authorId="0" shapeId="0" xr:uid="{00000000-0006-0000-0100-000014000000}">
      <text>
        <r>
          <rPr>
            <sz val="9"/>
            <rFont val="微软雅黑"/>
            <family val="2"/>
            <charset val="134"/>
          </rPr>
          <t>你的智力（奥秘）检定量化你忆起关于法术、魔法物品、奥秘符文、魔法派系、位面、位面住民等相关知识的能力。</t>
        </r>
      </text>
    </comment>
    <comment ref="C53" authorId="0" shapeId="0" xr:uid="{00000000-0006-0000-0100-000015000000}">
      <text>
        <r>
          <rPr>
            <sz val="9"/>
            <rFont val="微软雅黑"/>
            <family val="2"/>
            <charset val="134"/>
          </rPr>
          <t>你的智力（历史）检定量化你忆起关于历史事件、传奇人物、古王国、昔日纠纷、近代战争、失落文明等相关知识的能力。</t>
        </r>
      </text>
    </comment>
    <comment ref="C54" authorId="0" shapeId="0" xr:uid="{00000000-0006-0000-0100-000016000000}">
      <text>
        <r>
          <rPr>
            <sz val="9"/>
            <rFont val="微软雅黑"/>
            <family val="2"/>
            <charset val="134"/>
          </rPr>
          <t>你的智力（自然）检定量化你忆起关于地势、动植物、气候、自然周期相关知识的能力。</t>
        </r>
      </text>
    </comment>
    <comment ref="C55" authorId="0" shapeId="0" xr:uid="{00000000-0006-0000-0100-000017000000}">
      <text>
        <r>
          <rPr>
            <sz val="9"/>
            <rFont val="微软雅黑"/>
            <family val="2"/>
            <charset val="134"/>
          </rPr>
          <t>你的智力（宗教）检定量化你回忆神祇、仪式和祷告、宗教阶级、圣徽、秘密组织风俗等知识的能力。</t>
        </r>
      </text>
    </comment>
    <comment ref="C57" authorId="0" shapeId="0" xr:uid="{00000000-0006-0000-0100-000018000000}">
      <text>
        <r>
          <rPr>
            <sz val="9"/>
            <rFont val="微软雅黑"/>
            <family val="2"/>
            <charset val="134"/>
          </rPr>
          <t>使用感知（察觉）检定让你可以看到，听到或以其他方式察觉到某些东西的存在。
它代表你对周围环境的警觉性，以及你感官的敏锐度。
例如，偷听门后的对话，或者在窗外窃听，又或者听到在林中静静移动的生物。
你也可以尝试看清被遮蔽或容易看走眼的东西，如在前方埋伏的兽人，躲在暗巷的痞子，或是从密门的门缝间漏出的烛光。</t>
        </r>
      </text>
    </comment>
    <comment ref="I57" authorId="0" shapeId="0" xr:uid="{00000000-0006-0000-0100-000019000000}">
      <text>
        <r>
          <rPr>
            <sz val="9"/>
            <rFont val="微软雅黑"/>
            <family val="2"/>
            <charset val="134"/>
          </rPr>
          <t>寻找隐藏物件
    当你的角色搜索密门或者陷阱等隐藏物件时，一般会要求你进行一次感知（察觉）检定。
该检定用于寻找一些平时被忽视的蛛丝马迹，以从中获得更多的细节信息。</t>
        </r>
      </text>
    </comment>
    <comment ref="C58" authorId="0" shapeId="0" xr:uid="{00000000-0006-0000-0100-00001A000000}">
      <text>
        <r>
          <rPr>
            <sz val="9"/>
            <rFont val="微软雅黑"/>
            <family val="2"/>
            <charset val="134"/>
          </rPr>
          <t>感知（洞悉）检定决定你是否能辨别另一人的真实意图，例如辨别谎言或预测其下一步行动。
你需要理解对方的肢体语言、言谈举止、态度转变等，再察觉其中的含义。</t>
        </r>
      </text>
    </comment>
    <comment ref="C59" authorId="0" shapeId="0" xr:uid="{00000000-0006-0000-0100-00001B000000}">
      <text>
        <r>
          <rPr>
            <sz val="9"/>
            <rFont val="微软雅黑"/>
            <family val="2"/>
            <charset val="134"/>
          </rPr>
          <t>当不确定你是否能驯服一只牲畜，安抚坐骑使其免受惊吓，或者推断出动物的意向时，进行一次感知（驯兽）检定。
骑乘时，如果你尝试作出一些危险动作，也会需要进行一次感知（驯兽）检定去控制你的坐骑。</t>
        </r>
      </text>
    </comment>
    <comment ref="C60" authorId="0" shapeId="0" xr:uid="{00000000-0006-0000-0100-00001C000000}">
      <text>
        <r>
          <rPr>
            <sz val="9"/>
            <rFont val="微软雅黑"/>
            <family val="2"/>
            <charset val="134"/>
          </rPr>
          <t>感知（医药）检定让你可以尝试稳定濒死战友的伤势或者诊断病症。</t>
        </r>
      </text>
    </comment>
    <comment ref="C61" authorId="0" shapeId="0" xr:uid="{00000000-0006-0000-0100-00001D000000}">
      <text>
        <r>
          <rPr>
            <sz val="9"/>
            <rFont val="微软雅黑"/>
            <family val="2"/>
            <charset val="134"/>
          </rPr>
          <t>当你需要追踪，狩猎，引导队伍穿过冰原，辨认附近枭熊踪迹，预测天气，回避流沙或其他自然危害物时，可能会要求你进行一次感知（生存）检定。</t>
        </r>
      </text>
    </comment>
    <comment ref="AE62" authorId="1" shapeId="0" xr:uid="{00000000-0006-0000-0100-00001E000000}">
      <text>
        <r>
          <rPr>
            <sz val="9"/>
            <rFont val="微软雅黑"/>
            <family val="2"/>
            <charset val="134"/>
          </rPr>
          <t>发端于衰亡的帝国和失落的王国
一枚白金币价值十枚金币</t>
        </r>
      </text>
    </comment>
    <comment ref="C63" authorId="0" shapeId="0" xr:uid="{00000000-0006-0000-0100-00001F000000}">
      <text>
        <r>
          <rPr>
            <sz val="9"/>
            <rFont val="微软雅黑"/>
            <family val="2"/>
            <charset val="134"/>
          </rPr>
          <t>当你尝试圆滑、优雅、善意地游说某人或某些人时，可能会要求你进行一次魅力（说服）检定。
通常你会用游说去表示信任，促进友谊，诚恳地请求，或展示恰当的礼仪。
例子包括说服官务大臣让你跟国王会面，商谈多族间的和平契约，或激励一帮村民。</t>
        </r>
      </text>
    </comment>
    <comment ref="AE63" authorId="1" shapeId="0" xr:uid="{00000000-0006-0000-0100-000020000000}">
      <text>
        <r>
          <rPr>
            <sz val="9"/>
            <rFont val="微软雅黑"/>
            <family val="2"/>
            <charset val="134"/>
          </rPr>
          <t>发端于衰亡的帝国和失落的王国
一枚金银币价值五枚银币</t>
        </r>
      </text>
    </comment>
    <comment ref="C64" authorId="0" shapeId="0" xr:uid="{00000000-0006-0000-0100-000021000000}">
      <text>
        <r>
          <rPr>
            <sz val="9"/>
            <rFont val="微软雅黑"/>
            <family val="2"/>
            <charset val="134"/>
          </rPr>
          <t>魅力（欺诈）检定决定你能否可信地以言语或动作隐暪真相。
由模棱两可地误导人到弥天大谎都包括在内。
常见情况包括暪过守卫、骗过商人、从赌局赚钱、以易容暪天过海、安抚他人的怀疑、带着朴克脸撒大谎等。</t>
        </r>
      </text>
    </comment>
    <comment ref="AE64" authorId="1" shapeId="0" xr:uid="{00000000-0006-0000-0100-000022000000}">
      <text>
        <r>
          <rPr>
            <sz val="9"/>
            <rFont val="微软雅黑"/>
            <family val="2"/>
            <charset val="134"/>
          </rPr>
          <t>金币是度量财富的标准单位</t>
        </r>
      </text>
    </comment>
    <comment ref="C65" authorId="0" shapeId="0" xr:uid="{00000000-0006-0000-0100-000023000000}">
      <text>
        <r>
          <rPr>
            <sz val="9"/>
            <rFont val="微软雅黑"/>
            <family val="2"/>
            <charset val="134"/>
          </rPr>
          <t>当你尝试用威胁、敌对行为、暴力等使他人改变心意时，进行一次魅力（威吓）检定。
例子包括迫供、吓退痞子、用破瓶的利口“说服”高官三思等。</t>
        </r>
      </text>
    </comment>
    <comment ref="AE65" authorId="1" shapeId="0" xr:uid="{00000000-0006-0000-0100-000024000000}">
      <text>
        <r>
          <rPr>
            <sz val="9"/>
            <rFont val="微软雅黑"/>
            <family val="2"/>
            <charset val="134"/>
          </rPr>
          <t>普通人间最流行的硬币
一枚金币值十枚银币</t>
        </r>
      </text>
    </comment>
    <comment ref="C66" authorId="0" shapeId="0" xr:uid="{00000000-0006-0000-0100-000025000000}">
      <text>
        <r>
          <rPr>
            <sz val="9"/>
            <rFont val="微软雅黑"/>
            <family val="2"/>
            <charset val="134"/>
          </rPr>
          <t>你的魅力（表演）检定决定你能多好地用音乐，舞蹈，扮演，卖艺，说书，或其他方式娱乐观众。</t>
        </r>
      </text>
    </comment>
    <comment ref="AE66" authorId="1" shapeId="0" xr:uid="{00000000-0006-0000-0100-000026000000}">
      <text>
        <r>
          <rPr>
            <sz val="9"/>
            <rFont val="微软雅黑"/>
            <family val="2"/>
            <charset val="134"/>
          </rPr>
          <t>在乞丐和苦力中十分常见
一枚银币值十枚铜币</t>
        </r>
      </text>
    </comment>
    <comment ref="B68" authorId="1" shapeId="0" xr:uid="{00000000-0006-0000-0100-000027000000}">
      <text>
        <r>
          <rPr>
            <sz val="9"/>
            <rFont val="微软雅黑"/>
            <family val="2"/>
            <charset val="134"/>
          </rPr>
          <t>请注意：
此处仅用作货币价值换算，并非随身钱币填写处。</t>
        </r>
      </text>
    </comment>
    <comment ref="B70" authorId="1" shapeId="0" xr:uid="{00000000-0006-0000-0100-000028000000}">
      <text>
        <r>
          <rPr>
            <sz val="9"/>
            <rFont val="微软雅黑"/>
            <family val="2"/>
            <charset val="134"/>
          </rPr>
          <t>此功能需要将已知法术录入任意一法术书中</t>
        </r>
      </text>
    </comment>
    <comment ref="Y107" authorId="4" shapeId="0" xr:uid="{00000000-0006-0000-0100-000029000000}">
      <text>
        <r>
          <rPr>
            <sz val="9"/>
            <rFont val="微软雅黑"/>
            <family val="2"/>
            <charset val="134"/>
          </rPr>
          <t xml:space="preserve">该表格整合收录了部分拓展专长
如果要使用拓展专长请先咨询下你家的DM哦~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Null</author>
  </authors>
  <commentList>
    <comment ref="Y11" authorId="0" shapeId="0" xr:uid="{00000000-0006-0000-0900-000001000000}">
      <text>
        <r>
          <rPr>
            <sz val="9"/>
            <rFont val="微软雅黑"/>
            <family val="2"/>
            <charset val="134"/>
          </rPr>
          <t>发端于衰亡的帝国和失落的王国
一枚白金币价值十枚金币</t>
        </r>
      </text>
    </comment>
    <comment ref="AH11" authorId="0" shapeId="0" xr:uid="{00000000-0006-0000-0900-000002000000}">
      <text>
        <r>
          <rPr>
            <sz val="9"/>
            <rFont val="微软雅黑"/>
            <family val="2"/>
            <charset val="134"/>
          </rPr>
          <t>发端于衰亡的帝国和失落的王国
一枚白金币价值十枚金币</t>
        </r>
      </text>
    </comment>
    <comment ref="BT11" authorId="0" shapeId="0" xr:uid="{00000000-0006-0000-0900-000003000000}">
      <text>
        <r>
          <rPr>
            <sz val="9"/>
            <rFont val="微软雅黑"/>
            <family val="2"/>
            <charset val="134"/>
          </rPr>
          <t>发端于衰亡的帝国和失落的王国
一枚白金币价值十枚金币</t>
        </r>
      </text>
    </comment>
    <comment ref="CC11" authorId="0" shapeId="0" xr:uid="{00000000-0006-0000-0900-000004000000}">
      <text>
        <r>
          <rPr>
            <sz val="9"/>
            <rFont val="微软雅黑"/>
            <family val="2"/>
            <charset val="134"/>
          </rPr>
          <t>发端于衰亡的帝国和失落的王国
一枚白金币价值十枚金币</t>
        </r>
      </text>
    </comment>
    <comment ref="DO11" authorId="0" shapeId="0" xr:uid="{00000000-0006-0000-0900-000005000000}">
      <text>
        <r>
          <rPr>
            <sz val="9"/>
            <rFont val="微软雅黑"/>
            <family val="2"/>
            <charset val="134"/>
          </rPr>
          <t>发端于衰亡的帝国和失落的王国
一枚白金币价值十枚金币</t>
        </r>
      </text>
    </comment>
    <comment ref="DX11" authorId="0" shapeId="0" xr:uid="{00000000-0006-0000-0900-000006000000}">
      <text>
        <r>
          <rPr>
            <sz val="9"/>
            <rFont val="微软雅黑"/>
            <family val="2"/>
            <charset val="134"/>
          </rPr>
          <t>发端于衰亡的帝国和失落的王国
一枚白金币价值十枚金币</t>
        </r>
      </text>
    </comment>
    <comment ref="FJ11" authorId="0" shapeId="0" xr:uid="{00000000-0006-0000-0900-000007000000}">
      <text>
        <r>
          <rPr>
            <sz val="9"/>
            <rFont val="微软雅黑"/>
            <family val="2"/>
            <charset val="134"/>
          </rPr>
          <t>发端于衰亡的帝国和失落的王国
一枚白金币价值十枚金币</t>
        </r>
      </text>
    </comment>
    <comment ref="FS11" authorId="0" shapeId="0" xr:uid="{00000000-0006-0000-0900-000008000000}">
      <text>
        <r>
          <rPr>
            <sz val="9"/>
            <rFont val="微软雅黑"/>
            <family val="2"/>
            <charset val="134"/>
          </rPr>
          <t>发端于衰亡的帝国和失落的王国
一枚白金币价值十枚金币</t>
        </r>
      </text>
    </comment>
    <comment ref="HE11" authorId="0" shapeId="0" xr:uid="{00000000-0006-0000-0900-000009000000}">
      <text>
        <r>
          <rPr>
            <sz val="9"/>
            <rFont val="微软雅黑"/>
            <family val="2"/>
            <charset val="134"/>
          </rPr>
          <t>发端于衰亡的帝国和失落的王国
一枚白金币价值十枚金币</t>
        </r>
      </text>
    </comment>
    <comment ref="HN11" authorId="0" shapeId="0" xr:uid="{00000000-0006-0000-0900-00000A000000}">
      <text>
        <r>
          <rPr>
            <sz val="9"/>
            <rFont val="微软雅黑"/>
            <family val="2"/>
            <charset val="134"/>
          </rPr>
          <t>发端于衰亡的帝国和失落的王国
一枚白金币价值十枚金币</t>
        </r>
      </text>
    </comment>
    <comment ref="Y12" authorId="0" shapeId="0" xr:uid="{00000000-0006-0000-0900-00000B000000}">
      <text>
        <r>
          <rPr>
            <sz val="9"/>
            <rFont val="微软雅黑"/>
            <family val="2"/>
            <charset val="134"/>
          </rPr>
          <t>发端于衰亡的帝国和失落的王国
一枚金银币价值五枚银币</t>
        </r>
      </text>
    </comment>
    <comment ref="AH12" authorId="0" shapeId="0" xr:uid="{00000000-0006-0000-0900-00000C000000}">
      <text>
        <r>
          <rPr>
            <sz val="9"/>
            <rFont val="微软雅黑"/>
            <family val="2"/>
            <charset val="134"/>
          </rPr>
          <t>发端于衰亡的帝国和失落的王国
一枚金银币价值五枚银币</t>
        </r>
      </text>
    </comment>
    <comment ref="BT12" authorId="0" shapeId="0" xr:uid="{00000000-0006-0000-0900-00000D000000}">
      <text>
        <r>
          <rPr>
            <sz val="9"/>
            <rFont val="微软雅黑"/>
            <family val="2"/>
            <charset val="134"/>
          </rPr>
          <t>发端于衰亡的帝国和失落的王国
一枚金银币价值五枚银币</t>
        </r>
      </text>
    </comment>
    <comment ref="CC12" authorId="0" shapeId="0" xr:uid="{00000000-0006-0000-0900-00000E000000}">
      <text>
        <r>
          <rPr>
            <sz val="9"/>
            <rFont val="微软雅黑"/>
            <family val="2"/>
            <charset val="134"/>
          </rPr>
          <t>发端于衰亡的帝国和失落的王国
一枚金银币价值五枚银币</t>
        </r>
      </text>
    </comment>
    <comment ref="DO12" authorId="0" shapeId="0" xr:uid="{00000000-0006-0000-0900-00000F000000}">
      <text>
        <r>
          <rPr>
            <sz val="9"/>
            <rFont val="微软雅黑"/>
            <family val="2"/>
            <charset val="134"/>
          </rPr>
          <t>发端于衰亡的帝国和失落的王国
一枚金银币价值五枚银币</t>
        </r>
      </text>
    </comment>
    <comment ref="DX12" authorId="0" shapeId="0" xr:uid="{00000000-0006-0000-0900-000010000000}">
      <text>
        <r>
          <rPr>
            <sz val="9"/>
            <rFont val="微软雅黑"/>
            <family val="2"/>
            <charset val="134"/>
          </rPr>
          <t>发端于衰亡的帝国和失落的王国
一枚金银币价值五枚银币</t>
        </r>
      </text>
    </comment>
    <comment ref="FJ12" authorId="0" shapeId="0" xr:uid="{00000000-0006-0000-0900-000011000000}">
      <text>
        <r>
          <rPr>
            <sz val="9"/>
            <rFont val="微软雅黑"/>
            <family val="2"/>
            <charset val="134"/>
          </rPr>
          <t>发端于衰亡的帝国和失落的王国
一枚金银币价值五枚银币</t>
        </r>
      </text>
    </comment>
    <comment ref="FS12" authorId="0" shapeId="0" xr:uid="{00000000-0006-0000-0900-000012000000}">
      <text>
        <r>
          <rPr>
            <sz val="9"/>
            <rFont val="微软雅黑"/>
            <family val="2"/>
            <charset val="134"/>
          </rPr>
          <t>发端于衰亡的帝国和失落的王国
一枚金银币价值五枚银币</t>
        </r>
      </text>
    </comment>
    <comment ref="HE12" authorId="0" shapeId="0" xr:uid="{00000000-0006-0000-0900-000013000000}">
      <text>
        <r>
          <rPr>
            <sz val="9"/>
            <rFont val="微软雅黑"/>
            <family val="2"/>
            <charset val="134"/>
          </rPr>
          <t>发端于衰亡的帝国和失落的王国
一枚金银币价值五枚银币</t>
        </r>
      </text>
    </comment>
    <comment ref="HN12" authorId="0" shapeId="0" xr:uid="{00000000-0006-0000-0900-000014000000}">
      <text>
        <r>
          <rPr>
            <sz val="9"/>
            <rFont val="微软雅黑"/>
            <family val="2"/>
            <charset val="134"/>
          </rPr>
          <t>发端于衰亡的帝国和失落的王国
一枚金银币价值五枚银币</t>
        </r>
      </text>
    </comment>
    <comment ref="Y13" authorId="0" shapeId="0" xr:uid="{00000000-0006-0000-0900-000015000000}">
      <text>
        <r>
          <rPr>
            <sz val="9"/>
            <rFont val="微软雅黑"/>
            <family val="2"/>
            <charset val="134"/>
          </rPr>
          <t>金币是度量财富的标准单位</t>
        </r>
      </text>
    </comment>
    <comment ref="AH13" authorId="0" shapeId="0" xr:uid="{00000000-0006-0000-0900-000016000000}">
      <text>
        <r>
          <rPr>
            <sz val="9"/>
            <rFont val="微软雅黑"/>
            <family val="2"/>
            <charset val="134"/>
          </rPr>
          <t>金币是度量财富的标准单位</t>
        </r>
      </text>
    </comment>
    <comment ref="BT13" authorId="0" shapeId="0" xr:uid="{00000000-0006-0000-0900-000017000000}">
      <text>
        <r>
          <rPr>
            <sz val="9"/>
            <rFont val="微软雅黑"/>
            <family val="2"/>
            <charset val="134"/>
          </rPr>
          <t>金币是度量财富的标准单位</t>
        </r>
      </text>
    </comment>
    <comment ref="CC13" authorId="0" shapeId="0" xr:uid="{00000000-0006-0000-0900-000018000000}">
      <text>
        <r>
          <rPr>
            <sz val="9"/>
            <rFont val="微软雅黑"/>
            <family val="2"/>
            <charset val="134"/>
          </rPr>
          <t>金币是度量财富的标准单位</t>
        </r>
      </text>
    </comment>
    <comment ref="DO13" authorId="0" shapeId="0" xr:uid="{00000000-0006-0000-0900-000019000000}">
      <text>
        <r>
          <rPr>
            <sz val="9"/>
            <rFont val="微软雅黑"/>
            <family val="2"/>
            <charset val="134"/>
          </rPr>
          <t>金币是度量财富的标准单位</t>
        </r>
      </text>
    </comment>
    <comment ref="DX13" authorId="0" shapeId="0" xr:uid="{00000000-0006-0000-0900-00001A000000}">
      <text>
        <r>
          <rPr>
            <sz val="9"/>
            <rFont val="微软雅黑"/>
            <family val="2"/>
            <charset val="134"/>
          </rPr>
          <t>金币是度量财富的标准单位</t>
        </r>
      </text>
    </comment>
    <comment ref="FJ13" authorId="0" shapeId="0" xr:uid="{00000000-0006-0000-0900-00001B000000}">
      <text>
        <r>
          <rPr>
            <sz val="9"/>
            <rFont val="微软雅黑"/>
            <family val="2"/>
            <charset val="134"/>
          </rPr>
          <t>金币是度量财富的标准单位</t>
        </r>
      </text>
    </comment>
    <comment ref="FS13" authorId="0" shapeId="0" xr:uid="{00000000-0006-0000-0900-00001C000000}">
      <text>
        <r>
          <rPr>
            <sz val="9"/>
            <rFont val="微软雅黑"/>
            <family val="2"/>
            <charset val="134"/>
          </rPr>
          <t>金币是度量财富的标准单位</t>
        </r>
      </text>
    </comment>
    <comment ref="HE13" authorId="0" shapeId="0" xr:uid="{00000000-0006-0000-0900-00001D000000}">
      <text>
        <r>
          <rPr>
            <sz val="9"/>
            <rFont val="微软雅黑"/>
            <family val="2"/>
            <charset val="134"/>
          </rPr>
          <t>金币是度量财富的标准单位</t>
        </r>
      </text>
    </comment>
    <comment ref="HN13" authorId="0" shapeId="0" xr:uid="{00000000-0006-0000-0900-00001E000000}">
      <text>
        <r>
          <rPr>
            <sz val="9"/>
            <rFont val="微软雅黑"/>
            <family val="2"/>
            <charset val="134"/>
          </rPr>
          <t>金币是度量财富的标准单位</t>
        </r>
      </text>
    </comment>
    <comment ref="Y14" authorId="0" shapeId="0" xr:uid="{00000000-0006-0000-0900-00001F000000}">
      <text>
        <r>
          <rPr>
            <sz val="9"/>
            <rFont val="微软雅黑"/>
            <family val="2"/>
            <charset val="134"/>
          </rPr>
          <t>普通人间最流行的硬币
一枚金币值十枚银币</t>
        </r>
      </text>
    </comment>
    <comment ref="AH14" authorId="0" shapeId="0" xr:uid="{00000000-0006-0000-0900-000020000000}">
      <text>
        <r>
          <rPr>
            <sz val="9"/>
            <rFont val="微软雅黑"/>
            <family val="2"/>
            <charset val="134"/>
          </rPr>
          <t>普通人间最流行的硬币
一枚金币值十枚银币</t>
        </r>
      </text>
    </comment>
    <comment ref="BT14" authorId="0" shapeId="0" xr:uid="{00000000-0006-0000-0900-000021000000}">
      <text>
        <r>
          <rPr>
            <sz val="9"/>
            <rFont val="微软雅黑"/>
            <family val="2"/>
            <charset val="134"/>
          </rPr>
          <t>普通人间最流行的硬币
一枚金币值十枚银币</t>
        </r>
      </text>
    </comment>
    <comment ref="CC14" authorId="0" shapeId="0" xr:uid="{00000000-0006-0000-0900-000022000000}">
      <text>
        <r>
          <rPr>
            <sz val="9"/>
            <rFont val="微软雅黑"/>
            <family val="2"/>
            <charset val="134"/>
          </rPr>
          <t>普通人间最流行的硬币
一枚金币值十枚银币</t>
        </r>
      </text>
    </comment>
    <comment ref="DO14" authorId="0" shapeId="0" xr:uid="{00000000-0006-0000-0900-000023000000}">
      <text>
        <r>
          <rPr>
            <sz val="9"/>
            <rFont val="微软雅黑"/>
            <family val="2"/>
            <charset val="134"/>
          </rPr>
          <t>普通人间最流行的硬币
一枚金币值十枚银币</t>
        </r>
      </text>
    </comment>
    <comment ref="DX14" authorId="0" shapeId="0" xr:uid="{00000000-0006-0000-0900-000024000000}">
      <text>
        <r>
          <rPr>
            <sz val="9"/>
            <rFont val="微软雅黑"/>
            <family val="2"/>
            <charset val="134"/>
          </rPr>
          <t>普通人间最流行的硬币
一枚金币值十枚银币</t>
        </r>
      </text>
    </comment>
    <comment ref="FJ14" authorId="0" shapeId="0" xr:uid="{00000000-0006-0000-0900-000025000000}">
      <text>
        <r>
          <rPr>
            <sz val="9"/>
            <rFont val="微软雅黑"/>
            <family val="2"/>
            <charset val="134"/>
          </rPr>
          <t>普通人间最流行的硬币
一枚金币值十枚银币</t>
        </r>
      </text>
    </comment>
    <comment ref="FS14" authorId="0" shapeId="0" xr:uid="{00000000-0006-0000-0900-000026000000}">
      <text>
        <r>
          <rPr>
            <sz val="9"/>
            <rFont val="微软雅黑"/>
            <family val="2"/>
            <charset val="134"/>
          </rPr>
          <t>普通人间最流行的硬币
一枚金币值十枚银币</t>
        </r>
      </text>
    </comment>
    <comment ref="HE14" authorId="0" shapeId="0" xr:uid="{00000000-0006-0000-0900-000027000000}">
      <text>
        <r>
          <rPr>
            <sz val="9"/>
            <rFont val="微软雅黑"/>
            <family val="2"/>
            <charset val="134"/>
          </rPr>
          <t>普通人间最流行的硬币
一枚金币值十枚银币</t>
        </r>
      </text>
    </comment>
    <comment ref="HN14" authorId="0" shapeId="0" xr:uid="{00000000-0006-0000-0900-000028000000}">
      <text>
        <r>
          <rPr>
            <sz val="9"/>
            <rFont val="微软雅黑"/>
            <family val="2"/>
            <charset val="134"/>
          </rPr>
          <t>普通人间最流行的硬币
一枚金币值十枚银币</t>
        </r>
      </text>
    </comment>
    <comment ref="Y15" authorId="0" shapeId="0" xr:uid="{00000000-0006-0000-0900-000029000000}">
      <text>
        <r>
          <rPr>
            <sz val="9"/>
            <rFont val="微软雅黑"/>
            <family val="2"/>
            <charset val="134"/>
          </rPr>
          <t>在乞丐和苦力中十分常见
一枚银币值十枚铜币</t>
        </r>
      </text>
    </comment>
    <comment ref="AH15" authorId="0" shapeId="0" xr:uid="{00000000-0006-0000-0900-00002A000000}">
      <text>
        <r>
          <rPr>
            <sz val="9"/>
            <rFont val="微软雅黑"/>
            <family val="2"/>
            <charset val="134"/>
          </rPr>
          <t>在乞丐和苦力中十分常见
一枚银币值十枚铜币</t>
        </r>
      </text>
    </comment>
    <comment ref="BT15" authorId="0" shapeId="0" xr:uid="{00000000-0006-0000-0900-00002B000000}">
      <text>
        <r>
          <rPr>
            <sz val="9"/>
            <rFont val="微软雅黑"/>
            <family val="2"/>
            <charset val="134"/>
          </rPr>
          <t>在乞丐和苦力中十分常见
一枚银币值十枚铜币</t>
        </r>
      </text>
    </comment>
    <comment ref="CC15" authorId="0" shapeId="0" xr:uid="{00000000-0006-0000-0900-00002C000000}">
      <text>
        <r>
          <rPr>
            <sz val="9"/>
            <rFont val="微软雅黑"/>
            <family val="2"/>
            <charset val="134"/>
          </rPr>
          <t>在乞丐和苦力中十分常见
一枚银币值十枚铜币</t>
        </r>
      </text>
    </comment>
    <comment ref="DO15" authorId="0" shapeId="0" xr:uid="{00000000-0006-0000-0900-00002D000000}">
      <text>
        <r>
          <rPr>
            <sz val="9"/>
            <rFont val="微软雅黑"/>
            <family val="2"/>
            <charset val="134"/>
          </rPr>
          <t>在乞丐和苦力中十分常见
一枚银币值十枚铜币</t>
        </r>
      </text>
    </comment>
    <comment ref="DX15" authorId="0" shapeId="0" xr:uid="{00000000-0006-0000-0900-00002E000000}">
      <text>
        <r>
          <rPr>
            <sz val="9"/>
            <rFont val="微软雅黑"/>
            <family val="2"/>
            <charset val="134"/>
          </rPr>
          <t>在乞丐和苦力中十分常见
一枚银币值十枚铜币</t>
        </r>
      </text>
    </comment>
    <comment ref="FJ15" authorId="0" shapeId="0" xr:uid="{00000000-0006-0000-0900-00002F000000}">
      <text>
        <r>
          <rPr>
            <sz val="9"/>
            <rFont val="微软雅黑"/>
            <family val="2"/>
            <charset val="134"/>
          </rPr>
          <t>在乞丐和苦力中十分常见
一枚银币值十枚铜币</t>
        </r>
      </text>
    </comment>
    <comment ref="FS15" authorId="0" shapeId="0" xr:uid="{00000000-0006-0000-0900-000030000000}">
      <text>
        <r>
          <rPr>
            <sz val="9"/>
            <rFont val="微软雅黑"/>
            <family val="2"/>
            <charset val="134"/>
          </rPr>
          <t>在乞丐和苦力中十分常见
一枚银币值十枚铜币</t>
        </r>
      </text>
    </comment>
    <comment ref="HE15" authorId="0" shapeId="0" xr:uid="{00000000-0006-0000-0900-000031000000}">
      <text>
        <r>
          <rPr>
            <sz val="9"/>
            <rFont val="微软雅黑"/>
            <family val="2"/>
            <charset val="134"/>
          </rPr>
          <t>在乞丐和苦力中十分常见
一枚银币值十枚铜币</t>
        </r>
      </text>
    </comment>
    <comment ref="HN15" authorId="0" shapeId="0" xr:uid="{00000000-0006-0000-0900-000032000000}">
      <text>
        <r>
          <rPr>
            <sz val="9"/>
            <rFont val="微软雅黑"/>
            <family val="2"/>
            <charset val="134"/>
          </rPr>
          <t>在乞丐和苦力中十分常见
一枚银币值十枚铜币</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B4" authorId="0" shapeId="0" xr:uid="{00000000-0006-0000-0D00-000001000000}">
      <text>
        <r>
          <rPr>
            <sz val="9"/>
            <rFont val="微软雅黑"/>
            <family val="2"/>
            <charset val="134"/>
          </rPr>
          <t>亚种
变体
分支</t>
        </r>
      </text>
    </comment>
    <comment ref="B7" authorId="0" shapeId="0" xr:uid="{00000000-0006-0000-0D00-000002000000}">
      <text>
        <r>
          <rPr>
            <sz val="9"/>
            <rFont val="微软雅黑"/>
            <family val="2"/>
            <charset val="134"/>
          </rPr>
          <t>力量代表肌肉力量、运动训练及所能发挥的肉体潜能。
力量检定可以对应举重、推、拉、暴力破坏、推挤或其他使用蛮力的情况。
运动技能反映了某几类力量检定可以表示的能力。
当你执行以下行动时，可能会要求你进行力量检定：
强行突破卡死、上锁或栓住、堵塞的门。
扯开束缚物。
挤过太狭窄的通道。
被马车拖行时抓着马车不放。
推倒一座雕像。
止住滚动中的大圆石。</t>
        </r>
      </text>
    </comment>
    <comment ref="B9" authorId="0" shapeId="0" xr:uid="{00000000-0006-0000-0D00-000003000000}">
      <text>
        <r>
          <rPr>
            <sz val="9"/>
            <rFont val="微软雅黑"/>
            <family val="2"/>
            <charset val="134"/>
          </rPr>
          <t>敏捷代表机敏度、反射速度、平衡力。
当你执行以下行动时，也可能要求你进行敏捷检定：
在落坡时控制住重载的马车。
控制战车急转弯或避开障碍。
撬锁。
解除陷阱。
牢牢地绑住战俘。
从束缚中滑脱。
演奏弦乐
制作细致的小东西</t>
        </r>
      </text>
    </comment>
    <comment ref="B11" authorId="0" shapeId="0" xr:uid="{00000000-0006-0000-0D00-000004000000}">
      <text>
        <r>
          <rPr>
            <sz val="9"/>
            <rFont val="微软雅黑"/>
            <family val="2"/>
            <charset val="134"/>
          </rPr>
          <t>体质代表健康、耐力、生命力。
当你进行以下行动时，可能会要求你进行体质检定：
闭气。
持续数小时不间断的行军或作苦力活。
通宵活动。
不吃不喝。
一口喝掉一大杯麦酒。</t>
        </r>
      </text>
    </comment>
    <comment ref="B13" authorId="0" shapeId="0" xr:uid="{00000000-0006-0000-0D00-000005000000}">
      <text>
        <r>
          <rPr>
            <sz val="9"/>
            <rFont val="微软雅黑"/>
            <family val="2"/>
            <charset val="134"/>
          </rPr>
          <t>智力代表思维能力、记忆能力、逻辑能力。
当你执行以下行动时，可能会要求你进行智力检定：
不使用言语与他人沟通
给一件贵重品估价
搜集材料以伪装成一名城市守卫通过某处
伪造文书。
忆起关于一门手艺或行业的知识
在技术性游戏中获胜。</t>
        </r>
      </text>
    </comment>
    <comment ref="B15" authorId="0" shapeId="0" xr:uid="{00000000-0006-0000-0D00-000006000000}">
      <text>
        <r>
          <rPr>
            <sz val="9"/>
            <rFont val="微软雅黑"/>
            <family val="2"/>
            <charset val="134"/>
          </rPr>
          <t>感知代表你与周围环境的协和度，反映了你的观察力和洞察力。
当你执行以下行动时，可能会要你进行感知检定。
用直觉决定下一步应该怎样做。
办认看上去已经死了或者还活着的生物是否不死生物。</t>
        </r>
      </text>
    </comment>
    <comment ref="B17" authorId="0" shapeId="0" xr:uid="{00000000-0006-0000-0D00-000007000000}">
      <text>
        <r>
          <rPr>
            <sz val="9"/>
            <rFont val="微软雅黑"/>
            <family val="2"/>
            <charset val="134"/>
          </rPr>
          <t>魅力量化你跟他人有效地交流的能力。
它代表了信心、口才，也能代表迷人或有凝聚力的个性。
当你执行以下行动时，可能会要你进行魅力检定。
找出最消息灵通的人。
融入群众，听取当下的热门话题。</t>
        </r>
      </text>
    </comment>
  </commentList>
</comments>
</file>

<file path=xl/sharedStrings.xml><?xml version="1.0" encoding="utf-8"?>
<sst xmlns="http://schemas.openxmlformats.org/spreadsheetml/2006/main" count="19360" uniqueCount="5495">
  <si>
    <t>人物背景 Background</t>
  </si>
  <si>
    <t>角色名</t>
  </si>
  <si>
    <t>个性</t>
  </si>
  <si>
    <t>玩家</t>
  </si>
  <si>
    <t>故乡</t>
  </si>
  <si>
    <t>背景</t>
  </si>
  <si>
    <t>理念</t>
  </si>
  <si>
    <t>羁绊</t>
  </si>
  <si>
    <t>发型</t>
  </si>
  <si>
    <t>发色</t>
  </si>
  <si>
    <t>缺陷</t>
  </si>
  <si>
    <t>瞳色</t>
  </si>
  <si>
    <t>肤色</t>
  </si>
  <si>
    <t>人物衣装
外貌描述</t>
  </si>
  <si>
    <t>背景特性</t>
  </si>
  <si>
    <t>背景故事</t>
  </si>
  <si>
    <t>人物形象</t>
  </si>
  <si>
    <t>语
言</t>
  </si>
  <si>
    <t>熟
练
工
具</t>
  </si>
  <si>
    <t>DND 5E 人物卡 &lt;New Edition v4.4.0&gt;</t>
  </si>
  <si>
    <t>推荐在电脑上使用Excel2010及以后版本打开本卡</t>
  </si>
  <si>
    <t>Lv</t>
  </si>
  <si>
    <t>小工具</t>
  </si>
  <si>
    <t>职业</t>
  </si>
  <si>
    <t>1级</t>
  </si>
  <si>
    <t>2级</t>
  </si>
  <si>
    <t>3级</t>
  </si>
  <si>
    <t>4级</t>
  </si>
  <si>
    <t>5级</t>
  </si>
  <si>
    <t>6级</t>
  </si>
  <si>
    <t>7级</t>
  </si>
  <si>
    <t>8级</t>
  </si>
  <si>
    <t>9级</t>
  </si>
  <si>
    <t>10级</t>
  </si>
  <si>
    <t>经验值</t>
  </si>
  <si>
    <t>生命值小工具</t>
  </si>
  <si>
    <t>种族</t>
  </si>
  <si>
    <t>性别</t>
  </si>
  <si>
    <t>兼职</t>
  </si>
  <si>
    <t>11级</t>
  </si>
  <si>
    <t>12级</t>
  </si>
  <si>
    <t>13级</t>
  </si>
  <si>
    <t>14级</t>
  </si>
  <si>
    <t>15级</t>
  </si>
  <si>
    <t>16级</t>
  </si>
  <si>
    <t>17级</t>
  </si>
  <si>
    <t>18级</t>
  </si>
  <si>
    <t>19级</t>
  </si>
  <si>
    <t>20级</t>
  </si>
  <si>
    <t>亚种</t>
  </si>
  <si>
    <t>年龄</t>
  </si>
  <si>
    <t>身高</t>
  </si>
  <si>
    <t>阵营</t>
  </si>
  <si>
    <t>熟练</t>
  </si>
  <si>
    <t>其他</t>
  </si>
  <si>
    <t>体质调整值</t>
  </si>
  <si>
    <t>角色等级</t>
  </si>
  <si>
    <t>生命总值</t>
  </si>
  <si>
    <t>仅需填入每级生命骰结果
自动结算等级与体质调整值</t>
  </si>
  <si>
    <t>体重</t>
  </si>
  <si>
    <t>信仰</t>
  </si>
  <si>
    <t>&lt;</t>
  </si>
  <si>
    <t>属性</t>
  </si>
  <si>
    <t>你的角色可能</t>
  </si>
  <si>
    <t>总值</t>
  </si>
  <si>
    <t>初始值</t>
  </si>
  <si>
    <t>成长</t>
  </si>
  <si>
    <t>修正</t>
  </si>
  <si>
    <t>调整值</t>
  </si>
  <si>
    <t>豁免</t>
  </si>
  <si>
    <t>临时</t>
  </si>
  <si>
    <t>力量</t>
  </si>
  <si>
    <t>&gt;</t>
  </si>
  <si>
    <t>敏捷</t>
  </si>
  <si>
    <t>体质</t>
  </si>
  <si>
    <t>智力</t>
  </si>
  <si>
    <t>感知</t>
  </si>
  <si>
    <t>魅力</t>
  </si>
  <si>
    <t>战斗</t>
  </si>
  <si>
    <t>Now</t>
  </si>
  <si>
    <t>Max</t>
  </si>
  <si>
    <t>先攻</t>
  </si>
  <si>
    <t>HP</t>
  </si>
  <si>
    <t>/</t>
  </si>
  <si>
    <t>临时
HP</t>
  </si>
  <si>
    <t>AC</t>
  </si>
  <si>
    <t>HD</t>
  </si>
  <si>
    <t>死亡豁免成功</t>
  </si>
  <si>
    <t>失败</t>
  </si>
  <si>
    <t>画像</t>
  </si>
  <si>
    <t>DC</t>
  </si>
  <si>
    <t>抗性</t>
  </si>
  <si>
    <t>免疫</t>
  </si>
  <si>
    <t>DC属性</t>
  </si>
  <si>
    <t>体型</t>
  </si>
  <si>
    <t>速度</t>
  </si>
  <si>
    <t>优势</t>
  </si>
  <si>
    <t>被动察觉</t>
  </si>
  <si>
    <t>特殊能力</t>
  </si>
  <si>
    <t>劣势</t>
  </si>
  <si>
    <t>技能</t>
  </si>
  <si>
    <t>装备</t>
  </si>
  <si>
    <t>快捷战斗</t>
  </si>
  <si>
    <t>力量系</t>
  </si>
  <si>
    <t>护甲</t>
  </si>
  <si>
    <t>同调</t>
  </si>
  <si>
    <t>名称</t>
  </si>
  <si>
    <t>特性</t>
  </si>
  <si>
    <t>重量</t>
  </si>
  <si>
    <t>最大敏捷</t>
  </si>
  <si>
    <t>盾牌</t>
  </si>
  <si>
    <t>运动</t>
  </si>
  <si>
    <t>-</t>
  </si>
  <si>
    <t>+</t>
  </si>
  <si>
    <t>敏捷系</t>
  </si>
  <si>
    <t>武器</t>
  </si>
  <si>
    <t>武器名称</t>
  </si>
  <si>
    <t>加值</t>
  </si>
  <si>
    <t>攻击骰</t>
  </si>
  <si>
    <t>伤害骰</t>
  </si>
  <si>
    <t>伤害类型</t>
  </si>
  <si>
    <t>弹药</t>
  </si>
  <si>
    <t>特技</t>
  </si>
  <si>
    <t>箭</t>
  </si>
  <si>
    <t>巧手</t>
  </si>
  <si>
    <t>矢</t>
  </si>
  <si>
    <t>技能分布</t>
  </si>
  <si>
    <t>隐匿</t>
  </si>
  <si>
    <t>弹</t>
  </si>
  <si>
    <t>智力系</t>
  </si>
  <si>
    <t>投</t>
  </si>
  <si>
    <t>调查</t>
  </si>
  <si>
    <t>它</t>
  </si>
  <si>
    <t>奥秘</t>
  </si>
  <si>
    <t>历史</t>
  </si>
  <si>
    <t>法术</t>
  </si>
  <si>
    <t>自然</t>
  </si>
  <si>
    <t>施法属性</t>
  </si>
  <si>
    <t>法术基础攻击骰</t>
  </si>
  <si>
    <t>可以准备的法术数量</t>
  </si>
  <si>
    <t>宗教</t>
  </si>
  <si>
    <t>感知系</t>
  </si>
  <si>
    <t>察觉</t>
  </si>
  <si>
    <t>关键属性</t>
  </si>
  <si>
    <t>法术DC</t>
  </si>
  <si>
    <t>法术位</t>
  </si>
  <si>
    <t>洞悉</t>
  </si>
  <si>
    <t>驯养</t>
  </si>
  <si>
    <t>医疗</t>
  </si>
  <si>
    <t>生存</t>
  </si>
  <si>
    <t>———随身钱币———</t>
  </si>
  <si>
    <t>魅力系</t>
  </si>
  <si>
    <t>负重规则</t>
  </si>
  <si>
    <t>——负重&amp;财产——</t>
  </si>
  <si>
    <t>PP</t>
  </si>
  <si>
    <t>魔宠或宠物</t>
  </si>
  <si>
    <t>说服</t>
  </si>
  <si>
    <t>背包1</t>
  </si>
  <si>
    <t>背包2</t>
  </si>
  <si>
    <t>总负重</t>
  </si>
  <si>
    <t>钱包</t>
  </si>
  <si>
    <t>EP</t>
  </si>
  <si>
    <t>欺诈</t>
  </si>
  <si>
    <t>GP</t>
  </si>
  <si>
    <t>名字</t>
  </si>
  <si>
    <t>威吓</t>
  </si>
  <si>
    <t>轻载</t>
  </si>
  <si>
    <t>中载</t>
  </si>
  <si>
    <t>重载</t>
  </si>
  <si>
    <t>状态</t>
  </si>
  <si>
    <t>次元袋</t>
  </si>
  <si>
    <t>SP</t>
  </si>
  <si>
    <t>类别</t>
  </si>
  <si>
    <t>表演</t>
  </si>
  <si>
    <t>CP</t>
  </si>
  <si>
    <t>—————货币换算—————</t>
  </si>
  <si>
    <t>货币重量</t>
  </si>
  <si>
    <t>铜币CP</t>
  </si>
  <si>
    <t>银币SP</t>
  </si>
  <si>
    <t>金银币EP</t>
  </si>
  <si>
    <t>金币GP</t>
  </si>
  <si>
    <t>白金币PP</t>
  </si>
  <si>
    <t>等级</t>
  </si>
  <si>
    <t>已准备的法术</t>
  </si>
  <si>
    <t>已准备法术的效果</t>
  </si>
  <si>
    <t>法术名称</t>
  </si>
  <si>
    <t>法术名</t>
  </si>
  <si>
    <t>系别</t>
  </si>
  <si>
    <t>适用职业</t>
  </si>
  <si>
    <t>施法动作</t>
  </si>
  <si>
    <t>施法距离</t>
  </si>
  <si>
    <t>持续时间</t>
  </si>
  <si>
    <t>法术成分</t>
  </si>
  <si>
    <t>法术效果说明</t>
  </si>
  <si>
    <t>感官</t>
  </si>
  <si>
    <t>语言</t>
  </si>
  <si>
    <t>动作</t>
  </si>
  <si>
    <t>职业能力</t>
  </si>
  <si>
    <t>种族特性</t>
  </si>
  <si>
    <t>描述</t>
  </si>
  <si>
    <t>专长</t>
  </si>
  <si>
    <t>其他特性</t>
  </si>
  <si>
    <t>笔记</t>
  </si>
  <si>
    <t>I</t>
  </si>
  <si>
    <t>戏法</t>
  </si>
  <si>
    <t>货币</t>
  </si>
  <si>
    <t>出处</t>
  </si>
  <si>
    <t>亚种、变体、分支</t>
  </si>
  <si>
    <t>II</t>
  </si>
  <si>
    <t>1环</t>
  </si>
  <si>
    <t>PHB</t>
  </si>
  <si>
    <t>人类</t>
  </si>
  <si>
    <t>人类变体</t>
  </si>
  <si>
    <t>自选个数</t>
  </si>
  <si>
    <t>自选数值</t>
  </si>
  <si>
    <t>2环</t>
  </si>
  <si>
    <t>VGM</t>
  </si>
  <si>
    <t>阿斯莫</t>
  </si>
  <si>
    <t>守护阿斯莫</t>
  </si>
  <si>
    <t>天罚阿斯莫</t>
  </si>
  <si>
    <t>堕落阿斯莫</t>
  </si>
  <si>
    <t>3环</t>
  </si>
  <si>
    <t>精灵</t>
  </si>
  <si>
    <t>高等精灵</t>
  </si>
  <si>
    <t>木精灵</t>
  </si>
  <si>
    <t>黑暗精灵</t>
  </si>
  <si>
    <t>卓尔精灵</t>
  </si>
  <si>
    <t>太阳精灵</t>
  </si>
  <si>
    <t>黄昏精灵</t>
  </si>
  <si>
    <t>月精灵</t>
  </si>
  <si>
    <t>水生精灵</t>
  </si>
  <si>
    <t>海精灵</t>
  </si>
  <si>
    <t>影灵</t>
  </si>
  <si>
    <t>雅灵</t>
  </si>
  <si>
    <t>人类不到20岁成年，而很少活过100 岁。</t>
  </si>
  <si>
    <t>人类并不偏向特定阵营。这个种群中存在着最好的人以及最坏的人。</t>
  </si>
  <si>
    <t>人类身高差距很大，有的刚好5尺高，而有的甚至高过6尺。不论你有多高，你的体型皆为中型。</t>
  </si>
  <si>
    <t>你的基础步行速度为30尺。</t>
  </si>
  <si>
    <t>你能够说、读、写通用语和一门额外的自选语言。在与他人交流时，人类通常会主动去学习对方的语言，其中也包括了一些晦涩的方言。他们还喜欢在说话时夹杂其他语言的腔调，如兽人粗口，精灵乐调，矮人军号，等等。</t>
  </si>
  <si>
    <t>V
言语</t>
  </si>
  <si>
    <t>4环</t>
  </si>
  <si>
    <t>半身人</t>
  </si>
  <si>
    <t>轻足半身人</t>
  </si>
  <si>
    <t>强心半身</t>
  </si>
  <si>
    <t>鬼智半身人</t>
  </si>
  <si>
    <t>人类不到20岁成年，而很少活过101 岁。</t>
  </si>
  <si>
    <t>人类身高差距很大，有的刚好5尺高，而有的甚至高过7尺。不论你有多高，你的体型皆为中型。</t>
  </si>
  <si>
    <t>你的基础步行速度为31尺。</t>
  </si>
  <si>
    <t>你获得一项自选的技能作为熟练项。</t>
  </si>
  <si>
    <t>你获得一项自选的专长。</t>
  </si>
  <si>
    <t>S
姿势</t>
  </si>
  <si>
    <t>5环</t>
  </si>
  <si>
    <t>矮人</t>
  </si>
  <si>
    <t>丘陵矮人</t>
  </si>
  <si>
    <t>山地矮人</t>
  </si>
  <si>
    <t>灰矮人</t>
  </si>
  <si>
    <t>阿斯莫与人类成熟的速度相近，不过他们能活160年。</t>
  </si>
  <si>
    <t>充盈着天界之力，多数阿斯莫是善良的。被放逐的阿斯莫则通常是中立的甚至是邪恶的。</t>
  </si>
  <si>
    <t>阿斯莫的身高和体重与人类接近。</t>
  </si>
  <si>
    <t>你的基础陆地移动速度是30尺。</t>
  </si>
  <si>
    <t>你能说，读，写通用语和天界语。</t>
  </si>
  <si>
    <t>黑暗视觉</t>
  </si>
  <si>
    <t>拜你的光辉灵魂所赐，你的视觉可以轻易地跨越黑暗。你可以看清昏暗光源周围60尺如同它们在亮光之中，而在黑暗之中你可以像昏暗照明一般视物。在黑暗中你无法分辨颜色，只能看见灰色的阴影。</t>
  </si>
  <si>
    <t>天界抗力</t>
  </si>
  <si>
    <t>你对光耀和黯蚀伤害具有抗力。</t>
  </si>
  <si>
    <t>治愈之手</t>
  </si>
  <si>
    <t>以一个动作，你可以触碰一个生物并使他恢复等同于你人物等级的生命值。一旦你使用了这个特性，在下次长休息完成之前你不能再次使用。</t>
  </si>
  <si>
    <t>光辉掌者</t>
  </si>
  <si>
    <t>你知晓光亮术戏法。在施展它时魅力是你的施法主属性。</t>
  </si>
  <si>
    <t>M
材料</t>
  </si>
  <si>
    <t>6环</t>
  </si>
  <si>
    <t>龙裔</t>
  </si>
  <si>
    <t>黑龙</t>
  </si>
  <si>
    <t>蓝龙</t>
  </si>
  <si>
    <t>黄铜龙</t>
  </si>
  <si>
    <t>青铜龙</t>
  </si>
  <si>
    <t>赤铜龙</t>
  </si>
  <si>
    <t>金龙</t>
  </si>
  <si>
    <t>绿龙</t>
  </si>
  <si>
    <t>红龙</t>
  </si>
  <si>
    <t>银龙</t>
  </si>
  <si>
    <t>白龙</t>
  </si>
  <si>
    <t>光辉灵魂</t>
  </si>
  <si>
    <t>从3级起，你可以使用一个动作来释放你内在的神圣能量。这将使你的眼睛闪烁，并且会有两条辉煌的纯能量光翼从你的后背延展。
你的转变持续一分钟或直到你以一个附赠动作中止。在这期间，你得到30尺的飞行速度，并且每个你的回合中一次，当你的攻击或法术成功造成伤害，你将对一个目标造成额外的光耀伤害等同于你的人物等级。
一旦你使用这个特性，在下次长休息完成之前你不能再次使用。</t>
  </si>
  <si>
    <t>7环</t>
  </si>
  <si>
    <t>侏儒</t>
  </si>
  <si>
    <t>地底侏儒</t>
  </si>
  <si>
    <t>森林侏儒</t>
  </si>
  <si>
    <t>岩侏儒</t>
  </si>
  <si>
    <t>光辉焚化</t>
  </si>
  <si>
    <t>从3级起，你可以使用一个动作使你体内的神圣能量解除拘束。灼热的光芒将以你为中心辐射，从你的口中和眼中涌动而出，只消顷刻就会将你焚毁。
你的转变持续一分钟或直到你以一个附赠动作中止。在这期间，明亮的光辉会照亮你周围10尺并给予额外10尺的昏暗照明。并且，每个你的回合结束，你和你周围10尺内的每个生物都将受到等同于你人物等级一半的光耀伤害（向上取整）。此外，每个你的回合中一次，当你的攻击或法术成功造成伤害，你将对一个目标造成额外的光耀伤害等同于你的人物等级。
一旦你使用这个特性，在下次长休息完成之前你不能再次使用。</t>
  </si>
  <si>
    <t>野蛮人</t>
  </si>
  <si>
    <t>0v0？</t>
  </si>
  <si>
    <t>8环</t>
  </si>
  <si>
    <t>伤害</t>
  </si>
  <si>
    <t>价格</t>
  </si>
  <si>
    <t>使用属性</t>
  </si>
  <si>
    <t>半精灵</t>
  </si>
  <si>
    <t>木半精灵</t>
  </si>
  <si>
    <t>卓尔半精灵</t>
  </si>
  <si>
    <t>太阳半精灵</t>
  </si>
  <si>
    <t>月之半精灵</t>
  </si>
  <si>
    <t>水生半精灵</t>
  </si>
  <si>
    <t>死灵寿衣</t>
  </si>
  <si>
    <t>从3级起，你可以使用一个动作来解放你内在的腐败力量。你的眼睛将变为两个漆黑的池，一对幽灵般的骨翅将从你的身后展开。在你进行转变的同时，你周围10尺内所有能看见你的生物必须通过魅力豁免检定（DC=8+你的熟练值+你的魅力调整值），否则直到你的下回合结束之前他们将对你恐惧。
你的转变持续一分钟或直到你以一个附赠动作中止。在这期间，每个你的回合中一次，当你的攻击或法术成功造成伤害，你将对一个目标造成额外的黯蚀伤害等同于你的人物等级。
一旦你使用这个特性，在下次长休息完成之前你不能再次使用。</t>
  </si>
  <si>
    <t>吟游诗人</t>
  </si>
  <si>
    <t>9环</t>
  </si>
  <si>
    <t>全头</t>
  </si>
  <si>
    <t>轻型</t>
  </si>
  <si>
    <t>你还有呼吸的力气</t>
  </si>
  <si>
    <t>一动不动</t>
  </si>
  <si>
    <t>应该还算活着</t>
  </si>
  <si>
    <t>蚂蚁的智力都不可能是1</t>
  </si>
  <si>
    <t>你是怎么活到现在的</t>
  </si>
  <si>
    <t>用脸就能恐惧敌人</t>
  </si>
  <si>
    <t>半兽人</t>
  </si>
  <si>
    <t>精灵一般在100岁前后宣布成年，寿命可达750岁。</t>
  </si>
  <si>
    <t>精灵热爱自由与多彩的生活，他们有着很强的表现欲，因而会强烈地倾向混乱阵营。他们尊重他人的自由，有时甚至会对他人的处境感同身受并挺身而出。精灵会更倾向于善良阵营，而卓尔精灵则是其中的例外。作为被放逐者，卓尔显得险恶而危险，因而通常更倾向于邪恶。</t>
  </si>
  <si>
    <t>精灵中有的身高低于5尺，而有的则甚至超过6尺。他们身材纤细，属于中型体型。</t>
  </si>
  <si>
    <t>你能够说、读、写通用语和精灵语。</t>
  </si>
  <si>
    <t>精类血统</t>
  </si>
  <si>
    <t>你进行对抗魅惑的豁免时具有优势，并且不会因魔法效应而陷入睡眠。</t>
  </si>
  <si>
    <t>出神</t>
  </si>
  <si>
    <t>精灵不需要睡眠。他们会在需要休息时陷入持续4个小时的半清醒深度冥想中（通用语中描述此状态的词是“出神Trance”）。冥想时精灵也会做梦，这种梦其实是反应多年来现实生活的思维活动。以这种方式休息后，你获得人类睡眠8小时的全部益处。</t>
  </si>
  <si>
    <t>敏锐感官</t>
  </si>
  <si>
    <t>你拥有察觉技能的熟练项。</t>
  </si>
  <si>
    <t>战士</t>
  </si>
  <si>
    <t>头部</t>
  </si>
  <si>
    <t>中型</t>
  </si>
  <si>
    <t>简单近战武器</t>
  </si>
  <si>
    <t>短棒</t>
  </si>
  <si>
    <t>1d4钝击</t>
  </si>
  <si>
    <t>2lb</t>
  </si>
  <si>
    <t>1sp</t>
  </si>
  <si>
    <t>连一枚金币都拿不起来</t>
  </si>
  <si>
    <t>残疾人士</t>
  </si>
  <si>
    <t>固有Buff：病弱</t>
  </si>
  <si>
    <t>连说话都困难</t>
  </si>
  <si>
    <t>迷惘的人啊</t>
  </si>
  <si>
    <t>你出生的时候居然没被掐死</t>
  </si>
  <si>
    <t>提夫林</t>
  </si>
  <si>
    <t>提夫林变体</t>
  </si>
  <si>
    <t>提夫林亚种</t>
  </si>
  <si>
    <t>阿斯蒙蒂斯</t>
  </si>
  <si>
    <t>巴尔泽布</t>
  </si>
  <si>
    <t>迪斯帕特</t>
  </si>
  <si>
    <t>菲尔娜</t>
  </si>
  <si>
    <t>格莱西雅</t>
  </si>
  <si>
    <t>莱维斯图斯</t>
  </si>
  <si>
    <t>马曼</t>
  </si>
  <si>
    <t>墨菲斯托菲利斯</t>
  </si>
  <si>
    <t>扎瑞尔</t>
  </si>
  <si>
    <t>精灵武器训练</t>
  </si>
  <si>
    <t>你拥有长剑、短剑、短弓和长弓等武器的熟练项。</t>
  </si>
  <si>
    <t>你掌握一个戏法，你可以从法师法术列表中自选其一。其施法关键属性为智力。</t>
  </si>
  <si>
    <t>额外语言</t>
  </si>
  <si>
    <t>你能说、读、写一额外的自选语言。</t>
  </si>
  <si>
    <t>牧师</t>
  </si>
  <si>
    <t>死亡豁免失败</t>
  </si>
  <si>
    <t>头发</t>
  </si>
  <si>
    <t>重型</t>
  </si>
  <si>
    <t>匕首</t>
  </si>
  <si>
    <t>灵巧，轻型，投掷（射程20/60）</t>
  </si>
  <si>
    <t>1d4穿刺</t>
  </si>
  <si>
    <t>1lb</t>
  </si>
  <si>
    <t>2gp</t>
  </si>
  <si>
    <t>鸡的力量都比你强</t>
  </si>
  <si>
    <t>无法行动自如</t>
  </si>
  <si>
    <t>突然挂掉都不是奇怪的事情</t>
  </si>
  <si>
    <t>目不识丁</t>
  </si>
  <si>
    <t>上错过厕所</t>
  </si>
  <si>
    <t>路边的狗可能会冲过来咬你</t>
  </si>
  <si>
    <t>EEPC</t>
  </si>
  <si>
    <t>阿兰寇拉</t>
  </si>
  <si>
    <t>轻捷步伐</t>
  </si>
  <si>
    <t>你的基础步行速度提升至35尺。</t>
  </si>
  <si>
    <t>野性面具</t>
  </si>
  <si>
    <t>你从树丛，大雨，落雪，雾气或其他自然现象中获得轻度遮蔽时，就可以尝试执行躲藏。</t>
  </si>
  <si>
    <t>圣武士</t>
  </si>
  <si>
    <t>男</t>
  </si>
  <si>
    <t>面部</t>
  </si>
  <si>
    <t>巨棒</t>
  </si>
  <si>
    <t>双手</t>
  </si>
  <si>
    <t>1d8钝击</t>
  </si>
  <si>
    <t>10lb</t>
  </si>
  <si>
    <t>2sp</t>
  </si>
  <si>
    <t>手无抓鸡之力</t>
  </si>
  <si>
    <t>腿脚不灵活</t>
  </si>
  <si>
    <t>您的每一天都是上天的恩赐</t>
  </si>
  <si>
    <t>你能看得懂这行字？</t>
  </si>
  <si>
    <t>经常迷路</t>
  </si>
  <si>
    <t>容易被排斥</t>
  </si>
  <si>
    <t>元素裔</t>
  </si>
  <si>
    <t>气元素</t>
  </si>
  <si>
    <t>土元素</t>
  </si>
  <si>
    <t>火元素</t>
  </si>
  <si>
    <t>水元素</t>
  </si>
  <si>
    <t>增强黑暗视觉</t>
  </si>
  <si>
    <t>你的黑暗视觉感官范围提升至120尺。</t>
  </si>
  <si>
    <t>日照敏感</t>
  </si>
  <si>
    <t>当你进行攻击检定和依赖视觉的感知（察觉）检定时，如果你本人、你的攻击目标或你尝试察觉的东西位于阳光直射下，则你所进行的相应检定具有劣势。</t>
  </si>
  <si>
    <t>卓尔魔法</t>
  </si>
  <si>
    <t>你掌握戏法舞光术dancing light。达到3级后，你可以每日使用一次法术妖火faerie fire。达到5级后，你可以每日使用一次法术黑暗术darkness。这些每日施展一次的法术其施法关键属性是魅力。你必须完成一次长休才能再次以该特质施展这些法术。</t>
  </si>
  <si>
    <t>卓尔武器训练</t>
  </si>
  <si>
    <t>你拥有刺剑、短剑和手弩等武器的熟练项。</t>
  </si>
  <si>
    <t>德鲁伊</t>
  </si>
  <si>
    <t>女</t>
  </si>
  <si>
    <t>颈部</t>
  </si>
  <si>
    <t>穿刺</t>
  </si>
  <si>
    <t>手斧</t>
  </si>
  <si>
    <t>轻型，投掷（射程20/60）</t>
  </si>
  <si>
    <t>1d6挥砍</t>
  </si>
  <si>
    <t>5gp</t>
  </si>
  <si>
    <t>恭喜你超越了鸡的力量</t>
  </si>
  <si>
    <t>平地摔是你的家常便饭</t>
  </si>
  <si>
    <t>常年病痛缠身</t>
  </si>
  <si>
    <t>阿库娅与你同在</t>
  </si>
  <si>
    <t>在楼房里面找不到房间</t>
  </si>
  <si>
    <t>可能会被人刁难</t>
  </si>
  <si>
    <t>费尔伯格人</t>
  </si>
  <si>
    <t>武僧</t>
  </si>
  <si>
    <t>未知</t>
  </si>
  <si>
    <t>身体</t>
  </si>
  <si>
    <t>挥砍</t>
  </si>
  <si>
    <t>标枪</t>
  </si>
  <si>
    <t>投掷（射程30/120）</t>
  </si>
  <si>
    <t>1d6穿刺</t>
  </si>
  <si>
    <t>5sp</t>
  </si>
  <si>
    <t>拿多点东西都气喘吁吁</t>
  </si>
  <si>
    <t>经常莫名其妙的撞上什么</t>
  </si>
  <si>
    <t>经常需要躺下休息</t>
  </si>
  <si>
    <t>学不下什么东西</t>
  </si>
  <si>
    <t>东西放在眼前就是找不到</t>
  </si>
  <si>
    <t>可能会受到种种审视</t>
  </si>
  <si>
    <t>歌利亚</t>
  </si>
  <si>
    <t>术士</t>
  </si>
  <si>
    <t>肩膀</t>
  </si>
  <si>
    <t>钝击</t>
  </si>
  <si>
    <t>轻锤</t>
  </si>
  <si>
    <t>穿脱衣服都有些吃力</t>
  </si>
  <si>
    <t>走在平地上都会摔倒</t>
  </si>
  <si>
    <t>可能有贫血什么的</t>
  </si>
  <si>
    <t>没有受过太多的教育</t>
  </si>
  <si>
    <t>偶尔会犯迷糊</t>
  </si>
  <si>
    <t>所有的人都觉得可以轻而易举地说服你</t>
  </si>
  <si>
    <t>天狗</t>
  </si>
  <si>
    <t>游荡者</t>
  </si>
  <si>
    <t>胸前</t>
  </si>
  <si>
    <t>冷冻</t>
  </si>
  <si>
    <t>硬头锤</t>
  </si>
  <si>
    <t>1d6钝击</t>
  </si>
  <si>
    <t>4lb</t>
  </si>
  <si>
    <t>你揍人就像在给对方按摩</t>
  </si>
  <si>
    <t>不上不下真尴尬</t>
  </si>
  <si>
    <t>健康状况堪忧</t>
  </si>
  <si>
    <t>你可能会怀疑你是不是健忘</t>
  </si>
  <si>
    <t>关键时刻掉链子</t>
  </si>
  <si>
    <t>你的说服力还是可以的</t>
  </si>
  <si>
    <t>蜥蜴人</t>
  </si>
  <si>
    <t>法师</t>
  </si>
  <si>
    <t>背后</t>
  </si>
  <si>
    <t>火焰</t>
  </si>
  <si>
    <t>长棍</t>
  </si>
  <si>
    <t>两用（1d8）</t>
  </si>
  <si>
    <t>比正常人稍微差一点</t>
  </si>
  <si>
    <t>思维比别人慢一拍</t>
  </si>
  <si>
    <t>斑猫人</t>
  </si>
  <si>
    <t>水生血统</t>
  </si>
  <si>
    <t>可以获得30尺的游泳速度</t>
  </si>
  <si>
    <t>游侠</t>
  </si>
  <si>
    <t>微型</t>
  </si>
  <si>
    <t>腰部</t>
  </si>
  <si>
    <t>闪电</t>
  </si>
  <si>
    <t>镰刀</t>
  </si>
  <si>
    <t>1d4挥砍</t>
  </si>
  <si>
    <t>1gp</t>
  </si>
  <si>
    <t>有正常人的力量</t>
  </si>
  <si>
    <t>普通人的水准</t>
  </si>
  <si>
    <t>正常人的体质</t>
  </si>
  <si>
    <t>正常人的智力</t>
  </si>
  <si>
    <t>你醒啦，你很正常</t>
  </si>
  <si>
    <t>讨价还价的能力不错</t>
  </si>
  <si>
    <t>梭螺鱼人</t>
  </si>
  <si>
    <t>你能够说、读、写通用语和精灵语、水族语。</t>
  </si>
  <si>
    <t>海精灵武器训练</t>
  </si>
  <si>
    <t>你熟练于使用矛、三叉戟、轻弩、捕网。</t>
  </si>
  <si>
    <t>海之子</t>
  </si>
  <si>
    <t>你拥有30英尺的游泳速度，并可以在空气与水中呼吸。</t>
  </si>
  <si>
    <t>海之友</t>
  </si>
  <si>
    <t>通过手势和声音，你可以与任何拥有天生游泳速度的野兽交流简单的想法。</t>
  </si>
  <si>
    <t>邪术师</t>
  </si>
  <si>
    <t>小型</t>
  </si>
  <si>
    <t>胯间</t>
  </si>
  <si>
    <t>力场</t>
  </si>
  <si>
    <t>矛</t>
  </si>
  <si>
    <t>投掷（射程20/60），两用（1d8）</t>
  </si>
  <si>
    <t>3lb</t>
  </si>
  <si>
    <t>在这个档次，做到欺软怕硬是没有问题的</t>
  </si>
  <si>
    <t>可以徒手抓住苍蝇</t>
  </si>
  <si>
    <t>疾病对于您来说，应该是偶发事故</t>
  </si>
  <si>
    <t>可以耍耍小聪明</t>
  </si>
  <si>
    <t>找东西的时候方便一些</t>
  </si>
  <si>
    <t>可以很容易地虎躯一震</t>
  </si>
  <si>
    <t>地精</t>
  </si>
  <si>
    <t>熊地精</t>
  </si>
  <si>
    <t>大地精</t>
  </si>
  <si>
    <t>暗蚀抗性</t>
  </si>
  <si>
    <t>对暗蚀伤害有抗性。</t>
  </si>
  <si>
    <t>鸦后祝福</t>
  </si>
  <si>
    <t>以一个附赠动作，你可以如魔法般传送至多30英尺，以到达一个你可见并且未被占据的空间。一旦你使用了该特性，你需要在结束一次长休息之后才能再次使用。
从3级开始，你将在你以此能力传送之后得到对于所有伤害的抗力。该抗力将持续到你你的下回合开始。在此期间，你的身体呈现出如幽魂般的半透明。</t>
  </si>
  <si>
    <t>左脚</t>
  </si>
  <si>
    <t>光耀</t>
  </si>
  <si>
    <t>简单远程武器</t>
  </si>
  <si>
    <t>轻弩</t>
  </si>
  <si>
    <t>弹药（射程80/320），装填，双手</t>
  </si>
  <si>
    <t>1d8穿刺</t>
  </si>
  <si>
    <t>5lb</t>
  </si>
  <si>
    <t>25gp</t>
  </si>
  <si>
    <t>经常锻炼的人能够达到的水平，可以很轻松地连续做上50个俯卧撑</t>
  </si>
  <si>
    <t>可以用筷子夹住苍蝇</t>
  </si>
  <si>
    <t>基本上没有吃过什么药，不是说不得病，但基本上抗一抗就过去了</t>
  </si>
  <si>
    <t>人才啊</t>
  </si>
  <si>
    <t>可以注意到别人注意不到的细节</t>
  </si>
  <si>
    <t>勉勉强强可以放出一丝王霸之气</t>
  </si>
  <si>
    <t>狗头人</t>
  </si>
  <si>
    <t>精类步</t>
  </si>
  <si>
    <t>以一个附赠动作，你能使用魔法传送到30尺内你可见的一处未被占据的空间。一旦你使用了该特性，你需要在结束一次短休息或长休息之后才能再次使用。
从3级开始，你的精类步得到了基于你季节的额外效果。如果该效果需要进行一次豁免，则难度等级为8+你的熟练加值+你的魅力调整值：
秋：你使用精类步后，可以立刻选择10尺内你可见的至多两个生物，其必须通过一次感知豁免，否则被你魅惑1分钟，直到你或你的伙伴对其造成任何伤害。
冬：你使用精类步时，你指定的一只传送前于你5尺内的生物必须通过一次感知豁免，否则将在你下回合结束之前对你恐慌。
春：你使用精类步时，可以触摸5尺内一只自愿的生物，他将取代你进行传送，出现于30尺内你选择的对你可见的一处未被占据的空间。
夏：你使用精类步后，5尺内你选择的每一只你可见的生物将受到等同于你的魅力调整值的火焰伤害（至少1点）。</t>
  </si>
  <si>
    <t>大型</t>
  </si>
  <si>
    <t>右脚</t>
  </si>
  <si>
    <t>黯蚀</t>
  </si>
  <si>
    <t>√</t>
  </si>
  <si>
    <t>飞镖</t>
  </si>
  <si>
    <t>灵巧，投掷（射程20/60）</t>
  </si>
  <si>
    <t>1/4lb</t>
  </si>
  <si>
    <t>5cp</t>
  </si>
  <si>
    <t>一拳一个小朋友</t>
  </si>
  <si>
    <t>很不错的反应能力，可以在旋转的硬币落下的一瞬间看出是哪面落地</t>
  </si>
  <si>
    <t>一般的磕磕碰碰都不放在眼里</t>
  </si>
  <si>
    <t>可以很轻松地取得别人要刻苦努力才能得到的成绩</t>
  </si>
  <si>
    <t>可以推断出一些别人不知道的东西</t>
  </si>
  <si>
    <t>人们更容易接受你的意见</t>
  </si>
  <si>
    <t>兽人</t>
  </si>
  <si>
    <t>半身人约20岁成年，一般能活到150岁。</t>
  </si>
  <si>
    <t>大多数半身人倾向于守序善良。</t>
  </si>
  <si>
    <t>半身人身高约3尺，体重约40磅。属小型体型。</t>
  </si>
  <si>
    <t>你的基础步行速度为25尺。</t>
  </si>
  <si>
    <t>你能够说、读、写通用语和半身人语。</t>
  </si>
  <si>
    <t>幸运</t>
  </si>
  <si>
    <t>当攻击检定、属性检定以及豁免检定掷出1时，你可以再重掷一次，但必须使用重掷的结果。</t>
  </si>
  <si>
    <t>勇气</t>
  </si>
  <si>
    <t>你进行对抗恐慌的豁免时具有优势。</t>
  </si>
  <si>
    <t>半身人灵巧</t>
  </si>
  <si>
    <t>你可以穿越任何体形比你大的生物所在空间。</t>
  </si>
  <si>
    <t>Exp</t>
  </si>
  <si>
    <t>巨型</t>
  </si>
  <si>
    <t>双脚</t>
  </si>
  <si>
    <t>毒素</t>
  </si>
  <si>
    <t>短弓</t>
  </si>
  <si>
    <t>弹药（射程80/320），双手</t>
  </si>
  <si>
    <t>纯种蛇人</t>
  </si>
  <si>
    <t>天生善匿</t>
  </si>
  <si>
    <t>当你从体型比自己大的生物获得遮蔽时，可以尝试执行躲藏Hide动作。</t>
  </si>
  <si>
    <t>超巨型</t>
  </si>
  <si>
    <t>左腿</t>
  </si>
  <si>
    <t>精神</t>
  </si>
  <si>
    <t>投石索</t>
  </si>
  <si>
    <t>弹药（射程30/120）</t>
  </si>
  <si>
    <t>MTF</t>
  </si>
  <si>
    <t>吉斯人</t>
  </si>
  <si>
    <t>吉斯洋基人</t>
  </si>
  <si>
    <t>吉斯泽莱人</t>
  </si>
  <si>
    <t>敦实体魄</t>
  </si>
  <si>
    <t>你进行对抗毒素的豁免时具有优势，你拥有毒素伤害的伤害抗性。</t>
  </si>
  <si>
    <t>右腿</t>
  </si>
  <si>
    <t>雷呜</t>
  </si>
  <si>
    <t>军用近战武器</t>
  </si>
  <si>
    <t>战斧</t>
  </si>
  <si>
    <t>两用（1d10）</t>
  </si>
  <si>
    <t>1d8挥砍</t>
  </si>
  <si>
    <t>10gp</t>
  </si>
  <si>
    <t>超乎常人的力度</t>
  </si>
  <si>
    <t>左右横跳</t>
  </si>
  <si>
    <t>你从来就不知道什么叫生病</t>
  </si>
  <si>
    <t>就是个天才</t>
  </si>
  <si>
    <t>身边的一切风吹草动都逃不出您的敏锐的目光</t>
  </si>
  <si>
    <t>您不经意间的一举一动都有可能吸引着其他人</t>
  </si>
  <si>
    <t>GTR</t>
  </si>
  <si>
    <t>半人马</t>
  </si>
  <si>
    <t>鬼灵言语</t>
  </si>
  <si>
    <t>你可以向你30尺内的任何生物如同心灵感应般进行沟通。生物必须与你共同知晓一种语言才能理解你的发言。你通过这个方式每次只能和一名生物进行心灵沟通。</t>
  </si>
  <si>
    <t>装备同调数量</t>
  </si>
  <si>
    <t>双腿</t>
  </si>
  <si>
    <t>强酸</t>
  </si>
  <si>
    <t>链枷</t>
  </si>
  <si>
    <t>牛头人</t>
  </si>
  <si>
    <t>矮人成长的速度和人类相仿，但他们直到50岁前都能被认为是年轻矮人。他们平均能够活350年。</t>
  </si>
  <si>
    <t>矮人大多倾向于守序，并信奉秩序社会所带来的好处。他们同时也倾向善良阵营而有着极强的公平意识，认为每个人都应该享受到公正平等的好处。</t>
  </si>
  <si>
    <t>矮人直立身高4到5尺，平均体重约150磅。属于中型体型。</t>
  </si>
  <si>
    <t>你的基础步行速度为25尺。你的速度不会因穿着重甲而减慢。</t>
  </si>
  <si>
    <t>你能够说、读、写通用语和矮人语。</t>
  </si>
  <si>
    <t>你习惯了地下生活，因而在黑暗和微光环境下有着良好的视力。在微光光照下，你身边60尺内可以视为等同于明亮光照。而在黑暗中，该范围内可视为等同于微光光照。你无法在黑暗中分辨颜色，只能看到有灰度的黑白画面。</t>
  </si>
  <si>
    <t>矮人体魄</t>
  </si>
  <si>
    <t>你进行对抗毒素的豁免时具有优势，并且拥有毒素伤害的抗性。</t>
  </si>
  <si>
    <t>矮人军训</t>
  </si>
  <si>
    <t>你具有战斧，手斧，轻锤和战锤等武器的熟练项。</t>
  </si>
  <si>
    <t>工具熟练项</t>
  </si>
  <si>
    <t>你获得一个工匠工具的熟练项，从以下项目中自选其一：铁匠工具，酿酒工具或石匠工具。</t>
  </si>
  <si>
    <t>石中精妙</t>
  </si>
  <si>
    <t>每当你对一件石制品的起源做智力（历史）检定时，你视为具有历史技能的熟练项，并可以在检定中加上双倍的熟练加值，而非你平时的熟练加值。</t>
  </si>
  <si>
    <t>左手</t>
  </si>
  <si>
    <t>长柄刀</t>
  </si>
  <si>
    <t>重型，触及，双手</t>
  </si>
  <si>
    <t>1d10挥砍</t>
  </si>
  <si>
    <t>6lb</t>
  </si>
  <si>
    <t>20gp</t>
  </si>
  <si>
    <t>达到人类极限力量</t>
  </si>
  <si>
    <t>超越人类的敏捷</t>
  </si>
  <si>
    <t>生命力旺盛，被人打趴数次还可以站起来继续的那种</t>
  </si>
  <si>
    <t>睿智的目光</t>
  </si>
  <si>
    <t>这个世界上的一切联系都可以被您所感知</t>
  </si>
  <si>
    <t>请注意你的其他属性，因为你很容易被犯罪</t>
  </si>
  <si>
    <t>象族</t>
  </si>
  <si>
    <t>矮人刚毅</t>
  </si>
  <si>
    <t>你的生命值最大值加1，且此后每次升级时再加1。</t>
  </si>
  <si>
    <t>右手</t>
  </si>
  <si>
    <t>巨斧</t>
  </si>
  <si>
    <t>重型，双手</t>
  </si>
  <si>
    <t>1d12挥砍</t>
  </si>
  <si>
    <t>7lb</t>
  </si>
  <si>
    <t>30gp</t>
  </si>
  <si>
    <t>超越人类极限的力量</t>
  </si>
  <si>
    <t>你跑步的样子像香港记者</t>
  </si>
  <si>
    <t>天生的肉盾</t>
  </si>
  <si>
    <t>超凡的智慧</t>
  </si>
  <si>
    <t>你开始注意到一些本来不该是人类所注意的东西了</t>
  </si>
  <si>
    <t>红颜祸水指的就是你</t>
  </si>
  <si>
    <t>析米克杂种</t>
  </si>
  <si>
    <t>析米克杂种·翼</t>
  </si>
  <si>
    <t>析米克杂种·攀</t>
  </si>
  <si>
    <t>析米克杂种·水</t>
  </si>
  <si>
    <t>析米克杂种·斗</t>
  </si>
  <si>
    <t>析米克杂种·甲</t>
  </si>
  <si>
    <t>析米克杂种·蚀</t>
  </si>
  <si>
    <t>矮人护甲训练</t>
  </si>
  <si>
    <t>你拥有轻甲和中甲的熟练项。</t>
  </si>
  <si>
    <t>巨剑</t>
  </si>
  <si>
    <t>2d6挥砍</t>
  </si>
  <si>
    <t>50gp</t>
  </si>
  <si>
    <t>熊的力量！</t>
  </si>
  <si>
    <t>无与伦比的运动神经</t>
  </si>
  <si>
    <t>或许有复数血条</t>
  </si>
  <si>
    <t>你可以改变世界</t>
  </si>
  <si>
    <t>所有的谎言在你面前无所遁形</t>
  </si>
  <si>
    <t>沉鱼落雁，闭月羞花</t>
  </si>
  <si>
    <t>维多肯</t>
  </si>
  <si>
    <t>你能够说、读、写通用语和矮人语、地底通用语。</t>
  </si>
  <si>
    <t>你习惯了地下生活，因而在黑暗和微光环境下有着良好的视力。在微光光照下，你身边60尺内可以视为等同于明亮光照。而在黑暗中，该范围内可视为等同于微光光照。你无法在黑暗中分辨颜色，只能看到有灰度的黑白画面。
你的黑暗视觉感官范围提升至120尺。</t>
  </si>
  <si>
    <t>灰矮人抗性</t>
  </si>
  <si>
    <t>你在进行对抗幻术的豁免检定上具有优势，你在进行被魅惑和麻痹效果的豁免检定上具有优势。</t>
  </si>
  <si>
    <t>灰矮人魔法</t>
  </si>
  <si>
    <t>当你达到3级时，你可以对你自己施放一次使变巨术/缩小术enlarge/reduce，只使用该法术的变巨术选项。当你达到5级的时候，你可以对自己施放一次隐形术Invisibility 。这两种咒语都不需要材料，而且也不能在日照环境下施放。这些每日施展一次的法术其施法关键属性是智力。你必须完成一次长休才能再次以该特质施展这些法术。</t>
  </si>
  <si>
    <t>左臂</t>
  </si>
  <si>
    <t>戟</t>
  </si>
  <si>
    <t>怪物之力</t>
  </si>
  <si>
    <t>跑得比香港记者还快</t>
  </si>
  <si>
    <t>大概只有天灾才杀死这种人</t>
  </si>
  <si>
    <t>或许是参透法则之人</t>
  </si>
  <si>
    <t>路过坟墓你就能看见鬼魂，经过战场你就能听见哀号</t>
  </si>
  <si>
    <t>您的敌人也可能会倾向于你</t>
  </si>
  <si>
    <t>艾伯伦</t>
  </si>
  <si>
    <t>幻身灵</t>
  </si>
  <si>
    <t>年幼的龙裔成长速度很快，在孵化后几小时就可以行走。其3岁时就达到了人类10岁儿童的体型和发育水平，然后在15岁时成年。其一生总共能活大约80年。</t>
  </si>
  <si>
    <t>龙裔的阵营趋于极端化，他们在世间善恶斗争（各自代表为巴哈姆特Bahamut和提亚马特Tiamat）中有意识的作出选择。大多数龙裔都是善良者，而那些选择了邪恶道路的龙裔则都是相当可怕的恶棍。</t>
  </si>
  <si>
    <t>龙裔比人类更高大。体重也更高。其直立身高超过6尺，平均体重250磅。属于中型体型。</t>
  </si>
  <si>
    <t>你能够说、读、写通用语和龙语。</t>
  </si>
  <si>
    <t>龙族血统</t>
  </si>
  <si>
    <t>你拥有巨龙的血统。在表格“龙族血统”中选择一个龙种，并基于所选龙种，决定你吐息的形式和具有的伤害抗性。</t>
  </si>
  <si>
    <t>伤害抗性</t>
  </si>
  <si>
    <t>你的龙族血统为你带来相应伤害类型的伤害抗性。</t>
  </si>
  <si>
    <t>龙息</t>
  </si>
  <si>
    <t>使用吐息时，你吐息范围内的每个生物都必须进行一次豁免，其豁免类型取决于你的龙族血统。该豁免的DC等于8＋你的体质调整值＋你的熟练加值。豁免失败者将受到2d6点伤害。豁免成功则伤害减半。其伤害值在6级时增加到3d6，11级增加到4d6，16级增加到5d6。
  使用吐息后，你必须完成一次长休或短休后才能再次使用。</t>
  </si>
  <si>
    <t>右臂</t>
  </si>
  <si>
    <t>骑枪</t>
  </si>
  <si>
    <t>触及，特殊</t>
  </si>
  <si>
    <t>1d12穿刺</t>
  </si>
  <si>
    <t>吃饭的时候经常不小心捏碎十几个盘子</t>
  </si>
  <si>
    <t>只要你想要，世界上没什么你弄不到东西</t>
  </si>
  <si>
    <t>被杀不一定会死</t>
  </si>
  <si>
    <t>用睿智这个词来形容你都已经是一种侮辱了</t>
  </si>
  <si>
    <t>敌人的隐形和变形对你来说毫无意义</t>
  </si>
  <si>
    <t>你很少动刀动枪，因为只要有你的存在就能化解绝大多数的纷争</t>
  </si>
  <si>
    <t>离梦人</t>
  </si>
  <si>
    <t>你的龙族血统为你带来强酸伤害类型的伤害抗性。</t>
  </si>
  <si>
    <t>使用吐息时，你吐息范围30尺长5尺宽，线状内的每个生物都必须进行一次敏捷豁免。该豁免的DC等于8＋你的体质调整值＋你的熟练加值。豁免失败者将受到2d6点伤害。豁免成功则伤害减半。其伤害值在6级时增加到3d6，11级增加到4d6，16级增加到5d6。
  使用吐息后，你必须完成一次长休或短休后才能再次使用。</t>
  </si>
  <si>
    <t>双臂</t>
  </si>
  <si>
    <t>长剑</t>
  </si>
  <si>
    <t>15gp</t>
  </si>
  <si>
    <t>经常不小心将别人摸成骨折，当地的骨科医生都很喜欢你</t>
  </si>
  <si>
    <t>几乎没有东西有足够的速度能伤害到你</t>
  </si>
  <si>
    <t>最受欢迎的肉盾</t>
  </si>
  <si>
    <t>你一眼就能看清事物的本质，再没有任何事物能够引起你的好奇</t>
  </si>
  <si>
    <t>任何生物在你眼中他的一生命运都历历在目，任何非生物的历史你也一目了然</t>
  </si>
  <si>
    <t>只有意志最坚定的人才能直视你</t>
  </si>
  <si>
    <t>化兽者</t>
  </si>
  <si>
    <t>兽皮</t>
  </si>
  <si>
    <t>长牙</t>
  </si>
  <si>
    <t>迅捷</t>
  </si>
  <si>
    <t>猎食</t>
  </si>
  <si>
    <t>你的龙族血统为你带来闪电伤害类型的伤害抗性。</t>
  </si>
  <si>
    <t>全身</t>
  </si>
  <si>
    <t>巨锤</t>
  </si>
  <si>
    <t>2d6钝击</t>
  </si>
  <si>
    <t>你付账的时候从口袋里掏出来的，往往不是金币而是被巨大的力量捏成一坨的金块</t>
  </si>
  <si>
    <t>战斗的时候，敌人最头痛的就是你，因为他根本砍不到你</t>
  </si>
  <si>
    <t>强壮的体质使你在冒险团队中所向无敌</t>
  </si>
  <si>
    <t>世间的一切在你眼中都索然无味</t>
  </si>
  <si>
    <t>世界上所有的神祗都在要求你做他们的使徒</t>
  </si>
  <si>
    <t>你的一个眼神、一个动作，都可能轻易的左右其他人的思想，决定国家的存亡</t>
  </si>
  <si>
    <t>战俑</t>
  </si>
  <si>
    <t>你的龙族血统为你带来火焰伤害类型的伤害抗性。</t>
  </si>
  <si>
    <t>钉头锤</t>
  </si>
  <si>
    <t>因为你的存在，你所居住的小镇已经很多年没有买过起重机了</t>
  </si>
  <si>
    <t>你从别人身边走过，别人会以为只是一阵风吹过</t>
  </si>
  <si>
    <t>传奇肉盾</t>
  </si>
  <si>
    <t>完全可以去客串半神巫妖</t>
  </si>
  <si>
    <t>你能够直接倾听神祗的话语与神交流，你就是真正的神使</t>
  </si>
  <si>
    <t>天上的众神为了争夺你打的不可开交，深渊中的恶魔因为你的存在而不愿破坏世界</t>
  </si>
  <si>
    <t>长矛</t>
  </si>
  <si>
    <t>1d10穿刺</t>
  </si>
  <si>
    <t>18lb</t>
  </si>
  <si>
    <t>刺剑</t>
  </si>
  <si>
    <t>灵巧</t>
  </si>
  <si>
    <t>使用吐息时，你吐息范围15尺，锥状内的每个生物都必须进行一次敏捷豁免。该豁免的DC等于8＋你的体质调整值＋你的熟练加值。豁免失败者将受到2d6点伤害。豁免成功则伤害减半。其伤害值在6级时增加到3d6，11级增加到4d6，16级增加到5d6。
  使用吐息后，你必须完成一次长休或短休后才能再次使用。</t>
  </si>
  <si>
    <t>弯刀</t>
  </si>
  <si>
    <t>灵巧，轻型</t>
  </si>
  <si>
    <t>你的龙族血统为你带来毒素伤害类型的伤害抗性。</t>
  </si>
  <si>
    <t>使用吐息时，你吐息范围15尺，锥状内的每个生物都必须进行一次体质豁免。该豁免的DC等于8＋你的体质调整值＋你的熟练加值。豁免失败者将受到2d6点伤害。豁免成功则伤害减半。其伤害值在6级时增加到3d6，11级增加到4d6，16级增加到5d6。
  使用吐息后，你必须完成一次长休或短休后才能再次使用。</t>
  </si>
  <si>
    <t>短剑</t>
  </si>
  <si>
    <t>？</t>
  </si>
  <si>
    <t>三叉戟</t>
  </si>
  <si>
    <t>你的龙族血统为你带来冷冻伤害类型的伤害抗性。</t>
  </si>
  <si>
    <t>战镐</t>
  </si>
  <si>
    <t>战锤</t>
  </si>
  <si>
    <t>侏儒成长速度与人类相同，大多侏儒预计在40岁左右便定居过上成人生活。他们能活到350到接近500岁。</t>
  </si>
  <si>
    <t>侏儒大多善良。其中那些作为智者、工程师、研究员、学者、调查员或发明家的侏儒多倾向守序。而那些吟游诗人、骗徒、流浪汉或天马行空的珠宝匠们则更倾向于混乱。侏儒们心地善良，乃至于那些侏儒骗徒也大多只是玩笑式的恶作剧，而非出于险恶用心。</t>
  </si>
  <si>
    <t>侏儒平均身高3到4尺，体重约40磅。属于小型体型。</t>
  </si>
  <si>
    <t>你能够说、读、写通用语和侏儒语。</t>
  </si>
  <si>
    <t>你习惯了地下生活，因而在黑暗和微光光照下有着良好的视力。在微光光照下，你身边60尺内可以视为等同于明亮光照。而在黑暗中，该范围内可视为等同于微光光照。你无法在黑暗中分辨颜色，只能看到有灰度的黑白画面。</t>
  </si>
  <si>
    <t>侏儒狡黠</t>
  </si>
  <si>
    <t>你进行对抗魔法的智力、感知和魅力豁免时具有优势。</t>
  </si>
  <si>
    <t>布甲</t>
  </si>
  <si>
    <t>兽皮甲</t>
  </si>
  <si>
    <t>环甲</t>
  </si>
  <si>
    <t>鞭</t>
  </si>
  <si>
    <t>灵巧，触及</t>
  </si>
  <si>
    <t>你能够说、读、写通用语和侏儒语、地底通用语。</t>
  </si>
  <si>
    <t>你习惯了地下生活，因而在黑暗和微光光照下有着良好的视力。在微光光照下，你身边60尺内可以视为等同于明亮光照。而在黑暗中，该范围内可视为等同于微光光照。你无法在黑暗中分辨颜色，只能看到有灰度的黑白画面。
你的黑暗视野半径为120英尺。</t>
  </si>
  <si>
    <t>岩地伪装</t>
  </si>
  <si>
    <t>当你在岩石地形和地下进行躲藏时，你的敏捷（隐匿Stealth）检定获得优势。</t>
  </si>
  <si>
    <t>皮甲</t>
  </si>
  <si>
    <t>链甲衫</t>
  </si>
  <si>
    <t>链甲</t>
  </si>
  <si>
    <t>军用远程武器</t>
  </si>
  <si>
    <t>吹箭筒</t>
  </si>
  <si>
    <t>弹药（射程25/100）装填</t>
  </si>
  <si>
    <t>1穿刺</t>
  </si>
  <si>
    <t>自然幻术师</t>
  </si>
  <si>
    <t>你学会戏法次级幻影minor illusion。其相应的施法关健属性为智力。</t>
  </si>
  <si>
    <t>小型野兽交谈</t>
  </si>
  <si>
    <t>你可以通过声音和手势与小型或更小的野兽进行简单沟通。森林侏儒喜爱动物，且经常喂养松鼠、獾、兔子、鼹鼠、啄木鸟等动物作为自己心爱的宠物。</t>
  </si>
  <si>
    <t>镶钉皮甲</t>
  </si>
  <si>
    <t>鳞甲</t>
  </si>
  <si>
    <t>板条甲</t>
  </si>
  <si>
    <t>手弩</t>
  </si>
  <si>
    <t>弹药（射程30/120），轻型，装填</t>
  </si>
  <si>
    <t>75gp</t>
  </si>
  <si>
    <t>工匠学识</t>
  </si>
  <si>
    <t>当你进行关于魔法物品、炼金物品或是工艺元件的智力（历史）检定时，你可以在检定中加上双倍的熟练加值，而非你平时的熟练加值。</t>
  </si>
  <si>
    <t>修补匠</t>
  </si>
  <si>
    <t>你拥有工匠工具（修补工具）的熟练项。使用这些工具时，你可以花费1小时时间和10gp材料制作一个超小型的发条机械装置（AC5，HP1）。该装置在24小时后将自动停止运作（除非你再花费1小时来修理它让它保持运作），你也可以使用你的动作主动使其停止运作。它停止运作后，你将收回用来制造它的材料。你最多可以同时激活三个这样的装置。
制作装置时，你选择下列选项之一：
发条玩具Clockwork Toy。该玩具是个机械的动物、怪物或人，例如青蛙、老鼠、鸟、龙或者士兵。当被放在地上时，该玩具能在你的回合里随机向一个方向移动5尺。此外该玩具还会模范所模拟生物发出声响。
打火机Fire Starter。该装置可以产生微小的火焰。你可以用它来点蜡烛，火炬或营火。使用该装置需要花费动作。
音乐盒Music Box。音乐盒打开时，将以适中的音量奏响固定的一首的歌曲。音乐播放完毕，或音乐盒被关闭时，音乐盒将停止发声。</t>
  </si>
  <si>
    <t>胸甲</t>
  </si>
  <si>
    <t>板甲</t>
  </si>
  <si>
    <t>重弩</t>
  </si>
  <si>
    <t>弹药（射程100/400），重型，装填，双手</t>
  </si>
  <si>
    <t>半精灵的成长速度与人类相同。他们20岁左右成年，但却拥有毕人类更长的寿命。半精灵通常能活到180岁以上。</t>
  </si>
  <si>
    <t>半精灵继承其精灵血统中的混乱倾向。他们重视个人自由和创意的表达，不爱作领导者也不希望被人追随。他们不在乎规则，讨厌被人命令，甚至有时会显得不太可靠。换个角度讲，半精灵显得有点让人捉摸不定。</t>
  </si>
  <si>
    <t>半精灵的体型与人类相仿，其身高在5尺到6尺之间。属于中型体型。</t>
  </si>
  <si>
    <t>你能够说、读、写通用语和精灵语，以及任意一门自选语言。</t>
  </si>
  <si>
    <t>得益于你的精灵血统，你在黑暗和微光光照中有着超出常人的视力。在微光光照下，你身边60尺内可以视为等同于明亮光照。而在黑暗中，该范围内可视为等同于微光光照。你无法在黑暗中分辨颜色，只能看到有灰度的黑白画面。</t>
  </si>
  <si>
    <t>多才多艺</t>
  </si>
  <si>
    <t>你获得两项自选技能的熟练项。</t>
  </si>
  <si>
    <t>守序善良</t>
  </si>
  <si>
    <t>中立善良</t>
  </si>
  <si>
    <t>混乱善良</t>
  </si>
  <si>
    <t>半身板甲</t>
  </si>
  <si>
    <t>长弓</t>
  </si>
  <si>
    <t>弹药（射程150/600），重型，双手</t>
  </si>
  <si>
    <t>守序中立</t>
  </si>
  <si>
    <t>绝对中立</t>
  </si>
  <si>
    <t>混乱中立</t>
  </si>
  <si>
    <t>捕网</t>
  </si>
  <si>
    <t>特殊，投掷（射程5/15）</t>
  </si>
  <si>
    <t>守序邪恶</t>
  </si>
  <si>
    <t>中立邪恶</t>
  </si>
  <si>
    <t>混乱邪恶</t>
  </si>
  <si>
    <t>护甲名称</t>
  </si>
  <si>
    <t>力量需求</t>
  </si>
  <si>
    <t>隐匿劣势</t>
  </si>
  <si>
    <t>月半精灵</t>
  </si>
  <si>
    <t>熟练加值</t>
  </si>
  <si>
    <t>布甲通常由数层布料与棉料的衬里构成。</t>
  </si>
  <si>
    <t>武器命中</t>
  </si>
  <si>
    <t>武器伤害</t>
  </si>
  <si>
    <t>这种护甲的护胸和护肩由通过油煮硬化的皮革制成。
其余的部分则由更软更灵活的材料制作。</t>
  </si>
  <si>
    <t>半兽人比人类更快成熟。他们在14岁左右便成年，而其衰老也明显而快速。很少有半兽人可以活过75岁。</t>
  </si>
  <si>
    <t>半兽人从其兽人先祖继承了混乱以及非善良的阵营倾向。通常在兽人族群中成长，并自愿生活在其中的半兽人都倾向于邪恶。</t>
  </si>
  <si>
    <t>半兽人比人类更魁梧更强壮。他们身高5尺到6尺以上。属于中型体型。</t>
  </si>
  <si>
    <t>你可以说、读、写通用语和兽人语。</t>
  </si>
  <si>
    <t>得益于你的兽人血统，你在黑暗和微光光照下有超出常人的视力。在微光光照下，你身边60尺内可以视为等同于明亮光照。而在黑暗中，该范围内可视为等同于微光光照。你无法在黑暗中分辨颜色，只能看到有灰度的黑白画面。</t>
  </si>
  <si>
    <t>凶恶</t>
  </si>
  <si>
    <t>你获得威吓技能的熟练项。</t>
  </si>
  <si>
    <t>坚韧不屈</t>
  </si>
  <si>
    <t>当你HP降至0而没有立即死亡时，可以改为使HP降至1。此特质生效后必须完成一次长休后才能再次生效。</t>
  </si>
  <si>
    <t>凶蛮攻击</t>
  </si>
  <si>
    <t>使用近战武器攻击造成重击时，你可以额外掷一个该武器的伤害骰，并将其数值加入到重击的额外伤害中。</t>
  </si>
  <si>
    <t>这种护甲由坚固而柔韧的皮革制成，其表面由紧密的铆钉和尖刺进行加固。</t>
  </si>
  <si>
    <t>提夫林成年的岁数与人类相仿，但寿命会长数年。</t>
  </si>
  <si>
    <t>提夫林并不一定天生趋向邪恶，不过其中大多都选择了邪恶之路。不管邪恶与否，自恃的天性使得他们更倾向于混乱阵营。</t>
  </si>
  <si>
    <t>提夫林和人类体型相近，都是中型。</t>
  </si>
  <si>
    <t>你能够说、读、写通用语和地狱语。</t>
  </si>
  <si>
    <t>得益于炼狱先祖的遗传，你在黑暗和微光光照下有着超出常人的视力。在微光光照下，你身边60尺内可以视为等同于明亮光照。而在黑暗中，该范围内可视为等同于微光光照。你无法在黑暗中分辨颜色，只能看到有灰度的黑白画面。</t>
  </si>
  <si>
    <t>炎狱抗性</t>
  </si>
  <si>
    <t>你对火焰伤害具有抗性。</t>
  </si>
  <si>
    <t>地狱遗赠I</t>
  </si>
  <si>
    <t>你可以获得施展戏法奇术tha-umaturgy的能力。</t>
  </si>
  <si>
    <t>地狱遗赠II</t>
  </si>
  <si>
    <t>第3级时，你可以每日施展一次2环的炼狱叱喝hellish rebuke。</t>
  </si>
  <si>
    <t>地狱遗赠III</t>
  </si>
  <si>
    <t>第5级时，你可以每日施展一次黑暗术darkness。花费掉的法术次数将在完成一次长休后恢复。与该特质相关的施法关键属性为魅力。</t>
  </si>
  <si>
    <t>一种由厚毛皮制作的粗糙护甲。
常见使用人群包括：野蛮人部落、邪恶类人生物以及其它缺少资源制作更好护甲的人。</t>
  </si>
  <si>
    <t>魔鬼之舌</t>
  </si>
  <si>
    <t>你知晓恶言相加戏法。当你到达3级时，你可以施展一次魅惑人类作为一个2环法术。当你到达5级时，你可以施展一次注目术。你必须完成一次长休息才能再次从这个特性中施展这些法术。魅力是你的施法主属性。这个特性取代了地狱遗赠特性。</t>
  </si>
  <si>
    <t>地狱之火</t>
  </si>
  <si>
    <t>当你达到3级时，你可以每天施展一次燃烧之手作为2环法术。这个特性取代了地狱遗赠特性中的炼狱叱喝法术。</t>
  </si>
  <si>
    <t>飞翼</t>
  </si>
  <si>
    <t>在你的肩胛骨下方有一双蝙蝠般的翅膀。你得到30尺飞行速度。这个特性取代了地狱遗赠特性。</t>
  </si>
  <si>
    <t>这种护甲由互相锁接的金属环组成，通常着装于布衣或皮衣的夹层之间。
这种护甲为着装者的上半身提供了适中的保护，且锁环间相互碰撞的声音也可以被外层衣服减弱。</t>
  </si>
  <si>
    <t>这种护甲由一件皮外套和护胫（可能附有护裙）组合而成，其防护部分由相叠的铁片覆盖，结构有如鱼的鳞片。
这种护甲同时还附有护手。</t>
  </si>
  <si>
    <t>这种护甲主要由皮条固定的金属护胸组成。
尽管它并没有为四肢提供额外的防护，但其在保证着装者活动自由度的同时，为其生命器官提供了十分有效的保护效果。</t>
  </si>
  <si>
    <t>马拉多米尼之遗赠</t>
  </si>
  <si>
    <t>你获得施展戏法奇术thaumaturgy的能力。第3级时，你可以每日施展一次2环的致病射线ray of sickness。第5级，你可以每日施展一次疯狂冠冕crown of madness。花费掉的法术次数将在一次长休后恢复。与该特质相关的施法关键属性为魅力。</t>
  </si>
  <si>
    <t>半身板甲主要由覆盖着装者身体大部分的铸模金属板组成。
不过，其腿部防护则只有由皮条系住的简单护胫。</t>
  </si>
  <si>
    <t>迪斯遗赠</t>
  </si>
  <si>
    <t>你获得施展戏法奇术thaumaturgy的能力。第3级时，你可以每日施展一次易容术disguise self。第5级，你可以每日施展一次侦测思想detect thoughts。花费掉的法术次数将在一次长休后恢复。与该特质相关的施法关键属性为魅力。</t>
  </si>
  <si>
    <t>这种护甲是将重金属环扣缝进内层的特殊皮甲。
金属环可以加强护甲对剑斧挥击的抵抗力。
环甲比链甲低一级，通常只被那些无力支付更好护甲的人所使用。</t>
  </si>
  <si>
    <t>福莱格索斯的遗赠</t>
  </si>
  <si>
    <t>你获得施展戏法交友术friends的能力。第3级时，你可以每日施展一次2环的魅惑人类charm person。第5级，你可以每日施展一次暗示术suggestion。花费掉的法术次数将在一次长休后恢复。与该特质相关的施法关键属性为魅力。</t>
  </si>
  <si>
    <t>这种护甲由互相锁接的金属环编成。
链甲还包括在甲胄下面穿戴的一层织物衬里，用以阻止擦伤并减缓挥击的冲击。
这种护甲同时还附有护手。</t>
  </si>
  <si>
    <t>马尔伯吉之遗赠</t>
  </si>
  <si>
    <t>你获得施展戏法次级幻影minor illusion的能力。第3级时，你可以每日施展一次易容术disguise self。第5级，你可以每日施展一次隐形术invisibility。花费掉的法术次数将在一次长休后恢复。与该特质相关的施法关键属性为魅力。</t>
  </si>
  <si>
    <t>这种护甲主要由铆接着竖直金属窄条的皮革内里组成，其整体覆盖在布料衣物外，而关节部位则由灵活的链甲部件提供保护。</t>
  </si>
  <si>
    <t>斯泰吉亚之遗赠</t>
  </si>
  <si>
    <t>你获得施展戏法冷冻射线ray of frost的能力。第3级时，你可以每日施展一次2环的艾嘉西斯之铠armor of Agathys。第5级，你可以每日施展一次黑暗术darkness。花费掉的法术次数将在一次长休后恢复。与该特质相关的施法关键属性为魅力。</t>
  </si>
  <si>
    <t>板甲由覆盖全身，且相互连接的模铸金属板组成。
一套板甲包括护手、重皮靴、一顶附面甲的头盔以及在护甲底层的厚重的布甲。
其锁扣和皮带结构可以将护甲重量分配到身体各处。</t>
  </si>
  <si>
    <t>弥瑙洛斯之遗赠</t>
  </si>
  <si>
    <t>你获得施展戏法法师之手mage hand的能力。第3级时，你可以施展一次谭森浮碟术Tenser’s floating disk，你在一次短休或长休后可以重新施展此法术。第5级，你可以施展一次秘法锁arcane lock而不需要材料成分，你在一次长休后可以重新施展此法术。与该特质相关的施法关键属性为魅力。</t>
  </si>
  <si>
    <t>盾牌通常由木材或金属制成，可以单手进行持用。
持用一面盾牌可以令你的护甲等级加2。
不过同一时间里你只能从一面盾牌中受益。</t>
  </si>
  <si>
    <t>卡尼亚遗赠</t>
  </si>
  <si>
    <t>你获得施展戏法法师之手mage hand的能力。第3级时，你可以每日施展一次2环的燃烧之手burning hands。第5级，你可以每日施展一次火焰刀flame blade。花费掉的法术次数将在一次长休后恢复。与该特质相关的施法关键属性为魅力。</t>
  </si>
  <si>
    <t>阿弗纳斯之遗赠</t>
  </si>
  <si>
    <t>你获得施展戏法奇术thaumaturgy的能力。第3级时，你可以每日施展一次2环的炽焰斩searing smite。第5级，你可以每日施展一次印记斩branding smite。花费掉的法术次数将在一次长休后恢复。与该特质相关的施法关键属性为魅力。</t>
  </si>
  <si>
    <t>阿兰寇拉鹰人 3 岁时成年。较之于人类，鹰人通常活不过 30 岁。</t>
  </si>
  <si>
    <t>鹰人大多属善良且很少在秩序混乱中选择一方。部族中的领袖与武者可能属守序，而探险者与冒险者则可能倾向混乱。</t>
  </si>
  <si>
    <t>鹰人大约 5 尺高。他们身体轻盈而纤细，体重介于 80 到 100 磅之间。你的体型为中型。</t>
  </si>
  <si>
    <t>你的基础步行速度为 25 尺。</t>
  </si>
  <si>
    <t>你可以说、读、写通用语，阿兰寇拉语和风族语。</t>
  </si>
  <si>
    <t>飞行</t>
  </si>
  <si>
    <t>你拥有 50 尺的飞行速度，使用这一速度时你不能着装中型或重型护甲。</t>
  </si>
  <si>
    <t>元素裔的成长速度和人类差不多，在 20 岁左右进入成年。他们活的要比人类长点，最多活到 120 岁。</t>
  </si>
  <si>
    <t>元素裔们独立而自恃，且倾向中立阵营。</t>
  </si>
  <si>
    <t>元素裔的体形随其凡人父母而各有不同，但通常体格会像人类，其直立身高通常有 5 尺到 6 尺。你的体型是中型。</t>
  </si>
  <si>
    <t>你的基础步行速度为 30 尺。</t>
  </si>
  <si>
    <t>你可以说、读、写通用语，以及原初语Primordial。</t>
  </si>
  <si>
    <t>魔息</t>
  </si>
  <si>
    <t>只要你未陷入失能，就可以一直保持憋气。</t>
  </si>
  <si>
    <t>融入清风</t>
  </si>
  <si>
    <t>你可以通过此特质施展一次 浮空术 levitate 且无需任何材料构材。你必须完成一次长休后才能再次启用该能力。该法术的施法关键属性为体质。</t>
  </si>
  <si>
    <t>土行</t>
  </si>
  <si>
    <t>你在穿越土地与岩地的困难地形时可以不消耗额外的移动力。</t>
  </si>
  <si>
    <t>混入大地</t>
  </si>
  <si>
    <t>你可以用此特质施展一次 行动无踪 pass without trace 且无需材料构材。你必须完成一次长休后才能再次启用该能力。该法术的施法关键属性为体质。</t>
  </si>
  <si>
    <t>你在微光光照下看身边 60 尺内事物时如同在明亮光照一样。你与火元素位面的联系使你的黑暗视觉与众不同：你眼中的所有事物都泛着红光。</t>
  </si>
  <si>
    <t>火焰抗性</t>
  </si>
  <si>
    <t>你具有火焰伤害的抗性。</t>
  </si>
  <si>
    <t>烈焰之触</t>
  </si>
  <si>
    <t>你掌握戏法 燃火术 produceflame。3 级时，你可以用此特质施展一次 1 环的 燃烧之手burning hands，而你必须完成一次长休后才能再次启用该法术。这些法术的施法关键属性均为体质。</t>
  </si>
  <si>
    <t>强酸抗性</t>
  </si>
  <si>
    <t>你拥有强酸伤害的抗性。</t>
  </si>
  <si>
    <t>水陆两栖</t>
  </si>
  <si>
    <t>你可以在空气和水中呼吸。</t>
  </si>
  <si>
    <t>游泳</t>
  </si>
  <si>
    <t>你拥有 30 尺的游泳速度。</t>
  </si>
  <si>
    <t>呼唤波浪</t>
  </si>
  <si>
    <t>你掌握戏法 塑水 shape water。3 级时，你可以用此特质施展一次 2 环的 造水 / 枯水术 create of destroy water，而你必须完成一次长休后才能再次启用该法术。这些法术的施法关键属性均为体质。</t>
  </si>
  <si>
    <t>作为与精类有关的类人生物，费尔伯格人有着悠长的寿命。一名费尔伯格人在30岁左右成年，他们中最年老的能活500年。</t>
  </si>
  <si>
    <t>为人遵循着大自然的节奏，并把他们自己看作是它的守护者，费尔伯格人通常是中立善良的。邪恶的费尔伯格人很罕见，而且一般是他们同族的死敌。</t>
  </si>
  <si>
    <t>费尔伯格人有7到8尺高，体重在240到300磅之间。你的体型为中型。</t>
  </si>
  <si>
    <t>你的基础步行速度是30尺。</t>
  </si>
  <si>
    <t>你能说，读，和写通用语，精灵语，以及巨人语。</t>
  </si>
  <si>
    <t>费尔伯格人魔法</t>
  </si>
  <si>
    <t>你可以用这个特性施展侦测魔法和易容术，使用感知作为你在施展它们时的施法属性。一旦你施展了两者中的任何一个法术，直到你完成一次短或长休息前都不能用这个特性再次施展它。当你施展这个版本的易容术时，你可以看起来比平时矮3尺，让你更容易融入人类与精灵之中。</t>
  </si>
  <si>
    <t>神隐步</t>
  </si>
  <si>
    <t>以一个附赠动作，你能如魔法般变为隐形，直到你的下一回合开始，或者直到你攻击，进行一次伤害骰，或者强迫某人进行一次豁免检定。一旦你使用了这个特性，直到你完成一次短或长休息前都不能再次使用它。</t>
  </si>
  <si>
    <t>有力体型</t>
  </si>
  <si>
    <t>在确定你的负重能力与你可以推动，拖曳，举起的重量时你算作大一个体型。</t>
  </si>
  <si>
    <t>兽与叶之语</t>
  </si>
  <si>
    <t>你有能力以有限的方式与野兽以及植物交流。它们可以理解你的话的意思，虽然你没有特殊的能力来明白它们的回应。你在所有试图影响它们的魅力检定上有优势。</t>
  </si>
  <si>
    <t>歌利亚和人类的寿命差不多。它们在青春期晚期进入成年，且很少活到过一百岁。</t>
  </si>
  <si>
    <t>歌利亚社会分工明确，有着强烈的守序倾向。歌利亚眼中的公正与平衡主要体现为自我完善和个人义务，这使它们更偏向中立。</t>
  </si>
  <si>
    <t>歌利亚身高介于 7 到 8 尺之间，体重为 280 至340 磅。你的体型为中型。</t>
  </si>
  <si>
    <t>歌利亚的基础步行速度为 30 尺。</t>
  </si>
  <si>
    <t>你能说、读、写通用语与巨人语。</t>
  </si>
  <si>
    <t>运动健将</t>
  </si>
  <si>
    <t>你熟练运动技能。</t>
  </si>
  <si>
    <t>石之坚韧</t>
  </si>
  <si>
    <t>你可以专注于自身以偶尔避免受伤。受到伤害时，你可以用自己的反应骰一次 d12，再将骰值加上你的体质调整。你所受的实际伤害将减去该总值。你必须完成一次长休后才能再次启用该能力。</t>
  </si>
  <si>
    <t>身强力壮</t>
  </si>
  <si>
    <t>你计算自己的负重及拖、拉、拽的重量时，视为大一级的体型。</t>
  </si>
  <si>
    <t>生于高山</t>
  </si>
  <si>
    <t>你适应高海拔环境，包括超过20,000 尺的高原地带。你也自动适应于寒冷气候。</t>
  </si>
  <si>
    <t>天狗的寿命比起人类较短。他们在12岁左右成年，通常能活到60岁。</t>
  </si>
  <si>
    <t>天狗是混乱的生物，他们很少做长久的承诺，并且他们最关心的是保护自己的隐匿性。他们通常处于混乱中立阵营。</t>
  </si>
  <si>
    <t>天狗大约有5英尺高，体重在90磅至120磅之间，是中体形生物。</t>
  </si>
  <si>
    <t>你可以读写通用语和气族语（Auran），但你只能使用你的拟声特性来说话。</t>
  </si>
  <si>
    <t>专家伪造</t>
  </si>
  <si>
    <t>你可以仿造其他生物的笔迹和工艺。你在为伪造文书和复制现存物体进行的任何检定中获得优势。</t>
  </si>
  <si>
    <t>天狗训练</t>
  </si>
  <si>
    <t>你从以下技能中选择两项获得熟练：杂技、欺瞒、隐匿，以及手上功夫。</t>
  </si>
  <si>
    <t>拟声</t>
  </si>
  <si>
    <t>你可以模仿你听到的声音，包括人的嗓音。听到声音的生物需要通过一个感知（洞悉）检定来对抗你的魅力（欺瞒）检定，若成功将发现是模仿的。</t>
  </si>
  <si>
    <t>蜥蜴人一般14岁成年，很少活到60岁以上。</t>
  </si>
  <si>
    <t>大多数蜥蜴人是中立的，他们认为这世界上只有捕食者和猎物，在这里生死都只是自然的过程。他们的愿望只有生存，和让其他的生物落入他们的计划。</t>
  </si>
  <si>
    <t>蜥蜴人比人类笨重高大一点，而他们身上五花八门的装饰甚至会让他们显得更大一些。你的体型为中型。</t>
  </si>
  <si>
    <t>你的基础步行速度是30尺，你拥有30尺游泳速度。</t>
  </si>
  <si>
    <t>你能说、读和写通用语以及龙语。</t>
  </si>
  <si>
    <t>啮咬</t>
  </si>
  <si>
    <t>你的尖牙是一件天生武器，可以用来进行徒手攻击。如果你击中了目标，你造成1d6+你的力量调整值的穿刺伤害，而不是普通徒手攻击所造成的钝击伤害。</t>
  </si>
  <si>
    <t>能工巧匠</t>
  </si>
  <si>
    <t>作为一次短休息的一部分，你可以用从杀死的小型或更大的野兽、构装生物、龙、怪兽，或者植物上获取的骨头兽皮制作以下一件物品：一面盾牌，一根棍棒，一支标枪，或者1d4支飞镖或吹箭筒针。想要使用这个能力，你需要一把刀，例如一把匕首，或者合适的工匠工具，例如皮匠工具。</t>
  </si>
  <si>
    <t>屏息</t>
  </si>
  <si>
    <t>在上浮前你能屏住你的呼吸15分钟。</t>
  </si>
  <si>
    <t>猎人传说</t>
  </si>
  <si>
    <t>你在以下技能中选择两项并获得熟练：驯养动物，自然，观察，隐匿和求生。</t>
  </si>
  <si>
    <t>天生护甲</t>
  </si>
  <si>
    <t>你有着坚韧带鳞的皮肤，当你没有穿戴盔甲时，你的AC是13+你的敏捷调整值。如果你穿戴的盔甲给予你的AC较低，你可以用你的天生护甲来决定你的AC。你在使用你的天生护甲时，仍能获得盾牌的好处。</t>
  </si>
  <si>
    <t>饥渴之喉</t>
  </si>
  <si>
    <t>在战斗中，你能让你自己进入一种凶狠的暴食状态。以一个附赠动作，你能用你的啮咬攻击做一次特殊攻击，如果攻击命中，造成正常的伤害，同时你获得等同于你的体质调整值的临时HP（至少1点）。在你完成一次短休息或长休息前，你不能再次使用该能力。</t>
  </si>
  <si>
    <t>斑猫人的寿命与人类相仿。</t>
  </si>
  <si>
    <t>斑猫人趋向于混乱阵营，他们让冲动与幻想引导着他们的决定。他们很少有邪恶的，大多数斑猫人是被好奇心驱使着，而不是贪婪或者其他黑暗的冲动。</t>
  </si>
  <si>
    <t>斑猫人平均身高要比人类高，相对也更纤细。你的体型为中型。</t>
  </si>
  <si>
    <t>你能说、读和写通用语以及任意一门你自选的语言。</t>
  </si>
  <si>
    <t>你有着一只猫般的敏锐感觉，尤其是在黑暗中。在昏暗环境下，你可以将你周围60英尺内的区域视为明亮光照；在黑暗环境下，你可以将光照视为昏暗光照。你在黑暗中无法分清颜色，只能看到灰色的影子。</t>
  </si>
  <si>
    <t>猫之迅捷</t>
  </si>
  <si>
    <t>你的反应和敏捷允许你能以爆发性的速度移动。当你在战斗中移动时，你可以让你的速度增加一倍，直到回合结束。一旦你使用了这个特性，除非你在你的一个回合移动了0尺，否则你不能再使用它。</t>
  </si>
  <si>
    <t>猫之利爪</t>
  </si>
  <si>
    <t>因为你的爪子，你有20尺的攀爬速度。此外，你的利爪视为天生武器，你可以用它来进行徒手攻击。如果击中了目标，你造成的挥砍伤害等于1d4+你的力量调整值，而不是普通徒手攻击所造成的钝击伤害。</t>
  </si>
  <si>
    <t>猫之天性</t>
  </si>
  <si>
    <t>你熟练于观察和隐匿技能。</t>
  </si>
  <si>
    <t>梭螺鱼人在15岁左右成年，能活到200岁。</t>
  </si>
  <si>
    <t>梭螺鱼人倾向于守序善良。作为最黑暗海域的守护者，他们的文化把他们推向秩序和仁慈。</t>
  </si>
  <si>
    <t>梭螺鱼人比人类稍矮，平均约5尺高。你的体型为中型。</t>
  </si>
  <si>
    <t>你的基础步行速度是30尺，你拥有30尺的游泳速度。</t>
  </si>
  <si>
    <t>你可以说，读，写通用语和原初语。</t>
  </si>
  <si>
    <t>两栖</t>
  </si>
  <si>
    <t>你能呼吸空气和水。</t>
  </si>
  <si>
    <t>控风操水</t>
  </si>
  <si>
    <t>作为一位大海之子，你能呼唤气元素和水元素的魔力。你可以用这个特性施展云雾术。从3级开始，你能用它施展造风术，从5级开始，你也能用它施展水墙术（见边栏中的法术）。一旦你用这个特性施展了一个法术，直到你完成一次长休息前都不能再这么做。你的这些法术的施法能力值是魅力。</t>
  </si>
  <si>
    <t>海之使者</t>
  </si>
  <si>
    <t>水生野兽与你的种族有着非凡的亲和力。你可以与能在水中呼吸的野兽简单沟通交流。它们能够理解你的话的意思，虽然你没有特殊的能力来明白它们的回应。</t>
  </si>
  <si>
    <t>海渊守护者</t>
  </si>
  <si>
    <t>适应了哪怕是最极端的海洋深处，你获得对寒冷伤害的抗力。你无视深水环境所造成的任何劣势。</t>
  </si>
  <si>
    <t>地精在8岁时成年，他们显然衰老得比人类要快，尽管很少有地精能活到老，他们中最小心谨慎的也能活过60岁。</t>
  </si>
  <si>
    <t>拉尼卡的地精多数是混乱阵营，而善良还是邪恶并没有特别的倾向。</t>
  </si>
  <si>
    <t>地精大约3到4尺高，体重40到80磅，你是小体型。</t>
  </si>
  <si>
    <t>你可以说、读及写通用语和地精语。</t>
  </si>
  <si>
    <t>在昏暗环境下，你可以看清你周围60英尺内的区域如同处于明亮光照下；在黑暗环境下，你可以视为昏暗光照。你在黑暗中无法分辨颜色，只能看到灰色的画面。</t>
  </si>
  <si>
    <t>小型生物的怒火</t>
  </si>
  <si>
    <t>当你对比你大型的生物使用攻击或魔法，并造成伤害时，你可以对它造成额外伤害。这个额外伤害等于你的等级。该特性在你完成一次短休息或长休前无法再次使用。</t>
  </si>
  <si>
    <t>敏捷逃脱</t>
  </si>
  <si>
    <t>地精可在自己的回合，以一个附赠动作进行撤离（Disengage）或者躲藏（Hide）动作。</t>
  </si>
  <si>
    <t>熊地精在16岁便成年，并可以活到80岁。</t>
  </si>
  <si>
    <t>熊地精忍受恶劣的生存环境，要求每个人保持自给自足，即使这要牺牲他们的同胞。他们往往是混乱邪恶。</t>
  </si>
  <si>
    <t>熊地精身高在6至8英尺之间，体重在250至350磅之间。你的体形为中型。</t>
  </si>
  <si>
    <t>你的基础步行速度是30英尺。</t>
  </si>
  <si>
    <t>长肢</t>
  </si>
  <si>
    <t>当你在你的回合使用近战攻击时，你的触及范围增加5尺。</t>
  </si>
  <si>
    <t>隐秘</t>
  </si>
  <si>
    <t>你熟练隐匿技能。</t>
  </si>
  <si>
    <t>突袭攻击</t>
  </si>
  <si>
    <t>如果你突袭一个目标并在战斗中的第一回合击中了它，这次攻击额外造成2d6伤害。此特性只能在每场战斗中使用一次。</t>
  </si>
  <si>
    <t>大地精成年岁数与人类相仿，寿命亦与其相仿。</t>
  </si>
  <si>
    <t>大地精的社会是建立在一个忠于严格无情的行为准则的基础之上。正因如此，他们往往是守序邪恶。</t>
  </si>
  <si>
    <t>大地精身高在5至6英尺之间，体重在150至200磅之间。你的体形为中型。</t>
  </si>
  <si>
    <t>军事训练</t>
  </si>
  <si>
    <t>你熟练使用两项你选择的军用武器以及轻甲。</t>
  </si>
  <si>
    <t>挽回面子</t>
  </si>
  <si>
    <t>大地精因为害怕失去地位，小心亦亦地不在盟友面前显示软弱的一脸。如果你在一次攻击检定中打空了、能力检定或豁免中失败了，你将会获得骰值加值，此次加值的数目等同于你30英尺内能见的友方数目（最多+5）。此特性在你完成一次短休息或长休息前无法再次使用。</t>
  </si>
  <si>
    <t>狗头人在6岁便成年，并可以活到120岁，不过少之有少。</t>
  </si>
  <si>
    <t>狗头人从根本上是自私的存在，使他们邪恶，但他们依赖他们团结的力量使他们偏向守序。</t>
  </si>
  <si>
    <t>狗头人身高在2至3英尺之间，体重在25至35磅之间。你的体形为小型。</t>
  </si>
  <si>
    <t>你可以说、读及写通用语和龙语。</t>
  </si>
  <si>
    <t>猛虎落地式</t>
  </si>
  <si>
    <t>在你的行动回合，你可以花费一个动作，可怜地蜷缩着以分散附近的敌人的注意。直到你下个回合结束时，你的友方在攻击你十英尺之内的敌人时获得攻击检定的优势。此特性在你完成一次短休息或长休息前无法再次使用。</t>
  </si>
  <si>
    <t>群体战术</t>
  </si>
  <si>
    <t>如果你有至少一个盟友在目标生物5尺范围内且非乏力，你在对抗该生物的攻击检定上则有优势。</t>
  </si>
  <si>
    <t>阳光敏感性</t>
  </si>
  <si>
    <t>在阳光照射下，你的攻击骰有劣势，同时依靠视力的感知（观察）检定也具有劣势。</t>
  </si>
  <si>
    <t>兽人在12岁便成年，并可以活到50岁。</t>
  </si>
  <si>
    <t>兽人是恶毒的掠夺者，他们相信这个世界应该属于他们的。他们崇敬力量致上，并相信强者必须欺负弱者，以确保弱者不会像疾病一样传播。他们普遍是混乱邪恶。</t>
  </si>
  <si>
    <t>兽人身高普遍在6英尺以上，体重在230至280磅之间。你的体形为中型。</t>
  </si>
  <si>
    <t>你可以说、读及写通用语和兽人语。</t>
  </si>
  <si>
    <t>好斗</t>
  </si>
  <si>
    <t>以一个附赠动作，兽人向一个可见的敌对生物移动至多相当于其速度的距离。你必须在结束这个移动时，比开始移动前更接近敌人。</t>
  </si>
  <si>
    <t>威胁</t>
  </si>
  <si>
    <t>你接受过威吓技能的训练。</t>
  </si>
  <si>
    <t>强力体格</t>
  </si>
  <si>
    <t>你的负重、推动、拉动及抬起物品的能力视同为体型大一级的生物。</t>
  </si>
  <si>
    <t>纯种蛇人成年岁数与人类相仿，寿命亦与其相仿。</t>
  </si>
  <si>
    <t>纯种蛇人缺乏感情，把别人看作工具来操作。他们很少关心守序或混乱，通常是中立邪恶。</t>
  </si>
  <si>
    <t>纯种蛇人与人类的平均身高体重相同。你的体形为中型。</t>
  </si>
  <si>
    <t>你可以说、读及写通用语、深渊语和龙语。</t>
  </si>
  <si>
    <t>天生施法</t>
  </si>
  <si>
    <t>你懂得毒气喷射（Poison Spray）这个戏法。你能够无限次施展化兽为友（Animal Friendship），不过目标只能是蛇。从第三级开始，你能够施展暗示术（Suggestion），一但你施展了它，在你完成一次短休息或长休息前无法再次使用。魅力是你的施法属性。</t>
  </si>
  <si>
    <t>魔法抗性</t>
  </si>
  <si>
    <t>对抗法术和其他魔法效果时你有豁免检定的优势。</t>
  </si>
  <si>
    <t>免疫毒素</t>
  </si>
  <si>
    <t>你免疫中毒的伤害和中毒状态。</t>
  </si>
  <si>
    <t>吉斯人在20岁前成年，大约能活100年。</t>
  </si>
  <si>
    <t>吉斯人比人类更高、更瘦，大多数都是6尺高的瘦高个儿。</t>
  </si>
  <si>
    <t>你能说、读、写通用语和吉斯语。</t>
  </si>
  <si>
    <t>吉斯洋基人倾向于守序邪恶阵营。他们好战而且傲慢，同时又对他们的巫妖女王维拉基斯Vlaakith忠心耿耿。叛变的吉斯洋基人则多倾向于混乱阵营。</t>
  </si>
  <si>
    <t>业余爱好</t>
  </si>
  <si>
    <t>你学会一门自选的语言，并获得一项技能或工具的熟练项。在图纳拉斯这座永恒之城里，吉斯洋基人拥有足够的时间来掌握一些零碎的知识。</t>
  </si>
  <si>
    <t>军事人才</t>
  </si>
  <si>
    <t>你拥有轻甲、中甲、短剑、长剑、巨剑的熟练项。</t>
  </si>
  <si>
    <t>洋基灵能</t>
  </si>
  <si>
    <t>你掌握戏法法师之手mage  hand，且当你使用该特性施放这一戏法时，这只手是不可见的。
从第3级起，你可以使用该特性施放一次法术跳跃术jump，你必须完成一次长休才能再次施展该法术。从第5级起，你可以使用该特性释放一次法术迷踪步misty step，你必须完成一次长休才能再次施展该法术。
你施展这些法术的施法关键属性是智力。当你使用该特性施放这些法术时无需满足法术成分。</t>
  </si>
  <si>
    <t>吉斯泽莱人倾向于守序中立阵营。</t>
  </si>
  <si>
    <t>磨练心智</t>
  </si>
  <si>
    <t>你在对抗魅惑和恐慌状态的豁免检定上具有优势。在修道院的大师指导下，吉斯泽莱人学会了如何掌握自己的精神。</t>
  </si>
  <si>
    <t>泽莱灵能</t>
  </si>
  <si>
    <t>你掌握戏法法师之手mage  hand，且当你使用该特性施放这一戏法时，这只手是不可见的。
从第3级起，你可以使用该特性施放一次法术护盾术shield，你必须完成一次长休才能再次施展该法术。从第5级起，你可以使用该特性释放一次法术侦测思想detect thoughts，你必须完成一次长休才能再次施展该法术。
你施展这些法术的施法关键属性是感知。当你使用该特性施放这些法术时无需满足法术成分。</t>
  </si>
  <si>
    <t>半人马的成熟与衰老速度和人类相同。</t>
  </si>
  <si>
    <t>半人马倾向于中立。那些加入瑟雷尼亚的半人马通常是中立善良的，而加入古鲁部族的通常是混乱中立。</t>
  </si>
  <si>
    <t>半人马站立有6到7尺高，马身肩高4尺左右，你是中等体型。</t>
  </si>
  <si>
    <t>你的基础步行速度为40尺。</t>
  </si>
  <si>
    <t>你可以说、读与写通用语和木族语。</t>
  </si>
  <si>
    <t>精类生物</t>
  </si>
  <si>
    <t>你的生物类型是精类，而非类人。</t>
  </si>
  <si>
    <t>冲锋</t>
  </si>
  <si>
    <t>你的马蹄视作天生近战武器，你可以用来做徒手攻击。如果你以蹄击中目标，将造成1d4+力量调整值的钝击伤害，替代你通常的徒手攻击伤害。</t>
  </si>
  <si>
    <t>马体构造</t>
  </si>
  <si>
    <t>在决定你的载重与推拉抬极限时，视你为大一级的体型。另外，因为你的马腿，任何需要手脚并用的攀爬对你而言尤其困难。当你进行这样的攀爬时，每移动1尺需要花费额外4尺移动力，而非额外1尺。</t>
  </si>
  <si>
    <t>生存专家</t>
  </si>
  <si>
    <t>你从以下技能中选择一种获得其熟练项：驯兽，医药，自然或生存。</t>
  </si>
  <si>
    <t>大多数加入波洛斯军团的牛头人倾向守序阵营，而加入拉泽斯教派或格鲁部族的则倾向于混乱阵营。</t>
  </si>
  <si>
    <t>牛头人平均身高超过6尺，有着强壮而结实的体格。你的体型为中体型。</t>
  </si>
  <si>
    <t>你可以说、读与写通用语和米诺陶语（Minotaur）。</t>
  </si>
  <si>
    <t>牛角</t>
  </si>
  <si>
    <t xml:space="preserve">你的角是天生近战武器，你可以用它进行徒手击打。当你以角击中目标时，将造成1d6+力量调整值的穿刺伤害，代替通常徒手击打的钝击伤害。
</t>
  </si>
  <si>
    <t>角顶冲刺</t>
  </si>
  <si>
    <t>在你于你的回合中使用疾走动作，并至少移动了20尺之后，你可以立即以附赠动作用你的角进行一次近战武器攻击。</t>
  </si>
  <si>
    <t>角锤</t>
  </si>
  <si>
    <t>在你于你的回合中以近战武器攻击作为攻击动作的一部分击中一个生物后，你可以使用一个附赠动作尝试以角推撞之。目标生物不能比你大超过一级体型，并且需要在你5尺之内。目标必须进行一次难度等级为8+你的熟练加值+你的力量调整值的力量豁免检定，若其失败，你将其推离你10尺。</t>
  </si>
  <si>
    <t>威风堂堂</t>
  </si>
  <si>
    <t>你从以下技能中选择一种获得其熟练项：威吓或者说服。</t>
  </si>
  <si>
    <t>象族和生理上的成熟时间和人类相当，但寿命一般可达450年。象族高度重视智慧和经验的价值， 因此60岁前的象族都会被认为是年轻人。</t>
  </si>
  <si>
    <t>大多数象族都是守序，因为其相信和谐生活的价值，所以他们倾向于善良。</t>
  </si>
  <si>
    <t>象族身高7尺到8尺，体重300到400磅，属于中型体型。</t>
  </si>
  <si>
    <t>你可以说、读、写通用语和象族语。</t>
  </si>
  <si>
    <t>身强体壮</t>
  </si>
  <si>
    <t>你计算自己的负重及拖、拉、拽 的重量时，视为大级的体型。</t>
  </si>
  <si>
    <t>象之宁静</t>
  </si>
  <si>
    <t>你在对抗恐慌和魅惑的豁免检定上具有优势。</t>
  </si>
  <si>
    <t>你有着厚革质的皮肤，在未穿戴护甲时AC为12+体质调整值。如果你护甲的AC较之更低，你可以用你的天生防御AC取代之，你可以正常获得盾牌提供的AC加值。
AC计算并不叠加，当你有多种方式计算你的AC时，你只能选择它们其中之一来计算。比如你有象人的天生护甲特性以及武僧的无甲防御职业能力，你不能将它们叠加计算，你只能选择一种来决定你的AC。</t>
  </si>
  <si>
    <t>象鼻</t>
  </si>
  <si>
    <t>你可以用你的象鼻抓取物品，你也可以把它作为通气孔，它具有五尺的触及并可以举起等同你力量值5倍磅数的物品。你可以用它来完成以下简单的任务：抬起，放下，握住，推一个物品或一个生物；打开或关上一扇门或一个容器，擒抱某人或进行徒手击打。你的dm可能会允许你把其他简单的任务添加到这个列表里。
你的象鼻不能使用武器或盾牌或任何需要手动操作的事情，比如使用工具或魔法物品或作为一个法术的姿势成分。</t>
  </si>
  <si>
    <t>敏锐嗅觉</t>
  </si>
  <si>
    <t>仰仗你敏感的鼻子，你在依赖嗅觉进行的感知（察觉），感知（生存）和智力（调查）检定上具有优势。</t>
  </si>
  <si>
    <t>杂种获得生命时已经是成年人类、精灵或者维多肯了。它们显示出轻微加速老化的迹象，因此它们的最大寿命可能会有所减少，但守护者计划还没有运行足够长的时间来观察这种现象所反映的全部影响。</t>
  </si>
  <si>
    <t>总体上大多数杂种都具有析米克联合的中立特性。他们更感兴趣的是科学研究和协会的地位，而不是道德或伦理问题。然而，那些离开联合的人经常讨论道德或伦理问题，因为他们的哲学观点和阵营更符合一个不同的公会。</t>
  </si>
  <si>
    <t>你属于中型体型，在你的基础类人种族范围内。</t>
  </si>
  <si>
    <t>你可以说、读与写通用语，另外你在维多肯语和精灵语中选择一个获得说、读与写能力。</t>
  </si>
  <si>
    <t>在微光光照下，你身边60尺内可以视为等同于明亮光照。而在黑暗中，该范围内可视为等同于微光光照。你无法在黑暗中分辨颜色，只能看到有灰度的黑白画面。</t>
  </si>
  <si>
    <t>动物强化</t>
  </si>
  <si>
    <t>你的身体已经被改变以融入某些动物特征。你现在选择一个动物强化，然后在第5级选择第二个强化。</t>
  </si>
  <si>
    <t>蝠鲼滑翔</t>
  </si>
  <si>
    <t>你的蝠翼可以减缓你的下降，让你滑翔。当你坠落而没有失能，在计算坠落伤害时，你可以从坠落高度中减去100英尺，每下降1英尺，你可以水平移动2英尺。</t>
  </si>
  <si>
    <t>灵活攀登</t>
  </si>
  <si>
    <t>你获得等于你步行速度的攀爬速度。</t>
  </si>
  <si>
    <t>水下适应</t>
  </si>
  <si>
    <t>你可以在水中呼吸空气，你获得等于你步行速度的游泳速度。</t>
  </si>
  <si>
    <t>准备栏</t>
  </si>
  <si>
    <t>斗殴附件</t>
  </si>
  <si>
    <t>你的手臂旁边长着两个特殊的附肢。你可以选择它们是爪子还是触手。使用一个动作，你可以使用他们来尝试擒抱一个生物。这些附肢都是天生武器，你可以用它们进行徒手攻击。如果你用它攻击，目标会受到1d6 +你的力量调整值的钝击伤害，而非普通徒手攻击的钝击伤害。在击中目标后，你可以尝试用附赠动作擒拿抱目标。这些附肢不能精确操控任何东西，也不能使用武器、魔法物品或其他特殊装备。</t>
  </si>
  <si>
    <t>甲壳</t>
  </si>
  <si>
    <t>你皮肤的一些地方被厚厚的外壳覆盖着。当你不穿重甲时，你将获得AC +1加值。</t>
  </si>
  <si>
    <t>工具表</t>
  </si>
  <si>
    <t>Tools</t>
  </si>
  <si>
    <t>酸液喷吐</t>
  </si>
  <si>
    <t>使用动作你可以从口腔的腺体中喷射出一股酸性物质，选择30英尺内你能看到的生物或物体作为目标。除非其成功通过DC等于8 +你的体质调整值+你的熟练加值的敏捷豁免检定，否则目标受到2d10强酸伤害。当你达到第11级(3d10)和第17级(4d10)时，伤害增加1d10。该特性的可用次数等于你的体质调整值（至少一次）。通过完成一次长休你可以恢复全部已消耗次数。</t>
  </si>
  <si>
    <t>物品</t>
  </si>
  <si>
    <t>维多肯的成熟速度比人类要慢，在40岁时才会成年，维多肯的寿命一般在350岁有一些可以活到500岁。</t>
  </si>
  <si>
    <t>维多肯通常守序且鲜有邪恶。</t>
  </si>
  <si>
    <t>维多肯比人类高但是身形更修长，平均身高为六尺到六尺半。往往重达两百磅。你属于中型体型。</t>
  </si>
  <si>
    <t>你可以说、读、写通用语，维多肯语，还有一项你选择的其他语言。</t>
  </si>
  <si>
    <t>维多肯式冷静</t>
  </si>
  <si>
    <t>你在所有智力，感知和魅力的豁免检定上具有优势。</t>
  </si>
  <si>
    <t>追求卓越，不知疲倦</t>
  </si>
  <si>
    <t>你在以下一项你选择的技能上具有熟练项: 奥秘, 历史, 调查, 医药, 表演或者巧手。 你同样获得一种你选择的工具的熟练项。
当你进行你选择的技能或工具的属性检定时，投一枚D4并将其结果加到骰值上。</t>
  </si>
  <si>
    <t>部分两栖</t>
  </si>
  <si>
    <t>通过用皮肤吸收氧气，你可以水下呼吸一小时，一旦超过时限，你就无法再次使用本特性直到完成一次长休。</t>
  </si>
  <si>
    <t>工匠工具</t>
  </si>
  <si>
    <t>幻身灵成熟速度比人类稍快，但是寿命和人类差不多——通常是一世纪或更短。虽然幻身灵能够通过改变外表来隐藏自己的年龄，但是这么做无法让他们逃脱衰老带来的影响。</t>
  </si>
  <si>
    <t>幻身灵讨厌被以任何方式束缚，这些旅者的追随者相信混乱和改变是生活中最精华的部分。他们大多倾向于务实和中立，而不是关注崇高的理想。但仍有少数幻身灵选择拥抱邪恶。</t>
  </si>
  <si>
    <t>原始形态下的幻身灵平均身高在5英尺到6英尺之间，身材纤细。属于中等体型。</t>
  </si>
  <si>
    <t>你能说、读、写通用语和其他两门你选择的语言。</t>
  </si>
  <si>
    <t>改头换面</t>
  </si>
  <si>
    <t>以一个动作，你能够改变自己的外表或恢复到原始的形态。你不能复制一个你从未见过的生物的外观。当你死亡时，会恢复到原始形态。
你能自行决定自己的外观，这包括了身高、体重、面部特征、声音、肤色、发色、头发长度、性别和其他一切显著的特征。你能够让自己看上去象是其他种族的一员，但这并不会改变你的游戏数据。如果你是二足动物，你不能用此能力变成四足动物。你的衣服和其他装备的外表、尺寸和形状都不会发生变化。为了进行完美的伪装，你需要在手头多准备几套衣服。
即使是最精明的观察者也很难识破你的诡计。当你引起其他生物的怀疑，或是有机警的生物怀疑什么地方出了问题，你在避免被识破的魅力（欺瞒）检定中具有优势。</t>
  </si>
  <si>
    <t>幻身灵本能</t>
  </si>
  <si>
    <t>你从以下技能中选择两项获得熟练：欺瞒、洞悉、威吓或游说。</t>
  </si>
  <si>
    <t>扰人面容</t>
  </si>
  <si>
    <t>当一个你能够看见的生物对你进行攻击检定时，你能以一个反应动作让这次检定具有劣势。你必须在知道攻击是否命中之前声明使用此能力。在使用此能力后，所有30尺内能够看到你的生物都会发觉你的变形生物本质。使用一次此能力后，必须经过一次短休或长休才能再次使用。</t>
  </si>
  <si>
    <t>人格面具</t>
  </si>
  <si>
    <t>你选择一种工具获得熟练，然后设定一个与此熟练相关，且包括姓名、种族、性别、年龄和其他细节的人格面具。当你处于这个人格面具相应的形态下时，用选定工具进行的任何属性检定都能获得双倍熟练加值。</t>
  </si>
  <si>
    <t>炼金工具</t>
  </si>
  <si>
    <t>50 gp</t>
  </si>
  <si>
    <t>8磅</t>
  </si>
  <si>
    <t>幻身灵·敏</t>
  </si>
  <si>
    <t>酿酒工具</t>
  </si>
  <si>
    <t>20 gp</t>
  </si>
  <si>
    <t>9磅</t>
  </si>
  <si>
    <t>离梦人的发育速度和人类一样，寿命也差不多。</t>
  </si>
  <si>
    <t>与高贵精神体的链接让离梦人的行为趋向守序和善良。大多数离梦人严格自律、慈悲为怀，但有些离梦人抵抗了善良精神体对他们的影响。</t>
  </si>
  <si>
    <t>离梦人体型和人类相近，但比人类高几英寸。属于中等体型。</t>
  </si>
  <si>
    <t>你能说、读、写通用语、梦族语和其他一门你选择的语言。</t>
  </si>
  <si>
    <t>双重灵魂</t>
  </si>
  <si>
    <t>当你进行感知豁免检定时，你能以一个反应动作使这次检定具有优势。你能在掷骰之后再使用此能力，但必须在要豁免的效果生效之前决定。</t>
  </si>
  <si>
    <t>心灵训练</t>
  </si>
  <si>
    <t>你对心灵伤害具有抗性。</t>
  </si>
  <si>
    <t>心灵链接</t>
  </si>
  <si>
    <t>你能够对60尺内任何你能看到的生物通过心灵感应说话。你不必须懂得该生物的语言也能使其理解你通过心灵感应所传达的话语，但目标必须至少能够理解一种语言。当你对一个距离60尺内且能看到你的生物通过心灵感应说话时，你能以一个附赠动作赋予该生物通过心灵感应向你说话的能力，此效果持续至你的下一轮开始时。</t>
  </si>
  <si>
    <t>超然魅力</t>
  </si>
  <si>
    <t>你从以下技能中选择一项：洞悉、威吓、表演或游说。你在通过该技能进行属性检定时具有优势。</t>
  </si>
  <si>
    <t>隔离梦境</t>
  </si>
  <si>
    <t>离梦人睡眠，但不会像其他生物一样在睡眠中连接梦境异界。而是会在睡眠中通过心灵读取与他们链接的异界精神体的记忆。所以，你对会让你做梦的法术或魔法效应（例如托梦术）免疫，但是会让你陷入睡眠的法术或效果（例如睡眠术）对你正常生效。</t>
  </si>
  <si>
    <t>书法工具</t>
  </si>
  <si>
    <t>10 gp</t>
  </si>
  <si>
    <t>5磅</t>
  </si>
  <si>
    <t>化兽者在身体和心理上都会快速成熟，他们在10岁时成年，很少能活过70岁。</t>
  </si>
  <si>
    <t>化兽者倾向中立阵营，他们更关注生存，而不是善良与邪恶的概念。对于个人自由的热爱可能会驱使化兽者倾向混乱阵营。</t>
  </si>
  <si>
    <t>化兽者根据亚种，身高从5英尺到近7英尺不等。属于中等体型。</t>
  </si>
  <si>
    <t>你能说、读、写通用语。</t>
  </si>
  <si>
    <t>你熟练于察觉技能。</t>
  </si>
  <si>
    <t>兽化</t>
  </si>
  <si>
    <t>以一个附赠动作，你的外表能够变得更为野性。这个变化将持续1分钟，或直到你死亡。你能以一个附赠动作恢复原来的外表。当你兽化，你获得等同于你的等级+体质调整值的临时生命值（最少1点）。同时你还将根据亚种获得额外的好处。
当你兽化之后，必须经过一次短休或长休才能再次使用。</t>
  </si>
  <si>
    <t>木匠工具</t>
  </si>
  <si>
    <t>8 gp</t>
  </si>
  <si>
    <t>6磅</t>
  </si>
  <si>
    <t>强壮</t>
  </si>
  <si>
    <t>你熟练于运动技能。</t>
  </si>
  <si>
    <t>兽化特性</t>
  </si>
  <si>
    <t>当你兽化时，能够额外得到1d6临时生命值，并且在处于兽化状态时，你在AC上获得+1加值。</t>
  </si>
  <si>
    <t>制图工具</t>
  </si>
  <si>
    <t>15 gp</t>
  </si>
  <si>
    <t>凶猛</t>
  </si>
  <si>
    <t>你熟练于威吓技能。</t>
  </si>
  <si>
    <t>当你兽化时，你能以一个附赠动作用利齿发动徒手攻击。如果命中，你将造成1d6+力量调整值的穿刺伤害，而不是通常的徒手攻击伤害。</t>
  </si>
  <si>
    <t>鞋匠工具</t>
  </si>
  <si>
    <t>5 gp</t>
  </si>
  <si>
    <t>疾驰</t>
  </si>
  <si>
    <t>优雅</t>
  </si>
  <si>
    <t>你熟练于体操技能。</t>
  </si>
  <si>
    <t>当你兽化时，步行速度增加5英尺。此外，当敌人在距离你5英尺处结束回合时，你能以一个反应动作移动10英尺。
此移动不会引发借机攻击。</t>
  </si>
  <si>
    <t>迅捷步伐</t>
  </si>
  <si>
    <t>你步行速度增加5英尺。</t>
  </si>
  <si>
    <t>厨师工具</t>
  </si>
  <si>
    <t>1 gp</t>
  </si>
  <si>
    <t>狩猎</t>
  </si>
  <si>
    <t>自然追踪者</t>
  </si>
  <si>
    <t>你熟练于求生技能。</t>
  </si>
  <si>
    <t>当你兽化时，你在感知检定中具有优势。</t>
  </si>
  <si>
    <t>追踪气味</t>
  </si>
  <si>
    <t>以一个附赠动作，你能够锁定一个距离你10尺以内的生物。直到你下次长休结束，你在为了找到目标而进行的属性检定中具有双倍的熟练加值，并且当目标与你之间的距离不大于60尺时，你总是能够知道目标的位置。
使用一次此能力后，必须经过一次短休或长休才能再次使用。</t>
  </si>
  <si>
    <t>玻璃匠工具</t>
  </si>
  <si>
    <t>30 gp</t>
  </si>
  <si>
    <t>典型的战俑年龄在2-30岁之间。因为到目前为止，战俑还没有表现出由时间导致的劣化现象，所以战俑的最大寿命仍是未知数。</t>
  </si>
  <si>
    <t>绝大多数战俑在有秩序和纪律的环境中会感到舒适，这使他们倾向于守序中立阵营，有些战俑已经从他们侍奉的人那里吸收了道德观念，但也有一些对此毫无概念。</t>
  </si>
  <si>
    <t>战俑的身高在5英尺到6英尺半之间，具体数据取决于亚种。属于中等体型。</t>
  </si>
  <si>
    <t>战俑耐力</t>
  </si>
  <si>
    <t>你设计上就拥有非凡的强韧，这表现在以下几个方面：
你进行对抗毒素的豁免时具有优势，并且拥有毒素伤害的抗性。
你对疾病免疫。
你不需要吃、喝和呼吸。
你不需要睡眠，不会因为缺乏休息而陷入力竭，同时也不会因为魔法效果而陷入睡眠。</t>
  </si>
  <si>
    <t>哨兵式休息</t>
  </si>
  <si>
    <t>当你进行长休时，你必须进入6小时静止的非激活状态以代替睡眠。处于非激活状态时，你变得迟缓，但不会失去意识，并能够保持正常的视力和听力。</t>
  </si>
  <si>
    <t>综合防护</t>
  </si>
  <si>
    <t>你的身体有内置的防护层，你的防御等级将由此决定。你无法穿戴任何盔甲，但你能正常从装备盾牌中获得好处。
你能够改变自己的身体以进入不同的防护模式；每当你进行长休时，你能够从综合防护表中选择一个符合其先决条件的防护模式。
综合防护：
模式          先决条件    防御等级
黑木核心   无               11+你的敏捷调整值（如果你擅长轻甲，再计入你的熟练加值）
复合护甲   擅长中甲    13+你的敏捷调整值（最多+2）+熟练加值
重型护甲   擅长重甲    16+你的熟练加值；同时在敏捷（隐匿）检定中具有劣势</t>
  </si>
  <si>
    <t>珠宝匠工具</t>
  </si>
  <si>
    <t>25 gp</t>
  </si>
  <si>
    <t>2磅</t>
  </si>
  <si>
    <t>特使</t>
  </si>
  <si>
    <t>专业设计</t>
  </si>
  <si>
    <t>你选择一项技能、一种工具和一门语言，获得其熟练。</t>
  </si>
  <si>
    <t>内置工具</t>
  </si>
  <si>
    <t>选择一种你熟练的工具。该工具会被整合到你的身体里，同时你在使用此工具进行属性检定时具有双倍的熟练加值。你在使用内置工具时，必须空着双手。</t>
  </si>
  <si>
    <t>皮匠工具</t>
  </si>
  <si>
    <t>金刚</t>
  </si>
  <si>
    <t>铁拳</t>
  </si>
  <si>
    <t>当你的徒手攻击命中时，将造成1d4+你的力量调整值的伤害。而不是通常的徒手攻击伤害。</t>
  </si>
  <si>
    <t>强壮体格</t>
  </si>
  <si>
    <t>你的负重、推动、拉动及抬起物品的能力视同为体型大一级的生物。
你比你的同族更高：金刚战俑身高6-7英尺，体重能够达到450磅。</t>
  </si>
  <si>
    <t>泥瓦匠工具</t>
  </si>
  <si>
    <t>散兵</t>
  </si>
  <si>
    <t>轻巧步伐</t>
  </si>
  <si>
    <t>当你独自旅行一段时间（1小时或更长时间）后，你能够在不减速的情况下于移动中保持隐匿。</t>
  </si>
  <si>
    <t>画家工具</t>
  </si>
  <si>
    <t>陶匠工具</t>
  </si>
  <si>
    <t>3磅</t>
  </si>
  <si>
    <t>铁匠工具</t>
  </si>
  <si>
    <t>修补工具</t>
  </si>
  <si>
    <t>10磅</t>
  </si>
  <si>
    <t>织布工具</t>
  </si>
  <si>
    <t>木雕工具</t>
  </si>
  <si>
    <t>易容工具</t>
  </si>
  <si>
    <t>文书伪造工具</t>
  </si>
  <si>
    <t>赌博工具</t>
  </si>
  <si>
    <t>整副骰子</t>
  </si>
  <si>
    <t>1 sp</t>
  </si>
  <si>
    <t>－</t>
  </si>
  <si>
    <t>整套龙棋</t>
  </si>
  <si>
    <t>5 sp</t>
  </si>
  <si>
    <t>1/2磅</t>
  </si>
  <si>
    <t>整副纸牌</t>
  </si>
  <si>
    <t>整副三龙牌</t>
  </si>
  <si>
    <t>草药工具</t>
  </si>
  <si>
    <t>乐器</t>
  </si>
  <si>
    <t>风笛</t>
  </si>
  <si>
    <t>鼓</t>
  </si>
  <si>
    <t>6 gp</t>
  </si>
  <si>
    <t>扬琴</t>
  </si>
  <si>
    <t>长笛</t>
  </si>
  <si>
    <t>2 gp</t>
  </si>
  <si>
    <t>1磅</t>
  </si>
  <si>
    <t>鲁特琴</t>
  </si>
  <si>
    <t>35 gp</t>
  </si>
  <si>
    <t>里拉琴</t>
  </si>
  <si>
    <t>角号</t>
  </si>
  <si>
    <t>3 gp</t>
  </si>
  <si>
    <t>排箫</t>
  </si>
  <si>
    <t>12 gp</t>
  </si>
  <si>
    <t>芦笛</t>
  </si>
  <si>
    <t>提琴</t>
  </si>
  <si>
    <t>领航工具</t>
  </si>
  <si>
    <t>制毒工具</t>
  </si>
  <si>
    <t>盗贼工具</t>
  </si>
  <si>
    <t>载具（水运或陆运）</t>
  </si>
  <si>
    <t>＊</t>
  </si>
  <si>
    <t>窃贼套组</t>
  </si>
  <si>
    <t>包括一个背包、一包1000粒的滚珠、10尺弦线、一个铃铛、五支蜡烛、一根撬棍、一把锤子、十支岩钉、一盏附盖提灯、两支扁瓶灯油、五天份口粮、一个火绒盒、和一个水袋。
背包外还挂着50尺麻绳。</t>
  </si>
  <si>
    <t>大使套组</t>
  </si>
  <si>
    <t>包括一个箱子、两个地图或卷轴匣、一套高档服装、一瓶墨水、一支墨水笔、一盏油灯、两支扁瓶灯油、五张纸、一支小瓶香水、一块封蜡和一块肥皂。</t>
  </si>
  <si>
    <t>艺人套组</t>
  </si>
  <si>
    <t>包括一个背包、一卷铺盖、两套表演服装、五支蜡烛、五天份口粮、一个水袋和一套易容工具。</t>
  </si>
  <si>
    <t>探索套组</t>
  </si>
  <si>
    <t>包括一个背包、一卷铺盖、一套野炊工具、一个火绒盒、十支火把、十天份口粮和一个水袋。
背包外还挂着50尺麻绳。</t>
  </si>
  <si>
    <t>祭司套组</t>
  </si>
  <si>
    <t>包括一个背包、一条毯子、十支蜡烛、一个火绒盒、一个募捐盒、两块熏香、一个香炉、祭袍、两天份口粮和一只水袋。</t>
  </si>
  <si>
    <t>学者套组</t>
  </si>
  <si>
    <t>包括一个背包、一本学科书、一瓶墨水，一只墨水笔，十张羊皮纸，一小袋沙和一把小刀。</t>
  </si>
  <si>
    <t>算盘</t>
  </si>
  <si>
    <t>强酸（小瓶）</t>
  </si>
  <si>
    <t>你可以用一个动作将这小瓶液体泼溅到你身边5尺内的一个生物身上，或是将小瓶投到至多20尺远的地方，并利用冲击打破它。
两种情况都可以视为对一个生物或物件发动一次远程攻击，并将强酸视为一件临时武器。
命中时，目标受到2d6点强酸伤害。</t>
  </si>
  <si>
    <t>炽火胶（扁瓶）</t>
  </si>
  <si>
    <t>一种粘稠的流体，其一旦接触空气就会引起自燃。
你可以用一个动作将这小瓶液体投到至多20尺远的地方，并利用冲击打破它。
这个动作视为对一个生物或物件发动一次远程攻击，并将炽火胶视为一件临时武器。
命中时，目标在它每回合开始时受到1d4点火焰伤害。
被命中生物可以使用动作进行一次DC10的敏捷检定，以扑灭火焰来结束该伤害效应。</t>
  </si>
  <si>
    <t>吹矢</t>
  </si>
  <si>
    <t>弩矢</t>
  </si>
  <si>
    <t>投石索弹丸</t>
  </si>
  <si>
    <t>抗毒剂（小瓶）</t>
  </si>
  <si>
    <t>水晶</t>
  </si>
  <si>
    <t>奥术法器是一件用来引导奥术法术的水晶。
术士、邪术师或法师能将这样的物品用作施法法器。</t>
  </si>
  <si>
    <t>法球</t>
  </si>
  <si>
    <t>奥术法器是一件用来引导奥术法术的法球。
术士、邪术师或法师能将这样的物品用作施法法器。</t>
  </si>
  <si>
    <t>权杖</t>
  </si>
  <si>
    <t>奥术法器是一件用来引导奥术法术的权杖。
术士、邪术师或法师能将这样的物品用作施法法器。</t>
  </si>
  <si>
    <t>法杖</t>
  </si>
  <si>
    <t>奥术法器是一件用来引导奥术法术的特制法杖。
术士、邪术师或法师能将这样的物品用作施法法器。</t>
  </si>
  <si>
    <t>魔杖</t>
  </si>
  <si>
    <t>奥术法器是一件用来引导奥术法术的魔杖或魔杖般的长木条或是其它类似物品。
术士、邪术师或法师能将这样的物品用作施法法器。</t>
  </si>
  <si>
    <t>背包</t>
  </si>
  <si>
    <t>滚珠（一包1000粒）</t>
  </si>
  <si>
    <t>你可以用一个动作将这些小金属珠从袋子中洒出，并覆盖一片边长10尺的方形区域。
穿过这片区域的生物必须进行一次DC10的敏捷豁免，豁免失败则摔至倒地。
以半速穿过该区域的生物不需要进行该豁免。</t>
  </si>
  <si>
    <t>粗腰桶</t>
  </si>
  <si>
    <t>篮子</t>
  </si>
  <si>
    <t>铺盖</t>
  </si>
  <si>
    <t>铃铛</t>
  </si>
  <si>
    <t>毯子</t>
  </si>
  <si>
    <t>滑轮组</t>
  </si>
  <si>
    <t>一组滑轮组，其中配有一根绳索绕过轮组中，其上还装着一个系物的钩子。
滑轮组可以让你提起相当于你正常举重四倍重量的物件。</t>
  </si>
  <si>
    <t>书本</t>
  </si>
  <si>
    <t>一本书可能写着诗歌、故事或是其他的内容。
里面可能有关于某个特定地区的学识信息，也可能有侏儒语记载的机械图和笔记，或者任何其它能够用文字或图形表达的内容。
一本载有法术的书则是一本法术书。</t>
  </si>
  <si>
    <t>玻璃瓶</t>
  </si>
  <si>
    <t>吊桶</t>
  </si>
  <si>
    <t>铁蒺藜（一包20枚）</t>
  </si>
  <si>
    <t>你可以用一个动作将一包铁蒺藜撒出，并覆盖一块边长5尺的方形区域。
任何进入该区域的生物必须进行一次DC15的敏捷豁免，豁免失败则该生物停止移动，并受到1点穿刺伤害。
在该生物恢复至少1点生命值前，其步行速度将减少10尺。
以半速穿过该区域的生物不需要进行该豁免。</t>
  </si>
  <si>
    <t>蜡烛</t>
  </si>
  <si>
    <t>一只蜡烛可以为其身边5尺半径范围提供明亮光照，以及该范围外5尺的微光光照。
蜡烛的照明效果可以持续1小时。</t>
  </si>
  <si>
    <t>弩矢匣</t>
  </si>
  <si>
    <t>一只木匣能装二十支弩矢。</t>
  </si>
  <si>
    <t>地图或卷轴匣</t>
  </si>
  <si>
    <t>一个圆柱形皮匣能够装上十张卷起的纸或是五张卷起的羊皮纸。</t>
  </si>
  <si>
    <t>链条（10尺）</t>
  </si>
  <si>
    <t>一根链条有10点生命值。
它可以被一次成功的DC20力量检定挣断。</t>
  </si>
  <si>
    <t>粉笔（1块）</t>
  </si>
  <si>
    <t>箱子</t>
  </si>
  <si>
    <t>攀爬工具</t>
  </si>
  <si>
    <t>一套攀爬工具包括特制的岩钉，靴子包头，手套和系带。
你可以用一个动作来运用攀爬工具锚定自己；此时你不会从锚定处摔落超过25尺，且在解除锚定前无法从锚定处向外攀爬超过25尺。</t>
  </si>
  <si>
    <t>普通服装</t>
  </si>
  <si>
    <t>表演服装</t>
  </si>
  <si>
    <t>高档服装</t>
  </si>
  <si>
    <t>旅行者服装</t>
  </si>
  <si>
    <t>材料包</t>
  </si>
  <si>
    <t>材料包是一个防水的皮质小腰包，其内有间格用以放置各种材料成分以及其它你需要用以施展法术的特殊物品。
某些有着特定价格的材料不包含在材料包中。</t>
  </si>
  <si>
    <t>撬棍</t>
  </si>
  <si>
    <t>在适当的地方使用撬棍时，可以让相应的力量检定具有优势。</t>
  </si>
  <si>
    <t>槲寄生枝条</t>
  </si>
  <si>
    <t>德鲁伊法器是一件用来引导德鲁伊法术的特殊物品。它可以是一枝槲寄生或冬青，一根用紫杉木或其它特殊木材制作的魔杖或节杖，一根从活树上折下的法杖或是一个包含神圣动物身上的羽毛、毛皮、骨头和牙齿组合成的图腾。
德鲁伊能将这样的物品用作其施法的法器。</t>
  </si>
  <si>
    <t>图腾</t>
  </si>
  <si>
    <t>木质法杖</t>
  </si>
  <si>
    <t>紫杉魔杖</t>
  </si>
  <si>
    <t>渔具</t>
  </si>
  <si>
    <t>一套渔具工具包中，装有一根长杆、丝线、软木转轴、铅坠、天鹅绒饵以及窄眼网。</t>
  </si>
  <si>
    <t>扁瓶或大杯</t>
  </si>
  <si>
    <t>爪钩</t>
  </si>
  <si>
    <t>锤子</t>
  </si>
  <si>
    <t>大锤</t>
  </si>
  <si>
    <t>医疗包</t>
  </si>
  <si>
    <t>一个医疗用小皮包中，装有绷带、药膏和夹板。医疗包可以使用十次。
你可以使用一个动作，并花费一次使用次数来为一个生命值为0的生物稳定伤势，而无需进行相应的感知（医药）检定。</t>
  </si>
  <si>
    <t>圣徽</t>
  </si>
  <si>
    <t>一枚圣徽是某个神袛或神系象征。
它可能是一个描绘有代表一个神袛符号的护身符，相同的符号可能作为一个徽章被仔细地雕刻或镶嵌在一面盾牌上，也可能是一个盛有一块神圣遗物碎片的小盒。
牧师或圣武士能将圣徽用作其施法的法器。
使用这些圣徽时，施法着必须将其握在手中，戴在身上可见处，或者将其装在盾上使用。</t>
  </si>
  <si>
    <t>护符</t>
  </si>
  <si>
    <t>徽章</t>
  </si>
  <si>
    <t>圣物匣</t>
  </si>
  <si>
    <t>圣水（扁瓶）</t>
  </si>
  <si>
    <t>你可以用一个动作将这小瓶液体泼溅到你身边5尺范围内的一个生物身上，或是将小瓶投到至多20尺远的地方，并利用冲击打破它。
两种情况都可以视为对一个生物或物件发动一次远程攻击，并将圣水视为一件临时武器。
命中时，如果目标是一只邪魔或不死生物，则目标受到2d6点光耀伤害。
 一名牧师或圣武士能通过主持一种特殊的仪式来创造圣水。
该仪式花费1小时进行，且需要花费价值25GP的银粉，与消耗施法者一枚1环法术位。</t>
  </si>
  <si>
    <t>沙漏</t>
  </si>
  <si>
    <t>狩猎陷阱</t>
  </si>
  <si>
    <t>使用动作设置好该陷阱后，其形成一个锯齿钢圈，并在生物踏上其中央压板时闭合。
陷阱由一根沉重的链条固定在某处，例如一棵树或是一根钉在地上的钉子。
任何踩上压板的生物都必须进行一次DC13的敏捷豁免，豁免失败则受到1d4点穿刺伤害，并停止移动。
在该生物从陷阱中解脱前，其移动范围都被限制在链条的长度内（通常为3尺）。
一个生物可以使用动作进行一次DC13的力量检定，以解脱自己或其触及范围内的另一生物。
每次豁免失败时，被困生物都将受到1点穿刺伤害。</t>
  </si>
  <si>
    <t>墨水（1盎司瓶）</t>
  </si>
  <si>
    <t>墨水笔</t>
  </si>
  <si>
    <t>壶或罐</t>
  </si>
  <si>
    <t>爬梯（10尺）</t>
  </si>
  <si>
    <t>油灯</t>
  </si>
  <si>
    <t>牛眼提灯</t>
  </si>
  <si>
    <t>一盏牛眼提灯可以为前方60尺的锥状区域提供明亮光照，以及该范围外60尺的微光光照。
点亮的牛眼提灯每6小时消耗一扁瓶的灯油（1品脱）。</t>
  </si>
  <si>
    <t>附盖提灯</t>
  </si>
  <si>
    <t>锁</t>
  </si>
  <si>
    <t>每把锁与一把钥匙相配套。
不使用钥匙时，一个具有盗贼工具熟练项的生物可以通过一次成功的DC15敏捷检定撬开这把锁。
DM可决定是否能够用更高的价格买到更好的锁。</t>
  </si>
  <si>
    <t>放大镜</t>
  </si>
  <si>
    <t>一枚用以详细观察小物件的透镜。
生火时，你也可以用它代替燧石与铁片。
使用放大镜聚焦光来生火需要如同阳光般明亮的光照、可用的引火物质以及约5分钟的时间来完成点燃作业。
进行估价或是检查某个细小或具有精细细节物件时所作的属性检定可以使用放大镜来获得优势。</t>
  </si>
  <si>
    <t>镣铐</t>
  </si>
  <si>
    <t>这些金属束具可以困住一只小型或中型体型的生物。
解开镣铐必须成功通过一次DC20的敏捷检定。
破坏镣铐则必须成功通过一次DC20的力量检定。
每套镣铐配有一把对应的钥匙。
不用钥匙时，一个具有盗贼工具熟练项的生物可以通过一次成功的DC15敏捷检定撬开镣铐的锁。
镣铐具有15点生命值。</t>
  </si>
  <si>
    <t>野炊工具</t>
  </si>
  <si>
    <t>个野炊工具锡盒包括一只茶杯和一些简易餐具。
盒子被夹在一起，并且其中一面能够被用作一只煎锅而另一面则可以作为一只碟子或是浅碗。</t>
  </si>
  <si>
    <t>钢面镜</t>
  </si>
  <si>
    <t>灯油（扁瓶）</t>
  </si>
  <si>
    <t>灯油通常装在一个1品脱大小的陶土扁瓶中。
你可以用一个动作将扁瓶中的灯油泼溅到你身边5尺范围内的一个生物身上，或是将扁瓶投到至多20尺远的地方，并利用冲击打破它。
两种情况都可以视为对一个生物或物件发动一次远程攻击，并将灯油视为一件临时武器。
命中时，目标被灯油洒满全身。如果目标在灯油挥发前（1分钟后）受到任何火焰伤害，则目标因燃烧的灯油受到额外5点火焰伤害。
你还可以将一扁瓶灯油泼在地面上，以覆盖一块边长5尺且保持水平的方形区域。
点燃该区域后，灯油将持续燃烧2轮，并对任何进入该区域或在该区域结束其回合的生物造成5点火焰伤害。
同一生物每回合只受该伤害作用一次。</t>
  </si>
  <si>
    <t>纸</t>
  </si>
  <si>
    <t>羊皮纸</t>
  </si>
  <si>
    <t>香水（小瓶）</t>
  </si>
  <si>
    <t>矿工镐</t>
  </si>
  <si>
    <t>岩钉</t>
  </si>
  <si>
    <t>基础毒药（小瓶）</t>
  </si>
  <si>
    <t>你可以用一个动作将小瓶中的毒药涂于一把挥砍或穿刺武器上，或者涂在至多三发弹药上。
涂毒武器或弹药命中时，被命中生物必须进行一次DC10的体质豁免，豁免失败则受到1d4的毒素伤害。
涂毒后，武器的毒性效果可以维持1分钟。</t>
  </si>
  <si>
    <t>长杆（10尺）</t>
  </si>
  <si>
    <t>一种红色的魔力药剂，可以使饮用者恢复2d4+2的生命值。
喝药或者喂人喝药需要使用一个动作。</t>
  </si>
  <si>
    <t>铁壶</t>
  </si>
  <si>
    <t>治疗药水</t>
  </si>
  <si>
    <t>小包</t>
  </si>
  <si>
    <t>箭袋</t>
  </si>
  <si>
    <t>一只箭袋可以盛装20支箭。</t>
  </si>
  <si>
    <t>便携式攻城锤</t>
  </si>
  <si>
    <t>你可以使用一具便携式攻城锤破门。
此时你破门的力量检定具有+4加值。
如果另一名角色从旁协助，则你破门的力量检定因此而具有优势。</t>
  </si>
  <si>
    <t>口粮（1日份）</t>
  </si>
  <si>
    <t>适合长途旅行携带的高能量干粮，包括牛肉干、干果、饼干和坚果等。</t>
  </si>
  <si>
    <t>长袍</t>
  </si>
  <si>
    <t>麻绳（50尺）</t>
  </si>
  <si>
    <t>麻质的绳索，拥有2点生命值，且可以通过一次成功的DC17力量检定扯断。</t>
  </si>
  <si>
    <t>丝绳（50尺）</t>
  </si>
  <si>
    <t>丝质的绳索，拥有2点生命值，且可以通过一次成功的DC17力量检定扯断。</t>
  </si>
  <si>
    <t>大袋子</t>
  </si>
  <si>
    <t>商用天平</t>
  </si>
  <si>
    <t>一架天平包括一个小的衡平、一对托盘和一套共重2磅的砝码。
它可以用来称量小物件的精细重量（比如稀有贵金属或贸易货物），以便估价。</t>
  </si>
  <si>
    <t>封蜡</t>
  </si>
  <si>
    <t>铲子</t>
  </si>
  <si>
    <t>信号笛</t>
  </si>
  <si>
    <t>玺戒</t>
  </si>
  <si>
    <t>肥皂</t>
  </si>
  <si>
    <t>法术书</t>
  </si>
  <si>
    <t>硬皮封面的法术书是法师们的必须品，为方便记录法术，其通常都留有100张羊皮纸空书页。</t>
  </si>
  <si>
    <t>长铁钉（10根）</t>
  </si>
  <si>
    <t>望远镜</t>
  </si>
  <si>
    <t>从望远镜中观察到的物品能放大两倍。</t>
  </si>
  <si>
    <t>双人帐篷</t>
  </si>
  <si>
    <t>个简单轻便的双人帆布帐篷。</t>
  </si>
  <si>
    <t>火绒盒</t>
  </si>
  <si>
    <t>一个小巧的盒子里装有燧石，铁片和火绒（通常是在轻油中浸过的干布），是一种常用的生火工具。
使用火绒盒点燃一支火把（或其他燃料物质外露的物件）需要使用一个动作，而用来点燃其他物品则需要花费1分钟。</t>
  </si>
  <si>
    <t>火把</t>
  </si>
  <si>
    <t>一支火把可以为其身边20尺半径范围提供明亮光照，以及其外20尺范围的微光光照。
火把的照明效果可以持续1小时。
你还可以使用一支燃烧的火把发动一次近战攻击，命中时，该攻击可以造成1点火焰伤害。</t>
  </si>
  <si>
    <t>小瓶</t>
  </si>
  <si>
    <t>水袋</t>
  </si>
  <si>
    <t>磨刀石</t>
  </si>
  <si>
    <t>狂战士</t>
  </si>
  <si>
    <t>图腾武者</t>
  </si>
  <si>
    <t>狂热者</t>
  </si>
  <si>
    <t>先祖守卫</t>
  </si>
  <si>
    <t>风暴先驱</t>
  </si>
  <si>
    <t>战狂</t>
  </si>
  <si>
    <t>逸闻诗人</t>
  </si>
  <si>
    <t>勇气诗人</t>
  </si>
  <si>
    <t>迷惑诗人</t>
  </si>
  <si>
    <t>剑舞诗人</t>
  </si>
  <si>
    <t>低语诗人</t>
  </si>
  <si>
    <t>知识牧师</t>
  </si>
  <si>
    <t>生命牧师</t>
  </si>
  <si>
    <t>光明牧师</t>
  </si>
  <si>
    <t>自然牧师</t>
  </si>
  <si>
    <t>风暴牧师</t>
  </si>
  <si>
    <t>诡术牧师</t>
  </si>
  <si>
    <t>战争牧师</t>
  </si>
  <si>
    <t>锻造牧师</t>
  </si>
  <si>
    <t>坟墓牧师</t>
  </si>
  <si>
    <t>奥秘领域</t>
  </si>
  <si>
    <t>秩序领域</t>
  </si>
  <si>
    <t>大地德鲁伊</t>
  </si>
  <si>
    <t>荒月德鲁伊</t>
  </si>
  <si>
    <t>梦境德鲁伊</t>
  </si>
  <si>
    <t>牧人德鲁伊</t>
  </si>
  <si>
    <t>真菌德鲁伊</t>
  </si>
  <si>
    <t>勇士</t>
  </si>
  <si>
    <t>战斗大师</t>
  </si>
  <si>
    <t>奥法骑士</t>
  </si>
  <si>
    <t>魔射手</t>
  </si>
  <si>
    <t>骑兵</t>
  </si>
  <si>
    <t>武士</t>
  </si>
  <si>
    <t>紫龙骑士</t>
  </si>
  <si>
    <t>回音骑士</t>
  </si>
  <si>
    <t>散打宗</t>
  </si>
  <si>
    <t>暗影宗</t>
  </si>
  <si>
    <t>四象宗</t>
  </si>
  <si>
    <t>醉拳宗</t>
  </si>
  <si>
    <t>剑圣宗</t>
  </si>
  <si>
    <t>日魂宗</t>
  </si>
  <si>
    <t>永亡宗</t>
  </si>
  <si>
    <t>奉献圣武士</t>
  </si>
  <si>
    <t>古贤圣武士</t>
  </si>
  <si>
    <t>复仇圣武士</t>
  </si>
  <si>
    <t>征服圣武士</t>
  </si>
  <si>
    <t>救赎圣武士</t>
  </si>
  <si>
    <t>王冠圣武士</t>
  </si>
  <si>
    <t>荒野猎人</t>
  </si>
  <si>
    <t>驯兽师</t>
  </si>
  <si>
    <t>幽域追踪者</t>
  </si>
  <si>
    <t>边界行者</t>
  </si>
  <si>
    <t>怪物杀手</t>
  </si>
  <si>
    <t>盗贼</t>
  </si>
  <si>
    <t>刺客</t>
  </si>
  <si>
    <t>诡术师</t>
  </si>
  <si>
    <t>审判官</t>
  </si>
  <si>
    <t>策士</t>
  </si>
  <si>
    <t>斥候</t>
  </si>
  <si>
    <t>游荡剑客</t>
  </si>
  <si>
    <t>龙血术士</t>
  </si>
  <si>
    <t>狂野术士</t>
  </si>
  <si>
    <t>神魂术士</t>
  </si>
  <si>
    <t>幽影术士</t>
  </si>
  <si>
    <t>风暴术士</t>
  </si>
  <si>
    <t>契约者</t>
  </si>
  <si>
    <t>至高妖精</t>
  </si>
  <si>
    <t>邪魔宗主</t>
  </si>
  <si>
    <t>旧日支配者</t>
  </si>
  <si>
    <t>天界宗主</t>
  </si>
  <si>
    <t>咒剑士</t>
  </si>
  <si>
    <t>不朽者</t>
  </si>
  <si>
    <t>防护法师</t>
  </si>
  <si>
    <t>咒法法师</t>
  </si>
  <si>
    <t>预言法师</t>
  </si>
  <si>
    <t>附魔法师</t>
  </si>
  <si>
    <t>塑能法师</t>
  </si>
  <si>
    <t>幻术法师</t>
  </si>
  <si>
    <t>死灵法师</t>
  </si>
  <si>
    <t>变化法师</t>
  </si>
  <si>
    <t>战法师</t>
  </si>
  <si>
    <t>剑咏法师</t>
  </si>
  <si>
    <t>时间法师</t>
  </si>
  <si>
    <t>重力法师</t>
  </si>
  <si>
    <t>列1</t>
  </si>
  <si>
    <t>列2</t>
  </si>
  <si>
    <t>最小数据行</t>
  </si>
  <si>
    <t>最大数据行</t>
  </si>
  <si>
    <t>0v0?</t>
  </si>
  <si>
    <t>名称列</t>
  </si>
  <si>
    <t>描述列</t>
  </si>
  <si>
    <t>增值</t>
  </si>
  <si>
    <t>？？？</t>
  </si>
  <si>
    <t>护甲熟练</t>
  </si>
  <si>
    <t>轻甲、中甲、盾牌</t>
  </si>
  <si>
    <t>轻甲、盾牌</t>
  </si>
  <si>
    <t>轻甲、中甲、盾牌（德鲁伊不能装备或使用金属质的护甲和盾）</t>
  </si>
  <si>
    <t>全部护甲、盾牌</t>
  </si>
  <si>
    <t>无</t>
  </si>
  <si>
    <t>所有护甲和盾牌</t>
  </si>
  <si>
    <t>轻甲</t>
  </si>
  <si>
    <t>武器熟练</t>
  </si>
  <si>
    <t>简易武器、军用武器</t>
  </si>
  <si>
    <t>简易武器、手弩、长剑、刺剑、短剑</t>
  </si>
  <si>
    <t>简易武器</t>
  </si>
  <si>
    <t>短棒、匕首、飞镖、标枪、硬头锤、长棍、弯刀、镰刀、投石索、矛</t>
  </si>
  <si>
    <t>简易武器、短剑</t>
  </si>
  <si>
    <t>简易武器和军用武器</t>
  </si>
  <si>
    <t>匕首、飞镖、投石索、长棍、轻弩</t>
  </si>
  <si>
    <t>工具熟练</t>
  </si>
  <si>
    <t>自选三种乐器</t>
  </si>
  <si>
    <t>选择一种工匠工具或一种乐器</t>
  </si>
  <si>
    <t>狂暴</t>
  </si>
  <si>
    <t>你带着原初的狂怒作战。
你可以在自己回合内以一个附赠动作进入狂暴。
狂暴持续期间，只要你未着装重甲就获得以下增益：
你进行力量检定和力量豁免时具有优势。
你用力量值发动近战武器攻击时的伤害掷骰获得加值。
此加值随你的野蛮人等级提升而增加，具体见“野蛮人职业表”中“狂暴伤害”一栏。
你拥有钝击，穿刺和挥砍伤害的抗性。
拥有施法能力的角色无法在狂暴持续期间施展法术或进行法术专注。
你的狂暴状态维持1分钟。
如果你在狂暴其间陷入昏迷，或者，如果你在上一个自己回合之后到本回合结束时都未攻击任何敌对生物也未受到伤害，则狂暴提前结束。
你也可以在自己回合里以一个附赠动作主动结束狂暴状态。
“野蛮人职业表”中根据你的野蛮人等级给出了相应的狂暴次数。
如果你用光了这些次数，则必须完成一次长休才能再次使用狂暴。</t>
  </si>
  <si>
    <t>施法</t>
  </si>
  <si>
    <t>你习得以音乐为媒介随意解构、分解，再重新构造现实的方法。
你的法术是融入你纷繁奏乐中的音符，也是你以各种形式谱奏的魔法乐章。</t>
  </si>
  <si>
    <t>你作为神圣力量的导体得以施展牧师法术。</t>
  </si>
  <si>
    <t>德鲁伊语</t>
  </si>
  <si>
    <t>你习得德鲁伊语——即一种德鲁伊间的秘密语言。
你可以说这门语言并用它留下隐藏的信息。
懂得这门语言的人（包括你自己）会自动注意到此信息，而不懂此语言的人通过一次DC15的感知（察觉）检定后可以注意到其存在，不过不能用非魔法手段读懂。</t>
  </si>
  <si>
    <t>战斗风格</t>
  </si>
  <si>
    <t>你专精于一种战斗风格，并从下列选项中选择。
另外，即使你有多次选择战斗风格的机会，也不能多次选择同一个战斗风格。
箭术：你使用远程武器进行攻击检定时具有+2加值。
防御：着装护甲时，你的AC获得+1加值。
对决：单手持用一把近战武器，且并未同时持用其他武器时，你用该武器攻击的伤害掷骰获得+2加值。
巨武器战斗：双手持用一把近战武器发动攻击时，如果你的伤害掷骰掷出1或2，则可以选择重掷。不过哪怕其仍是1或2，你都必须接受重掷的数值。此外，该武器必须具有双手或两用属性。
守护：当某个你能看见的生物攻击你身边5尺内除你之外的目标时，你可以用反应迫使该攻击的攻击检定具有劣势。此时你必须持用盾牌。
双武器战斗：使用两把武器战斗时，你可以将相应属性调整值加到第二次攻击的伤害上。</t>
  </si>
  <si>
    <t>无甲防御</t>
  </si>
  <si>
    <t>第1级起，未着装任何护甲也没持用盾牌时，你的AC值等于10＋你的敏捷调整值＋你的感知调整值。</t>
  </si>
  <si>
    <t>神圣感知</t>
  </si>
  <si>
    <t>强大的邪恶存在于你有如带毒的香气，而强大的善良光环于你则如仙乐般悠扬。
你可以使用一个动作扩展你的意识，以侦测此类势力。
直到你下回合结束前，你可以对身边60尺范围内进行感测，任何未对你处在全身掩护状态的天界生物、邪魔或不死生物都将被你定位。
你感应到范围内生物的种类（天界生物、邪魔、不死生物），不过并不能精确指明。
在同样的范围内，你也可以侦测任何受到圣居一类的法术祝福或亵渎的地点或物件。
该特性的可用次数等于1＋你的魅力调整值。
而已消耗的特性使用次数，则可以通过完成一次长休进行恢复。</t>
  </si>
  <si>
    <t>宿敌</t>
  </si>
  <si>
    <t>第1级起，你针对一种特定类型敌人的研究令你有着充足的经验用以追踪、狩猎乃至与之交流。
从下列种类中选择其一作为宿敌：异怪、野兽、天界生物、构装生物、龙、元素生物、精类生物、邪魔、巨人、怪兽、泥怪、植物、不死生物。
或者作为另一种方案，你也可以选择两个类人生物种族（例如豺狼人和兽人）作为宿敌。
追踪宿敌时，你的感知（求生）检定，以及回想关于宿敌信息时进行的智力检定具有优势。
获得该特性时，如果你选择的宿敌具有语言能力，则你还可以学会宿敌所知晓的一门语言。
第6和第14级时，你将分别获得一个额外的宿敌以及相关语言。
另外，随着等级的提升，你所选择的宿敌应该与你在冒险中所遭遇怪物的种类层次相符。</t>
  </si>
  <si>
    <t>专精</t>
  </si>
  <si>
    <t>第1级起，你选择两个已有技能熟练项，或者一个技能熟练项和盗贼工具熟练项。
此后你进行该项目的检定时，可以使用双倍的熟练加值。
第6级时，你可以再选择另外两个已有的技能熟练项（或盗贼工具熟练项）从该特性中获益。</t>
  </si>
  <si>
    <t>过去的一个事件激发了你体内先辈的血脉，为你烙上了奥法力量的坚固印记。
这股起源于某种存在的魔力驱动着你的法术能力。</t>
  </si>
  <si>
    <t>契约魔法</t>
  </si>
  <si>
    <t>你的法术力量源于你的奥秘研究和宗主的魔法馈赠。</t>
  </si>
  <si>
    <t>作为一名奥术魔法的研习者，你拥有一本自己的法术书。
书中所包含的法术隐约透露着你真正的力量。</t>
  </si>
  <si>
    <t>未着装任何护甲时，你的AC等于10＋你的敏捷调整值＋你的体质调整值。
使用盾牌不会影响你从此特性获益。</t>
  </si>
  <si>
    <t>第1级时，你从诗人法术列表中选择两个戏法作为已知法术。
在获得更高诗人等级后你还可以习得其它的戏法，具体数量见“吟游诗人职业表”中“已知戏法”一栏。</t>
  </si>
  <si>
    <t>第1级时，你选择三个牧师法术列表中的戏法作为已知法术。
在获得更高的牧师等级后你还可以习得其它的戏法，具体数据参见“牧师职业表”中“已知戏法”一栏。</t>
  </si>
  <si>
    <t>你掌握自然世界的神圣本质，并依你的意志施展法术对其进行重塑。</t>
  </si>
  <si>
    <t>回气</t>
  </si>
  <si>
    <t>你拥有少量精力储备可用来保护自己免受伤害。
你可以在自己回合内用一个附赠动作恢复生命值，其总值为1d10＋你的战士职业等级。
你必须完成一次短休或长休才能再次使用该特性。</t>
  </si>
  <si>
    <t>武艺</t>
  </si>
  <si>
    <t>第1级时，你修行的武艺让你使用徒手打击和武僧武器时得心应手。
武僧武器包括短剑和所有不含双手与重型属性的简易近战武器。
未着装任何护甲也没持用盾牌时，如果你徒手或只持用武僧武器，则你发动的攻击拥有下列增益：
你使用徒手打击或武僧武器进行攻击时，可以用敏捷值代替力量值进行攻击检定和伤害掷骰。
你使用徒手打击或武僧武器进行攻击时，可以选择用d4骰代替原本的伤害掷骰。该骰子将随武僧职业等级的提升而增大，具体数据见“武僧职业表”中“武艺”一栏。
你使用徒手打击或武僧武器执行攻击动作时，可以在自己回合内以附赠动作发动一次徒手打击。
例如，你执行攻击动作并使用长棍发动攻击时，若你本轮没有执行任何附赠动作，则可以用附赠动作来发动一次徒手打击。
某些宗派的武僧会使用一些奇异的武僧武器，比如铁链连接的两根短棒（双截棍），或者带直刃的镰刀（单镰）。
无论你使用什么武器，其属性数据都参考与其相似的常规武器属性数据。
具体的武器数据见第5章。</t>
  </si>
  <si>
    <t>圣疗</t>
  </si>
  <si>
    <t>你的触碰溢满祝福，可以医治伤口。
你获得一个治疗能量池，其内的治疗能量在每次完成长休后自动补满。
治疗能量池储备的可恢复生命值总值等于你的圣武士职业等级×5。
你可以用一个动作触碰一个生物，并抽取治疗能量池中的能量恢复该生物的生命值，其恢复量最多等于你治疗能量池中剩余的治疗量。
此外，你也可以使用5点治疗量治愈目标生物身上的一种疾病，或者祛除一种中毒效应。
你可以在一次圣疗中治愈复数的疾病并祛除复数的毒素，但你需要为每一种疾病和毒素分别支付治疗量。
该职业特性对不死生物和构装生物无效。</t>
  </si>
  <si>
    <t>自然探索者</t>
  </si>
  <si>
    <t>你对某种自然环境特别熟悉，并适应了在其中行走及生存。
从下列类别中选择一种偏爱地形：极地、海岸、荒漠、丛林、草原、山地、沼泽或幽暗地。
当你进行与偏好地形相关的智力或感知检定时，如果你拥有该技能的熟练项，则在检定时加入双倍熟练加值。
当你在偏好地形上移动一小时或更长时间时，你获得以下增益：
你的队伍旅行时不会因困难地形而变慢
除非受魔法效应影响，否则你的队伍不会迷路
旅行时，即使你进行另一项活动（如觅食、导航或追踪），仍能对危险保持警觉
独自旅行时，你能够保持隐匿状态以正常步调移动
觅食时，你会发现两倍的食物
追踪其他生物时，你还能了解他们的确切数量、体型以及离开踪迹的时间
你在第6级和第10级时将分别获得一个额外的偏好地形。</t>
  </si>
  <si>
    <t>偷袭</t>
  </si>
  <si>
    <t>第1级起，你就知道如何精确地攻击分心的敌人。
每当你的攻击命中一个生物时，如果该攻击的攻击检定带有优势，则可以造成额外1d6的伤害。
该伤害每回合可以产生一次，且造成伤害的攻击必须使用带灵巧属性的武器或远程武器。
如果目标生物身边5尺内还有其他与之对敌者，且该对敌者并未处于失能状态，则只要你的攻击检定没有劣势，就可以发动偷袭。
你的偷袭伤害也将会随游荡者职业等级的提升而提高，其具体数值见“游荡者职业表”。</t>
  </si>
  <si>
    <t>第1级时，你从术士法术列表里选择四个戏法作为已知法术。
在获得更高的术士等级后你还可以习得其它的戏法，具体数量见“术士职业表”中“已知戏法”一栏。</t>
  </si>
  <si>
    <t>你从契约者法术列表中选择两个戏法作为已知法术。
在获得更高的契约者等级后你还可以习得其它的戏法，具体数据见“契约者职业表”中“已知戏法”一栏。</t>
  </si>
  <si>
    <t>第1级时，你从法师法术列表中选择三个戏法作为已知法术。
在获得更高的法师等级后你还可以习得其它的戏法，具体数量参见“法师职业表”中“已知戏法”一栏。</t>
  </si>
  <si>
    <t>鲁莽攻击</t>
  </si>
  <si>
    <t>第2级起，你可以抛弃一切防御的执念进行狂乱的攻击。
你在自己回合内发动第一次攻击时，可以选择发动鲁莽攻击。
使用此特性后，你本回合内所有使用力量值发动的近战武器攻击具有优势。
此后，所有对你发动的攻击检定也将具有优势，且该优势持续存在至你的下个回合。</t>
  </si>
  <si>
    <t>“吟游诗人职业表”中记录了你可用以施展诗人法术的1环及更高环阶法术位数量。
施展诗人法术时，你必须同时消耗其对应环阶的法术位。
已消耗的法术位可在完成长休后恢复。</t>
  </si>
  <si>
    <t>法术的准备与施展</t>
  </si>
  <si>
    <t>“牧师职业表”里记录了你用以施展牧师法术的1环及更高环阶法术位数量。
施展某个牧师法术时，你必须同时消耗其对应环阶的法术位。
已消耗的法术位可在完成长休后恢复。
你可以准备牧师法术列表中所有符合当前施展条件的法术。
准备法术时，你所准备法术的总数等于你的感知调整值＋你的牧师职业等级（最少可以准备一个）。
另外，你只能准备已经获得相应环阶法术位的法术。
例如，作为一名3级牧师时，你拥有四枚1环法术位和两枚2环法术位。假如你的感知为16，则你的准备法术列表可以囊括总共六个1环或2环法术的组合。如果你准备了1环法术疗伤术cure wounds，则你可以使用1环或者2环的法术位来施展它。另外，已施展的法术并不会从你的准备列表中移除。
你可以在完成长休后改变你的准备法术列表。
准备新的牧师法术列表时，你要再花时间进行祈祷和冥想。
准备时，你要为你列表上每个法术的每个环阶都花费至少1分钟时间。</t>
  </si>
  <si>
    <t>第1级时，你选择两项德鲁伊法术列表中的戏法作为已知法术。
在获得更高的德鲁伊等级后你还可以习得其它的戏法，具体数据参见“德鲁伊职业表”中“已知戏法”一栏。</t>
  </si>
  <si>
    <t>动作如潮</t>
  </si>
  <si>
    <t>第2级起，你可以在短时间内突破极限，以使你在自己回合内执行一个额外的动作。
该特性在使用后必须完成一次短休或长休才能再使用。
第17级起，你可在休息前使用两次该特性，但每一回合只能使用一次。</t>
  </si>
  <si>
    <t>气</t>
  </si>
  <si>
    <t>第2级起，你掌握一股名为气的神秘能量。
此后你将拥有一定数量的气作为储备。
而气的储备量由你的武僧等级决定，具体数值见“武僧职业表”中“气”一栏。
你可以消耗气以行使各种特性。
一开始你掌握三种特性：疾风连击，坚强防御，飞檐走壁。
此后，随着等级的提升你将习得更多的特性。
消耗掉的气必须在你短休或长休时完成至少30分钟的冥想，才能重获所有消耗掉的气值。
某些特性需要目标进行豁免检定来抵抗你特性造成的效应。
其豁免DC如下：
气豁免DC＝8＋你的熟练加值＋你的感知调整值</t>
  </si>
  <si>
    <t>第2级起，你将精进于一种战斗风格，从下列选项中选择其一。
另外，即使你有多次选择战斗风格的机会，也不能重复选择同一个战斗风格。
防御：着装护甲时，你的AC获得+1加值。
对决：单手持用一把近战武器，且并未同时持用其他武器时，你使用该武器进行攻击的伤害掷骰获得+2加值。
巨武器战斗：双手持用一把近战武器发动攻击时，若你的伤害掷骰掷出1或2，则可以选择重掷。
不过哪怕其仍是1或2，你都必须接受重掷的数值。
此外，该武器必须具有双手或两用属性。
守护：当某个你能看见的生物攻击你身边5尺内除你之外的目标时，你可以用反应迫使该攻击的攻击检定具有劣势。
你必须持用盾牌以实现该效果。</t>
  </si>
  <si>
    <t>第2级起，你将精进于一种战斗风格，从下列选项中选择其一。
另外，即使你有多次选择战斗风格的机会，也不能重复选择同一个战斗风格。
箭术：使用远程武器进行攻击检定时具有+2加值。
防御：着装护甲时，你的AC获得+1加值。
对决：单手持用一把近战武器，且并未同时持用其他武器时，你用该武器攻击的伤害掷骰获得+2加值。
双武器战斗：使用两把武器战斗时，你可以将相应属性调整值加到第二次攻击的伤害上。</t>
  </si>
  <si>
    <t>盗贼黑话</t>
  </si>
  <si>
    <t>作为一名游荡者，你在平时的练习中学会了盗贼间的黑话。
盗贼黑话是一门混合了土话、术语和密语的秘密语言，掌握这门语言后，你可以在平时对话中不落痕迹的加入隐藏信息。
而只有另一个懂盗贼黑话的生物才能看懂这些隐藏信息。
不过这种交流方式需要花费四倍于直接交流所需要的时间。
另外，你还习得一套用以传达简单短小信息的秘密符文和标识。
它能发布的内容诸如某地区是否危险，是否受盗贼公会管辖，附近是否有战利品，附近的人是否好主顾或者路上是否有安全的房屋以供庇护。</t>
  </si>
  <si>
    <t>“术士职业表”中记录了你用以施展你术士法术的1环及更高环阶法术位数量。
施展某个术士法术时，你必须同时消耗其对应环阶的法术位。
已消耗的法术位可在完成长休后恢复。
例如，若你已知1环法术燃烧之手burning hands，并且拥有一枚可用的1环法术位和一枚可用的2环法术位，则这两枚法术位都可以用来施展该法术。</t>
  </si>
  <si>
    <t>“契约者职业表”里记录了你可用以施展契约者法术的1环至5环法术位数量。
表格中还记录了法术位对应的法术环阶，且你所有的法术位都属于同一环阶。
施展1环或更高环阶的契约者法术时，都需要消耗一枚法术位。
已消耗的法术位可在完成长休或短休后恢复。
例如，达到第5级时，你总共具有两枚3环法术位。
你施展1环法术巫术箭时，必须消耗消耗这些法术位其中之一，并把它作为一个3环法术施放。</t>
  </si>
  <si>
    <t>你的法术书</t>
  </si>
  <si>
    <t>你在等级提升时加入法术书中的法师法术，体现了你的奥术研究成果，同时也代表你对多元宇宙本质的认知的新突破。
你也许会在冒险过程中发现其他的法术。
例如，你可能在一个邪恶法师的箱子里发现了一张记载有法术的卷轴，或者在一个上古图书馆中发现了灰尘覆盖的卷册。
将法术抄入法术书：当你发现一道1环或更高环阶的法师法术时，你可以将其抄入你的法术书中，前提是，你必须能够准备该法术，且也有时间去解读和复制它。
抄写法术时，你必须先重构该法术的基础式，然后解读抄写该法术的法师所使用的独特符号系统。
你必须反复练习这个法术，直至完全理解其所需的咒语和手势，最后用再用你自己的符号系统将之抄入法术书。
这个过程将消耗每法术环阶2小时的时间和每法术环阶50gp的资金。
这笔开销代表你在练习这个法术的过程中消耗的材料成分，还有抄录法术所需的上好的墨水。
当你花费了这一笔时间和金钱后，你就可以如同准备其他法术一般准备这个法术了。
替换法术书：你可以把法术从你的法术书抄到另一本书上——例如，你打算为你的法术书做一个备份时，就可以这么做。
这个进程和将新法术抄入法术书相似，但更快也更简单，因为你早已理解了你自己的符号系统，也知道如何施展这个法术。
这时，你只需要花费每环阶1小时和每环阶10gp的花费。
如果你弄丢了法术书，你也可以用相同的流程将你准备的法术抄入一本新法术书中。
而要填满法术书的其余部分就需要你自己去寻找新的法术了。
所以，很多法师都喜欢在安全的地方保存好备份的法术书。
法术书外观：你的法术书是一本独特的法术合集，其上有着独特的使用痕迹和空白页。
它可以是导师赠予的简洁实用的皮册；或是在远古图书馆中发现的华丽镶边书册；甚至可以是在你遭遇意外后，松散的订在一起的一堆手稿。</t>
  </si>
  <si>
    <t>险境感知</t>
  </si>
  <si>
    <t>第2级时，你获得对周遭异常情况超乎寻常的感测力，让你能先一步脱离危险。
在受到你能看见的效应（诸如陷阱和法术）影响时，你对其进行的敏捷豁免具有优势。
你无法在目盲、耳聋或是失能的状态下从此特性获益。</t>
  </si>
  <si>
    <t>已知法术</t>
  </si>
  <si>
    <t>第1级时，你从诗人法术列表中选择四个1环法术作为已知法术。
“吟游诗人职业表”中“已知法术”一栏记录了你获得更多已知法术时的相应等级。
但是，你只能获取已有相应环阶法术位的法术。
比如当达到第3级时，你将获得一个1环或2环法术。
另外，你每提升一个诗人等级，可以从诗人法术列表中选择一个新法术来代替一个已知法术列表中的旧法术，不过你必须已有新法术的相应环阶法术位。</t>
  </si>
  <si>
    <t>施法关键属性</t>
  </si>
  <si>
    <t>你的法术力量来源于你对神祇的信仰，因此感知是你施展牧师法术的关键属性。
每当你的牧师法术需要施法关键属性时均指向你的感知值。
而你牧师法术的豁免DC和攻击检定，则使用你的感知调整值。
法术豁免DC＝8＋你的熟练加值＋你的感知调整值
法术攻击调整值＝你的熟练加值＋你的感知调整值</t>
  </si>
  <si>
    <t>法术的准备和施展</t>
  </si>
  <si>
    <t>“德鲁伊职业表”里记录了你用以施展德鲁伊法术的1环及更高环阶法术位数量。
施展某德鲁伊法术时，你必须同时消耗其对应环阶法术位。
已消耗的法术位可在完成长休后恢复。
你可以准备德鲁伊法术列表中所有符合当前施展条件的法术。
准备法术时，你所准备法术的总数等于你的感知调整值＋你的德鲁伊职业等级（最少可以准备一个）。
另外，你只能准备已经获得相应环阶法术位的法术。</t>
  </si>
  <si>
    <t>武术范型</t>
  </si>
  <si>
    <t>第3级时，你选择一种范型以体现你的战斗风格和技巧。
你可以从诸如勇士、战斗大师、奥法骑士等范型中选择其一。
随后，你将在第3、第7、第10、第15、第18级获得所选范型的相应特性。</t>
  </si>
  <si>
    <t>疾风连击</t>
  </si>
  <si>
    <t>你在自己回合内执行攻击动作后，可立即消耗1点气并以一个附赠动作发动两次徒手打击。</t>
  </si>
  <si>
    <t>第2级起，你学会通过冥想与祈祷引导神圣魔法，其原理与牧师相仿。</t>
  </si>
  <si>
    <t>第2级起，你学会运用自然世界的魔法本源进行施法，你的施法方式与德鲁伊类似。</t>
  </si>
  <si>
    <t>灵巧动作</t>
  </si>
  <si>
    <t>第2级起，你精妙的反应与身手使你的行动无比迅速。
你在战斗中每回合可执行一次附赠动作，该附赠动作可用以执行撤离、疾走或躲藏三种动作项其中之一。</t>
  </si>
  <si>
    <t>第1级时，你从术士法术列表里选择两个1环法术作为已知法术。
“术士职业表”中“已知法术”一栏记录了你获得更多已知法术时的相应等级。
但是你只能获取已有相应环阶法术位的法术。
比如，当你达到第3级时，你将获得一个1环或2环法术。
另外，你每提升一个术士等级，都可以从术士法术列表里选择一个新法术来代替一个已知法术列表中的旧法术。
但是，你必须拥有新法术的相应环阶法术位。</t>
  </si>
  <si>
    <t>第1级时，你从契约者法术列表里选择两个1环法术作为已知法术。
“契约者职业表”中“已知法术”一栏记录了你获得更多法术时的相应等级。
每个被选的法术都必须在当前等级拥有可用以施展该法术的法术位，具体见表。
比如，当你达到第6级时，你将获得一个1环、2环或3环的新契约者法术。
另外，当你提升本职的职业等级时，你可以从契约者法术列表里选择一个新法术来代替一个旧的契约者已知法术，但是你的角色必须拥有用以施展新选法术的可用法术位。</t>
  </si>
  <si>
    <t>第1级时，你让一本法术书纪录上六个你自选的1环法师法术。
你的法术书储存着你除戏法外的所有已知法术，而你的戏法则直接铭记在你脑海中。</t>
  </si>
  <si>
    <t>原初道途</t>
  </si>
  <si>
    <t>第3级时，你选择一种道途来塑造你狂怒时的特质。
你可以从狂战士和图腾武者中选择其一。
随后，你将在第3、第6、第10、第14级时获得所选道途的相应特性。</t>
  </si>
  <si>
    <t>你的魔力源于你注入音乐或演说中的心灵力量，因此魅力是你施展吟游诗人法术的关键属性。
每当你的诗人法术需要施法关键属性时均指向你的魅力值。
而你诗人法术的豁免DC和攻击检定，则使用你的魅力调整值。
法术豁免DC＝8＋你的熟练加值＋你的魅力调整值
法术攻击调整值＝你的熟练加值＋你的魅力调整值</t>
  </si>
  <si>
    <t>仪式施法</t>
  </si>
  <si>
    <t>如果你所准备牧师法术中的某法术有带仪式标签，则你可以用这些法术进行仪式施法。</t>
  </si>
  <si>
    <t>圣树与圣木</t>
  </si>
  <si>
    <t>德鲁伊视特定种类的植物为圣物，典型的种类有：桤树、白蜡树、桦树、接骨木、榛树、冬青树、杜松、槲寄生、橡树、花楸树、柳树还有紫杉。
德鲁伊通常使用这些植物的一部分作为施法的法器，其中包括橡树或紫杉的长枝，或是槲寄生的枝条。
同样道理下，德鲁伊们也会使用这些木材制作其他物件，如武器和盾牌。
紫杉树代表了死亡与重生，因此常被用作弯刀和镰刀的手柄。
代表生命的白蜡树和代表力量的橡树，则非常适合制作手柄或整把武器（如短棒、长棍或盾牌）。
而代表大气的桤树则被用于制作投掷武器（如飞镖或标枪）。
某些地域的德鲁伊由于附近缺乏相应的植物，则会选择一些类似的品种作为代用。
比如荒漠地区的德鲁伊可能使用丝兰树甚至仙人掌作为代用。
例如，作为一名3级德鲁伊时，你拥有四枚1环法术位和两枚2环法术位。
假如你的感知为16，则你的准备法术列表可以囊括总共六个1环或2环法术的组合。
如果你准备了1环法术疗伤术，则你可以使用1环或者2环的法术位来施展它。
另外，已施展的法术并不会从你的准备列表中移除。
你可以在完成长休后改变你的准备法术列表。
准备新的德鲁伊法术列表时，你要再花时间进行祈祷和冥想。
准备时，你要为你列表上每个法术的每个环阶都花费至少1分钟时间。</t>
  </si>
  <si>
    <t>属性值提升</t>
  </si>
  <si>
    <t>当你达到第4、第6、第8、第12、第14、第16、第19级时，你可以选择一项属性值提升2点，或是选择两项属性各提升1点。
不过，你无法通过该特性让属性值超过20。</t>
  </si>
  <si>
    <t>坚强防御</t>
  </si>
  <si>
    <t>你在自己回合内，可以消耗1点气，并以一个附赠动作的形式来执行回避动作。</t>
  </si>
  <si>
    <t>“圣武士职业表”里记录了你用以施展圣武士法术的1环及更高环阶法术位数量。
施展某个圣武士法术时，你必须同时消耗其对应环阶的法术位。
而已消耗的法术位则可以通过完成一次长休进行恢复。
你可以准备圣武士法术列表中所有符合当前施展条件的法术。
准备法术时，你所准备法术的总数等于你的魅力调整值＋你圣武士职业等级的一半（最少可准备一个）。
另外，你只能准备已获得相应环阶法术位的法术。
例如，作为一名5级圣武士时，你拥有四枚1环法术位和两枚2环法术位。
假如你的魅力为14，则你的准备法术列表可以囊括四个1环或者2环法术的组合。
如果你已经准备了1环法术疗伤术，则你可以使用1环或2环的法术位来施展它。另外，已施展的法术并不会从你的准备列表中移除。
你可以在完成长休后改变你的准备法术列表。
准备新的圣武士法术列表时，你要再花时间进行祈祷和冥想。
准备时，你要为你列表上每个法术的每个环阶都花费至少1分钟时间。</t>
  </si>
  <si>
    <t>“游侠职业表”中记录了你可用以施展你游侠法术的1环及更高环阶法术位数量。
施展某个游侠法术时，你必须同时消耗其对应环阶的法术位。
而已消耗的法术位则可以通过完成一次长休进行恢复。
例如，若你已知1环法术化兽为友且有一枚可用的1环法术位和一枚可用的2环法术位，则两法术位都可用来施展该法术。</t>
  </si>
  <si>
    <t>游荡者范型</t>
  </si>
  <si>
    <t>第3级时，你选择学习一种特定的战斗范型。
你可以从盗贼、刺客或者诡术师中选择其一。
随后，你将在第3，第9，第13、第17级时获得所选范型的相应特性。</t>
  </si>
  <si>
    <t>你的魔力来源于你意志的现实投影，因此魅力是你施展术士法术的关键属性。
每当你的法术需要施法关键属性时均指向你的魅力值。
而你术士法术的豁免DC和攻击检定，则使用你的魅力调整值。
法术豁免DC＝8＋你的熟练加值＋你的魅力调整值
法术攻击调整值＝你的熟练加值＋你的魅力调整值</t>
  </si>
  <si>
    <t>魅力是你施展契约者法术的关键属性。
每当你的法术需要施法关键属性时均指向你的魅力值。
而你契约者法术的豁免DC和攻击检定，则使用你的魅力调整值。
法术豁免DC＝8＋你的熟练加值＋你的魅力调整值
法术攻击调整值＝你的熟练加值＋你的魅力调整值</t>
  </si>
  <si>
    <t>“法师职业表”里记录了你用以施展你法师法术的1环及更高环阶法术位数量。
施展某个法师法术时，你必须同时消耗其对应环阶的法术位。
已消耗的法术位可在完成长休后恢复。
你可以准备一系列符合当前施法条件的法师法术。
准备法术时，你从法术书中选择的准备法术总数等于你的智力调整值＋你的法师职业等级（最少为1）。
另外，你只能准备已经获得相应环阶法术位的法术。
例如，作为一名3级法师时，你拥有四枚1环法术位和两枚2环法术位。
假如你的智力为16，则你的准备法术列表可以囊括总共六个1环或2环法术的组合。
如果你准备了1环法术魔法飞弹，则你可以使用1环或者2环的法术位来施展它。
另外，已施展的法术并不会从你的准备列表中移除。
你可以在完成长休后改变你的准备法术列表。
准备新的法师法术列表时，你要再花时间研读你的法术书，并重新记忆所准备法术的咒语和施展动作。
准备时，你要为你列表上每个法术的每个环阶都花费至少1分钟时间。</t>
  </si>
  <si>
    <t>当达到第4、8、12、16、19级时，你可以选择一项属性值提升2点，或是选择两项属性各提升1点。
不过你不能通过此特性让属性值超过20。</t>
  </si>
  <si>
    <t>如果你已知法术列表中的某法术带有仪式标签，则你可以用这些法术进行仪式施法。</t>
  </si>
  <si>
    <t>法器</t>
  </si>
  <si>
    <t>你可以使用圣徽作为施展牧师法术的法器。</t>
  </si>
  <si>
    <t>你的法术力量源于你对自然的信仰与同调，因此感知是你施展德鲁伊法术的关键属性。
每当你的德鲁伊法术需要施法关键属性时均指向你的感知值。
而你德鲁伊法术的豁免DC和攻击检定，则使用你的感知调整值。
法术豁免DC＝8＋你的熟练加值＋你的感知调整值
法术攻击调整值＝你的熟练加值＋你的感知调整值</t>
  </si>
  <si>
    <t>额外攻击</t>
  </si>
  <si>
    <t>第5级起，你在自己回合内执行攻击动作时可以发动两次攻击而非一次。
第11级后，你可以攻击三次。
第20级后可以攻击四次。</t>
  </si>
  <si>
    <t>飞檐走壁</t>
  </si>
  <si>
    <t>你在自己回合内，可以消耗1点气，并以一个附赠动作的形式来执行撤离动作或疾走动作，同时使你该回合内的跳跃距离翻倍。</t>
  </si>
  <si>
    <t>你的法术源自你坚定信念产生的力量，因此魅力是你施展圣武士法术的关键属性。
每当你的圣武士法术需要施法关键属性是均指向你的魅力值。
而你圣武士法术的豁免DC和攻击检定，则使用你的魅力调整值。
法术豁免DC＝8＋你的熟练加值＋你的魅力调整值
法术攻击调整值＝你的熟练加值＋你的魅力调整值</t>
  </si>
  <si>
    <t>你从游侠法术列表里选两个1环法术作为自己的已知法术。
“游侠职业表”中“已知法术”一栏记录了你获得更多已知法术时的相应等级。
你只能获取已有相应环阶法术位的法术。
比如，当你达到第5级时，你将获得一个1环或2环法术。
另外，你每提升一个游侠等级，还可以从游侠法术列表里选择一个新法术来代替一个已知法术列表中的旧法术。
但是，你必须拥有新法术的相应环阶法术位。</t>
  </si>
  <si>
    <t>当你达到第4、第8、第10、第12、第16、第19级时，你可以选择一项属性值提升2点，或是选择两项属性各提升1点。
不过你不能通过该特性让属性值超过20。</t>
  </si>
  <si>
    <t>你可以使用奥术法器，作为你施展术士法术时的法器。</t>
  </si>
  <si>
    <t>你可以使用奥术法器作为你施展契约者法术的法器。</t>
  </si>
  <si>
    <t>你的法术来自你专注的研习和记忆，因此智力是你施展法师法术的关键属性。
每当你的法术需要施法关键属性时均指向你的智力值。
而你法师法术的豁免DC和攻击检定，则使用你的智力调整值。
法术豁免DC＝8＋你的熟练加值＋你的智力调整值
法术攻击调整值＝你的熟练加值＋你的智力调整值</t>
  </si>
  <si>
    <t>第5级起，你在自己回合内执行攻击动作时可以发动两次攻击而非一次。</t>
  </si>
  <si>
    <t>你可以使用乐器作为施展诗人法术的法器。</t>
  </si>
  <si>
    <t>神圣领域</t>
  </si>
  <si>
    <t>你将选择一个与你所信仰神祇的神职相关的神圣领域。
你可以从知识、生命、光明、自然、风暴、诡术或者战争中选择其一。
某些领域其领域法术可能并不在牧师法术列表中，此时如果你选择了该领域，则你视该领域的领域法术为你的牧师法术。</t>
  </si>
  <si>
    <t>如果你所准备德鲁伊法术中的某法术有带仪式标签，则你可以用这些法术进行仪式施法。</t>
  </si>
  <si>
    <t>不屈</t>
  </si>
  <si>
    <t>第9级起，你可以重掷失败的豁免检定。
不过你必须采用重掷的结果。你必须完成一次长休才能再次使用该特性。
第13级起，你可以在两次长休之间使用两次该特性。
第17级起，你可以在两次长休之间使用三次该特性。</t>
  </si>
  <si>
    <t>无甲移动</t>
  </si>
  <si>
    <t>第2级起，当未穿着任何护甲也没持用盾牌时，你的移动速度增加10尺。
该加值将随着武僧职业等级的提升而增加，具体数值见“武僧职业表”中“无甲移动”一栏。
第9级起，你在自己的回合内，可以在垂直平面或水面等地形移动，但移动结束时你必须处在不会坠落的地方。</t>
  </si>
  <si>
    <t>你可用圣徽作为施展你圣武士法术的法器。</t>
  </si>
  <si>
    <t>游侠范型</t>
  </si>
  <si>
    <t>第3级时，你选择学习一种特定的战斗范型。
你可以从猎人或驯兽师中进行选择。
随后，你将在第3，第7，第11、第15级时获得所选范型的相应特性。</t>
  </si>
  <si>
    <t>直觉闪避</t>
  </si>
  <si>
    <t>第5级起，当一个你能看见的敌人攻击命中你时，你可以用反应让此次攻击的伤害减半。</t>
  </si>
  <si>
    <t>术法起源</t>
  </si>
  <si>
    <t>选择一个术法起源作为你天赋魔力的源泉。
你可在龙族血脉或狂野魔法中选择其一。
随后，你将在第1、第6、第14、第18级获得相应起源的职业特性。</t>
  </si>
  <si>
    <t>魔能祈唤</t>
  </si>
  <si>
    <t>你在神秘学识的研习过程中发掘出魔能祈唤的方式，这些禁忌的知识残章让你获得了持久的魔法能力。
第2级时，你获得两种自选的魔能祈唤。
在获得更高的契约者等级后你还可以习得其它的魔能祈唤，具体数据见“契约者职业表”中“已知祈唤”一栏。
另外，你提升本职的等级时，可以用新的祈唤替换一个已学会的祈唤，但你的角色必须满足学习新祈唤的先决条件。</t>
  </si>
  <si>
    <t>如果你法术书记录了带有仪式标签的法术，则你可以用这些法术进行仪式施法。
进行仪式施法时，你不需要准备相应的法术。</t>
  </si>
  <si>
    <t>快速移动</t>
  </si>
  <si>
    <t>第5级起，你在未着装重甲时速度提升10尺。</t>
  </si>
  <si>
    <t>诗人激励</t>
  </si>
  <si>
    <t>从第1级起，你可以用热血的话语和音乐激励他人。
此时，你可以在自己回合内用一个附赠动作指定身边60尺内一个能听到你声音的生物（不能指定你自身），并使该生物获得一个诗人激励，即一个d6的激励骰。
在接下来的10分钟内，该生物在进行单次属性检定、攻击检定、豁免检定时可以使用该激励骰，以将其结果加到掷骰结果中。
该生物可以在d20结果掷出后，DM宣布结果前决定是否使用诗人激励。
而诗人激励一旦使用即被消耗掉。
一个生物同一时间里只能保有一个诗人激励。
你能够使用该特性的次数等于你的魅力调整值（最低一次）。
完成一次长休后，你将重获所有消耗掉的诗人激励次数。你产生的激励骰大小可以在达到本职业的特定等级时增大。
第5级时为d8，第10级时为d10，而第15级时为d12。</t>
  </si>
  <si>
    <t>领域法术</t>
  </si>
  <si>
    <t>每个领域都有其相应的领域法术列表。
当你获得表中所对应的牧师等级时，你将同时习得这些法术。
领域法术一旦习得，将会一直在你的准备法术列表中，且不计入你的每日准备法术上限。
任何领域法术对你而言都是牧师法术，而不论其是否在牧师法术列表之上。</t>
  </si>
  <si>
    <t>你可以用德鲁伊法器作为你施展德鲁伊法术的法器。</t>
  </si>
  <si>
    <t>精通重击</t>
  </si>
  <si>
    <t>从你第3级选择此范型起，你的武器攻击在掷出19或20时即可造成重击。</t>
  </si>
  <si>
    <t>宗派</t>
  </si>
  <si>
    <t>第3级时，你选择投入一个宗派精进你的技艺。
你可以从散打宗、暗影宗、四象宗中选择其一。
随后，你的将在第3、第6、第11、第17级时获得相应宗派的特性传承。</t>
  </si>
  <si>
    <t>至圣斩</t>
  </si>
  <si>
    <t>第2级起，你使用近战武器攻击命中一个生物时，可以消耗一枚法术位，并对目标造成除武器伤害外附加的光耀伤害。
额外伤害的数值为1环法术位时的2d8，以及更高法术位时每比1环高一环就外加1d8，其最高值为5d8。
如果目标是不死生物或邪魔，则该伤害将再额外增加1d8，至高提升至6d8。</t>
  </si>
  <si>
    <t>原初意识</t>
  </si>
  <si>
    <t>第3级起，你可以消耗一枚游侠法术位，并用动作将你的意识集中在身处的区域，感测1里内是否存在以下类型生物（在偏爱地形中时，扩展至6里）：异怪、天界生物、龙、精类生物、邪魔、元素生物和不死生物。
所消耗法术位每提高一环阶感测效果持续时间就多加1分钟。
另外，该特性并不会知晓生物的位置或数量。</t>
  </si>
  <si>
    <t>反射闪避</t>
  </si>
  <si>
    <t>第7级起，你可以灵巧躲过某些特定的区域效应，比如红龙的火焰吐息或是法术冰风暴。
你在成为某一范围效应影响对象时，若该效应允许你通过成功的敏捷豁免来使伤害减半，则你在该豁免成功时不受伤害，而豁免失败时只受一半伤害。</t>
  </si>
  <si>
    <t>魔力泉涌</t>
  </si>
  <si>
    <t>第2级时，你解除了体内魔力之源的封印，从中涌现的魔力体现为你的可用术法点。
你可以使用术法点创造各种魔法效应。</t>
  </si>
  <si>
    <t>魔契恩泽</t>
  </si>
  <si>
    <t>第3级时，你的宗主赋予你一份馈赠作为你忠诚服务的回馈。
你可以从下列特性中自选其一。
每种魔契恩泽都呈现为一种独特的生物或物品，并反应出你的宗主的本质。
链之魔契:你的魔宠比普通的魔宠更加机敏。
其默认形态是你的宗主的侧面体现，如至高妖精宗主的是小妖精和伪龙，邪魔宗主则是小魔鬼和夸赛魔。
因为旧日支配者不可名状的本质，任何形态的魔宠都适合它。
刃之魔契:如果你的宗主是至高妖精，那么你的武器可能是一把被藤蔓所缠绕的细长剑刃。
如果你的宗主是邪魔，你的武器则可能是一柄由黑金属铸成并雕以火焰纹饰的斧头。
如果你的宗主是旧日支配者，那么你的武器可能是一把样式古朴的长矛，一颗精心雕琢过的宝石镶嵌在矛头上，如同一只可怖的不瞑之目。
书之魔契:你那由高贵的至高妖精宗主所赐予的影之书可能是一本记载着附魔系和幻术系法术的精装镀金边书册。
你的邪魔宗主可能赐予你一本革质封皮附铁扣的沉重书册，其中记载着咒法系法术和大量的禁忌知识、以及宇宙之中的秽邪之地。
你的旧日支配者宗主可能会赐予你一本因接触它而疯狂者的破旧日记，其中记载着几个只有你自己癫狂的思维才能理解并施展的法术。</t>
  </si>
  <si>
    <t>你可以使用奥术法器来作为施展法师法术的法器。</t>
  </si>
  <si>
    <t>野性直觉</t>
  </si>
  <si>
    <t>第7级时，你的直觉变的异常敏锐，从而使你骰先攻时具有优势。
此外，如果你在战斗开始时被突袭但并未陷入失能，则你仍可以在你的第一回合正常行动。
不过你必须在进行任何其它行动前进入狂暴。</t>
  </si>
  <si>
    <t>万事通</t>
  </si>
  <si>
    <t>第2级起，在你进行属性检定时，如果检定结果不包含你的熟练加值，则你可以将自身熟练加值的一半（向下取整）加入到检定结果中。</t>
  </si>
  <si>
    <t>引导神力</t>
  </si>
  <si>
    <t>第2级时，你获得引导神祇所授予神圣能量的能力，所引导的能量将用以实现各种魔法效应。
你最初将获得两种效应：驱散不死生物和另一个与你所选领域相关的效应。
随着你在冒险中提升等级，某些领域会赋予更多额外的效应，具体信息可以参考相应领域的描述内容。
引导神力最终产生的效应由你自行选择。
引导神力后，你必须完成一次短休或长休才能重新使用该特性。
某些引导神力的效应需要豁免，其豁免DC等于你的牧师法术豁免DC。
第6级起，你可以在两次休息之间使用两次引导神力，第18级后可以使用三次。
完成一次短休或长休后，你将重新获得所有消耗掉的引导神力次数。</t>
  </si>
  <si>
    <t>荒野形态</t>
  </si>
  <si>
    <t>第2级起，你可以用动作以魔力变化为曾见识过的野兽形态。
该特性可以使用两次，且在完成一次短休或长休后，你将重新获得所有消耗掉的荒野形态次数。
你的德鲁伊职业等级决定了你可以变化的野兽种类，你可以变化成任意没有飞行或游泳速度且挑战等级为1/4或更低的野兽形态。
你可以在数个小时里保持着野兽形态，其持续时间具体数值等于你的德鲁伊职业等级的一半（向下取整）。你可以在持续时间过后恢复原形，或者你也可以再次使用此特性来维持变形。另外，你也可以在你的回合内用一个附赠动作来恢复原形。在你陷入昏迷、生命值为0或者死亡的时候，变形将自动解除。
你变形时必须遵从以下规则：
你的属性数据替换为新形态的数值，但你仍保持你的阵营、个性，以及智力值、感知值、魅力值。你保留技能与豁免的熟练项，并且获得新形态的技能和豁免熟练项。如果新形态的熟练项与你相同且熟练加值较高，则使用新形态的熟练加值。你不能使用新形态可能拥有的传奇动作或巢穴动作。
变形后，你使用新形态的生命值和生命骰。变回原形时，你的生命值恢复变形之前的数值。而任何让你的生命值降至0的伤害，都可以使你变回原形并承受该伤害的溢出伤害量。例如，你在动物形态下受到了10点伤害而你只剩1点生命值，则你变回原形并受到9点伤害。只要超过的伤害没有将你原形的生命值降至0，你就不会因此陷入昏迷。
你不能施法，并且任何说话或者需要用手的动作，在你处于野兽形态时都将受到限制。变形不会打断你正在专注的法术，也不会妨碍你执行作为已施展法术（例如召雷术call lightning）一部分的某些动作。
你保持从职业、种族或其它来源特性的收益，并且可以在新形态身体能力允许下使用这些特性。不过，你无法使用任何原有的特殊感官（例如黑暗视觉），除非你的新形态也具有这种感官。
变形时，你可以选择将你的装备丢在所处空间，或者将其融入新形态，又或者直接着装在身上。新形态直接着装的装备可以如常起作用，但DM有权基于新形态的体型和身姿作出判断，并最终决定新形态使用该装备是否合理。装备不会改变大小来适应新形态，新形态无法着装某装备时，该装备会掉落你所处空间或融入新形态中。融入新形态的装备失去其效应，且在你变回原形时才能恢复。</t>
  </si>
  <si>
    <t>第7级起，你可以将一半的熟练加值（向上取整）加在你不包含熟练加值的任何力量、敏捷或体质检定上。
另外，当你助跑跳远时，你能跳出的距离增加等同于你力量调整值的尺数。</t>
  </si>
  <si>
    <t>拨挡飞弹</t>
  </si>
  <si>
    <t>第3级起，你可以用你的反应拨挡或抓取一个击中你的远程武器攻击。
使用本特性后，该次攻击的伤害将被削弱，其减数值等于1d10＋你的敏捷调整值＋你的武僧职业等级。
当被拨挡攻击的伤害减少至0，且实施伤害的飞弹可以被你单手抓住时，你可以用此时空闲的手去抓取该飞弹。
此时你可以消耗1点气以该“飞弹”进行一次远程攻击，而该攻击将视为本次反应的一部分。
无论你是否具有被拨挡武器的熟练项，本次攻击中你都视为进行具有熟练项的攻击，所使用的飞弹也视为武僧武器，其射程为20/60尺。</t>
  </si>
  <si>
    <t>神佑</t>
  </si>
  <si>
    <t>第3级起，你体内涌动的神圣魔法使你免疫疾病。</t>
  </si>
  <si>
    <t>当你达到第4、第8、第12、第16、第19级时，你可以选择一项属性值提升2点，或是选择两项属性各提升1点。
不过你不能通过该特性让属性值超过20。</t>
  </si>
  <si>
    <t>可靠才能</t>
  </si>
  <si>
    <t>第11级起，你自身技能经过精炼而更趋于完美。
每当你进行的属性检定可以使用熟练加值时，你可以将d20骰中9或以下的结果都视为10。</t>
  </si>
  <si>
    <t>术法点</t>
  </si>
  <si>
    <t>开始时，你拥有2个术法点。
此后你每提升一个术士等级，都会获得更多的术法点，详见“术士职业表”中“术法点”一栏。
你的术法点永远不能超过表中所列对应你当前等级的数值。
而已消耗的术法点则可以通过完成一次长休进行恢复。</t>
  </si>
  <si>
    <t>链之魔契</t>
  </si>
  <si>
    <t>你习得法术获得魔宠，并可以把它作为一个仪式施展。
此法术不计入你的已知法术数量。
施展该法术时，你可以选择召唤一个普通的生物，或是下列特殊生物之一：小魔鬼、伪龙、夸赛魔、或小妖精。
此外，当你执行攻击动作时可以放弃所有攻击中的一次攻击，转而让你的魔宠使用其反应发动一次攻击。</t>
  </si>
  <si>
    <t>学习法术</t>
  </si>
  <si>
    <t>你每提升一个法师等级，可以将两项自选的法师法术加入你的法术书中。
但是，你只能加入已经获得相应环阶法术位的法术。
你在冒险过程中所发现的法术也可以加入到法术书中。</t>
  </si>
  <si>
    <t>凶蛮重击</t>
  </si>
  <si>
    <t>第9级起，计算近战攻击的重击伤害时，你可以额外骰一个所用武器的伤害骰。
第13级时，你可以额外骰两个；第17级时，你可以额外骰三个。</t>
  </si>
  <si>
    <t>休憩曲</t>
  </si>
  <si>
    <t>第2级起，你可以在短休时用轻柔的音乐或话语帮助伙伴们恢复伤势。
如果你或任何友方生物可以在其短休时听到你的演奏声，且决定在此时使用生命骰恢复生命值，则其恢复量可以额外增加1d6。
该额外恢复的数值在达到特定职业等级时可以再增加。
第9级时增为1d8，第13级时增为1d10，第17级时增为1d12。</t>
  </si>
  <si>
    <t>引导神力：驱散不死生物</t>
  </si>
  <si>
    <t>你以一个动作展示你的圣徽，并说出一段谴责不死生物的祷言。
你身边30尺范围内能够看到圣徽或听到你祷言的不死生物必须进行一次感知豁免，豁免失败则受到驱散，其效应持续1分钟或直到其受到任何伤害。
一个被驱散的生物必须花费其回合内的所有速度尽力远离你，而且无法主动靠近你30尺内。
被驱散的生物无法使用反应，只能使用既有的疾走Dash动作或从任何妨碍他们移动的效应中挣脱。
该生物无路可走时会使用“回避”动作。</t>
  </si>
  <si>
    <t>德鲁伊结社</t>
  </si>
  <si>
    <t>第2级时，你将选择参与一个德鲁伊结社。
你可以从大地结社或月亮结社中选择其一。
随后，你将在第2、第6、第10、第14级时获得所选结社相应的特性。</t>
  </si>
  <si>
    <t>额外战斗风格</t>
  </si>
  <si>
    <t>第10级时，你可以额外选择一个战斗风格。</t>
  </si>
  <si>
    <t>当你达到第4，第8，第12，第16、第19级时，你可以选择一项属性值提升2点，或是选择两项属性各提升1点。
不过你不能通过该特性让属性值超过20。</t>
  </si>
  <si>
    <t>神圣誓言</t>
  </si>
  <si>
    <t>第3级起，你将立下神圣誓言，并永远与你的圣武士身份同在。
你在此之前的圣武士修行被认为仅仅是接受了一条道路而尚未立誓遵从，你之前所躬行的行为都是为此刻作准备。
神圣誓言包括奉献之誓、古贤之誓、复仇之誓等，你可从中选择其一。
随后，你将在第3，第7，第15和第20级获得所选圣誓的相应特性。</t>
  </si>
  <si>
    <t>听声辨位</t>
  </si>
  <si>
    <t>第14级起，只要能听到声音，你就可以定位身边10尺内躲藏或隐形的生物。</t>
  </si>
  <si>
    <t>灵活施法</t>
  </si>
  <si>
    <t>你可以使用术法点来获得额外的法术位，或是消耗法术位来换取额外的术法点。
随着术士等级的提升，你还可以学会其他术法点的使用方法。</t>
  </si>
  <si>
    <t>刃之魔契</t>
  </si>
  <si>
    <t>你可以用一个动作从空着的手中创造一把契约武器。
你每次创造契约武器时都可以从近战武器列表中选择它的形态。
当你使用该武器时，将视为拥有该武器的熟练项。
在攻击对非魔法攻击或伤害具有抗性或免疫的目标时，该武器将视为魔法武器。
你的契约武器在离你5尺外的区域停留超过1分钟或更长时间，其将自然消失。
当你再次创造契约武器、解散契约武器（无需动作）或是死亡的情况下，契约武器也会消失不见。
你可以通过一个特殊的仪式把持有的魔法武器变为你的契约武器。
该仪式花费1小时，并且可以在短休时进行。
仪式完成后，你随时可以解散该武器，以将其转移到一个异次元空间之中。
而每当你再次创造契约武器时再将它召唤出来。
该仪式无法对神器或智能武器起作用。
如果你死亡；或是花费1小时对另外一把武器举行了仪式；或是你通过1小时的仪式打破该契约，则该武器便不再是你的契约武器。
如果在它处于异次元空间时你打破契约，那么该武器将会出现在你的脚边。</t>
  </si>
  <si>
    <t>奥术回想</t>
  </si>
  <si>
    <t>你学会了通过研读法术书来恢复魔法能量的办法。
你可以每日使用一次奥术回想，以在你完成一次短休后恢复若干已消耗的法术位，所恢复的法术位环阶总和不得大于你法师等级的一半（向上取整），且任何一枚法术位的环阶都必须小于6环。
例如，作为一名4级法师时，你可恢复环阶总数最多为2的法术位。
你可以选择恢复一枚2环法术位或两枚1环法术位。</t>
  </si>
  <si>
    <t>坚韧狂暴</t>
  </si>
  <si>
    <t>第11级起，狂暴的力量让你即使身受重伤也能持续战斗。
如果你的生命值降至0但并未立即死亡，则你可以进行一次DC10的体质豁免。
豁免成功则改为你的生命值降至1。
第一次使用此特性后，每当你再次使用此特性时其体质豁免DC提高5。
在你完成一次短休或长休后其DC重置为10。</t>
  </si>
  <si>
    <t>吟游诗人学院</t>
  </si>
  <si>
    <t>第3级时，你将选择加入一个吟游诗人的学院协会，以探寻更精深的技艺。
你可以从逸闻学院或勇气学院中选择其一。
随后，你将在第3、第6和第14级时获得相应的职业特性。</t>
  </si>
  <si>
    <t>当你达到第4、8、12、16、19级时，你可以选择一项属性值提升2点，或选择两项属性各提升1点。
不过你不能通过该特性让属性超过20。</t>
  </si>
  <si>
    <t>高效重击</t>
  </si>
  <si>
    <t>第15级起，你的武器攻击掷出18~20时即可造成重击。</t>
  </si>
  <si>
    <t>轻身坠</t>
  </si>
  <si>
    <t>第4级起，当你要承受坠地伤害时，你可以使用反应将伤害减少等同于五倍武僧职业等级的数值。</t>
  </si>
  <si>
    <t>圣誓法术</t>
  </si>
  <si>
    <t>每种誓言都有其相应的圣誓法术列表。
当你达到表中所示的圣武士等级时，你将同时获得其对应的圣誓法术。
圣誓法术一旦获得，将会一直在你的准备法术列表中，且不计入你的每日准备法术上限。
任何圣誓法术对你而言都是圣武士法术，而不论其是否在圣武士法术列表之上。</t>
  </si>
  <si>
    <t>大地行者</t>
  </si>
  <si>
    <t>第8级起，你穿过非魔法的困难地形时不会消耗额外移动力。
你穿过非魔法的植物时不会消耗额外移动力，且这类植物的荆棘、毛刺或类似的危害物也无法对你造成伤害。
另外，在抵抗魔法制造或控制的植物造成的移动障碍效应时（例如纠缠术），你的豁免检定具有优势。</t>
  </si>
  <si>
    <t>圆滑心智</t>
  </si>
  <si>
    <t>第15级起，你的心理素质获得了大大的加强，并因此获得感知豁免的熟练项。</t>
  </si>
  <si>
    <t>生成法术位</t>
  </si>
  <si>
    <t>你可以在自己回合内以附赠动作将未使用的术法点转换为法术位。
表格“生成法术位”中列出了生成各法术位所需的术法点数。
另外，你无法生成高于5环的法术位。
以此方式生成的法术位将在完成一次长休后消散。
法术位环阶——术法点消耗
1环——————2
2环——————3
3环——————5
4环——————6
5环——————7</t>
  </si>
  <si>
    <t>书之魔契</t>
  </si>
  <si>
    <t>你的宗主给予你一本名为“影之书”的魔法书。
获得该特性后，从任意职业法术列表中选择三个戏法（这三个戏法不必来自同一个列表）。
该魔法书在你身上时，你可以随意施展那些法术。
它们不算入你的已知戏法数量中。
这些法术就算本来不属于契约者法术列表，你也将其视为契约者法术。
如果你丢失了自己的影之书，你可以举行一个1小时的仪式，并从你的宗主处获得一个替代品。
仪式可以在短休或长休期间完成，而它会摧毁之前的魔法书。
当你死亡时，该书也将化为灰烬。</t>
  </si>
  <si>
    <t>奥术传承</t>
  </si>
  <si>
    <t>第2级时，你选择一种奥术传承以使你的训练专注于八个学派之一。
从防护、咒法、预言、附魔、塑能、幻术、死灵、变化各学派中选择其一。
随后，你将在第2、第6、第10、第14级时获得所选学派相应的特性。</t>
  </si>
  <si>
    <t>持久狂暴</t>
  </si>
  <si>
    <t>第15级起，你狂暴时的情绪高涨得难以抑制，以至于只有当你昏迷或是主动终止狂暴时才能使之提前结束。</t>
  </si>
  <si>
    <t>第3级起，你选择两个已有的技能熟练项。
此后你进行所选技能的属性检定时，可以使用双倍的熟练加值。
第10级后，你可以再选择另外两个已有的技能熟练项从该特性中获益。</t>
  </si>
  <si>
    <t>摧毁不死生物</t>
  </si>
  <si>
    <t>第5级起，当不死生物进行对抗你驱散特性的豁免失败时，如果其挑战等级等于或低于一个既定的下限，则该不死生物将被即时摧毁。
相应的数值列举在表格“摧毁不死生物”中。
牧师等级——摧毁不死生物的挑战等级
5th——1/2或更低
8th——1或更低
11th——2或更低
14th——3或更低
17th——4或更低</t>
  </si>
  <si>
    <t>不朽身</t>
  </si>
  <si>
    <t>第18级起，你行使的原初荒野魔力让你的衰老速度减缓。
每经过10年的岁月，你的身体就仿佛只过了1年。</t>
  </si>
  <si>
    <t>生还者</t>
  </si>
  <si>
    <t>第18级时，你持续战斗的能力达到巅峰。
你每回合开始时如果生命值不到上限的一半，则你恢复一部分生命值，其数值等于5＋你的体质调整值。
你生命值为0时不能以此获益。</t>
  </si>
  <si>
    <t>你的誓言使你获得引导神祇所授神圣能量的能力，引导的能量将用以实现各种魔法效应。
誓言赋予的相应效应，可以参考相关誓言的描述内容。
引导神力时，神力最终产生的效应由你自行选择。
引导神力后，你必须完成一次短休或长休才能再次使用该特性。
某些引导神力的效应需要豁免，其豁免DC等于你的圣武士法术豁免DC。</t>
  </si>
  <si>
    <t>遁术</t>
  </si>
  <si>
    <t>第10级起，你可以花1分钟来为自己制作伪裝。
你必须能取用新鲜的泥土、植物、煤烟等天然物料进行制作。
伪装完成后，你可以将自己贴上至少跟自己等高等阔的实体表面（如树干或墙壁）并尝试躲藏。
如果你留在原地不移动且不执行动作，则你的敏捷（隐匿）检定获得+10加值。一旦移动、执行动作或执行反应，你都必须重新伪装以重获该增益。</t>
  </si>
  <si>
    <t>飘忽不定</t>
  </si>
  <si>
    <t>第18级起，你飘忽不定的身形让敌人攻击时无从下手。
除非你处于失能状态，否则以你为目标的攻击检定无法取得优势。</t>
  </si>
  <si>
    <t>法术位转换术法点</t>
  </si>
  <si>
    <t>你可以在自己回合内使用附赠动作将未使用的法术位转化为术法点。
你消耗一枚法术位并获得等于该法术位环阶的术法点。
所有你以该特性生成的法术位，在你完成一次长休后也将随之消失。</t>
  </si>
  <si>
    <t>不屈勇武</t>
  </si>
  <si>
    <t>第18级起，你进行力量检定的总值低于你的力量值时，可以直接使用力量值作为检定结果。</t>
  </si>
  <si>
    <t>当你达到第4、8、12、16、19级时，你可以选择一项属性值提升2点，或选择两项属性各提升1点。
不过你不能通过此特性让属性超过20。</t>
  </si>
  <si>
    <t>神力干预</t>
  </si>
  <si>
    <t>第10级起，你可以在迫切需要帮助时，召唤神祇的协助。
你需要用一个动作来请求所信仰神祇的帮助。
描述你所需要的帮助，然后掷d100。
如果你的结果等于或者小于你的牧师等级，你将得到神祇的回应。
回应的结果由DM作出选择；此时通常请求任何牧师法术或者领域法术的效应都在可接受范围内。
如果你的神祇回应了请求，你在此后的7日内无法再次使用该特性；否则你可以在完成长休后再次使用该特性。
到达20级后，你的呼唤将自动得到神祇的回应，无需再掷d100。</t>
  </si>
  <si>
    <t>野兽施法</t>
  </si>
  <si>
    <t>第18级起，你在荒野变形状态下可以施展大部分的德鲁伊法术。
在野兽形态时，你可以完成德鲁伊法术的姿势与语言成分，但无法完成其材料成分的使用。</t>
  </si>
  <si>
    <t>卓越战技</t>
  </si>
  <si>
    <t>在你选择此范型的第3级时，你习得战技并获得驱动战技的卓越骰。
战技：你习得三种自选战技，详见后文。
战技强化了你的攻击。而你在每次攻击时只能应用一种战技。
你在第7，第10和第15级时均习得两种新战技。
习得新战技时，你还可以额外替换一个已经习得的战技。
卓越骰：你拥有四个d8卓越骰。
卓越骰一经使用即消耗，完成短休或长休后恢复。
你的卓越骰在第7和第15级时各增加一粒。
豁免：某些战技需要目标进行豁免检定作抵抗。
战技的豁免DC为：
豁免DC＝8＋你的熟练加值＋你的力量或敏捷调整值（自选）</t>
  </si>
  <si>
    <t>震慑拳</t>
  </si>
  <si>
    <t>第5级起，你能够阻碍敌人体内的气的流动。
你的近战武器攻击命中时，可以消耗1点气尝试发动震慑拳。
被命中目标必须进行一次体质豁免，豁免失败则受到震慑，并持续至你的下一回合结束。</t>
  </si>
  <si>
    <t>无踪步</t>
  </si>
  <si>
    <t>第14级起，你可以在自己回合以一个附赠动作的形式执行躲藏动作。
此时，你无法被非魔法手段追踪到，除非你主动留下踪迹。</t>
  </si>
  <si>
    <t>幸运一击</t>
  </si>
  <si>
    <t>第20级时，你掌握了一手非凡技巧，让你可以随时把握自己的成功之时。
当你的攻击未命中时，可以直接更改判定为命中。
或者，当你的属性检定失败时，可以直接将d20骰的结果视为20。
你必须完成一次短休或长休后才能再次使用该特性。</t>
  </si>
  <si>
    <t>超魔法</t>
  </si>
  <si>
    <t>第3级起，你可以扭曲所施展的法术使其符合你的需求。
从下述超魔法选项中选择其二。随后你将在第10和第17级分别再获得其一。
除非特别说明，否则对一个法术只能应用一种超魔法项。</t>
  </si>
  <si>
    <t>玄奥秘法</t>
  </si>
  <si>
    <t>第11级时，你的宗主赋予你一种称为秘法的魔法奥秘。
你可以选择一个6环的契约者法术作为你的玄奥秘法。
你施展秘法时无需消耗法术位，而消耗掉的秘法可以通过完成一次长休进行恢复。
在获得更高的契约者等级后，你将可以选择更多的契约者法术以该方式施展：第13级时可选一个7环法术，15级时可选一个8环法术，17级时可选一个9环法术。
完成一次长休后，所有消耗掉的秘法都会恢复。</t>
  </si>
  <si>
    <t>法术精通</t>
  </si>
  <si>
    <t>第18级时，你对特定的法术精熟于心，甚至可以随意施展这些法术。
选择你法术书中的一项1环法师法术和一项2环法师法术，此后只要你准备了它们，就可以随意施展其最低环阶版本，且无需消耗法术位。
你也可以消耗法术位来施展其更高环阶版本。
通过8小时的研习，你可以将这两项法术中的任一项替换为同环阶的其他法术。</t>
  </si>
  <si>
    <t>原初斗士</t>
  </si>
  <si>
    <t>第20级时，你的存在即是野性之力的具现。
、你的力量和体质各提升4。并且你这两项属性的上限变为24。</t>
  </si>
  <si>
    <t>激励之源</t>
  </si>
  <si>
    <t>第5级起，你可以在完成短休或长休后恢复你已消耗的诗人激励次数。</t>
  </si>
  <si>
    <t>知识领域法术</t>
  </si>
  <si>
    <t>牧师等级——法术
1st——命令术、鉴定术
3rd——卜筮术、暗示术
5th——回避侦测、死者交谈
7th——秘法眼、困惑术
9th——通晓传奇、探知</t>
  </si>
  <si>
    <t>大德鲁伊</t>
  </si>
  <si>
    <t>第20级时，你可以无限次的使用荒野变形。
另外，你还可以将德鲁伊法术中的姿势和语言成分，以及非无价值且不被法术消耗的材料成分忽略。
你在原形态和荒野形态下都可以从此特性获益。</t>
  </si>
  <si>
    <t>战争学徒</t>
  </si>
  <si>
    <t>第3级时，你选择一种工匠工具并获得其熟练项。</t>
  </si>
  <si>
    <t>真气驻拳</t>
  </si>
  <si>
    <t>第6级起，攻击对非魔法攻击或伤害具有抗性或免疫的目标时，你的徒手打击视为魔法攻击。</t>
  </si>
  <si>
    <t>第5级起，你在自己回合内执行攻击动作时可以攻击两次而非一次。</t>
  </si>
  <si>
    <t>野性感官</t>
  </si>
  <si>
    <t>第18级时，你获得超自然的感官以帮助你对抗看不到的生物。
此后，你攻击一个看不到的生物时不会因此承受劣势。
另外，你还能感测30尺内所有隐形敌人的位置，前提是该生物并没有针对你进行躲藏，而你也没有陷入目盲或耳聋。</t>
  </si>
  <si>
    <t>快手</t>
  </si>
  <si>
    <t>第3级起，你可以使用从“灵巧动作”特性中得到的附赠动作来进行一次敏捷（巧手）检定，或是以该附赠动作使用盗贼工具来解除陷阱、撬锁，或执行“使用物件”动作。</t>
  </si>
  <si>
    <t>谨慎法术</t>
  </si>
  <si>
    <t>施展一个让其他生物进行豁免的法术时，你可以让其中一些生物免受法术的全额威力。
实现该效应需要你使用1术法点，并指定一定数量的目标生物，其最大数量等于你的魅力调整值（至少为1）。
而被指定的生物将直接成功通过法术的豁免检定。</t>
  </si>
  <si>
    <t>魔能掌控</t>
  </si>
  <si>
    <t>第20级时，你可以利用储备的魔力祈求你的宗主为你恢复已消耗的法术位。
你可以花1分钟祈求宗主的帮助，恢复所有你已消耗的契约魔法法术位。
使用该特性恢复法术位后，你必须完成一次长休才能再次使用该特性。</t>
  </si>
  <si>
    <t>招牌法术</t>
  </si>
  <si>
    <t>第20级时，你精通两个强大的法术，甚至可以用更低的成本施展这些法术。
选择你的法术书中的两个3环法师法术，作为你的招牌法术。
此后这两个法术将永远视为已准备法术，且不计入你的准备法术数量之中。
你可以施展这两个法术的3环版本各一次，且无需消耗法术位。
招牌法术使用后，需要完成一次短休或长休才能再次使用。
你也可以消耗法术位施展这两个法术的更高环阶版本。</t>
  </si>
  <si>
    <t>狂怒</t>
  </si>
  <si>
    <t>第3级选择此道途起，你可以在狂暴时进入狂怒。
使用此特性时，你可以在本回合之后狂暴持续时间内的每个回合里，以一个附赠动作发动一次近战武器攻击。
而当狂暴终止时，你将提升一级力竭。</t>
  </si>
  <si>
    <t>反迷惑</t>
  </si>
  <si>
    <t>第6级起，你获得用音乐或话语来打断心控效应的能力。
你可以使用一个动作开始一场持续至你的下一回合结束的演出。
在这段时间内，你与你身边30尺内的友方生物进行对抗恐慌或魅惑效应的豁免检定具有优势。
该生物必须能听到你的声音才能获得此增益。
这场表演只有当你陷入失能、沉默状态，或主动终止（无需动作）时才会提前结束。</t>
  </si>
  <si>
    <t>知识祝福</t>
  </si>
  <si>
    <t>在第1级时，你学会两门自选语言。
你还从以下技能中选择两项加入你的熟练项中：奥秘、历史、自然、宗教。
你进行关于所选两项技能的属性检定时，可以加上双倍的熟练加值。</t>
  </si>
  <si>
    <t>附赠戏法</t>
  </si>
  <si>
    <t>在第2级选择该结社时，你学会一个额外的德鲁伊戏法。</t>
  </si>
  <si>
    <t>知己知彼</t>
  </si>
  <si>
    <t>第7级起，你在战斗外观察某生物或与之交互至少1分钟后，可以获知有关其能力的一些情报。
从下列选项中选择其二，DM将告诉你在这两项上你是强于该生物，弱于该生物，或是与之相仿。
力量值
敏捷值
体质值
护甲等级
当前生命值
总职业等级（如果有）
战士职业等级（如果有）</t>
  </si>
  <si>
    <t>第7级起，你敏锐的直觉让你可以躲过某些特定的区域效应，比如蓝龙的闪电吐息或是法术火球术。
你在成为某一范围效应影响对象时，若该效应允许你通过成功的敏捷豁免来使伤害减半，则你在该豁免成功时不受伤害，而豁免失败时只受一半伤害。</t>
  </si>
  <si>
    <t>守护灵光</t>
  </si>
  <si>
    <t>第6级起，你与友方生物在你身边10尺内进行豁免检定时，可以将你的魅力调整值作为加值加在其豁免结果上（至少为 +1）。
提供该加值时你必须保持意识清醒。
第18级起，该灵光的作用范围扩展至30尺。</t>
  </si>
  <si>
    <t>屠灭众敌</t>
  </si>
  <si>
    <t>第20级时，你成为了猎杀敌人的无双猎手。
你在自己的每个回合内，都有一次机会将你的感知调整值加到你对宿敌进行的攻击检定或伤害掷骰上。
你可以在掷骰之前或者之后决定使用该特性，但必须在该掷骰的相关效应被应用之前。</t>
  </si>
  <si>
    <t>梁上君子</t>
  </si>
  <si>
    <t>第3级选择此范型起，你获得比通常情况更快的攀爬速度，从而使攀爬不再消耗额外的移动力。
此外，当你做一个有助跑的跳远时，跳远距离增加一定的尺数，其数值等于你的敏捷调整值。</t>
  </si>
  <si>
    <t>远程法术</t>
  </si>
  <si>
    <t>施展一个施法距离不小于5尺的法术时，你可以使用1术法点使该法术的施法距离翻倍。
施展一个施法距离为触及的法术时，你可以使用1术法点将法术的施法距离改为30尺。</t>
  </si>
  <si>
    <t>苦痛魔爆</t>
  </si>
  <si>
    <t>施展魔能爆时，你可以将魅力调整值加到其每次命中所造成的伤害中。
先决条件：习得戏法 魔能爆</t>
  </si>
  <si>
    <t>防护学者</t>
  </si>
  <si>
    <t>从第2级你选择该学派起，你向法术书中抄写防护系法术的时间和金钱花费减半。</t>
  </si>
  <si>
    <t>无我狂暴</t>
  </si>
  <si>
    <t>第6级起，你在狂暴中不会被魅惑或恐慌。
如果你开始狂暴时已经陷入魅惑或恐慌，则该效应在你狂暴期间被压制。</t>
  </si>
  <si>
    <t>魔法奥秘</t>
  </si>
  <si>
    <t>第10级起，你从旋律中了解了大量的魔法知识，使你可以从所有职业的法术列表里选择两个法术（包括诗人列表）加入已知法术中。
你所选择的法术必须是你当前等级可以施展的环阶法术或戏法。
所选法术对你而言视为吟游诗人法术，且包含在“诗人职业表”上“已知法术”一栏所记录的数量之内。
第14和第18级时，你可以分别使用此特性再习得两个任选法术。</t>
  </si>
  <si>
    <t>引导神力：岁月知识</t>
  </si>
  <si>
    <t>第2级起，你可以用引导神力特性接入神圣的知识之井。
作为一个动作，你可以选定一个技能或工具，并在接下来的10分钟内视为拥有其熟练项。</t>
  </si>
  <si>
    <t>自然恢复</t>
  </si>
  <si>
    <t>第2级起，你可以通过静坐冥想与自然建立交流，并以此恢复部分魔法能量。
完成一次短休后，你可以选择恢复部分已使用的法术位。
所恢复法术位环阶的总和等于你德鲁伊职业等级的一半（向下取整），且不能是6环或更高环阶。
你在完成一次长休后才能再次使用该特性。
例如，作为一名4级德鲁伊时，你可恢复环阶总数为二的法术位。
你可以选择恢复一枚2环法术位或者两枚1环法术位。</t>
  </si>
  <si>
    <t>精通卓越战技</t>
  </si>
  <si>
    <t>第10级时，你的卓越骰变为d10。
第18级时，你的卓越骰变为d12。</t>
  </si>
  <si>
    <t>心如止水</t>
  </si>
  <si>
    <t>第7级起，你可以用你的动作结束一个正影响你的魅惑或恐慌状态。</t>
  </si>
  <si>
    <t>勇气灵光</t>
  </si>
  <si>
    <t>第10级起，你与友方生物在你身边10尺内不会陷入恐慌。
提供该增益时你必须保持意识清醒。
第18级起，该灵光的作用范围扩展至30尺。</t>
  </si>
  <si>
    <t>猎物</t>
  </si>
  <si>
    <t>第3级时，你选择获得以下特性之一。
巨像屠夫：你强而有力的攻击可以击倒最强壮的对手。
当你用武器攻击命中敌人时，如果该敌人当前生命值低于其上限，则其额外受到1d8点伤害。
你每回合只能造成一次这种额外伤害。
巨人杀手：一个距离你5尺内的大型或更大体型生物对你发动攻击时，无论该次攻击是否命中，只要你能看见它就可以在该攻击结束后用一个反应对该生物发动攻击。
灭族者：进行武器攻击时，你可以用该武器对位于目标5尺内，且在你武器射程内的另一生物发动一次攻击。
你在每个自己的回合里只能造成一次这种额外攻击。</t>
  </si>
  <si>
    <t>极效潜行</t>
  </si>
  <si>
    <t>第9级起，当回合内移动距离不超过自身速度一半时，你的敏捷（隐匿）检定将获得优势。</t>
  </si>
  <si>
    <t>强效法术</t>
  </si>
  <si>
    <t>为法术进行伤害掷骰时，你可以使用1术法点重掷其中一定数量的骰子。
重掷骰子的最大数等于你的魅力调整值（至少为1），且你必须接受新的结果。
强效法术超魔可以与其他超魔法选项合用。</t>
  </si>
  <si>
    <t>幽影护甲</t>
  </si>
  <si>
    <t>你可以随意以自身为目标施展法师护甲，且无需消耗法术位和材料成分。</t>
  </si>
  <si>
    <t>奥术守御</t>
  </si>
  <si>
    <t>第2级起，你可以编织身边的魔法用作防护。
你施展一道1环或更高环阶的防护系法术时，可以用该法术的一丝魔力创造一个保护自己的魔法结界，该结界将持续至你完成一次长休。
结界的生命值等于你法师等级的两倍＋你的智力调整值。
每当你受伤害时，该结界都会替你承受伤害。
如果伤害使结界的生命值降至0，则你将承受剩余的伤害。
奥术守御的生命值降至0时不再吸收伤害，但其魔法仍然存在。
你每次施展1环或更高环阶防护系法术时，结界都能以此恢复两倍于该法术环阶数量的生命值。
创造奥术守御后，你必须完成一次长休才能再次创造新的奥术守御。</t>
  </si>
  <si>
    <t>威慑之姿</t>
  </si>
  <si>
    <t>第10级起，你可以用一个动作展示自己的可怖姿态来恐吓他人。
指定30尺内一个你能看见的生物。
如果该生物能看见你或听见你的声音，则其必须进行一次感知豁免（DC为8＋你的熟练加值＋你的魅力调整值），豁免失败者将因此而陷入恐慌，并持续至你的下回合结束。
在接下来的回合里，你可以通过使用动作来延长此效应的持续时间，使之持续至你此后一回合结束。
如果该生物在结束其回合时离开你的视线范围，或是离开你60尺外，则此效应提前终止。
如果此生物成功通过此豁免，则你在随后的24小时内无法对该生物使用此特性。</t>
  </si>
  <si>
    <t>先发激励</t>
  </si>
  <si>
    <t>第20级起，你骰先攻时若没有可用的诗人激励次数，则你获得一次使用次数。</t>
  </si>
  <si>
    <t>引导神力：读心</t>
  </si>
  <si>
    <t>第6级起，你可以用引导神力特性阅读某生物的思想，以此接触其意识并对其下达命令。
作为一个动作，你指定身边60尺内一个你可以看见的生物。
该生物必须进行一次感知豁免。
豁免成功则你不能对其使用该特性，直至你完成一次长休。
如若豁免失败，且其仍身处你周边60尺内，则你可以阅读其表层的思想（最基础的意识，当前情绪的反映以及正活跃的思考内容）。
该效应持续1分钟。
效应持续期间，你可以用你的动作终止该效应，并同时对其施展一个无需花费法术位的暗示术。
而目标对该法术的豁免将直接判定为失败。</t>
  </si>
  <si>
    <t>结社法术</t>
  </si>
  <si>
    <t>你跟大地之间的神秘链接让你可以施展特别的法术。
在第3、第5、第7、第9级时，你根据成为德鲁伊时的所在地获得相应的结社法术。
选择一个地形：极地、海岸、荒漠、森林、草原、山地、沼泽，并依此获得相应的法术。
结社法术一旦获得，将会一直在你的已准备法术列表中，且不计入你的每日准备法术上限。
任何结社法术对你而言都是德鲁伊法术，而不论其是否在德鲁伊法术列表之上。</t>
  </si>
  <si>
    <t>坚韧</t>
  </si>
  <si>
    <t>第15级起，你骰先攻时若没可用的卓越骰，则你获得1枚卓越骰。</t>
  </si>
  <si>
    <t>百病不侵</t>
  </si>
  <si>
    <t>第10级起，你浑身的气流动使你免疫疾病和毒素。</t>
  </si>
  <si>
    <t>精通至圣斩</t>
  </si>
  <si>
    <t>第11级起，你体内充盈的公正之力使你的近战武器打击中携带着神圣的力量。
当你使用近战武器命中一个生物时，该生物将额外受到1d8点光耀伤害。</t>
  </si>
  <si>
    <t>防守战术</t>
  </si>
  <si>
    <t>第7级时，你选择获得以下特性之一。
冲出重围：以你为目标的借机攻击具有劣势。
多重防御：你被生物的攻击命中时，你在本回合内对抗该敌人所有后续攻击的AC获得+4加值。
钢铁意志：你对抗恐慌的豁免具有优势。</t>
  </si>
  <si>
    <t>使用魔法装置</t>
  </si>
  <si>
    <t>第13级起，你学习的魔法知识足以让你使用并不是为你设计的魔法物品。
此后你在使用魔法物品时，可以忽略所有职业、种族和等级的限制条件。</t>
  </si>
  <si>
    <t>延效法术</t>
  </si>
  <si>
    <t>施展一个持续时间不短于1分钟的法术时，你可以使用1术法点使法术的持续时间翻倍，但其最终结果不能超过24小时。</t>
  </si>
  <si>
    <t>星移步法</t>
  </si>
  <si>
    <t>你可以随意以自身为目标施展浮空术，且无需消耗法术位和材料成分。
先决条件：第9级</t>
  </si>
  <si>
    <t>投射守御</t>
  </si>
  <si>
    <t>第6级起，你周边30尺内一个你能看见的生物受到伤害时，你可以用你的反应，以你现有的奥术守御吸收这次伤害。
如果这次伤害将结界的生命值降至0，则被保护的目标将承受剩余的伤害值。</t>
  </si>
  <si>
    <t>报偿</t>
  </si>
  <si>
    <t>第14级起，身边5尺内敌人对你造成伤害时，你可以用反应对该生物发动一次近战武器攻击。</t>
  </si>
  <si>
    <t>附赠熟练项</t>
  </si>
  <si>
    <t>第3级选择逸闻学院时，你获得三个自选技能的熟练项。</t>
  </si>
  <si>
    <t>强力施法</t>
  </si>
  <si>
    <t>第8级起，你施展牧师戏法造成伤害时，可以再加上你的感知调整值。</t>
  </si>
  <si>
    <t>第6级起，你穿过非魔法的困难地形时不会消耗额外移动力。
你穿过非魔法的植物时不会消耗额外的移动力，且这类植物的荆棘、毛刺或类似的危害物也无法对你造成伤害。
另外，在抵抗魔法制造或控制的植物造成的移动障碍效应时（例如纠缠术），你进行豁免检定时具有优势。</t>
  </si>
  <si>
    <t>战技</t>
  </si>
  <si>
    <t>以下各战技按名称头字母顺序排列。</t>
  </si>
  <si>
    <t>天语通</t>
  </si>
  <si>
    <t>第13级起，你可以与其它生物进行心灵交流。
此后，你能够听懂所有语言，同时掌握至少一门语言的任何生物都能理解你讲的话语。</t>
  </si>
  <si>
    <t>净化之触</t>
  </si>
  <si>
    <t>第14级起，你可以用动作触碰你自身或一个自愿生物，以中止该目标身上的一个法术效应。
该特性的可用次数等于你的魅力调整值（至少一次）。
而已消耗的特性使用次数则可以通过完成一次长休进行恢复。</t>
  </si>
  <si>
    <t>多重攻击</t>
  </si>
  <si>
    <t>第11级时，你选择获得以下特性之一。
箭雨：你使用你的动作指定你的远程武器射程内你能看见的某点，并分别对该点周围10尺范围内任意数量的生物发动一次远程攻击。
发动该特性时，你必须有足够的弹药用以攻击敌人，且要为每个目标进行独立的攻击检定。
剑刃风暴：你使用你的动作指定你身边5尺内任意数量的生物，并分别对其发动一次近战攻击，每个受此攻击的目标必须进行独立的攻击检定。</t>
  </si>
  <si>
    <t>窃盗本能</t>
  </si>
  <si>
    <t>第17级起，你变的更加擅长伏击和快速脱离险境。
战斗的第一轮里，你可以行动两个回合：即你先以自己正常的先攻执行一个回合行动，再以先攻数值减10的数值作为另一先攻额外执行一回合的行动。
你不能在遭受突袭时使用该特性。</t>
  </si>
  <si>
    <t>升阶法术</t>
  </si>
  <si>
    <t>施展一个迫使一个生物进行豁免以抵御其效应的法术时，你可以花费3术法点使该法术所有目标中的一个首次进行对抗该法术的豁免时具有劣势。</t>
  </si>
  <si>
    <t>野兽之语</t>
  </si>
  <si>
    <t>你可以随意施展动物交谈术，且无需消耗法术位。</t>
  </si>
  <si>
    <t>精通防护</t>
  </si>
  <si>
    <t>第10级起，你施展一个需要你在施法过程中进行属性检定的防护系法术时（比如反制法术和解除魔法），你可以在进行相应的属性检定时加上你的熟练加值。</t>
  </si>
  <si>
    <t>精魄寻者</t>
  </si>
  <si>
    <t>你追求融入自然之道，与动物为友。
在你选择此道途的第3级时，你获得以仪式施法方式施展法术野兽知觉和动物交谈术的能力。</t>
  </si>
  <si>
    <t>语出惊人</t>
  </si>
  <si>
    <t>第3级起，你学会运用你的妙语连珠来打断敌人，迷惑对方或影响他人的信心。
当你身边60尺内一个你能看见的生物进行攻击检定，属性检定或伤害掷骰时，你可以用反应消耗一次诗人激励次数来掷一次激励骰。
并在目标的掷骰结果中减去你的激励骰结果。
你可以在目标掷出骰子后，DM宣布结果之前决定是否使用该特性。
若目标无法听见你的话语或免疫魅惑状态，则目标同样也会免疫该特性。</t>
  </si>
  <si>
    <t>透视过去</t>
  </si>
  <si>
    <t>第17级起，你可以看到过去的情形。
你花费至少1分钟冥想，然后将以梦幻阴暗的形式瞥见最近发生的事件。
你在维持幻觉的时长分钟数等于你的感知值。
而在这段时间里，你必须要如施法般维持专注。
你使用该特性后必须完成一次短休或长休才能再次启用。
物件解读：保持专注于某个物件时，你即可从幻觉中找到其之前的拥有者。1分钟冥想后，你将看到该拥有者如何获得以及如何丢失该物件。以及新近发生的涉及该物体与该拥有者的重大事件。如果对象在近期转交由另一个生物拥有（转交日距施法时的日数必须在等同于你感知值的日数之内），则每个生物你要花费额外1分钟进行冥想，以通过幻觉获得同类的信息。
区域解读：你在冥想时看到的景象是身处位置最近发生的事件（某处的房间、街道、地道、空地，或是与之类似的50尺立方空间），可回溯的日数等于你的感知值。每个重要事件的幻象都将额外花费你1分钟的时间。这些重大事件通常涉及强烈的情感，比如战争和背叛、结婚和谋杀、出生和葬礼等。而这其中也可能包含有一些当时看似平凡无奇，眼下却显得至关重要的事情。</t>
  </si>
  <si>
    <t>自然之护</t>
  </si>
  <si>
    <t>第10级起，你免疫元素生物或精类生物造成的魅惑或恐慌状态，并且免疫中毒和疾病。</t>
  </si>
  <si>
    <t>指挥官奇袭</t>
  </si>
  <si>
    <t>你在自己回合内执行攻击动作时，可以放弃一次攻击并使用附赠动作指挥一名盟友发动奇袭。
使用此战技时，你消耗一粒卓越骰，并指定一名能看见你或能听到你声音的盟友。
所选盟友可以立即使用反应发动一次武器攻击，并将消耗的卓越骰加在此次攻击的伤害掷骰中。</t>
  </si>
  <si>
    <t>金刚魂</t>
  </si>
  <si>
    <t>第14级起，你对气的掌控令你所有的豁免检定都成了熟练项。
另外，当豁免失败时，你可以消耗1点气重掷豁免并使用重掷的结果。</t>
  </si>
  <si>
    <t>奉献圣誓法术</t>
  </si>
  <si>
    <t>圣武士等级——法术
3rd——防护善恶，庇护术
5th——次级复原术，诚实之域
9th——希望信标，解除魔法
13th——行动自如，信仰守卫
17th——通神术，焰击术</t>
  </si>
  <si>
    <t>高效猎人防术</t>
  </si>
  <si>
    <t>第15级时，你选择获得以下特性之一。
反射闪避：你可以灵巧躲过某些特定的区域效应，比如红龙的火焰吐息或是法术闪电束。
你在成为某一范围效应影响对象时，若该效应允许你通过成功的敏捷豁免来使伤害减半，则你在该豁免成功时不受伤害，而豁免失败时只受一半伤害。
逆流而上：当敌人对你的近战攻击未命中时，你可以用反应迫使敌人向你所指定的生物（除攻击者外）重新发动攻击。
直觉闪避：当一个你能看见的敌人攻击命中你时，你可以用反应让此次攻击的伤害减半。</t>
  </si>
  <si>
    <t>你在第3级选择此范型时，获得易容工具和制毒者工具的熟练项。</t>
  </si>
  <si>
    <t>瞬发法术</t>
  </si>
  <si>
    <t>施展一个施法时间为1动作的法术时，你可以使用2术法点将其施法时间改为1附赠动作。</t>
  </si>
  <si>
    <t>诱导话术</t>
  </si>
  <si>
    <t>你获得欺瞒和游说技能的熟练项。</t>
  </si>
  <si>
    <t>法术抗性</t>
  </si>
  <si>
    <t>第14级起，你抵抗法术时进行的豁免检定具有优势。
此外，你对法术造成的伤害具有抗性。</t>
  </si>
  <si>
    <t>图腾精魄</t>
  </si>
  <si>
    <t>在你选择此道途的第3级时，选择一个图腾精魄并获得其能力。
你必须制造或获取一个象征图腾兽其毛，羽，爪，牙或骨的图腾物件，可以是项链，也可以是其他类似的物件。
如果你愿意，你的外貌也会发生些微改变，让人看到时不由得联想起你的图腾精魄。
例如，如果选择熊的图腾精魄，你可能变得毛发旺盛，皮肤粗厚；如果选择雕的图腾精魄，你的眼睛可能变成明亮的黄色。
你可选择下表中的动物，或是其他更适合你故乡环境的类似动物。
例如，你可以用鹰或秃鹫代替雕。
熊：狂暴时，你获得对心灵伤害之外任何伤害类型的抗性。
熊之精魄令你坚韧无匹，无惧于任何打击。
雕：狂暴时，如果你未着装重甲，则其他生物在对你进行借机攻击时进行的攻击检定具有劣势。
另外，你在自己回合内可以用附赠动作执行疾行动作。
雕之精魄让你成为在战场中自由穿梭的猎杀者。
狼：狂暴时，如果你周围５尺范围内有任何敌对生物，则你的盟友对这些生物发动近战攻击时的攻击检定具有优势。
狼之精魄让你成为猎手中的领袖。</t>
  </si>
  <si>
    <t>额外魔法奥秘</t>
  </si>
  <si>
    <t>第6级时，你从任意职业的法术列表里选择两个法术加入已知法术中。
你选择的法术必须是你当前等级可以施展的环阶或戏法。
所选法术对你而言视为吟游诗人法术，但不包含在“诗人职业表”上“已知法术”一栏的所记录的数量之内。</t>
  </si>
  <si>
    <t>生命领域法术</t>
  </si>
  <si>
    <t>牧师等级——法术
1st——祝福术，疗伤术
3rd——次级复原术，灵体武器
5th——希望信标，回生术
7th——防死结界，信仰守卫
9th——群体疗伤术，死者复活</t>
  </si>
  <si>
    <t>自然庇护所</t>
  </si>
  <si>
    <t>第14级起，自然界的生物感知到你跟自然的链接而不会主动攻击你。
当一个野兽或植物类的生物攻击你时，该生物必须先进行一次对抗你德鲁伊法术DC的感知豁免。
豁免失败时，该生物必须选择另一个目标，否则其攻击将判为未命中。
豁免成功时，该生物在随后的24小时内免疫此效应。
该生物会在攻击你之前就意识到你有此效应。</t>
  </si>
  <si>
    <t>缴械攻击</t>
  </si>
  <si>
    <t>你以武器攻击命中敌人时，可消耗一粒卓越骰以尝试缴械目标，使其丢弃手中持握的一件物品。
使用此战技时，你将消耗的卓越骰加在此次攻击的伤害掷骰中，并迫使目标必须进行一次力量豁免。
豁免失败则其丢弃手中持握的一件物品（由你选择）。
被丢弃的物品将掉落在该生物脚下。</t>
  </si>
  <si>
    <t>第15级起，你的气充盈身体让你不受衰老的减益，并且无法被魔法变老。
尽管你依然会寿终正寝，但再不需要饮食。</t>
  </si>
  <si>
    <t>在第3级选择本誓言时，你获得以下两种引导神力选项。
神圣武器:作为一个动作，你可以用引导神力特性向你正持握的一把武器注入正能量。
随后1分钟内，你使用该武器进行攻击检定时可以加上你的魅力调整值（至少为+1）。
该武器同时提供20尺半径的明亮光照，该范围外再延伸出20尺微光光照。
如果该武器之前不是魔法武器，则在效应持续其间该武器将视为魔法武器。
你可以在自己回合内执行任何其他动作时终止该效应，而终止效应的行为视为该动作的一部分。
当你不再持握或携带这把武器，或者当你陷入昏迷时，该效应终止。
驱散不洁:作为一个动作，你可以用引导神力特性亮出圣徽高喊祷言，以逐退不死生物和邪魔。
你身边30尺范围内能够看见圣徽或能听到你祷言的不死生物或邪魔都必须进行一次感知豁免，豁免失败者将受到驱散，其效应持续1分钟或直至其受到任何伤害。
以该方式被驱散的生物必须花费其回合内的所有移动力尽量远离你，且无法主动靠近你30尺内。
被驱散的生物无法执行反应，只能使用既有的疾走动作或从任何妨碍其移动的效应中挣脱。
该生物无路可走时将执行回避动作。</t>
  </si>
  <si>
    <t>游侠伴侣</t>
  </si>
  <si>
    <t>第3级时，你获得一个野兽伴侣陪你一起冒险，这名训练有素的伙伴能与你合作无间地战斗。
指定一个不大于中型体型，且挑战等级为1/4或更低的野兽（其属性数据以附录D中的猎鹰、獒犬和黑豹为例）。
将你的熟练加值加到该野兽的AC，攻击检定，伤害掷骰以及其所有具有熟练项的豁免和技能检定中。
其生命值上限选用其原上限，或你游侠等级的四倍两者中较高者。
跟其他别的生物一样，该野兽也可在短休时使用生命骰。
动物伴侣会尽可能执行你的命令。它会在轮到你的先攻时行动。
你在自己回合内可以用声音指令指示该野兽往何处移动（无需执行其他动作）。
你可以用你的动作以声音指令指示它执行攻击，疾走，撤离或协助动作。
若你无法发出指令，该野兽将自主执行回避动作。
如果你具有额外攻击特性，则你可以在命令该野兽执行攻击动作的同时自己发动一次武器攻击。
若你陷入失能或并不在场，该野兽将自主活动，并集中致力于保护你和它自己。
该野兽此时无需你下达指令即可使用期反应，比如以此发动一次借机攻击。
身处偏好地形时，如果只有该野兽与你一起，则你仍可以保持隐匿状态以正常步调旅行。
如果该野兽死亡，则你可以耗费8小时与另一个非敌对关系的野兽建立魔法联结成为伴侣，新的伴侣不一定要与之前的野兽类型相同。
该野兽可以跟其他生物一样在短休时使用其生命骰。当你陷入失能或不在身边时，该野兽也可以自主的保护你或者它自身。
它被借机攻击时，不需等待你的命令就可以执行其反应。</t>
  </si>
  <si>
    <t>暗杀</t>
  </si>
  <si>
    <t>第3级起，你一旦获得先机就会变得更加致命。
你对战斗开始后还没开始过自己回合的生物发动攻击时，所进行的攻击检定具有优势。
此外，你攻击命中被突袭的生物时，必定则造成重击。</t>
  </si>
  <si>
    <t>精妙法术</t>
  </si>
  <si>
    <t>施展一个法术时，你可以使用1术法点无视该法术施法必须的语言成分或姿势成分。</t>
  </si>
  <si>
    <t>惑人低语</t>
  </si>
  <si>
    <t>你可以消耗你的契约者法术位施展一个强迫术。
你必须完成一次长休才能再次施展该法术。
先决条件：第7级</t>
  </si>
  <si>
    <t>咒法学者</t>
  </si>
  <si>
    <t>从第2级你选择该学派起，你向法术书中抄写咒法系法术的时间和金钱花费减半。</t>
  </si>
  <si>
    <t>兽之形</t>
  </si>
  <si>
    <t>第6级时，你根据所选的图腾兽获得一项魔法能力。
你可以选择和第3级时相同的图腾，也可以另做选择。
熊：你拥有熊之巨力。你的载重（包括最大负重和最大举重）翻倍，并且你在推、拉、举和破坏物件时进行的力量检定具有优势。
雕：你拥有雕之锐目。你可以轻易的看清1里之内的范围，细节之处与100尺距离内的影像一样清晰。此外，你在微光环境中进行感知（察觉）检定时不会具有劣势。
狼：你拥有狼之敏锐。你可以在用快速步调旅行的同时追踪其他生物，也可以在用正常步调旅行时保持隐匿（旅行步调见第8章）。</t>
  </si>
  <si>
    <t>超凡技艺</t>
  </si>
  <si>
    <t>第14级起，你进行属性检定时，可以花费一次诗人激励次数并掷一次激励骰，然后将结果加到你的属性检定上。
你可以在掷完属性检定后，DM宣布结果前决定是否使用此特性。</t>
  </si>
  <si>
    <t>在第1级选择该领域时，你获得重甲的熟练项。</t>
  </si>
  <si>
    <t>战斗荒野形态</t>
  </si>
  <si>
    <t>从你选择该结社的第2级起，你可以在自己回合内用一个附赠动作而不是动作来使用荒野形态特性。
此外，你使用荒野形、态变形时，可以用一个附赠动作消耗一个法术位来恢复相应法术位每环阶1d8点生命值。</t>
  </si>
  <si>
    <t>扰乱打击</t>
  </si>
  <si>
    <t>你以武器攻击命中敌人时，可以消耗一粒卓越骰以扰乱该目标，让你的盟友有机可乘。
使用此战技时，你将消耗的卓越骰加在此次攻击的伤害掷骰中。
此后直至你下一回合开始，下一次由除你之外的生物对目标发动的攻击检定具有优势。</t>
  </si>
  <si>
    <t>空灵体</t>
  </si>
  <si>
    <t>第18级起，你可以消耗4点气并使用动作隐形1分钟。
此时，你对力场伤害之外的所有伤害都具有抗性。
另外，你可以消耗8点气施展法术星界投影，以该形式施展的法术不需要材料成分，且无法捎带其他生物与你同行。</t>
  </si>
  <si>
    <t>奉献灵光</t>
  </si>
  <si>
    <t>第7级起，你与友方生物在你身边10尺内不会被魅惑。
提供该增益时你必须保持意识清醒。
第18级起，灵光的作用范围扩展至30尺。</t>
  </si>
  <si>
    <t>特殊训练</t>
  </si>
  <si>
    <t>第7级起，如果你的野兽伴侣在你的回合内未曾发动攻击，则你可以在本回合用一个附赠动作命令该野兽在其回合内执行“疾走”“撤离”或“协助”动作。
此外，该野兽的攻击作用于非魔法攻击与伤害的免疫与抗性时视为魔法。</t>
  </si>
  <si>
    <t>专业渗透</t>
  </si>
  <si>
    <t>第9级起，你可以不限次的为自己伪造身份。
你必须花费七天和25gp来为身份编造历史、工作和人际关系。
不过你不能伪造成已存在的角色。
例如，你获得相应的衣服、介绍信和官方证明，使得你自己看上去就是一个来自偏远城市贸易屋的成员，然后你就可以混入其他商人中间。
此后，如果你通过易容获取了这个身份，其他生物就相信你是那个人，直至其得到一个显而易见的理由可以否定这个身份。</t>
  </si>
  <si>
    <t>孪生法术</t>
  </si>
  <si>
    <t>施展一个影响单一生物，且施法距离并非自身的法术时，你可以使用等于法术环阶的术法点（戏法消耗1点），并在法术施法距离内再指定另一个目标。
以高环阶施展的法术，其升环施法后如果目标变为复数则无法再使用该方式增加其目标。
例如，魔法飞弹和灼热射线可能无法使用该超魔法项，而冷冻射线和繁彩球则不会出现该问题。
适用该超魔的法术在其当前环阶时不能同时指定多个生物为目标。
比如，魔法飞弹和灼热射线不符合条件，而冷冻射线和繁彩球则符合条件。</t>
  </si>
  <si>
    <t>远古奥秘之书</t>
  </si>
  <si>
    <t>现在你可以把魔法仪式抄录进你的“影之书”。
你可以从任意职业法术列表中选择两个1环带仪式标签的法术（两法术可以属于不同法术列表）。
所选法术将记录在“影之书”中，且不计入你的已知法术数量内。
只要“影之书”在你的手中，你便可以施展所选的仪式法术。
你不能通过仪式外的方式施展这些法术，除非你已经通过其他方式习得了这些法术。
此外，你还可以把带有仪式描述的契约者法术作为仪式法术进行施展。
冒险过程中，你还可以添加其他仪式法术到你的“影之书”中。
当你发现一个这样的法术时，如果该法术的环阶等于或低于你契约者等级的一半（向上取整），并且你能抽出时间抄录此法术，则你可以把此法术添加进“影之书”。
抄录法术时其每环阶需要花费2小时时间和价值50gp的珍稀墨水。
先决条件：书之魔契</t>
  </si>
  <si>
    <t>次级咒术</t>
  </si>
  <si>
    <t>从第2级你选择该学派起，你可以用你的动作召来一件无生命的物件。
该物件将出现在你手中，或者你周边10尺范围内一处那你能看见且未被占据的地面空间。
该物件每边长度不得大于3尺，重量不得大于10磅。
其形状必须是你曾经见过的一件非魔法物件的形状。
该物件看起来明显是由魔法构成且散发着出5尺范围的微光光照。
该物件将在1小时后消失不见。
当你再次使用该特性，或当其受到伤害或造成伤害时，物件也会提前消失。</t>
  </si>
  <si>
    <t>精魄行者</t>
  </si>
  <si>
    <t>第10级时，你获得以仪式施法方式施展法术问道自然的能力。
施展此法术时，你所选的图腾兽会以精魄形态现身并回答你的疑问。</t>
  </si>
  <si>
    <t>在第3级选择勇气学院时，你获得中甲、盾牌和军用武器的熟练项。</t>
  </si>
  <si>
    <t>生命门徒</t>
  </si>
  <si>
    <t>第1级起，你的治疗法术更加有效。
当你使用1环或更高环阶法术恢复生物生命值时，你的目标额外恢复2＋法术环阶数值的生命值。</t>
  </si>
  <si>
    <t>结社形态</t>
  </si>
  <si>
    <t>结社的力量让你可以变成更危险的动物形态。
第2级起，你用荒野形态特性变身的野兽其挑战等级至高为1（无视表格“野兽形态”中的“最高CR栏”，但限制依然生效）。
第6级起，你所变身野兽的挑战等级最高等于你的德鲁伊等级除以3（向下取整）。</t>
  </si>
  <si>
    <t>灵巧步法</t>
  </si>
  <si>
    <t>你在移动时，可以消耗一粒卓越骰，并将其加入你的AC中，直至你完成移动。</t>
  </si>
  <si>
    <t>超凡入圣</t>
  </si>
  <si>
    <t>第20级起，若你骰先攻时身上未有储备的气，则你获得4点气。</t>
  </si>
  <si>
    <t>纯净之魂</t>
  </si>
  <si>
    <t>第15级起，你获得永远保持法术防护善恶效应的能力。</t>
  </si>
  <si>
    <t>兽性狂怒</t>
  </si>
  <si>
    <t>第11级起，当你命令野兽伴侣执行攻击动作时，它可以发动两次攻击。
或者，若其拥有“多重攻击”动作项，则它也可以执行该动作项。</t>
  </si>
  <si>
    <t>冒充者</t>
  </si>
  <si>
    <t>第13级起，你获得准确模仿他人说话，写字和行为的能力。
你必须花费至少三小时来学习模仿目标的这三方面行为：听他说话，练习写字并观察其特殊习惯。
你伪装手段主要针对那些不细心观察的对象。
如果某个机警的生物觉得你有问题，则你此时为避免被识破而进行的所有魅力（欺瞒）检定都具有优势。</t>
  </si>
  <si>
    <t>卡瑟利之链</t>
  </si>
  <si>
    <t>你可以随意施展针对于天界生物、邪魔、或元素生物的怪物定身术，且无需消耗法术位和材料成分。
你必须完成一次长休才能再次对同一生物使用此祈唤上。
先决条件：第15级，链之魔契</t>
  </si>
  <si>
    <t>王车易位</t>
  </si>
  <si>
    <t>第6级起，你可以用你的动作传送至一处距离你30尺内，你能看见且未被占据的空间。
你也可以指定一处该距离内被一个小型或中型生物所占据的空间，如果该生物愿意，则你就可以与它交换位置。
你必须完成一次长休，或施展一个环阶不低于1环的咒法系法术才能再次使用该特性。</t>
  </si>
  <si>
    <t>图腾同调</t>
  </si>
  <si>
    <t>第14级时，你根据所选的图腾兽获得一项魔法能力。
你可以选择和之前相同的图腾，也可以另做选择。
熊：狂暴时，如果身处你周边5尺内的任何敌对生物发动攻击，而其目标不是你或另一个具有此特性的生物，则该攻击的攻击检定具有劣势。无法看到你或听到你声音的生物，以及无法陷入恐慌的生物对该特性免疫。
雕：狂暴时，你获得等同于你移动速度的飞行速度。此特性只能用于短途冲刺。如果回合结束时你仍在空中且毫无凭依，则你将坠落。
狼：狂暴时，如果你在自己回合内以近战武器攻击命中一名大型或更小体型的生物，则你可以用一个附赠动作顺势将其打击至倒地。</t>
  </si>
  <si>
    <t>战斗激励</t>
  </si>
  <si>
    <t>第3级起，你学会里如何激励他人作战。
从你身上获得诗人激励的生物投掷武器伤害掷骰时，可以使用该激励骰并将其骰值加入本次伤害掷骰中。
另外，从你身上获得诗人激励的生物被攻击时，该生物可以用它的反应使用该激励骰，并将掷骰结果加入到它对抗该次攻击的AC中，该特性可以使用于攻击检定揭示后，但必须在命中与否宣布之前使用。</t>
  </si>
  <si>
    <t>引导神力：维持生命</t>
  </si>
  <si>
    <t>第2级起，你可以用引导神力特性来恢复严重的伤害。
你用一个动作展示圣徽，引导治疗能量来恢复等于你牧师等级五倍的生命值。
你指定身边30尺内的任意生物作为该特性的目标，再为其分配从中获得的治疗能量。
该特性不能将目标恢复到其生命值上限的一半以上。
而且你不能对不死生物或构装生物使用该特性。</t>
  </si>
  <si>
    <t>原初打击</t>
  </si>
  <si>
    <t>第6级起，你以野兽形态攻击时，如果目标对非魔法攻击或伤害具有免疫或抗性，则你的攻击此时视为魔法攻击。</t>
  </si>
  <si>
    <t>诡诈攻击</t>
  </si>
  <si>
    <t>你可以在自己回合内消耗一粒卓越骰，以此指定你身边5尺范围内一个生物为目标，并使用附赠动作对其虚晃一招。
你在本回合内对该生物发动的下一次攻击检定具有优势。
如果该攻击命中，则将消耗的卓越骰加在此次攻击的伤害掷骰中。</t>
  </si>
  <si>
    <t>散打技巧</t>
  </si>
  <si>
    <t>第3级选择散打宗后，你可以在击中敌人时操作其体内的气。
当你用疾风连击特性的攻击击中敌人时，你可以让该目标承受下列效应之一：
目标必须进行一次敏捷豁免，豁免失败则应击倒地。
目标必须进行一次力量豁免，豁免失败则被往远离你的方向推动至多15尺。
目标直到你的下一回合结束前，无法执行反应。</t>
  </si>
  <si>
    <t>至圣光轮</t>
  </si>
  <si>
    <t>第20级时，你可以用一个动作生成一个散发阳光的灵光。
在随后的1分钟内，明亮光照从你身边往外辐射半径30尺的球状区域，并在该范围外额外辐射30尺范围的微光光照。
在该明亮光照范围内开始其回合的每个敌对生物都将受到10点光耀伤害。
此外，在该特性持续时间内，你对抗不死生物或邪魔的法术时进行的豁免检定具有优势。
你必须完成一次长休才能再次使用该特性。</t>
  </si>
  <si>
    <t>法术共享</t>
  </si>
  <si>
    <t>第15级起，当你施展一个目标为自身的法术时，如果你的野兽伴侣处于你身边30尺范围内，则该法术效应同时也作用于你的野兽伴侣。</t>
  </si>
  <si>
    <t>致命一击</t>
  </si>
  <si>
    <t>第17级起，你熟练掌握瞬杀的技巧。
你攻击命中一个被突袭的生物时，该生物必须进行一次体质豁免（DC8＋你的敏捷调整值＋你的熟练加值）。
豁免失败时，你将对其造成双倍伤害。</t>
  </si>
  <si>
    <t>术法复苏</t>
  </si>
  <si>
    <t>第20级时，你每完成一次短休，可以恢复4术法点。</t>
  </si>
  <si>
    <t>魔鬼视界</t>
  </si>
  <si>
    <t>你在黑暗中拥有120尺的可视距离，而无论其属于魔法黑暗还是非魔法黑暗。</t>
  </si>
  <si>
    <t>咒法专注</t>
  </si>
  <si>
    <t>第10级起，你在专注咒法系法术时，不会因承受伤害而打断专注。</t>
  </si>
  <si>
    <t>神性之怒</t>
  </si>
  <si>
    <t>从你在3级选择此道途开始，你可以引导神性之怒注入武器打击中。
当你处于狂暴中，你在自己回合中用武器攻击命中的第一个生物会受到额外伤害，数值等于1d6+你野蛮人等级的一半。
此伤害的类型为黯蚀或光耀；你在你得到此特性时选择它的类型。</t>
  </si>
  <si>
    <t>第6级起，你在自己回合内执行攻击动作时可以攻击两次而非一次。</t>
  </si>
  <si>
    <t>神佑医者</t>
  </si>
  <si>
    <t>第6级起，你施展的治疗法术也会治疗你自身。
你对其他生物施展1环或更高环阶法术法术时，可对自身恢复2＋法术环阶数值的生命值。</t>
  </si>
  <si>
    <t>元素荒野形态</t>
  </si>
  <si>
    <t>第10级起，你可以花费两次荒野形态次数以变成气元素，土元素，火元素或者水元素。</t>
  </si>
  <si>
    <t>挑衅攻击</t>
  </si>
  <si>
    <t>你以武器攻击命中敌人时，可以消耗一粒卓越骰以尝试挑衅该目标。
使用此战技时，你将所消耗的卓越骰加在此次攻击的伤害掷骰中，并迫使目标进行一次感知豁免。
豁免失败者攻击除你之外的生物时，其进行的攻击检定具有劣势，直至你的下一回合结束。</t>
  </si>
  <si>
    <t>混元体</t>
  </si>
  <si>
    <t>第6级起，你获得自疗的能力。
你可以使用一个动作获得等同于三倍武僧职业等级的生命值。
你必须完成一次长休才能再次使用该特性。</t>
  </si>
  <si>
    <t>古贤圣誓法术</t>
  </si>
  <si>
    <t>圣武士等级——法术
3rd——诱捕打击、动物交谈术
5th——月华之光、迷雾步
9th——植物滋长、防护能量伤害
13th——冰风暴、石肤术
17th——问道自然、树跃术</t>
  </si>
  <si>
    <t>幽域追踪者法术</t>
  </si>
  <si>
    <t>3级起，你学会一个额外法术当你到达指定游侠等级时，如幽域追踪者法术列表所示。
这些法术对你视为游侠法术，它不计入你的已知法术总数中。
游侠等级——法术
3级——易容术
5级——魔绳术
9级——恐惧术
13级——高等隐身术
17级——伪装术</t>
  </si>
  <si>
    <t>第3级起，你获得施法能力。参考第10章的施法规则，以及第11章的法师法术列表。</t>
  </si>
  <si>
    <t>巨龙先祖</t>
  </si>
  <si>
    <t>第1级时，你选择一种巨龙作为你的先祖。
对应的伤害类型将在随后获得的特性中用到。
你可以说、读、写龙语。
此外，你与巨龙互动时进行的魅力检定可以使用熟练加值时，可以加上双倍的加值。</t>
  </si>
  <si>
    <t>恐惧箴言</t>
  </si>
  <si>
    <t>你可以消耗你的契约者法术位施展一个困惑术。
你必须完成一次长休才能再次施展该法术。
先决条件：第7级</t>
  </si>
  <si>
    <t>强韧召唤</t>
  </si>
  <si>
    <t>第14级起，你用咒法系法术所召唤或创造的生物获得30点临时生命值。</t>
  </si>
  <si>
    <t>神之勇者</t>
  </si>
  <si>
    <t>在3级时，你的灵魂被无尽的战斗所烙印。
若一个法术（例如死者复活）——只具有让你起死回生（但不能是不死生物）的效果，该施法者在对你施展法术时不需要材料成分。</t>
  </si>
  <si>
    <t>战斗魔法</t>
  </si>
  <si>
    <t>第14级起，你可以自如地同时使用音乐魔法和武器。
每当用动作施展一个诗人法术时，你同时还可以用附赠动作发动一次武器攻击。</t>
  </si>
  <si>
    <t>神圣打击</t>
  </si>
  <si>
    <t>第8级起，你可以使你的武器充满神圣能量。
你在每个自己回合里有一次机会，可以在用武器攻击命中某生物时，使该攻击额外造成1d8的光耀伤害。
14级时，该伤害提升到2d8。</t>
  </si>
  <si>
    <t>千面相</t>
  </si>
  <si>
    <t>第14级起，你学会了用魔法精确改变自身外形的方法。
你可以随意施展法术变身术。</t>
  </si>
  <si>
    <t>突刺攻击</t>
  </si>
  <si>
    <t>你在自己回合内发动近战武器攻击时，可以消耗一粒卓越骰并令该攻击的触及范围增加５尺。
如果该攻击命中，则将所消耗的卓越骰加在此次攻击的伤害掷骰中。</t>
  </si>
  <si>
    <t>宁神境</t>
  </si>
  <si>
    <t>第11级起，你可以进入一种特殊的冥想状态，使浑身环绕着和平的灵光。
完成长休后，你将获得法术庇护术的效应，其效应持续至你再次开始长休之前（该法术效应可以如常被提前终止）。
该法术效应的豁免DC等于8＋你的感知调整值＋你的熟练加值。</t>
  </si>
  <si>
    <t>在第3级选择本誓言时，你获得以下两种引导神力选项。
自然之怒：你可以用引导神力特性唤起原初之力来诱捕敌人。
作为一个动作，你可以让特殊的藤蔓生长并缠绕一个距离你10尺内，你能看见的生物。
该生物必须进行一次力量或敏捷豁免（由其选择），豁免失败者将陷入束缚状态。
此后，每当该生物结束其回合时，都可以再进行一次该豁免。
一旦豁免成功，则该生物挣脱束缚，藤蔓也就此消失。
驱散无信者：你可以用引导神力特性发出远古的圣言，使听到圣言的精类生物和邪魔感到痛苦。
作为一个动作，你亮出圣徽，迫使身边30尺范围内能够听到你声音的所有精类生物或邪魔都进行一次感知豁免，豁免失败者将受到驱散，其效应持续1分钟或直至其受到任何伤害。
以该方式被驱散的生物必须花费其回合内的所有移动力尽量远离你，且无法主动靠近你30尺内。
被驱散的生物无法执行反应，只能使用既有的疾走动作或从任何妨碍其移动的效应中挣脱。
该生物无路可走时会执行回避动作。
如果被驱散生物的真实外形被幻术、变形、或其他效应掩盖，那么在被驱散后，它将显露出原形。</t>
  </si>
  <si>
    <t>恐惧奇兵</t>
  </si>
  <si>
    <t>你精通于伏击的艺术。
你获得一个等同于你的感知调整值的加值在你的先攻投上。
在每一场战斗的你的第一个回合的开始，你的移动速度增加10尺，直到那个回合结束。
如果你在那个回合进行攻击动作，你可以做一次额外的武器攻击作为那一个动作的一部分。
如果那次攻击命中，目标受到额外1d8的武器伤害。</t>
  </si>
  <si>
    <t>你从法师法术列表中选择三个戏法作为已知法术（包括戏法法师之手和另外两个法师法术列表中的自选戏法）。
第10级时，你再获得额外一个法师戏法。</t>
  </si>
  <si>
    <t>龙族体魄</t>
  </si>
  <si>
    <t>魔法在你的体内流动，并使你显露出你巨龙先祖的部分身体特质。
第1级时，你的生命值上限提升1点，此后每提升一个术士等级，都将再次提升1点。
此外，你部分皮肤覆盖着龙鳞样式的柔鳞。
未着装护甲时，你的AC等于13＋你的敏捷调整值。</t>
  </si>
  <si>
    <t>魔能视界</t>
  </si>
  <si>
    <t>你可以随意施展法术侦测魔法，且无需消耗法术位。</t>
  </si>
  <si>
    <t>预言学者</t>
  </si>
  <si>
    <t>从第2级你选择该学派起，你向法术书中抄写预言系法术的时间和金钱花费减半。</t>
  </si>
  <si>
    <t>狂热专注</t>
  </si>
  <si>
    <t>在6级时，驱使你愤怒的神力也能庇护你免遭损害。
若你在狂暴时未通过一次豁免检定，你可以重新投掷该豁免检定，但你必须接受第二次投掷的数值。
你每次狂暴只能使用此能力一次。</t>
  </si>
  <si>
    <t>激励光环</t>
  </si>
  <si>
    <t>当你在3级加入迷惑学院时，你获得将妖精的魔法浸入歌曲的力量，这会为你的盟友带来活力与速度。
一个附赠动作，你可以消耗一次吟游激励的次数，让自己得到华美而出尘的外貌。
当你这样做时，选择处于你周围60英尺内的一定数量的盟友，你必须能看到他们而他们也必须能看到你，至多等于你的魅力调整值的数量（至少1个）。
每个目标获得5点临时生命值。当一个生物获得这些临时生命值时，它可以用反应以其速度移动且不引发借机攻击。
临时生命值在你达到此职业的特定等级时得到提升，在5级时提高到8，10级时11，15级时14。</t>
  </si>
  <si>
    <t>极效治疗</t>
  </si>
  <si>
    <t>第17级起，当你需要用一个法术来掷一粒或多粒骰子计算你所恢复的生命值时，所有骰子将取其最高值。
例如，法术为某一生物恢复2d6生命值，则其结果直接取12。</t>
  </si>
  <si>
    <t>仲夏庭院的芬馥</t>
  </si>
  <si>
    <t>2级起，你将被灌注来自仲夏庭院的祝福，由此成为缓解旅者乏顿和伤者痛苦的圣洗池。
你得到等同于德鲁伊等级每d6作为代表的妖精能量池。
以一个附赠动作，你可以选择一名在你120尺内的可见盟友，并且花费最多等于你德鲁伊等级一半的d6骰。
投掷那些骰子并把结果加在一起。目标恢复等于那个总值的生命值。
目标同时也得到等同于花费骰子数目的临时生命值。
在你结束一次长休之后，你恢复所有花费掉的骰子。</t>
  </si>
  <si>
    <t>灵动攻击</t>
  </si>
  <si>
    <t>你以武器攻击命中敌人时，可以消耗一粒卓越骰以让盟友移动到更有利的位置。
使用此战技时，你将所消耗的卓越骰加在此次攻击的伤害掷骰中，并指定一个能看见你或听到你声音的盟友。
该盟友可以立即用其反应移动至多等于其速度一半的距离。
本次移动不会引发本次所攻击目标的借机攻击。</t>
  </si>
  <si>
    <t>渗透劲</t>
  </si>
  <si>
    <t>第17级起，你可以将暗劲击入他人体内。
你的徒手打击命中目标生物时，可以消耗3点气将一股致命的劲力送入敌人体内。
劲力的持续日数等于你的武僧等级，且在你用动作终止劲力之前它不产生任何减益。
若要终止劲力，你和目标必须在同一个位面。
而你使用动作终止劲力后，目标必须进行一次体质豁免，豁免失败则其生命值降为0，豁免成功则目标受到10d10的暗蚀伤害。
同一时间只能有一个生物受你渗透劲特性影响。
你也可以选择不造成任何伤害的终止渗透劲，且不需要使用动作。</t>
  </si>
  <si>
    <t>守御灵光</t>
  </si>
  <si>
    <t>第7级起，强大的远古魔法眷顾着你，以至于在你身边形成了一道神秘的结界。
你和距离你10尺以内的友善生物获得对法术伤害的抗性。
第18级起，灵光的范围增加至30尺。</t>
  </si>
  <si>
    <t>阴影视野</t>
  </si>
  <si>
    <t>3级起，你获得60尺黑暗视觉。
如果你已经从种族特性中获得了黑暗视觉，它的范围增加30尺。
你还擅长回避依赖黑暗视觉的角色。
在黑暗中，你对于任何靠黑暗视觉观察你的角色是隐形的。</t>
  </si>
  <si>
    <t>“诡术师施法能力”表中列出了你用以施展你法师法术的1环及更高环阶法术位数量。
施展这些法术时，你必须同时消耗一个不低于该法术环阶的法术位。
而已消耗的法术位可以通过完成以此长休进行恢复。
例如，若你已知1环法术魅惑人类，并且有一枚可用的1环法术位和一枚可用的2环法术位，则你可以用两者之一施展魅惑人类。</t>
  </si>
  <si>
    <t>元素亲和</t>
  </si>
  <si>
    <t>第6级起，当你施展伤害类型与你巨龙先祖相对应的法术时，可以将你的魅力调整值附加到该法术其中一次伤害掷骰中。
此时你还可以用1术法点来获得持续1小时的相应伤害抗性。</t>
  </si>
  <si>
    <t>魔能长枪</t>
  </si>
  <si>
    <t>施展魔能爆时，射程变为300尺。
先决条件：习得戏法 魔能爆</t>
  </si>
  <si>
    <t>预兆</t>
  </si>
  <si>
    <t>从第2级你选择该学派起，预知未来的片段会时常在你意识中闪过。
你在每次完成长休时投两次d20并记下两组骰值。
此后，你可以用这两组预知骰骰值中的任意一个，替代任何一次由你，或者由你能看见的某个生物所进行的攻击检定，豁免检定或属性检定。
你必须在相关检定开始前决定是否使用预知骰，且你每回合只能使用一次预知骰。
每个预知骰只能使用一次。
你完成一次长休后，将失去所有未使用的预知骰。</t>
  </si>
  <si>
    <t>狂热存在</t>
  </si>
  <si>
    <t>在10级时，你学会了引导神力，让其他人也被狂热所感染。
以一个附赠动作，你愤怒的怒吼并释放出一道蕴含神圣能量的战吼。
选择至多10个距离你60尺以内并且能听到你吼叫的其他生物（没错不包括你自己），直到你的下个回合开始，在攻击检定和豁免检定中获得优势。
一旦你使用了此特性，你不能再次使用它，直到你完成了一次长休息。</t>
  </si>
  <si>
    <t>醉人表演</t>
  </si>
  <si>
    <t>从3级起，你能将诱惑力和妖精的魔法充入你的表演。
若你表演至少1分钟，你可以尝试通过歌唱，吟诗或舞蹈的方式来让你的观众们感受到美。
在这次表演的结束时，选择一定数量的类人生物，他们需要处于你周围60英尺内，并完整的观看并聆听了你的表演，可以选择的数量至多等于你的魅力调整值（至少1个）。
每个目标必须通过一次感知豁免检定，对抗你的法术豁免DC，否则被你魅惑。
当被你以此法魅惑时，目标视你为偶像，他会热情的和任何和他交谈的人谈论你，反对任何对抗你的人，他会避免暴力，除非他已经站在你这边加入了战斗。
此效果在一个目标上持续1小时，或当他受到任何伤害，你攻击他，以及他目睹你对任何他的盟友进行攻击或造成伤害时结束。
若一个目标在对抗此效果的豁免检定中成功，该目标对于你试图魅惑他的行为没有任何察觉。
一旦你使用此特性，直到你完成了一次短休息或长休息前，你都不能再次使用它。</t>
  </si>
  <si>
    <t>光明领域法术</t>
  </si>
  <si>
    <t>牧师等级——法术
1st——燃烧之手、妖火
3rd——炽焰法球、灼热射线
5th——昼明术、火球术
7th——信实守卫、火墙术
9th——焰击术、探知</t>
  </si>
  <si>
    <t>月光与阴影的炉心</t>
  </si>
  <si>
    <t>6级起，无论你在何处设立营灶，那都是的你家园。
在进行一次短休息或长休息时，你可以祈求薄暮庭院的幽影之力来保护你的营地不被外来者侵扰。
在休息开始时，你接触空间中的一点，以那一点为中心一个隐形的、半径30尺的球体魔法般地出现。
全掩护会阻断这个球体。
在这一领域内你和你的盟友在所有感知（观察）检定和敏捷（隐匿）检定中得到+5加值，并且由任何明火放射的光亮（营火，火把以及类似之物）从领域外是不可见的。
这些效果持续到休息结束或你离开这个领域。</t>
  </si>
  <si>
    <t>恐吓攻击</t>
  </si>
  <si>
    <t>你以武器攻击命中敌人时，可消耗一粒卓越骰以尝试恐吓该目标。
使用此战技时，你将所消耗的卓越骰加在此次攻击的伤害掷骰中，并迫使目标进行一次感知豁免。
豁免失败者将陷入对你恐慌的状态，直至你下一回合结束。</t>
  </si>
  <si>
    <t>暗影技艺</t>
  </si>
  <si>
    <t>第3级你选择本宗派起，你可复制某些特定法术的效应。
你可用一个动作消耗2点气以施放黑暗术，黑暗视觉，行动无踪或沉默术，且无需材料成分。
此外，若你仍未习得戏法次级幻影，则你将获得该戏法。</t>
  </si>
  <si>
    <t>不灭哨卫</t>
  </si>
  <si>
    <t>第15级起，你生命值降至0点，但尚未被直接杀死时，可以选择让你的生命值降到1点而不是0点。
你必须完成一次长休后才能再次使用该能力。
此外，你不受任何衰老减益。
也不会因为魔法效应而衰老。</t>
  </si>
  <si>
    <t>钢铁意志</t>
  </si>
  <si>
    <t>7级时，你已经磨炼出用来抵御来自于你的猎物的精神影响能量的能力。
你获得感知豁免熟练。
如果你已经有这项熟练，你可以获得智力或者魅力豁免熟练（取决于你）来代替。</t>
  </si>
  <si>
    <t>你习得三个自选的1环法师法术，其中两个必须从附魔系和幻术系中选择。
表格“诡术师施法能力”中“已知法术”一栏记录了你获得更多已知法术时的相应等级。
你只能选择附魔系或幻术系法术，且所获得法术的环阶不能好过你所拥有的最高法术位环阶。
例如，如果你在本职业打到第7级，则可以学习一个新的1环法术或2环法术。
你在第8，第14和第20级可学习来自任何学派的法术。
你每次提升本职业等级时，可以将一个已知法术替换为另一个法师法术。
这个新法术的环阶不能超过你所拥有的最高法术位打到环阶，且必须从附魔系或幻术系中选择（除非你替换的是第3，第8，第14或第20级习得的法术）。</t>
  </si>
  <si>
    <t>龙翼</t>
  </si>
  <si>
    <t>第14级时，你获得一对可以从背后张开的龙翼，并获得等于你当前速度的飞行速度。
你可以在自己回合内用一个附赠动作生成龙翼。
龙翼持续存在至你在自己回合内用一个附赠动作将其解散。
你不能在着装护甲时张开龙翼（除非该护甲经过特殊的设计）。
而当你显现龙翼时，未经过特殊设计的衣服可能会毁坏。</t>
  </si>
  <si>
    <t>符文守护者之眼</t>
  </si>
  <si>
    <t>你可以读懂任何文字。</t>
  </si>
  <si>
    <t>预言专家</t>
  </si>
  <si>
    <t>第6级起，你对施展预言法术的技巧驾轻就熟，几乎不用使什么力气。
你用法术位施展一个环阶不低于2环的预言系法术时，可以恢复一个已耗用的法术位。
所恢复的法术位环阶必须比你正施展的预言系法术所用的法术位低，且不能高于5环。</t>
  </si>
  <si>
    <t>怒不畏死</t>
  </si>
  <si>
    <t>从14级开始，驱使你狂暴的神力允许你忽视致命的打击。
当处于狂暴时，具有0点生命值不会让你昏迷。
你仍然必须进行死亡豁免检定，而你在0生命值下受到伤害时承受正常的效果。
然而，若你因为未通过死亡豁免检定而即将死去，你拒绝死亡直到你的狂暴结束，如果你那时仍保持0生命值则死亡。</t>
  </si>
  <si>
    <t>统御光环</t>
  </si>
  <si>
    <t>6级时，你得到了用精类魔法笼罩自己的能力，让他人想要服侍你。
以一个附赠动作，你可以施展命令术而无需消耗法术位，并且同时你变化为超凡的美貌外表，持续1分钟或直到你专注结束（就像你专注一个法术）。
在这段时间内，你可以在你的每个回合以一个附赠动作施展命令术，且无需消耗法术位。
任何被你魅惑的生物将自动的在它们对抗此能力的豁免检定中失败。
一旦你使用此特性，直到你完成了一次长休息前，你都不能再次使用它</t>
  </si>
  <si>
    <t>在你第1级选择该领域时，获得戏法光亮术，如果你已经学会则不会重新获得。</t>
  </si>
  <si>
    <t>隐匿通途</t>
  </si>
  <si>
    <t>10级起，你可以使用那些被隐藏起来的、无法预测的魔法道路，像妖精一样在眨眼之间穿越空间。
在你的回合，你可以以一个附赠动作传送到60尺内一处未被占据的可见区域。
或者，你也可以用你的动作来接触一个自愿生物将它传送至30尺内一处未被占据的你可见的空间。
你可以使用这个能力的次数等同于你的感知调整值（至少1次），当你结束一次长休之后，你恢复所有使用次数。</t>
  </si>
  <si>
    <t>格挡</t>
  </si>
  <si>
    <t>其他生物的近战攻击对你造成伤害时，你可以用你的反应消耗一粒卓越骰以减少伤害。
减少的数值为卓越骰骰值＋你的敏捷调整值。</t>
  </si>
  <si>
    <t>暗影步</t>
  </si>
  <si>
    <t>第6级起，你获得在阴影中漫步的能力。
你处于微光光照或黑暗环境时，可以用附赠动作传送至多60尺，到达一个你能看见且未被占据还必须同样处于微光光照或黑暗环境中的区域。
随后直至你本回合结束前，你下一次发动近战攻击时具有优势。</t>
  </si>
  <si>
    <t>上古斗士</t>
  </si>
  <si>
    <t>第20级起，你可以化作远古自然力量的化身，并获得一项你自己决定的外貌特征。
例如，你的皮肤可能变成绿色，或者长出树皮般的纹理。
你的头发也许会变得像树叶或青苔一般，又或者你长出了鹿角或者狮鬃。
你使用一个动作以经历该变化，并在接下来一分钟内获得以下增益：
你在每个自己的回合开始时，恢复10点生命值。
你施展施法时间为1动作的圣武士法术时，可以用一个附赠动作而不是一个动作来施展它。
距离你10尺以内的敌人对抗你圣武士法术和引导神力特性进行豁免检定时具有劣势。
你必须完成一次长休后才能再次使用该特性。</t>
  </si>
  <si>
    <t>追猎如风</t>
  </si>
  <si>
    <t>11级时，你学会以出人意料的速度来发动攻击以至于你能够将一次失手转化为另一次攻击。
你的每个回合一次，当你的一次武器攻击未命中时，你可以做出另一次武器攻击作为同一动作的一部分。</t>
  </si>
  <si>
    <t>你通过研究和记忆学习魔法，因此智力是你施展法师法术的关键属性。
每当你的法术需要施法关键属性时均指向你的智力值。
而你的法师法术的豁免DC和攻击检定，则使用你的智力调整值
法术豁免DC＝8＋你的熟练加值＋你的智力调整值
法术攻击调整值＝你的熟练加值＋你的智力调整值</t>
  </si>
  <si>
    <t>真龙姿态</t>
  </si>
  <si>
    <t>18级起，你可以导引你巨龙先祖的恐怖气息，使你周围的生物感到震撼或恐慌。
你可以用一个动作和5术法点引导这股力量，并张开一个60尺范围的震撼（或恐惧）灵光。
在1分钟内，只要你保持专注（等同于施法时进行专注），在灵光范围内开始其回合的每个敌对生物都必须进行一次感知豁免，豁免失败则被魅惑（震撼灵光）或陷入恐慌（恐惧灵光）直至灵光消失。
豁免成功者将在随后的24小时内免疫你的灵光效应。</t>
  </si>
  <si>
    <t>邪魔活力</t>
  </si>
  <si>
    <t>你可以随意施展1环法术虚假生命，且无需消耗法术位和材料成分。</t>
  </si>
  <si>
    <t>天眼通</t>
  </si>
  <si>
    <t>第10级起，你可以用你的动作增强你的感知能力。
使用此特性时，你选择一下增益其中之一。
其效应将持续至你陷入失能状态，或直至你开始一次短休或长休。
你必须完成一次休息才能再次使用该特性。
黑暗视觉：你获得60尺的黑暗视觉。
以太视界：你可以看到自身周边60尺范围内的以太位面。
高等理解力：你可以读懂任何语言。
识破隐形：你可以看到距离你10尺内，且处在你视线范围内的隐形生物或物件。</t>
  </si>
  <si>
    <t>先祖护卫</t>
  </si>
  <si>
    <t>从你在3级时选择此道途开始，精魂战士会在你狂暴时出现。
当你处于狂暴状态，你的回合内你攻击命中的第一个生物会成为战士的目标。
直到你的下一个回合开始，目标对你以外的目标的攻击骰取劣势，若目标在一次攻击中击中了除你以外的生物，该生物对那次攻击有伤害抗力。
若你的狂暴结束，此效果也随之提前结束。</t>
  </si>
  <si>
    <t>绝对统御</t>
  </si>
  <si>
    <t>14级时，你的容貌变得更加脱俗，这让你的美更加漂亮且强烈。
此外，一个附赠动作，你展现魔法的壮美仪度直至1分钟或你失能，期间任何生物在每回合第一次试图对你进行攻击时都必须要进行一次魅力豁免检定对抗你的法术豁免DC。
若失败，则该生物不能在这个回合内攻击你，且必须要选定一个新的目标，否则就要失去本次的攻击。
若这回合豁免检定成功，该生物能够攻击你，但在对抗你的下个回合施展的法术时在所有豁免检定中具有劣势。
一旦你使用此特性，直到你完成了一次短休息或长休息前，你都不能再次使用它。</t>
  </si>
  <si>
    <t>守御闪光</t>
  </si>
  <si>
    <t>第1级起，你可以在自己与正发动攻击的敌人之间建起一道神圣之光。
当你身边30尺内一个你能看见的生物向你发动攻击时，你可以用你的反应在攻击完成前对攻击者闪出一道光亮，以此迫使该攻击检定具有劣势。
不受目盲状态影响的攻击者同样对该特性免疫。
你可以使用该特性的次数等于你的感知调整值（至少为一次）。
而你将在完成一次长休后重新恢复所有的使用次数。</t>
  </si>
  <si>
    <t>梦境行者</t>
  </si>
  <si>
    <t>14级起，妖精荒野的魔力让你能物理性或精神性地穿越梦境空间。
当你完成了一次短休息，你可以施展以下法术之一，无需消耗法术位也无需材料成分：托梦术（以你作为信使）、探知、或传送法阵。
以这种方法使用的传送法阵是特别的。
取代了打开入口通往永久性传送法阵的能力，它将打开入口通往你在现存位面上完成最后一次长休息的所在地。
如果你没有在现存位面上进行过长休息，这个法术会失败但不会浪费。
一旦你使用这个能力，直到你结束长休之前你不能再次使用。</t>
  </si>
  <si>
    <t>精准攻击</t>
  </si>
  <si>
    <t>你进行武器攻击时，可以消耗一粒卓越骰以将其结果加在本次攻击的攻击检定中。
你可以在进行攻击检定之前或之后使用此战技，不过必须在相应攻击效果生效之前作决定。</t>
  </si>
  <si>
    <t>幽影斗篷</t>
  </si>
  <si>
    <t>第11级起，你学会如何化身为幽影。
当你处于微光光照或黑暗环境时，可以用动作变为隐形。
隐形状态将一直持续至你发动攻击、施展法术或进入明亮光照区域时结束。</t>
  </si>
  <si>
    <t>复仇圣誓法术</t>
  </si>
  <si>
    <t>圣武士等级——法术
3rd——灾祸术、猎人印记
5th——人类定身术、迷踪步
9th——加速术、防护能量伤害
13th——放逐术、任意门
17th——怪物定身术、探知</t>
  </si>
  <si>
    <t>暗影闪避</t>
  </si>
  <si>
    <t>15级起，伴随着一缕围绕在你身边的神奇暗影，你能以某种让人始料未及的方式躲闪。
无论何时一名角色对你做出一次攻击投掷且那次投掷没有优势，你都能用反应对其施加劣势。
你必须在知道攻击投掷的结果之前使用该特性。</t>
  </si>
  <si>
    <t>法师之手·诈</t>
  </si>
  <si>
    <t>第3级起，你施展法师之手时可以制作一个隐形的幽灵手，且你可以用它来做下列特殊任务：
你可以传递一个幽灵手持握的物件到其他生物携带或着装的容器中。
你可以取回一个其他生物携带或着装容器内的物件。
你可以用盗贼工具在其施法范围内撬锁和解除陷阱。
你可以在目标生物不知情的前提下完成这些任务之一，前提是你必须进行一次敏捷（巧手）检定，并在与该生物的感知（察觉）检定对抗中胜出。
此外，你还可以用你的灵巧动作特性给予的附赠动作来控制法师之手。</t>
  </si>
  <si>
    <t>狂野魔法浪涌</t>
  </si>
  <si>
    <t>在你第1级选择该起源开始，你施法时会释放出未经塑造的魔法浪涌。
你每次施展一个不低于1环的术士法术后，DM都可以要求你立刻骰一次d20。
如果你骰出1，则请根据表格“狂野魔法浪涌”骰出随机的魔法效应。
每回合一次，DM可以让你在施展一道1环或更高环阶术士法术后立即骰一次d20。
若你骰值为1，则按表格“狂野魔法浪涌”骰出一个魔法效应。
若该效果是一道法术，则其因过于狂野而无法受你的超魔法影响，而如果它正常情况下需要专注，则此时它无需专注。
该法术生效至其持续时间结束。
一个魔法浪涌每回合只能出现一次。
如果某个浪涌的效应是一个法术，则其狂野的本质让其无法受超魔法的影响。
如果其对应法术需要专注，则此时它并不需要专注。
以该方式生效的法术将维持至其持续时间结束。</t>
  </si>
  <si>
    <t>共视感官</t>
  </si>
  <si>
    <t>你用动作触碰一个自愿的类人生物，并与其建立起感官的连接。
连接状态持续到你下回合结束时终止。
其间，只要你与该生物还处于同一位面中，就可以用动作继续维持连接，使其持续时间延长至你下回合结束时终止。
以所连接生物的感官进行观察时，你将拥有该生物所有的特殊感官收益，但你对于自身所处的环境则视为等同与处于目盲和耳聋状态。</t>
  </si>
  <si>
    <t>高等预兆</t>
  </si>
  <si>
    <t>第14级起，你梦中的景象更为清晰精确的在你意识中描绘出了将要发生的一切。
你的预兆特性获得三个预知骰，而不再是两个。</t>
  </si>
  <si>
    <t>精魂之盾</t>
  </si>
  <si>
    <t>从6级开始，卫士之魂会帮助你为你的盟友提供超自然保护。
若你处于狂暴，而一个处于你周围30英尺内的，你能看到的其他生物受到伤害，你可以用一个反应动作来降低2d6的伤害。
当你达到这一范型的更高等级，你可以防止更多的伤害：10级3d6，14级4d6。</t>
  </si>
  <si>
    <t>当你在3级加入剑歌学院时，你得到对于中甲和弯刀的擅长。
如果你熟练于一个简易或者军用武器，你可以用它作为诗人法术的法器。</t>
  </si>
  <si>
    <t>引导神力：黎明曙光</t>
  </si>
  <si>
    <t>第2级起，你可以用引导神力特性驱策阳光，以驱逐黑暗并对敌人造成光耀伤害。
作为一个动作，你可以展示你的圣徽，并驱散你身边30尺内所有源自魔法的黑暗。
此外，你身边30尺内每个敌对生物都必须进行一次体质豁免。
豁免失败者将受2d10＋你牧师等级的光耀伤害，豁免成功则伤害减半。
相对你处于全身掩护的生物不受该效应影响。</t>
  </si>
  <si>
    <t>林地之语</t>
  </si>
  <si>
    <t>2级时，你获得了和野兽以及许多精类进行交流的能力。
你学会对于木族语的说、读、和写的能力。
此外，野兽能理解你的语言，而你也能理解它们的声音和动作。
大多数野兽缺乏足够的智力去表述或理解复杂的概念，但友善的野兽可以复述它在最近听到或看到的事物。
此能力并不会让你和野兽形成特别的友谊，尽管你可以将此技能与讨好它们的礼物结合使用，就像是你能对其他NPC做的那样。</t>
  </si>
  <si>
    <t>推撞攻击</t>
  </si>
  <si>
    <t>你以武器攻击命中敌人时，可以消耗一粒卓越骰以尝试将该目标推开。
使用此战技时，你将所消耗的卓越骰加在此次攻击的伤害掷骰中。
如果该目标为大型或更小体型，则其必须进行一次力量豁免。
豁免失败者将被往远离你的方向推动至多15尺。</t>
  </si>
  <si>
    <t>灵机一斩</t>
  </si>
  <si>
    <t>第17级起，你可以抓住利用生物被攻击命中时的短暂停顿。
身处你身边5尺范围内的生物被除你之外的生物攻击命中时，你可以用反应对该被攻击生物发动一次近战攻击。</t>
  </si>
  <si>
    <t>在第3级选择本誓言时，你获得以下两种引导神力选项。
破胆斥喝：作为一个动作，你亮出圣徽，高喊一句斥责敌人的祷言，并使用引导神力特性。
指定一个你能看见，且距离你60尺以内的生物。
目标生物必须进行一次感知豁免，除非其免疫恐慌。
邪魔和不死生物进行该豁免时具有劣势。
豁免失败者将在接下来的一分钟内陷入恐慌，直至其受到伤害。
在恐慌状态下，目标生物的速度降至0，且不能从任何增加移动速度的效应中上获益。
豁免成功，则目标生物的速度在接下来的1分钟内减半，直至其受到伤害。
仇敌誓言：作为一个附赠动作，你可以立下一个仇敌誓言，宣誓歼灭一个你可以看到，且距离你10尺以内的生物，同时使用你的引导神力。
在接下来的1分钟内，你对该生物发动攻击时进行的攻击检定具有优势，直至该生物的生命值降至0或者陷入昏迷状态。</t>
  </si>
  <si>
    <t>边界行者魔法</t>
  </si>
  <si>
    <t>3级起，你学会一个额外法术当你到达指定游侠等级时，如边界行者法术列表所示。
这些法术对你视为游侠法术，它不计入你的已知法术总数中。
游侠等级——法术
3级——防护善恶
5级——迷踪步
9级——加速术
13级——放逐术
17级 ——传送法阵</t>
  </si>
  <si>
    <t>诡术伏击</t>
  </si>
  <si>
    <t>第9级起，如果你在针对某个生物躲藏的状态下对其施法，则该生物在本回合里对抗该法术所进行的豁免检定具有劣势。</t>
  </si>
  <si>
    <t>混乱之潮</t>
  </si>
  <si>
    <t>第1级起，你可以驾驭机运与混乱的力量，以使一次攻击检定，属性检定或豁免检定具有优势。
此后，你必须完成一次长休后才能再次使用该特性。
在你重获使用混乱之潮的能力前，你每次施展一个不低于1环的术士法术后，DM都可以要求你立刻骰一次狂野魔法浪涌效果。
此后，你重获使用该特性的能力。</t>
  </si>
  <si>
    <t>饮命者</t>
  </si>
  <si>
    <t>你使用契约武器命中某个生物时，额外造成相当于你魅力调整值的黯蚀伤害（最少为1）。
先决条件：第12级，刃之魔契</t>
  </si>
  <si>
    <t>附魔学者</t>
  </si>
  <si>
    <t>从第2级你选择该学派起，你向法术书中抄写附魔系法术的时间和金钱花费减半。</t>
  </si>
  <si>
    <t>问道精魂</t>
  </si>
  <si>
    <t>在10级时，你得到和你的先祖之魂进行交流的能力。
当你使用此能力，你可以不消耗法术位和材料成分使用一次占卜术或千里眼/顺风耳。
取代法术描述里的球形探测器，这个法术会在指定位置创造一个无形的先祖之魂。
感知是你的施法主属性。
使用此能力施法后，直到短休息或者长休息你才可以重新释放。</t>
  </si>
  <si>
    <t>3级时，你可以选择一种战斗风格，以求专精。
选择下述战斗风格之一。
你不能多次选择同一种战斗风格，即使你今后仍可有选择战斗风格的机会。
决斗：当你单手持一把近战武器，且不持用其他武器，你使用这把武器的武器伤害骰获得+2加值。
双武器战斗：当以双武器战斗时，你可以将你的属性调整值加到第二次攻击的伤害上。</t>
  </si>
  <si>
    <t>精通闪光</t>
  </si>
  <si>
    <t>第6级时，你能看见的生物在你周边30尺内攻击除你之外的某个生物时，你可以对该攻击者使用你的“守御闪光”。</t>
  </si>
  <si>
    <t>精魂图腾</t>
  </si>
  <si>
    <t>2级起，你获得了招现出自然精魂并借助它们影响你身边的世界的能力。
以一个附赠动作，你可以魔法般地召唤一个虚体的精魂，到处于你周围60英尺内、你能看到的一点处。
此精魂创造出一道环绕该点的、30英尺半径的光环。
精魂不算作是生物，也不算作是物体，尽管它有着符合对应生物的幽魂般的外表。
以一个附赠动作，你可以移动此精魂至多60英尺，到你能看到的一点处。
此精魂持续1分钟或直到你失能。
一旦你使用了此特性，你无法再次使用它，直到你完成一次短休息或长休息为止。
此精魂的光环效果基于你召唤的精魂的类别，如下面的选项所示。
熊精魂：熊精魂授予你和你的伙伴它的力量和坚韧。
在精魂出现时，每个处于此光环中、由你选择的生物，获得等于5+你的德鲁伊等级的临时生命值。
此外，你和你的盟友在处于光环内时，在力量检定和力量豁免检定中获得优势。
鹰精魂：鹰精魂是技艺精湛的猎手，用它敏锐的视力标记你的敌人。
当一个生物对一个处于此精魂光环内的目标进行一次攻击检定时，你可以使用你的反应让这次攻击检定获得优势。
此外，在光环内你和你的盟友得到感知（观察）检定的优势。
独角兽精魂：独角兽精魂为周围提供保护。
你和你的盟友在用于侦测在此精魂光环内的生物所进行的所有属性检定中获得优势。
此外，若你以一个法术位施展了一个为任何处于或不处于光环内的人恢复生命值的法术，每个处于光环内、由你选择的生物也恢复等于你德鲁伊等级的生命值。</t>
  </si>
  <si>
    <t>重整旗鼓</t>
  </si>
  <si>
    <t>你在自己回合内可以使用一个附赠动作并消耗一粒卓越骰以鼓舞一名盟友的士气。
选择一名能看见你或听到你声音的盟友，并使其获得数量等于卓越骰结果＋你的魅力调整值的临时生命值。</t>
  </si>
  <si>
    <t>四象门徒</t>
  </si>
  <si>
    <t>第3级选择本宗派起，你开始学习操控元素的法门。
每种法门在使用时都需要消耗气。
你会先习得元素同调法门和另一个自选法门，所有法门具体见下。
你将在第6、第11、第17级时，将各习得一个新法门。
你每次习得新的法门时，还可以将一个你已知的法门替换为另一个符合选择条件的法门。
施放元素法术：某些法门让你可施展法术。通过法门施法也适用正常的施法时间和其它规则，只是你不需要提供材料成分。
第5级起，你可以通过消耗额外的气来提升以法门施展法术的环阶，使得法术更具威力。每额外消耗1点气，法术环阶就提升1级。例如，作为一名5级武僧，你通过飞炎击法门来施展法术燃烧之手。则此时你可以消耗3点气来施展2环的燃烧之手（该法门的基本消耗2加上额外消耗1）。
你以该方式施展法术可消耗气的数量上限如上表（该消耗上限包括法门的基本消耗加上额外消耗），其具体情况与你的武僧等级相关联。
气与法术
武僧等级——施法最高气消耗量
5th~8th——3
9th~12th——4
13th~16th——5
17th~20th——6</t>
  </si>
  <si>
    <t>坚韧复仇</t>
  </si>
  <si>
    <t>第7级起，你超自然的专注力使你可以拦截敌人撤退。
你以借机攻击中命中一个生物时，可以在该攻击后立刻移动至多相当于你速度一半的距离，本次移动是原反应的一部分。
且本次移动不引起借机攻击。</t>
  </si>
  <si>
    <t>侦测传送门</t>
  </si>
  <si>
    <t>在3级时，你获得侦测传送门的魔法灵光的能力。
以一个动作，在离你1英里的范围内，你侦测到离你最近的传送门的距离和方向。
你使用这一特性后，你无法再次使用直到你进行完一次短休或长休。</t>
  </si>
  <si>
    <t>万能诡术</t>
  </si>
  <si>
    <t>第13级时，你获得用你的法师之手使目标分心的能力。
作为一个附赠动作，你可以在自己的回合内指定该法术之幽灵手周边5尺内的一个生物。
直至该回合结束之前，你对该生物发动的攻击检定具有优势。</t>
  </si>
  <si>
    <t>扭曲幸运</t>
  </si>
  <si>
    <t>第6级起，你获得用你的狂野魔法扭曲命运的能力。
当一个你能看见的生物进行攻击检定、属性检定或豁免检定时，你可以用一个反应并消耗2术法点骰一次1d4，再将结果用作加值或减值（由你决定）加到目标生物的检定结果中。
你可以在看到检定结果后使用该特性，但必须在这次检定生效前声明。</t>
  </si>
  <si>
    <t>千面之脸</t>
  </si>
  <si>
    <t>你可以随意施展易容术，且无需消耗法术位。</t>
  </si>
  <si>
    <t>催眠凝视</t>
  </si>
  <si>
    <t>从第2级你选择该学派起，你可以用轻柔的语言和魅惑的目光来施展魔法奴役其他生物。
作为一个动作，你指定身边5尺范围内一个你能看见的生物。
如果该生物能看见你或者能听到你的声音，则其必须进行一次对抗你法师法术豁免DC的感知豁免，豁免失败则受你魅惑，其状态持续至你下一回合结束。
该被魅惑生物的速度降至0，并陷入失能状态。
外表上看该生物会是一副头晕目眩的样子。
在接下来的回合中，你可以用另一个动作来延续该效应，以将其持续时间再延续至你的下一回合结束。
然而，如果你移动到目标生物5尺以外，或者该生物变得不能看见你也不能听到你的声音，又或者目标生物受到伤害时，该效应将提前终止。
如果该效应终止，或者该生物在最初的豁免中成功，则你将无法对这个生物再使用该特性，直至你完成一次长休。</t>
  </si>
  <si>
    <t>先祖复仇</t>
  </si>
  <si>
    <t>在14级时，你的先祖之魂变得强大到足以打击伤害你所保护之人的敌人。
当你使用精魂之盾保护生物、降低一次攻击的伤害时，攻击者受到精魂之盾所降低的等量力场伤害。</t>
  </si>
  <si>
    <t>剑舞</t>
  </si>
  <si>
    <t>3级时，你学会通过表现令人惊讶的战斗技巧和速度来进行展示。
当你在自己回合执行攻击动作时，你的步行速度提升10尺直到该回合结束。
当作为该动作的一部分，由你发动的武器攻击命中生物时，你能选择使用以下剑舞选项之一，每回合你只能使用一项剑舞。
防御剑舞：你可以消耗一次吟游激励的次数，并使该武器对你命中的目标造成额外的伤害。
伤害等于你的激励骰投掷结果。
直到你的下回合开始，你也将该数值加在你的AC上。
乱击剑舞：你可以消耗一次吟游激励的次数，并使该武器对你命中的目标和你5尺范围内能被你看见且受你选择的其他生物造成额外伤害，伤害等于你的激励骰投掷结果。
灵活剑舞：你可以消耗一次吟游激励的次数，并使该武器对你命中的目标造成额外的伤害。
你还能将目标向远离你的方向推动至多5尺，再加上激励骰结果的尺数。
然后你能立即使用你的反应移动至多你的步行速度到距离目标5尺内的一个未被占据的空间。</t>
  </si>
  <si>
    <t>强力召唤</t>
  </si>
  <si>
    <t>6级起，你获得了召唤强力野兽和精类的能力。
任何你法术召唤或创造出的野兽或精类获得两种好处：
该生物出现时具有比正常情况下更多的生命值：它具有的每个HD会多出2点额外的生命值。
在克服对于非魔法攻击和伤害的免疫和抗力时，来自该生物天生武器的伤害被视为是魔法的。</t>
  </si>
  <si>
    <t>反击</t>
  </si>
  <si>
    <t>当某生物对你发动近战攻击而未命中时，你可以使用反应并消耗一粒卓越骰对其发动一次近战武器攻击。
如果该攻击命中，则将卓越骰加在此攻击的伤害掷骰中。</t>
  </si>
  <si>
    <t>法门</t>
  </si>
  <si>
    <t>寒冬之息（需17级）：你可以消耗6点气施展法术寒冰锥。
北风之握（需6级）：你可以消耗3点气施展法术人类定身术。
元素同调：你可以用动作短暂操控身边30尺内的元素之力，并产生下列效应之一：
用土、水、气、火创造一次无害的瞬间视听效应，比如火花闪现、清风吹拂、青雾飘散、岩石轰隆。
瞬间点燃或吹熄蜡烛，火炬或小型营火。
加热或降温至多1磅无生命的物质，至多持续1小时。
将土，水，雾或火按照你的心意塑形成至多1尺立方的粗糙形状，至多持续1分钟。
若某法门有等级需求，则你必达到相应的武僧等级才可选择该法门。</t>
  </si>
  <si>
    <t>复仇之魂</t>
  </si>
  <si>
    <t>第15级起，你立下仇敌誓言时所宣誓之存在赐予你更大的力量以击倒敌人。
一个受你仇敌誓言影响的生物发动攻击时，如果其身处你的近战武器攻击范围内，则你就可以用你的反应对其发动一次近战武器攻击。</t>
  </si>
  <si>
    <t>位面战士</t>
  </si>
  <si>
    <t>3级起，你学会通过吸取多元宇宙的能量来强化你的攻击。
以一个附赠动作，选择一名在你30尺范围内对你可见的角色，这回合你对其的下一次武器攻击造成的伤害变成力场伤害，且目标额外受到来自于该攻击的1d8力场伤害，当你的游侠等级到达11级时，额外伤害变成2d8。</t>
  </si>
  <si>
    <t>法术窃贼</t>
  </si>
  <si>
    <t>第17级起，你获得盗取其他施法者施法知识的能力。
当一个生物施展的一个法术以你为目标，或其法术效应范围包含你所在区域时，你可以立即用你的反应强迫该生物以其施法关键属性调整值进行一次豁免。
其DC等同于你的法术豁免DC。
若其豁免失败，则你取消该法术对你的效应。
如果该法术至少为1环且属于你可以施展的环阶（但不需要是法师法术），则你还可以盗取该法术的知识。
在接下来的8小时内，你视为习得该法术且能用你的法术位施展该法术。
而目标生物则无法施展该法术直至8小时过去。
你必须完成一次长休后才能再次使用该特性。</t>
  </si>
  <si>
    <t>法术轰击</t>
  </si>
  <si>
    <t>第18级起，你法术中的伤害性能量极度扩张。
你在为法术进行伤害掷骰时，如果其中的任何一粒骰子掷出最大值，则选择这些骰子之一再骰一次，并将其结果加在伤害数值上。
你每回合只能使用一次该特性。</t>
  </si>
  <si>
    <t>万形之主</t>
  </si>
  <si>
    <t>你可以随意施展变身术，且无需消耗法术位。
先决条件：第15级</t>
  </si>
  <si>
    <t>直觉魅惑</t>
  </si>
  <si>
    <t>第6级起，一个身处你周边30尺范围内你能看见的生物对你发动攻击检定时，你可以用你的反应来偏转本次攻击，前提是必须有另一生物在本次攻击的攻击范围内。
攻击者必须进行一次对抗你法师法术豁免DC的感知豁免。
豁免失败则攻击者必须转而攻击距离他最近的生物（不包括你或他自身）。
如果有多个目标离他的距离相等且都为最近，则攻击者可以从中自选一个攻击对象。
如果攻击者豁免成功，则你将无法对这个生物在使用该特性，直至你完成一次长休。
你必须在攻击确认命中与否前使用该特性。而免疫魅惑的生物也同样免疫该特性。</t>
  </si>
  <si>
    <t>愤怒风暴</t>
  </si>
  <si>
    <t>当你在3级选择此道途时，当处于狂暴时，你散发出一个10英尺半径的灵光，但无法穿透全掩护。
你的灵光效果拥有一个由你进入狂暴时所激活的效果，你在每个自己的回合也可以用一个附赠动作来激活该效果。
从下述选项中选择一个：沙漠，海洋，或冻原，此灵光的效果基于你选择的环境类型。
每当你在此职业中获得级别提升时，你可以改变所选环境。
如果你的光环效果需要进行豁免，DC等于8+你的熟练加值+你的体质调整。
沙漠：当这个效果被激活时，你的灵光中所有其他生物都会受到2点火焰伤害。
当你在这个职业达到一定等级时，伤害增加——在5级时增加到3，10级时增加到4，15级时增加到5，20级时增加到6。
海洋：当这个效果被激活时，你可以选择一个处于灵光中且你能看到的其他生物。
目标必须通过一个敏捷豁免，否则受到1d6闪电伤害，豁免成功则伤害减半。
当你在这个职业达到一定等级时，伤害增加——10级增加到2d6，15级增加到3d6，20级增加到4d6。
冻原：当这个效果被激活时，灵光中每个你选择的生物获得2点临时生命，这是因为寒冰精魂使它习惯于受苦（译者：如此抖M的精魂？）。
当你在这个职业达到一定等级时，临时生命增加——在5级时增加到3，10级时增加到4，15级时增加到5，20级时增加到6。</t>
  </si>
  <si>
    <t>6级时，你在自己回合内执行攻击动作时可以攻击两次而非一次。</t>
  </si>
  <si>
    <t>光冕</t>
  </si>
  <si>
    <t>第17级起，你可以用你的动作启动日光的灵光，其效应持续1分钟或直至你用另一个动作将其解散。
你将释放出半径60尺的亮光光照，以及其外延伸30尺的微光光照。
身处该亮光光照中的敌人，为抵抗任何火焰或光耀伤害的法术而进行豁免检定时具有劣势。</t>
  </si>
  <si>
    <t>精魂守卫</t>
  </si>
  <si>
    <t>10级起，你的精魂图腾会守护那些你用你的魔法呼唤出的野兽和精类。
当一个你以一道法术召唤或创造的野兽或精类在你的精魂图腾光环内结束其回合时，该生物恢复等于你德鲁伊等级一半的生命值。</t>
  </si>
  <si>
    <t>横扫攻击</t>
  </si>
  <si>
    <t>你以近战武器攻击命中敌人时，可以消耗一粒卓越骰以尝试连带攻击附近的另一个生物。
使用此战技时，指定你触及范围内一个距离初始目标不超过5尺的生物。
如果你原本的攻击检定足以命中第二个目标，则它将受到等同于你卓越骰结果的伤害。
此伤害与你原本攻击的伤害类型相同。</t>
  </si>
  <si>
    <t>苍山庇佑（需17级）</t>
  </si>
  <si>
    <t>你可以消耗5点气对自身施展石肤术。</t>
  </si>
  <si>
    <t>复仇天使</t>
  </si>
  <si>
    <t>第20级起，你可以化身为复仇的天使。
你可以使用动作实行这种转变，并在接下来的1小时内获得以下增益：
你背生双翼，获得60尺飞行速度。
你散发出一个30尺半径范围的威胁灵光。
在一次战斗中，任何敌对生物第一次进入灵光范围，或者在灵光范围内开始其回合时，都必须进行一次感知豁免。
豁免失败者将在接下来的1分钟陷入对你的恐慌状态，直至受到伤害。
对因此陷入恐慌的生物所进行的任何攻击检定都具有优势。
你必须完成一次长休后才能再次使用该特性。</t>
  </si>
  <si>
    <t>灵界漫步</t>
  </si>
  <si>
    <t>在7级时，你学会如何进入灵界位面。
以一个附赠动作，你能够以这个特性不消耗法术位施放同游灵界，但是这个法术在当前回合结束时结束，你使用该特性后，你无法再次使用直到你进行完一次短休或长休。</t>
  </si>
  <si>
    <t>听声辨谎</t>
  </si>
  <si>
    <t>当你在3级选择此范型时，你的双耳变得锐利，能发现谎言。
当你进行一次感知（洞察）检定来察觉一个生物是否在说谎时，你可以将d20投中7或更低的结果都视为8。</t>
  </si>
  <si>
    <t>神圣魔法</t>
  </si>
  <si>
    <t>你对于神力的联系允许你学习通常与牧师职业相关的法术。
当你的施法特性让你学会一个术士戏法或一个1级或更高级的术士法术时，在术士法术列表之外，你可以从牧师法术列表中选择新法术。
除此之外，你必须满足选择该法术的所有限制，而它对你而言成为一个术士法术。
此外，选择一种对你神力来源的亲和力：善、恶、守序、混乱或中立。
你可以根据这个关联，学习一个额外的法术，如下所示。
这对你来说是一个术士法术，但它不与你术士法术的数量有关。
如果你以后替换了这个法术，你必须用牧师的法术列表来替换它。
亲和力——法术
善良：治疗伤口
邪恶：造成伤口
秩序：祝福术
混乱：灾祸术
中立：防护善恶</t>
  </si>
  <si>
    <t>混沌手下</t>
  </si>
  <si>
    <t>你可以消耗你的契约者法术位施展一个召唤元素生物。
你必须完成一次长休才能再次施展该法术。
先决条件：第9级</t>
  </si>
  <si>
    <t>分裂附魔</t>
  </si>
  <si>
    <t>第10级起，你施展一个以单一生物为目标的1环或更高环阶的附魔系法术时，可以为该法术指定第二个目标。</t>
  </si>
  <si>
    <t>风暴之魂</t>
  </si>
  <si>
    <t>在6级时，风暴在你不激活灵光时也能给你带来增益。
增益效果基于你选择风暴灵光的环境类型。
沙漠：你得到对火焰伤害的抗力，并不会受到极端高温的效果影响。
此外，以一个动作，你可以触摸一个没有被他人穿戴或携带的易燃物体，并且点燃它。
海洋：你得到对闪电伤害的抗力，并能在水下呼吸。
你还获得了30尺的游泳速度。
冻原：你得到对寒冷伤害的抗力，并不会受到极端低温的效果影响。
此外，以一个动作，你可以触摸水并且把5立方英尺的水冻结成冰，这种冰将会在1分钟后融化。
如果有生物处于该立方空间中，你的行动将会失败。</t>
  </si>
  <si>
    <t>剑舞大师</t>
  </si>
  <si>
    <t>14级时，当你使用剑舞选项时，你可以投掷一枚D6来代替吟游激励的消耗。</t>
  </si>
  <si>
    <t>自然领域法术</t>
  </si>
  <si>
    <t>牧师等级——法术
1st——化兽为友、动物交谈
3rd——树肤术、荆棘丛生
5th——植物滋长、风墙术
7th——支配野兽、擒抱藤
9th——疫病虫群、树跃术</t>
  </si>
  <si>
    <t>忠诚召唤</t>
  </si>
  <si>
    <t>从14级开始，你通联的自然精魂会在你最为无助的时候保护你。
若你的生命值降到0，或非自愿地变得失能，你可以立即获得召唤野兽法术的好处，如同它是以一个9级法术位施展的那样。
它召唤出四只由你选择的、挑战等级2或更低的野兽。
被召唤的野兽出现在你周围20英尺内。
如它们没有从你那里获得命令，它们会保护你免受伤害并攻击你的敌人。
此法术持续1小时，无需专注，或直到你解消它（无需动作）。
一旦你使用了此特性，你无法再次使用它，直到你完成了一次长休息为止。</t>
  </si>
  <si>
    <t>摔绊攻击</t>
  </si>
  <si>
    <t>你以武器攻击命中敌人时，可以消耗一粒卓越骰以尝试击倒该目标。
使用此战技时，你将所消耗的卓越骰加在此次攻击的伤害骰中。
如果该目标为大型或更小体型，则其必须进行一次力量豁免。
豁免失败则其应击倒地。</t>
  </si>
  <si>
    <t>火蛇利牙</t>
  </si>
  <si>
    <t>你在自己回合内执行攻击动作时，可以消耗1点气使得火焰触须从四肢喷涌而出。
在本回合余下时间里，你进行徒手打击时的触及范围增加10尺。
而这些攻击造成的伤害变为火焰伤害，而非钝击伤害。
若在攻击命中时再消耗1点气，则该次攻击还可额外造成1d10的火焰伤害。</t>
  </si>
  <si>
    <t>征服圣誓法术</t>
  </si>
  <si>
    <t>圣武士等级——法术
3——艾嘉西斯之铠，命令术
5——人类定身术，灵体武器
9——降咒，恐惧术
13——支配野兽，石肤术
17——死云术，支配人类</t>
  </si>
  <si>
    <t>闪现打击</t>
  </si>
  <si>
    <t>在11级时，你能够在眨眼之间穿梭于两个位置。
当你进行攻击动作时，你能够在每一次攻击前传送10尺到一片对你可见的空地上。
如果你用一个动作攻击了至少两名不同的角色，你可以额外攻击一次第三名角色。</t>
  </si>
  <si>
    <t>细致入微</t>
  </si>
  <si>
    <t>3级起，你可以使用附赠动作来进行一次感知（观察）检定来侦测到一个隐藏的生物或物体，或者是进行一次智力（调查）检定来揭示和破译线索。</t>
  </si>
  <si>
    <t>众神眷恩</t>
  </si>
  <si>
    <t>从1级起，神圣力量指引着你的命运。
若你未通过一次豁免检定或在一次攻击检定中失手，你可以投2d4，并将它加到总值上，这可能会改变结果。
一旦你使用了此特性，你无法在完成一次短休息或长休息前再次使用它。</t>
  </si>
  <si>
    <t>心灵泥沼</t>
  </si>
  <si>
    <t>你可以消耗你的契约者法术位施展一个缓慢术。
你必须完成一次长休才能再次施展该法术。
先决条件：第5级</t>
  </si>
  <si>
    <t>编演记忆</t>
  </si>
  <si>
    <t>第14级起，你获得让生物无法认识到你对其魔法影响的能力。
你施展一个可以魅惑一个或更多生物的附魔系法术时，可以改变某一个生物的认识，以令其无法察觉自己已经被魅惑。
此外，在法术持续时间结束前，你有一次机会可以用你的动作尝试修改被指定生物的记忆，让他忘记被魅惑期间的一些记忆。
该生物必须进行一次对抗你法师法术豁免DC的智力豁免，豁免失败则其失去一定小时的记忆，其数值为1＋你的魅力调整值（至少为1）。
你可以选择让目标忘记更短时间内的记忆，而所忘记记忆的长度不能超过该附魔法术的持续时间。</t>
  </si>
  <si>
    <t>风暴之盾</t>
  </si>
  <si>
    <t>在10级时，你学会了运用你的风暴的掌控力来保护你的盟友。
处于你灵光内的、你选择的生物得到你的风暴之魂特性所带来的伤害抗力。</t>
  </si>
  <si>
    <t>心灵之刃</t>
  </si>
  <si>
    <t>当你在3级加入低语学院时，你获得了让你的武器攻击毒害生物精神的魔法能力。
当你在一次武器攻击命中一个生物时，你可以消耗一次吟游激励的次数并对目标造成额外的2d6点精神伤害。
你每轮在你的回合只能这样做一次。
额外的伤害将在你达到此职业的特定等级时得到提升，在5级时提高到3d6，10级时5d6，15级时8d6。</t>
  </si>
  <si>
    <t>自然侍僧</t>
  </si>
  <si>
    <t>第1级时，你习得一个自选的德鲁伊戏法。
你还可以获得以下技能之一的熟练项：驯兽、自然、求生。</t>
  </si>
  <si>
    <t>孢子结社法术</t>
  </si>
  <si>
    <t>你和真菌间形成了共生连接，而你踏入生死循环的能力为你带来了特定的法术。
在2级时，你学会戏法寒冷之触。
在3级，5级，7级，和9级你获得下表：孢子之环法术中对应等级列出的法术。
一旦你获得了这些法术之一，你总是准备了该法术，而其不计入你每天可准备的法术的限额中。
若你获得了一个没有出现在德鲁伊法术列表中的法术，该法术对你而言是一个德鲁伊法术。
德鲁伊等级 法术
3级 遗体防腐，目盲/耳聋术
5级 操纵死尸，气化形体
7级 枯萎术，困惑术
9级 死云术，疫病术</t>
  </si>
  <si>
    <t>第3级时，你学会以武斗技术施展法术的能力。
参考第10章的施法规则，以及第11章的法师法术列表。</t>
  </si>
  <si>
    <t>四雷拳</t>
  </si>
  <si>
    <t>你可以消耗2点气施展雷鸣波。</t>
  </si>
  <si>
    <t>在3级选择本誓言时，你获得以下两种引导神力选项。
引导神力如何运作，参见神圣誓约职业特性。
征服威压：你可以使用你的引导神力来发出一阵可怕的威压。
以一个动作，你强迫每个处于你周围30英尺内、你能看见的、由你选择的生物各进行一次感知豁免检定。
若豁免失败，目标变得恐慌于你，持续1分钟。变得恐慌的生物可以在其每个回合的结束时重复此豁免检定，成功则结束其身上的此效果。
神助打击：你可以使用你的引导神力来以超自然的精确性进行打击。
当你进行一次攻击检定时，你可以使用你的引导神力以在此检定中得到+10加值。
你在你看到掷骰后进行决定，但需要在DM宣布此攻击命中与否前声明。</t>
  </si>
  <si>
    <t>虚体防御</t>
  </si>
  <si>
    <t>15级时，你的空间传送能力能让你在战斗中流转于空间边缘以减少伤害。当你受到一次攻击伤害时，你可以用你的反应来给予你对那次攻击全部伤害的抗性在这一回合。</t>
  </si>
  <si>
    <t>战斗洞察</t>
  </si>
  <si>
    <t>3级时，你得到了解到一个敌人的战术并加以反制的能力。
以一个附赠动作，你对于一个你能看见的，并非失能的生物进行一次感知（洞察）检定，对抗目标的魅力（欺瞒）检定。
若你成功，你可以在你并未对该生物具有优势时对他发动偷袭攻击，但在你的攻击骰有劣势时不行。
这个效果持续1分钟或直到你成功的对另一个目标使用了战斗洞察为止。</t>
  </si>
  <si>
    <t>强效治疗</t>
  </si>
  <si>
    <t>6级起，你可以通过神圣之力增幅治疗法术。
当你或你的盟友在你周围5英尺内掷骰子来决定法术恢复hp点数的时候，只要你没有失能，你便可以花费1个术法点，重扔其中任意数量的骰子。
每轮只能使用一次该能力。</t>
  </si>
  <si>
    <t>迷雾幻影</t>
  </si>
  <si>
    <t>你可以随意施展无声幻影，且无需消耗法术位和材料成分。</t>
  </si>
  <si>
    <t>塑能学者</t>
  </si>
  <si>
    <t>从第2级你选择该学派起，你向法术书中抄写塑能系法术的时间和金钱花费减半。</t>
  </si>
  <si>
    <t>狂怒风暴</t>
  </si>
  <si>
    <t>在14级时，你能引导的风暴之力变得更加强大，足以打击你的敌人。
效果基于你为风暴灵光选择的环境类型。
沙漠：当处于你灵光中的生物在一次攻击命中你后，你可以用你的反应迫使该生物立刻做一次敏捷豁免。
豁免失败则受到等于你野蛮人等级一半数值的火焰伤害。
海洋：任何处于你灵光中的生物若被你以一次攻击击中，你可以用你的反应迫使该生物进行一次力量豁免，否则如同被波浪拍打般被击倒在地，变为俯卧状态。
冻原：每当你的风暴灵光激活时，你可以选择一个你可以看见的、处于灵光里的生物。
该生物必须通过一次力量检定，否则其速度降为0，直到你的下一个回合开始，如同魔法的冰霜冻结了它。</t>
  </si>
  <si>
    <t>恶毒言辞</t>
  </si>
  <si>
    <t>3级时，你学会了将险恶的魔法混入看似无害的语言中。
一个听到你说话的生物可能会因此陷入恐惧或妄想。
若你单独的对一个类人生物说话至少1分钟，你可以尝试在其心灵中埋下多疑与恐惧的种子。
在这次谈话的结束时，该目标必须通过一次感知豁免检定，对抗你的法术豁免DC，否则在接下来对你或者你指定的生物变得恐慌，直到1小时或直到下述事件发生时结束：他被攻击或伤害，他目击其盟友被攻击或伤害。
若一个目标在对抗此效果的豁免检定中成功，该目标对于你试图让他变得恐慌的行为没有任何察觉。
一旦你使用此特性，直到你完成了一次短休息或长休息前，你都不能再次使用它。</t>
  </si>
  <si>
    <t>第1级起，你获得重甲的熟练项。</t>
  </si>
  <si>
    <t>孢子光晕</t>
  </si>
  <si>
    <t>从2级起，你被无形的坏死的孢子包围着，直到你把他们释放到附近的生物上。
当一个生物进入你的10英尺内时，或在其中开始其回合时，你可以使用反应来激发孢子光晕特性。
造成1d4点暗蚀伤害，除非其通过一个等同于你法术DC的体质豁免。
此伤害在6级时提高到1d6，在10级时提高到1d8，在14级时提高到1d10。</t>
  </si>
  <si>
    <t>你从法师法术列表中选择两个戏法作为已知法术。
第10级时，你再获得一个额外的法师戏法。</t>
  </si>
  <si>
    <t>凝气刚拳</t>
  </si>
  <si>
    <t>你可以将大气凝聚成拳进行打击。
作为一个动作，你可以消耗2点气并指定一个在你身边30尺内的生物。
该生物必须进行一次力量豁免，豁免失败者将受到3d10点钝击伤害，此外你每额外消耗1点气则再增加1d10点钝击伤害，并且可以将目标从远离你的方向推开至多20尺再使其倒地。
豁免成功则伤害减半，且不会被推离和击倒。</t>
  </si>
  <si>
    <t>征服光环</t>
  </si>
  <si>
    <t>从7级起，只要你并未失能，你便弥漫出一阵威吓的灵光。
光环包括你的格子，从你向各个方向延伸10英尺，它会被全掩蔽所阻挡。
若一个生物恐慌于你，当其处于此光环内，其速度降为0，若其在光环内开始其回合，则受到等于你圣武士等级一半的心灵伤害。
在18级，此光环的距离增加到30英尺。</t>
  </si>
  <si>
    <t>怪物杀手魔法</t>
  </si>
  <si>
    <t>3级起，你学会一个额外法术当你到达指定游侠等级时，如怪物杀手法术列表所示。
这些法术对你视为游侠法术，它不计入你的已知法术总数中。
游侠等级——法术
3级——防护善恶
5级——诚实之域
9级——防护法阵
13级——放逐术
17级——怪物定身术</t>
  </si>
  <si>
    <t>镇定之眼</t>
  </si>
  <si>
    <t>9级时，你可以在进行任何感知（观察）检定或智力（调查）检定中得到优势，只要你在同一回合中移动不超过一半的速度。</t>
  </si>
  <si>
    <t>神圣之翼</t>
  </si>
  <si>
    <t>14级起，你可以使用一个附赠动作，在你的背部展现一对光翼。
当光翼展现时，你具有30ft的飞行速度。
它们会一直展现着，直到你失能、死亡、或者你以一个附赠动作遣散。
你为你神圣魔法的特性所选择的亲和力，决定了光翼的外观：鹰翼属于善良或守序，蝠翼属于邪恶或混乱，中立则是蜻蜓的翅膀。</t>
  </si>
  <si>
    <t>融身入影</t>
  </si>
  <si>
    <t>身处微光或黑暗环境时，你可以使用动作进入隐形，其效应持续至你进行移动、执行动作或执行反应时终止。
先决条件：第5级</t>
  </si>
  <si>
    <t>法术塑形</t>
  </si>
  <si>
    <t>第2级起，你的塑能系法术作用范围里可以保留一小部分相对安全的区域。
你施展某个塑能系法术时，如果该法术的效应影响你能看见的其他生物，则你可以从中指定一定数量的生物作特殊处理。
被指定生物的数量等于1＋该法术的环阶，而被指定生物进行该法术豁免时将直接判为成功，且豁免成功伤害减半的法术此时也不对该生物造成任何伤害。</t>
  </si>
  <si>
    <t>战狂道途</t>
  </si>
  <si>
    <t>只有矮人才可以选择战狂道途。
在矮人的社会和文化中战狂占据了一个特殊的位置。
你的DM可以调整这一规则使之更符合战役。</t>
  </si>
  <si>
    <t>低语光环</t>
  </si>
  <si>
    <t>6级时，你得到了吸取类人生物的人格的能力。
当一个类人生物在你周围30英尺内死去时，你可以使用你的反应，通过魔法能力捕获其影。
你能保持这个影子直到你完成了一次长休息。
你能以一个动作使用影子，当你这么做时，影子消失，魔法改变了你的外表。
你看起来就像那个死去的人物，除了你还健康的活着。
伪装持续1小时，或直到你以一个附赠动作结束此效果。
当你处于伪装中，你会获得所有该生物会与泛泛之交分享的信息。
这包括了其背景和人生的一般细节，但不包括秘密。
这些信息足够你借用它的记忆来伪装成该生物。
其他生物可以通过进行一次感知（洞察）检定，对抗你的魅力（欺瞒）检定，来看穿此伪装，你在你的检定中获得+5加值。
一旦你使用此特性捕捉了一道影子，直到你完成了一次短休息或长休息前，你都不能再次使用它。</t>
  </si>
  <si>
    <t>引导神力：魅惑动植物</t>
  </si>
  <si>
    <t>第2级起，你可以用引导神力特性魅惑动物和植物。
作为一个动作，你可以展示你的圣徽同时呼唤守护神之名。
身处你身边30尺内每个你能看见的野兽或植物生物都必须进行一次感知豁免。
豁免失败者将受你魅惑，该魅惑状态将持续1分钟或直至其受到伤害。
受你魅惑时，该生物对你及你指定的生物均保持友善。</t>
  </si>
  <si>
    <t>一体共生</t>
  </si>
  <si>
    <t>在2级时，你获得了向体内的孢子引导魔法的能力。
当你使用你的荒野形态特性时，你可以唤醒这些孢子，而非进行变形。
当你这样做的时候，你每在此职业上具有一个等级便获得4点临时生命值。
当你这样做时，你获得下列好处：
当你的孢子光晕特性造成伤害时，额外骰一个伤害骰加在原有的伤害骰上。
并且你的近战武器攻击对任何被击中的目标造成额外的1d6点暗蚀伤害。
这些好处持续10分钟，或直到你失去所有临时生命值或再次使用了你的荒野形态。</t>
  </si>
  <si>
    <t>“奥法骑士施法能力”表中列出了你用以施展你的法师法术的1环及更高环阶法术位数量。
施展这些法术时，你必须同时消耗一个不低于该法术环阶的法术位。
而已消耗的法术位可以通过完成一次长休进行恢复。
例如，若你已知1环法术护盾术，并且拥有一枚可用的1环法术位和一枚可用的2环法术位，则你可以用两者之一施展护盾术。</t>
  </si>
  <si>
    <t>凤凰烈焰（需11级）</t>
  </si>
  <si>
    <t>你可以消耗4点气施展火球术。</t>
  </si>
  <si>
    <t>轻蔑呵斥</t>
  </si>
  <si>
    <t>从15级起，那些胆敢击中你的人，将在心灵上因为无礼而受到惩罚。
当一个生物以一次攻击击中你时，若你并未失能，该生物受到等于你魅力调整值（最小为1）的心灵伤害。</t>
  </si>
  <si>
    <t>猎人感知</t>
  </si>
  <si>
    <t>3级起，你获得了观察生物并魔法性地分析出最佳狩猎方式的能力。
以一个动作，选择一名60尺范围内对你可见的角色。你立刻知晓该角色的伤害免疫，抗性和易伤。
如果该角色被预言系魔法覆盖，你感觉它没有任何伤害免疫，抗性和易伤。
你能使用该特性的次数等同于你的感知调整值（至少为1）。
你重新获得所有使用过的次数当你完成一次长休时。</t>
  </si>
  <si>
    <t>精准之眼</t>
  </si>
  <si>
    <t>13级时，你得到侦测魔法欺瞒的能力。
以一个动作，你感知到你周围30英尺内的幻术存在，不在天生形态下的变形生物，和其他意在欺瞒感官的魔法，前提是你没有目盲或耳聋。
你能了解到了有一个效果正在试图欺骗你，不过你并没有得到对其后所掩盖的真相和对他真实本质的特殊洞察力。
你可以使用这个功能的次数等于你的感知调整值（至少一次），当你完成一次长休，你重新获得所有次数。</t>
  </si>
  <si>
    <t>神秘复原</t>
  </si>
  <si>
    <t>18级起，你具备了克服重伤的能力。
当你的hp不足一半时，以一个附赠动作，你可以获得等同于你一半生命值的生命。
一旦你使用了这个特性，你就不能再使用它，直到你完成一次长休息。</t>
  </si>
  <si>
    <t>超凡跳跃</t>
  </si>
  <si>
    <t>你可以随意以自身为目标施展跳跃术，且无需消耗法术位和材料成分。
先决条件：第9级</t>
  </si>
  <si>
    <t>强力戏法</t>
  </si>
  <si>
    <t>第6级起，你造成伤害的戏法可以影响本可免受戏法效应影响的生物。
生物对抗你戏法的豁免成功时，它仍将受到一半伤害（若有），但仍不会受该戏法的其他效应影响。</t>
  </si>
  <si>
    <t>战狂装甲</t>
  </si>
  <si>
    <t>从3级起，你得到将钉刺甲作为武器使用的能力。
当你穿着钉刺甲并在狂暴中，你可以使用你的附赠动作用钉刺甲对5尺内的目标进行一次近战武器攻击。
若攻击命中，钉刺将造成1d4的穿刺伤害。把你的力量调整加在武器的攻击和伤害骰上。
另外，当你使用攻击动作去擒抱一个生物，你在擒抱检定成功时对他造成3点穿刺伤害。
钉刺甲是一种罕见的中甲，它们出自矮人工匠之手，造型看上去像是覆盖了金属尖刺的皮革外套和护腿。
价格：75gp
AC：14+敏捷调整值（最大+2）
潜行：劣势
重量：45磅</t>
  </si>
  <si>
    <t>阴暗学识</t>
  </si>
  <si>
    <t>14级时，你学会了在言语中织入黑暗魔法激发一个生物最深的恐惧。
以一个动作，你对一个30英尺内，能听见你的声音的生物发出一段魔法的低语。
目标必须进行一次感知豁免检定，对抗你的法术豁免DC。
若它与你没有共通的语言，或是它不能听见你的声音，它会自动在豁免中成功。
在一次成功的豁免检定中，你的低语声听起来就像是不知所云的呢喃，并且没有效果。
若目标在豁免检定中失败，他将在接下来的8小时内被你魅惑，或直到你或你的盟友攻击了它、伤害了它，或是迫使它进行一次豁免检定。
他认为这段低语描述了他最为困窘的秘密。尽管你不会了解到这个秘密，目标坚信你已经知道了。
当被以此法魅惑时，该生物因为畏惧你会公开他的秘密而遵循你的命令。
他不会为了你让自己的生命受到威胁，或是为你战斗，除非他已经这么做。
他偏向于你，并会像密友那样提供关爱和恩惠。
当此效果结束时，该生物不会明白为什么他会对你如此恐惧。
一旦你使用了此特性，直到你完成了一次长休息前，你都不能再次使用它。</t>
  </si>
  <si>
    <t>抑制元素</t>
  </si>
  <si>
    <t>第6级起，身处你或身处你身边30尺内的一个生物受到强酸，冷冻，火焰，闪电或雷鸣伤害时，你可以用你的反应使该生物在本次伤害过程中对该伤害类型具有抗性。</t>
  </si>
  <si>
    <t>真菌感染</t>
  </si>
  <si>
    <t>在6级时，你的孢子获得了感染并活化遗体的能力。
如果一个小型或中型的野兽或类人生物在你十尺内死亡，你可以以一个反应动作活化它，令它站起并具有1点生命值。
该生物使用MM中僵尸的属性，它将持续活化状态1小时，之后会倒下死去。
在战斗中，它的回合紧接着你的。
它遵从你的精神指令，而它只能进行攻击动作，进行一次近战攻击。
该特性的可用次数等于你的感知调整值（至少一次）。
而已消耗的特性使用次数则可以通过完成一次长休进行恢复。</t>
  </si>
  <si>
    <t>你习得三个自选的1环法师法术，其中两个必须从防护系和塑能系中选择。
表格“奥法骑士施法能力”中“已知法术”一栏记录了你获得更多已知法术时的相应等级。
你只能选择防护系或塑能系法术，且所获得法术的环阶不能超过你所拥有的最高法术位环阶。
例如，如果你在本职业达到第7级，则可以学习一个新的1环法术或2环法术。
在第8、14和20级时，你可以学习任何学派的法术。
你每次提升本职业等级时，可以将一个已知法术替换为另一个法师法术。
这个新法术的环阶不能超过你所拥有的最高法术位的环阶，且必须从防护系或塑能系中选择（除非你替换的是第3、第8、第14和第20级时习得的任何学派法术）。</t>
  </si>
  <si>
    <t>狮吼功（需6级）</t>
  </si>
  <si>
    <t>你可以消耗3点气施展粉碎音波。</t>
  </si>
  <si>
    <t>不移胜者</t>
  </si>
  <si>
    <t>在20级时，你得到驾驭特异武艺的能力。
以一个动作，你可以魔法性的变成征服的化身，获得下述的好处，持续1分钟：
你对于所有伤害得到抗力。
当你在你的回合进行攻击动作时，你可以进行一次额外的攻击，作为该动作的一部分。
你的近战武器攻击在掷出19或20时即可造成重击。
一旦你使用了此特性，直到你完成了一次长休息后不能再使用它。</t>
  </si>
  <si>
    <t>狩猎开始</t>
  </si>
  <si>
    <t>3级起，你能够专注于你的一名敌人，来增加你对它的伤害。
以一个附赠动作，你选择一名60尺范围内对你可见角色作为该特性的目标。
每回合你以一次武器攻击第一次击中该目标，它额外受到1d6的武器伤害。
该收益持续到你完成一次短休或者长休。
如果你选择一名不同的目标，它会提前结束。</t>
  </si>
  <si>
    <t>识破弱点</t>
  </si>
  <si>
    <t>17级时，你学会通过认真的研究一个生物的战术和移动来找到他的弱点的能力。
当你的战斗洞察对一个生物使用时，你对该生物的偷袭伤害提高3d6。</t>
  </si>
  <si>
    <t>幽暗之瞳</t>
  </si>
  <si>
    <t>1级起你获得120尺黑暗视觉。
当你在该职业3级时，你掌握了黑暗术，这不会占用你术士已知法术数量。
你可以用2点术法点或1个法术位来释放。
当你用法术点施法时，你能够看穿该法术所制造的黑暗。</t>
  </si>
  <si>
    <t>斥力魔爆</t>
  </si>
  <si>
    <t>施展魔能爆时，你可以将被命中的生物沿直线往远离你的方向推动至多10尺。
先决条件：习得戏法 魔能爆</t>
  </si>
  <si>
    <t>强效塑能</t>
  </si>
  <si>
    <t>第10级起，你施展任何塑能系法师法术时，可以将你的智力调整值加到该法术的其中一次伤害掷骰中。</t>
  </si>
  <si>
    <t>凶蛮无羁</t>
  </si>
  <si>
    <t>从6级起，若你在狂暴中使用鲁莽攻击，你可以得到等同你体质调整值的临时生命（最少1点）。
当你结束狂暴时它们消失。</t>
  </si>
  <si>
    <t>第8级起，你可以使你的武器充满神圣能量。
你在每个自己回合里有一次机会，可以在用武器攻击命中某生物时，使该攻击额外造成1d8点冷冻，火焰或闪电伤害（由你选择）。
14级时，该伤害提升到2d8。</t>
  </si>
  <si>
    <t>扩散孢子</t>
  </si>
  <si>
    <t>在10级时，你获得了在一片区域内散布致命的孢子的能力。
当你的一体共生特性处于开启状态下，你可以用一个附赠动作，将真菌孢子抛向至多30英尺外，它们将漂浮在那里10英尺见方的空间中，持续1分钟。
若你再次使用此特性，或使用一个附赠动作取消掉，或你的一体共生特性不再起作用，这片孢子将提前消失。
任何在此空间内开始其回合的生物受到你的孢子光晕伤害，除非其通过一个等同于你法术DC的体质豁免，一个生物每轮只能受到一次该伤害。
只要这片孢子存在，你就不能使用你孢子光晕的反应动作。</t>
  </si>
  <si>
    <t>你通过研究和记忆学习魔法，因此智力是你施展法师法术的关键属性。
每当你的法术需要施法关键属性时均指向你的智力值。
而你法师法术的豁免DC和攻击检定，则使用你的智力调整值。
法术豁免DC＝8＋你的熟练加值＋你的智力调整值
法术攻击调整值＝你的熟练加值＋你的智力调整值</t>
  </si>
  <si>
    <t>云雾势（需11级）</t>
  </si>
  <si>
    <t>你可以消耗4点气对自身施展气化形体。</t>
  </si>
  <si>
    <t>救赎圣誓法术</t>
  </si>
  <si>
    <t>圣武士等级——法术
3——庇护术，睡眠术
5——安定心神，人类定身术
9——法术反制，催眠图纹
13——欧提路克弹力法球，石肤术
17——怪物定身术，力墙术</t>
  </si>
  <si>
    <t>卓越防守</t>
  </si>
  <si>
    <t>7级时，对于你的猎物对你的身体和精神的攻击，你拥有额外韧性。
无论何时你的狩猎开始特性目标使你做出一个豁免投和你做一次技能检定来脱离目标的擒抱，加1d6到你的那次投掷上。</t>
  </si>
  <si>
    <t>阴谋大师</t>
  </si>
  <si>
    <t>从3级起，你可以得到易容工具、文书伪造工具和一种自选赌博工具的熟练。
你同时可以学会两种自选语言。
此外，如果你听到一个生物讲话长于1分钟，你可以确切无误地模仿他的语气和口音。
这允许你模仿来自某个特殊地区的特别口音，只要你知晓这种语言。</t>
  </si>
  <si>
    <t>终焉之力</t>
  </si>
  <si>
    <t>1级起，存在于生和死的朦胧状态中使得你难以被击败。
当生命值被降至0点时，你可以通过一个DC=该次所受伤害+5的魅力豁免。
若豁免成功，作为代替你的生命值被降至1点。
若该次伤害为光耀或重击时你不可使用此能力。
当你通过豁免后直到下一次长休前不能再使用此能力。</t>
  </si>
  <si>
    <t>重塑血肉</t>
  </si>
  <si>
    <t>你可以消耗你的契约者法术位施展一个变形术。
你必须完成一次长休才能再次施展该法术。
先决条件：第7级</t>
  </si>
  <si>
    <t>超限导能</t>
  </si>
  <si>
    <t>第14级起，你可以为你的简单法术增强力量。
施展一个造成伤害的1~5环法师法术时，你可以让法术的伤害直接取其最大值。
该特性不能作用于戏法。
首次发动该特性时，你并不会承受任何减益。
如果你在完成一次长休前再次使用此特性，则你将在施法完成后立刻受到等于该法术每环阶2d12点黯蚀伤害。
你在完成一次长休前，每再使用一次该特性，每环阶的黯蚀伤害就增加1d12。这种反噬伤害将无视任何的抗性和免疫。</t>
  </si>
  <si>
    <t>战狂冲锋</t>
  </si>
  <si>
    <t>从10级起，你在狂暴中可以用一个附赠动作进行疾冲。</t>
  </si>
  <si>
    <t>自然大师</t>
  </si>
  <si>
    <t>第17级起，你获得命令动物和植物生物的能力。
当生物受你的魅惑动植物特性魅惑时，你可以在自己回合内执行一个附赠动作并发出一个口头指令，而所有这些受魅惑生物都将在其下一回合执行该指令。</t>
  </si>
  <si>
    <t>真菌之躯</t>
  </si>
  <si>
    <t>在14级，你体内的真菌改变了你：你不再会被目盲，耳聋，恐慌，或中毒；若一次攻击对你造成重击，它不会对你造成额外伤害除非你处于失能状态。</t>
  </si>
  <si>
    <t>武器联结</t>
  </si>
  <si>
    <t>第3级时，你习得一种让你和你的武器建立魔法联结的仪式。
仪式耗时1小时，且可在短休时进行。
仪式过程中武器必须在你的触及范围内，直至仪式结束前，你都要碰触该武器以完成联结。
联结建立后，只要你不处于失能状态，使用联结武器时就不会被缴械。
如果联结武器与你处于同一位面，则你可以用一个附赠动作召唤其回到你手中。
你至多可以拥有两把建立联结的武器，但一个附赠动作只能召唤一把武器。
如果你试图和第三把武器建立联结，则必须与已经联结的一把武器取消联结。</t>
  </si>
  <si>
    <t>攀云步（需11级）</t>
  </si>
  <si>
    <t>你可以消耗4点气对自身施展飞行术。</t>
  </si>
  <si>
    <t>在3级选择本誓言时，你获得以下两种引导神力选项。
引导神力如何运作，参见神圣誓约职业特性。
和平使节：你可以使用你的引导神力来以神圣力量增强自己的存在。
以一个附赠动作，你为自己在接下来的10分钟内进行的下次魅力（说服）检定中提供+5加值。
斥喝暴力：你可以使用你的引导神力来斥喝那些使用暴力的人。
当一个处于你周围30英尺内的敌人以一次攻击对一个你之外的生物造成伤害时，以一个反应，你强迫攻击者进行一次感知豁免检定。
检定失败则攻击者受到等同于其刚刚造成的伤害的光耀伤害。
成功则受到一半伤害。</t>
  </si>
  <si>
    <t>魔法克星</t>
  </si>
  <si>
    <t>11级时，你获得打断其他人的魔法的能力。
60尺内，当你看到一名角色使用法术或者传送，你可以用你的反应魔法性地来尝试打断它。
角色必须成功通过一个难度等同于你的施法DC的感知豁免，否则它的法术和传送失败并浪费。
你使用该特性后，不能再次使用它直到你完成一次短休或者长休。</t>
  </si>
  <si>
    <t>战术大师</t>
  </si>
  <si>
    <t>从第3级开始，你可以把协助动作作为附赠动作使用。
此外，当你使用协助动作帮助一个盟友攻击一个生物时，如果目标可以看到你或者听到你的话，攻击的目标可以在30尺以内，而不是你的5尺之内。</t>
  </si>
  <si>
    <t>凶兆猎犬</t>
  </si>
  <si>
    <t>6级时，你获得一种能力，你能够驱使嚎叫的幽暗生物来折磨你的敌人的。
你可以以一个附赠动作消耗3点术法点选择一个120尺内你可见的生物作为目标，用魔法召唤一头凶兆猎犬的猎犬去猎杀它。
凶兆猎犬用恐狼的模板但有以下变化：
猎犬的体型由大体型变为中等体型，猎犬视作怪兽而不是野兽。
当猎犬被召唤时获得等同于你术士等级一半的临时生命值。
猎犬可以像穿越困难地形一样穿过其他生物或物体。
如果当猎犬的回合结束时处于某个物体内则会受到5点的力场伤害。
当猎犬的回合开始时，自动知晓猎物的所在。
如果目标处于躲藏状态，它对猎犬来说不再处于该状态。
猎犬被召唤时出现在目标30尺内一个由你选择的空间。
为猎犬投掷先攻。
当猎犬行动时，它只能以最短路径冲向目标猎物，以及只能在攻击目标猎物时执行动作。
猎犬可以使用借机攻击，但对象只能是目标猎物。
此外，当凶兆猎犬在目标猎物5尺内时，目标对你所释放的任何法术的豁免上都承受劣势。
凶兆猎犬会在它自己降为0血、猎物降为0血或5分钟后消失。</t>
  </si>
  <si>
    <t>凶兆符记</t>
  </si>
  <si>
    <t>你可以消耗你的契约者法术位施展一个降咒。
你必须完成一次长休才能再次施展该法术。
先决条件：第5级</t>
  </si>
  <si>
    <t>幻术学者</t>
  </si>
  <si>
    <t>从第2级你选择该学派起，你向法术书中抄写幻术系法术的时间和金钱花费减半。</t>
  </si>
  <si>
    <t>钉刺反冲</t>
  </si>
  <si>
    <t>从14级起，每当你5尺内有生物用近战攻击命中你，同时你处于狂暴中且并非失能，攻击者将立即受到3点穿刺伤害。
你必须穿着钉刺甲才能使用这个能力。</t>
  </si>
  <si>
    <t>风暴领域法术</t>
  </si>
  <si>
    <t>牧师等级——法术
1st——云雾术、雷鸣波
3rd——造风术、粉碎音波
5th——召雷术、雪雨暴
7th——操控水体、冰风暴
9th——湮灭波、疫病虫群</t>
  </si>
  <si>
    <t>战争魔法</t>
  </si>
  <si>
    <t>第7级起，当你使用动作施展戏法时，可以用附赠动作发动一次武器攻击。</t>
  </si>
  <si>
    <t>噬焰流（需17级）</t>
  </si>
  <si>
    <t>你可以消耗5点气施展火墙术。</t>
  </si>
  <si>
    <t>护卫光环</t>
  </si>
  <si>
    <t>从7级起，你可以以自己的健康为代价保护盟友免受伤害。
当一个处于你10尺内的生物受到伤害时，你可以用一个反应动作，魔法性地使你代替该生物承受此伤害。
此特性不会传递任何该伤害可能附带的效果，该伤害也无法被任何方式减少。
在18级，此光环的距离增加到30英尺。</t>
  </si>
  <si>
    <t>杀手反制</t>
  </si>
  <si>
    <t>15级时，当你的猎物企图干扰你时你能够反击。
如果你的狩猎开始特性目标使你做出一个豁免投，你能够使用你的反应来对其做出一次武器攻击。
你在进行豁免检定前立刻做出该攻击。
如果你击中，你的豁免自动成功，否则只造成普通攻击效果。</t>
  </si>
  <si>
    <t>洞察力</t>
  </si>
  <si>
    <t>从第9级开始，如果你至少花1分钟观察或与战斗之外的其他生物进行交互，你可以了解到跟你自己的能力相比较的某些信息。
DM告诉你，在你选择的下列两个特征中，是否你的相等、优越或低等：
智力值
感知值
魅力值
职业等级（如果有的话）
如果你的DM允许，你也有可能知道这个生物的一段经历或者它的一个性格特征，如果它有的话。</t>
  </si>
  <si>
    <t>幽影漫步</t>
  </si>
  <si>
    <t>14级时，你获得在暗影间穿梭的能力。
当你处于微光或黑暗中时，以一个附赠动作你可以魔法地将自己传送至120尺内另一处未被占据并自己可见的微光或黑暗中。</t>
  </si>
  <si>
    <t>命运窃贼</t>
  </si>
  <si>
    <t>你可以消耗你的契约者法术位施展一个灾祸术。
你必须完成一次长休才能再施展该法术。</t>
  </si>
  <si>
    <t>精通次级幻影</t>
  </si>
  <si>
    <t>从第2级你选择该学派起，你习得戏法次级幻影。
如果你已学会此戏法，则你可以学习另一个自选的法师戏法。
该戏法不计入你的已知戏法数目限制。
你施展戏法次级幻影时，可以在一次施法中同时创造出声音和影像。</t>
  </si>
  <si>
    <t>第1级起，你获得军用武器和重甲的熟练项。</t>
  </si>
  <si>
    <t>秘法打击</t>
  </si>
  <si>
    <t>第10级时，你习得用武器攻击削弱敌人对你法术抵抗能力的方法。
当你的武器攻击命中敌人后，直至你下一回合结束前，该生物对抗你下一个法术所进行的豁免检定具有劣势。</t>
  </si>
  <si>
    <t>风灵突进</t>
  </si>
  <si>
    <t>你可以消耗2点气施展造风术。</t>
  </si>
  <si>
    <t>守护之魂</t>
  </si>
  <si>
    <t>从15级起，神圣的实体在战斗中为你治疗伤口。
若你在战斗中结束你的回合时，剩余的生命值少于一半，且你未处于失能状态，则你恢复等于1d6+你圣武士等级一半的生命值。</t>
  </si>
  <si>
    <t>误导</t>
  </si>
  <si>
    <t>从13级起，你的急才有时候能让另一个生物代替你承受攻击。
每当你成为一次攻击的目标，并且在你的5尺距离内有生物为你对抗这次攻击提供了掩蔽，你可以使用你的反应将这次攻击的目标转移给这个生物。</t>
  </si>
  <si>
    <t>幽暗形态</t>
  </si>
  <si>
    <t>18级时，你可以耗费6点术法点以一个附赠动作魔法地将自己转变为暗影形态。
在此形态中，你对除力场和光耀之外的所有伤害形势都具有抗性。
并且你可以像穿越困难地形一般地穿过其他生物或物体。
若回合结束时你处于某个物体内则会受到5点的力场伤害。
你能维持这种状态1分钟。
当你以一个附赠动作来解除暗影形态、处于失能或死亡时会提前结束状态效果。</t>
  </si>
  <si>
    <t>饥渴魔刃</t>
  </si>
  <si>
    <t>当你自身回合内使用契约武器执行攻击动作时，你可以发动两次攻击而非一次。
先决条件：第5级，刃之魔契</t>
  </si>
  <si>
    <t>易变幻象</t>
  </si>
  <si>
    <t>第6级起，你施展持续时间不少于1分钟的幻术系法术时，可以用你的动作改变幻象的外形（仍需遵守相应法术的描述），前提是你必须可以看见该幻象。</t>
  </si>
  <si>
    <t>风暴狂怒</t>
  </si>
  <si>
    <t>第1级起，你可以用雷霆驱逐攻击者。
身处你周边5尺范围内一个你能看见的生物攻击命中你时，你可以用你的反应迫使该生物进行一次敏捷豁免。
豁免失败者将受到2d8点闪电或雷鸣伤害（由你选择），豁免成功则伤害减半。
你可以使用该特性的次数等于你的感知调整值（至少为一次）。
而你将在完成一次长休后重新恢复所有的使用次数。</t>
  </si>
  <si>
    <t>秘法冲锋</t>
  </si>
  <si>
    <t>第15级时，你可以在使用动作如潮时传送至多30尺距离。
传送的目的地必须是你能看到且未被占据的空间。
你可以在使用动作如潮提供的额外动作之前或之后进行传送。</t>
  </si>
  <si>
    <t>身化长流</t>
  </si>
  <si>
    <t>作为一个动作，你可以消耗1点气并指定你周边120尺内一块不大于30尺的冰或水的区域。
你可以将该区域内的水凝为冰，反之亦可，并且还可以将区域内的冰塑造成任意的形状。
你可以提高或降低冰的高度，创造或填平沟壑，竖起或放倒冰墙，或是塑造一根冰柱。
这些造型的最大尺寸不能超过该区域最大边长的一半。
例如，假设你影响一块30尺的方状区域，你可以竖起的冰柱高度至多为15尺，提升或降低区域内总体高度至多15尺，创造的沟壑最深15尺，等等。
你不能通过塑形冰来困住或伤害区域内的生物。</t>
  </si>
  <si>
    <t>救赎使节</t>
  </si>
  <si>
    <t>在20级时，你成为了和平的化身，使你获得下述好处：
你对于其他生物造成的所有伤害具有抗力（它们的攻击、法术、和其他效果）。
当一个生物以一次攻击对你造成伤害时，它受到等同于其对你造成的一半伤害的光耀伤害。
当你对一个生物攻击、施法或以此特性以外的方式造成伤害，那么在完成一次长休息之前此特性对该生物无效。</t>
  </si>
  <si>
    <t>心灵欺骗</t>
  </si>
  <si>
    <t>从17级起，除非你允许，否则你的思想不能被心灵感应或者其他能力阅读。
如果你使用魅力（欺瞒）检定并在与思想阅读者的感知（洞悉）检定的对抗之中胜出，你还可以伪造思想使对方信以为真。
此外，不管你说什么，你总是可以选择让魔法判定你在说真话并显现出相应的迹象。
你也不会因为魔法效应的影响而被强迫说出真话。</t>
  </si>
  <si>
    <t>风语者</t>
  </si>
  <si>
    <t>从1级起，你操纵的奥术魔法浸染着风元素之力。
你可以听、说、读、写原初语。
（了解这种语言允许你了解这些说这种语言的种族，同时你说的话也被他们理解：水族语,气族语,火族语,土族语）。</t>
  </si>
  <si>
    <t>穹宇尽视</t>
  </si>
  <si>
    <t>你可以随意施展秘法眼，且无需消耗法术位。
先决条件：第15级</t>
  </si>
  <si>
    <t>幻影化形</t>
  </si>
  <si>
    <t>第10级起，你可以如同本能反应般，瞬间创造出一个自身的幻象分身以应对危险。
当一个生物对你发动攻击检定时，你可以用你的反应，在攻击者和你之间插入你自身的幻象分身。
攻击者对你的攻击将直接判为未命中，幻象分身也随即消失。
你必须完成一次长休或短休后才能再次使用该特性。</t>
  </si>
  <si>
    <t>引导神力：毁灭狂怒</t>
  </si>
  <si>
    <t>第2级起，你可以用引导神力特性为自己装备无拘束的凶猛风暴之力。
当你造成闪电或雷鸣伤害时，可以使用引导神力使该伤害的伤害掷骰直接取最高值而无需掷骰。</t>
  </si>
  <si>
    <t>精通战争魔法</t>
  </si>
  <si>
    <t>第18级起，你执行施法动作时，可以用附赠动作发动一次武器攻击。</t>
  </si>
  <si>
    <t>飞炎击</t>
  </si>
  <si>
    <t>你可以消耗2点气施展燃烧之手。</t>
  </si>
  <si>
    <t>王冠圣誓法术</t>
  </si>
  <si>
    <t>3rd  命令术，强制决斗。
5th  守护之链，诚实之域
9th  活力灵光，灵体卫士
13th 放逐术，信仰守卫
17th 威力法阵，指使术</t>
  </si>
  <si>
    <t>散兵战术</t>
  </si>
  <si>
    <t>从3级起，你在战斗中变得难以被压制。
当一个敌人在你周围5英尺内结束其回合时，你可以以一个反应移动至多你速度的一半。
此移动不会导致借机攻击。</t>
  </si>
  <si>
    <t>暴风魔法</t>
  </si>
  <si>
    <t>从1级起，你与风元素魔法紧密联系起来。
每当你在你自己的行动轮内施展一个并非戏法的法术时，你可以用附赠动作导致旋转的风元素飙风围绕着你。
此时你可以飞行10尺，而不引起借机攻击。</t>
  </si>
  <si>
    <t>缚主之音</t>
  </si>
  <si>
    <t>只要你与你的魔宠处于同一位面，你就可以用心灵感应与其进行交流，以及使用其感官感知世界。
此外，当你通过魔宠的感官感知时，你可以通过魔宠用你自己的声音说话，而不论你的魔宠是否能够说话。
先决条件：链之魔契</t>
  </si>
  <si>
    <t>亦真亦幻</t>
  </si>
  <si>
    <t>第14级起，你学会将暗影魔法编入幻术中的秘法，并以此使你的幻术获得半真实的效果。
你施展一个1环或更高环阶的幻术系法术时，可以选择幻象中一个非活化的非魔法物件，并让该物件化作真实。
你可以在自己回合中，相应法术持续时间内以一个附赠动作完成此事。
被指定的物件将在接下来1分钟内保持真实。
例如，你可以用幻术创造出一座桥梁横跨峡谷，而后将之化作真实以让你的队友在持续时间内穿行于桥面。
被化作真实的物件无法造成伤害，也无法以任何其他方式直接伤害任何事物。</t>
  </si>
  <si>
    <t>雷鸣打击</t>
  </si>
  <si>
    <t>第6级起，当你对一个大型或更小体型的生物造成闪电伤害时，你还可以同时将其往远离你的方向推动至多10尺。</t>
  </si>
  <si>
    <t>魔射手学识</t>
  </si>
  <si>
    <t>在3级时，你作为精灵军事传统的研习者学会了魔法理论或者自然知识。
你从奥秘或者自然中选择一个技能获得熟练，而且从魔法伎俩或者德鲁伊伎俩中选择一个戏法并学会。</t>
  </si>
  <si>
    <t>清流鞭</t>
  </si>
  <si>
    <t>你可以用一个动作消耗2点气创造一根水鞭推拉目标使其失去平衡。
指定你周边30尺区域内一个你能看见的生物，并迫使其进行一次敏捷豁免。
豁免失败者将受到3d10点钝击伤害，此外你每额外消耗1点气则再增加1d10点钝击伤害，且你可以使目标倒地或者将其向你的方向拉近至多25尺。
豁免成功则伤害减半，且不会被拉近和击倒。</t>
  </si>
  <si>
    <t>从3级起，若选取此誓言，你获得以下引导神力选项。
捍卫挑战：以一个附赠动作，你发出挑战逼迫其他生物与你战斗。
你可以选择30尺内任意数量你可以看见的生物，他们每一个都必须要通过一次感知豁免。
如果豁免失败，那个生物将不能自愿从你周围30尺范围离开。
如果你死亡，或者你失能，或者生物与你距离超过30尺，则此效果终结。
扭转局势：以一个附赠动作，你可以引导神力支撑受伤的生物继续战斗。
你可以选择你周围30尺内任意数量可以听见你说话的生物，如果他们生命值在一半以下，他们将立即恢复1d6+你的魅力调整值（最小为1点）的生命值。</t>
  </si>
  <si>
    <t>当你在3级时选择此范型时，你得到对于自然和生存技能的熟练。
当使用上述熟练进行的任何属性检定中，你的熟练加值加倍。</t>
  </si>
  <si>
    <t>风暴之心</t>
  </si>
  <si>
    <t>从6级起，你对闪电和雷鸣伤害获得抗力。
每当你施展一个1环或以上且造成闪电或雷鸣伤害的法术时，猛烈的魔法从你身体内爆发而出。
这次爆发导致所有10尺内你选择的可见生物（每次使用此能力都指定），都承受等于你术士等级一半的闪电或雷鸣伤害。</t>
  </si>
  <si>
    <t>坟墓低语</t>
  </si>
  <si>
    <t>你可以随意施展法术死者交谈，且无需消耗法术位。
先决条件：第9级</t>
  </si>
  <si>
    <t>死灵学者</t>
  </si>
  <si>
    <t>从第2级你选择该学派起，你向法术书中抄写死灵系法术的时间和金钱花费减半。</t>
  </si>
  <si>
    <t>第8级起，你可以使你的武器充满神圣能量。
你在每个自己回合里有一次机会，可以在用武器攻击命中某生物时使该攻击额外造成1d8点雷鸣伤害。
14级时，该伤害提升到2d8。</t>
  </si>
  <si>
    <t>奥术射击</t>
  </si>
  <si>
    <t>在3级时，你学会在射击时施放一些特殊的魔法效果。
当你获得这个特性时，你学会两种你选择的奥术射击选项。
每个回合，当你以一个攻击动作的一部分来用短弓或者长弓射出箭矢时，你可以为你的箭矢挑选一个你拥有的奥术射击选项。
你可以在箭矢击中一名角色时决定是否使用该选项，除非该选项不包括一个攻击骰。
你拥有两次使用该特性的机会，而且你在完成一次短休或长休后重新获得所有被消耗的的使用次数。
你会获得一个额外的你选择的奥术射击选项当你到达一定战士等级时：7级，10级，15级和18级。
所有的选项在你成为18级战士时都会提升。</t>
  </si>
  <si>
    <t>滚石流（需17级）</t>
  </si>
  <si>
    <t>你可以消耗6点气施展石墙术。</t>
  </si>
  <si>
    <t>神圣誓忠</t>
  </si>
  <si>
    <t>从7级起，如果一个在你周围5尺内的生物受到伤害，你可以使用你的反应魔法地代替目标生物承受这一次伤害，使目标不再受伤。
你不能用任何方式减少或者阻止这个伤害。</t>
  </si>
  <si>
    <t>优异灵活</t>
  </si>
  <si>
    <t>在9级时，你的行走速度增加10英尺。
若你具有攀爬或游泳速度，这个能力也会增加在这些速度上。</t>
  </si>
  <si>
    <t>风暴导向</t>
  </si>
  <si>
    <t>从6级起，你获得对你周边气象的微妙掌控。
如果正在下雨，你可以用一个动作，使你身边20尺半径的范围停止下雨。
你可以以一个附赠动作终止这一效果。
如果正在刮风，你可以每轮以一个附赠动作掌控你身边一百尺半径范围的风向。
风会保持吹往你指定的方向，直到你的下一个行动轮。
你无法改变风速。</t>
  </si>
  <si>
    <t>巫术视界</t>
  </si>
  <si>
    <t>变形生物以及由幻术和变化系魔法变形的生物在你身边30尺视线范围内时，你将直接看出其真实形态。
先决条件：第15级</t>
  </si>
  <si>
    <t>惧怖收割</t>
  </si>
  <si>
    <t>第2级时，你可以在用法术杀死敌人时汲取其生命能量。
你每回合有一次机会，在以一个环阶不低于1环的法术杀死一个或多个生物时，可以恢复等于该法术环阶两倍的生命值。
如果你使用的是死灵系法术，则其恢复的生命值为法术环阶的三倍。
你以此杀死不死生物或构装生物时，无法从该特性获得任何益处。</t>
  </si>
  <si>
    <t>风暴降生</t>
  </si>
  <si>
    <t>第17级起，当你不在地底或室内时，你得到等同于你步行速度的飞行速度。</t>
  </si>
  <si>
    <t>魔法箭矢</t>
  </si>
  <si>
    <t>在7级时，你学会在箭矢中灌注魔法。
无论何时你用短弓或者长弓射出普通箭，你都可以为了让它能够克服对非魔法攻击伤害的抗性和免疫而将其转变为魔法箭矢。
这个魔法会在箭击中或未命中目标后立刻消失。</t>
  </si>
  <si>
    <t>额外熟练</t>
  </si>
  <si>
    <t>当你3级时，若你还没有获得表演技能项熟练，则你熟练之。
你的武术技巧将战斗与舞者的精确及小丑的滑稽混合在一起。
你同时也能得到啤酒酿造工具的熟练如果你还未获得。</t>
  </si>
  <si>
    <t>顽强精神</t>
  </si>
  <si>
    <t>从15级起，你在避免陷入震慑或者麻痹状态的豁免骰中得到优势。</t>
  </si>
  <si>
    <t>突袭大师</t>
  </si>
  <si>
    <t>从13级起，你精通于引领突袭，在战斗中首先行动。
你在先攻检定时具有优势。
此外，在第一轮战斗中你所命中的第一个生物对你和其他人而言会变得更容易打击；直到你下一回合开始之前，所有对它进行的攻击检定具有优势。</t>
  </si>
  <si>
    <t>暴风狂怒</t>
  </si>
  <si>
    <t>14级起，每当你在一次近战攻击中被命中，你可以用你的反应动作对攻击者造成等于你术士等级的闪电伤害。
此外，攻击者必须进行一次力量豁免，DC等于你的术士法术豁免。
一旦豁免失败，攻击者将被直线推开20尺。</t>
  </si>
  <si>
    <t>月之仪态</t>
  </si>
  <si>
    <t>你不再需要睡眠，同样不能以任何手段强制入梦。
为了获得长休息的益处，你可以花费8小时执行轻度的工作，例如阅读你的影之书和放哨。
先决：书之魔契</t>
  </si>
  <si>
    <t>不死奴仆</t>
  </si>
  <si>
    <t>第6级起，如果你法术书中未有法术操纵死尸，则将之加入法术书。
施展操纵死尸 时，你可以指定额外的一具尸体或一堆骸骨以创造一个额外的僵尸或骷髅，并按法术详述进行设定。
此外，每当你用死灵系法术创造不死生物时，这些生物还可以获得以下增益：
其生命值上限增加，数值等于你的法师等级。
其武器的伤害掷骰可以加上你的熟练加值。</t>
  </si>
  <si>
    <t>诡术领域法术</t>
  </si>
  <si>
    <t>牧师等级——法术
1st——魅惑人类、易容术
3rd——镜影术、行动无踪
5th——闪现术、解除魔法
7th——任意门、变形术
9th——支配人类、篡改记忆</t>
  </si>
  <si>
    <t>曲线射击</t>
  </si>
  <si>
    <t>在7级时，你学会如何引导偏离的箭矢到新的目标上。
当你使用了魔法箭矢投攻击骰且未命中时，你能够使用一个附赠动作来指定一个距离原本目标60尺内的不同目标重投攻击骰。</t>
  </si>
  <si>
    <t>醉拳法门</t>
  </si>
  <si>
    <t>当你3级时，选择了这个范型的武僧使得你学会了如何在疾风连打中快速的扭转与行动躯体。
每当你使用疾风连击时，你将获得撤离动作的好处，而你的步行速度增加10英尺直到当前回合结束。</t>
  </si>
  <si>
    <t>崇高卫士</t>
  </si>
  <si>
    <t>从20级起，对于那些献身于你所遵从的事业的人而言，你已经成为了一个鼓舞人心的完美典范。
你可以用一个动作在接下来1个小时里得到如下好处：
你抵抗由非魔法武器造成的钝击、穿刺和挥砍伤害。
在你30尺距离内的盟友在进行死亡豁免时具有优势。
你和你30尺距离内的盟友在感知豁免上具有优势。
如果你死亡或者进入失能状态，这个效果将提前结束。
一旦你使用了这个能力，在你完成一次长休息之前你不能再次使用。</t>
  </si>
  <si>
    <t>突袭打击</t>
  </si>
  <si>
    <t>从17级起，你可以以致命的速度进行打击。
若你在你的回合进行攻击动作，你可以以一个附赠动作进行一次额外的攻击。
此攻击可以从你的偷袭中收益，即使你已经在此回合中使用了它，但是你不能在一回合中对同一目标偷袭一次以上。</t>
  </si>
  <si>
    <t>清风之灵</t>
  </si>
  <si>
    <t>18级时，你获得60尺飞行速度，且免疫闪电与雷鸣伤害。
以一个动作，你可以将你的飞行速度降低到30尺，持续一小时。
当你这么做时，你可以指定在你身边30尺内的，3+你的魅力调整值个生物。
这些被选定的生物获得30尺飞行速度，持续1小时。
你不能在一次短休息或者长休息前再一次使用此能力。</t>
  </si>
  <si>
    <t>飞蝇斗篷</t>
  </si>
  <si>
    <t>以一个附赠动作，你周身环绕起外观如同纷飞蚊蝇般的魔法灵光。
灵光从你四周散发5英尺，但不会穿过全掩蔽。
灵光持续到你失能或以一个附赠动作解消它。
灵光给予你在魅力（威吓）检定的优势，但你在所有其他魅力检定上遭受劣势。
任何在灵光内开始回合的生物，受到等于你魅力调整值的毒素伤害（最小为0）。
当你使用此魔能祈唤后，在完成一次短休或长休前，你无法再次使用这祈唤。
先决：等级5</t>
  </si>
  <si>
    <t>不死适应</t>
  </si>
  <si>
    <t>第10级起，你对黯蚀伤害具有抗性，且你的生命值上限不会被降低。
你已经花了相当长的时间研究不死生物和驱役其力量，所以你已经可以适应其一些负面效应。</t>
  </si>
  <si>
    <t>诡术祝福</t>
  </si>
  <si>
    <t>从第1级选择该领域起，你可以用你的动作触碰处你自身之外的一个自愿目标，并使他在进行敏捷（隐匿）检定时具有优势。
该祝福持续1小时或直至你再次使用该特性为止。</t>
  </si>
  <si>
    <t>预备射击</t>
  </si>
  <si>
    <t>15级起，无论战斗何时开始你都有魔法箭矢可用。
如果你投了先攻骰且没有任何奥术射击使用次数，你重新获得一次使用机会。</t>
  </si>
  <si>
    <t>微醺摇摆</t>
  </si>
  <si>
    <t>当你6级时，你可以突然地以摇摆的方式作出移动。
你将获得以下好处：
鲤鱼打挺：当你倒地时，你可以花费5尺移动力起身而不是一半的移动力。
借力打力：当一个生物对你的一次近战攻击失手时，你可以花费1点气作此反应，让这次攻击击中在你周围5尺范围内由你选择的一名可见生物，但不能是攻击者。</t>
  </si>
  <si>
    <t>梦幻舞步</t>
  </si>
  <si>
    <t>从3级起，你冲刺，攻击，摆脱这些战斗中的动作就像一串模糊的身影。
在你的回合，如果你对一个生物进行一次近身攻击，那个生物在你回合剩下的时间内无法对你进行借机攻击。</t>
  </si>
  <si>
    <t>魔能斩击</t>
  </si>
  <si>
    <t>每回合一次，当你以契约武器命中一个生物，你可以消耗一个契术师法术位，对目标造成额外1d8+每法术位等级1d8的力场伤害，如果目标体型是巨型或更小，你可以将它击倒。
先决：等级5，刃之魔契</t>
  </si>
  <si>
    <t>命令亡灵</t>
  </si>
  <si>
    <t>第14级起，你可以用魔法夺取不死生物的控制权，甚至可以夺取其他法师所创造的不死生物。
作为一个动作，你可以指定一个在距你60尺内你能看见的不死生物。
该生物必须进行一次对抗你法师法术豁免DC的魅力豁免。
若豁免成功，则你将不能对该生物再次使用此特性。
若豁免失败，则该生物变为对你友善，并服从你的命令，直至你再次使用此特性。
以该方式操纵智慧不死生物要更难一些。
如果目标的智力值不低于8，则它在进行该豁免时具有优势。
而智力不低于12的不死生物，即使其豁免失败也可以每小时重掷豁免，直至其豁免成功并挣脱你的控制。</t>
  </si>
  <si>
    <t>引导神力：召唤分身</t>
  </si>
  <si>
    <t>第2级起，你可以用引导神力特性来创造一个你自身的幻象分身。
作为一个动作，你可以创造一个完美的自身幻象。
该幻象持续存在一分钟，或直至你失去对该特性的专注（等同于专注一个法术）。
该幻象出现在你身边30尺内一个你能看见且未被占据的空间。
你在自己回合内可以用一个附赠动作让该幻象移动至多30尺到某个你能看见的地方，但其必须始终保持离你120尺以内。
在幻象持续期间，你可以从幻象所在位置施展法术，但仍必须使用你自己的感官。
当你和幻象都在同一个目标身边5尺内，且该目标可以看见幻象时，由于幻象对目标造成的干扰，你对该目标发动攻击而进行的攻击检定具有优势。</t>
  </si>
  <si>
    <t>放逐箭</t>
  </si>
  <si>
    <t>你尝试用你的防护魔法来暂时放逐你的目标到一片属于精灵沃野的无害区域。
被这发箭击中的角色必须通过一个魅力豁免或者被放逐。
当被这种方式放逐时，目标速度降为0，变为失能。
在他的回合结束时，目标在他被放逐前的位置出现。
如果该位置被占据，则他在最近的未被占据空间出现。
当你的战士等级到18级时，目标被箭击中时还会受到2d6的力场伤害。</t>
  </si>
  <si>
    <t>醉汉机运</t>
  </si>
  <si>
    <t>当你11级时，你似乎总是能在最正确的时刻获得机运的反弹。
当你进行一次属性检定，攻击检定或豁免检定并在检定中拥有劣势时，你可以花费2点气抵消这个劣势。</t>
  </si>
  <si>
    <t>时时刻刻都要大胆</t>
  </si>
  <si>
    <t>从3级起，你万无一失的自信驱使着你去战斗。
你将你的魅力调整值加入你的先攻掷骰值。
你也可以通过一种额外的方式来使用偷袭攻击：只要你在目标生物周围5尺内，并且没有其他生物在你5尺内，你的攻击检定也没有劣势，你就可以无需攻击检定的优势对目标生物进行偷袭。
其他所有关于偷袭的规则依然适用于你。</t>
  </si>
  <si>
    <t>幽魂凝视</t>
  </si>
  <si>
    <t>以一个动作，你得到看穿30尺范围的固态物体的能力。
这种特殊的视觉持续1分钟，或直到你的专注终止（如同你专注于一个法术）。
在此期间，你观察物体所看到的是影子般的、透明的画面。
当你使用此魔能祈唤后，在完成一次短休或长休前，你无法再次使用这祈唤。
先决：等级7</t>
  </si>
  <si>
    <t>变化学者</t>
  </si>
  <si>
    <t>从第2级你选择该学派起，你向法术书中抄写变化系法术的时间和金钱花费减半。</t>
  </si>
  <si>
    <t>引导神力：幽影斗篷</t>
  </si>
  <si>
    <t>第6级起，你可以用引导神力特性来消失不见。
作为一个动作，你变成隐形状态，该状态将持续至你的下一回合结束。
当你攻击或施法时，将随即显形。</t>
  </si>
  <si>
    <t>欺诈箭</t>
  </si>
  <si>
    <t>你的附魔魔法会让箭暂时欺骗目标。
被这发箭击中的角色会额外受到2d6的精神伤害，而且选择距离目标30尺内的一名队友。
目标必须成功通过一个感知豁免，或者被选择的队友魅惑直到你的下一个回合开始。
这个效果会提前结束如果被选择的队友攻击，伤害被魅惑的目标或者强迫其投豁免。
当你的战士等级到18级时该精神伤害增加到4d6。</t>
  </si>
  <si>
    <t>酒疯沉醉</t>
  </si>
  <si>
    <t>当你17级时，你能对一大群敌人进行超量次数的乱舞打击。
每当你使用你的疾风连击时，你可以用它进行最多三次的额外攻击（疾风连击最多可以进行五次攻击），前提是每一次疾风连击都能在本回合中取一个不同生物作为攻击目标。</t>
  </si>
  <si>
    <t>潇洒气质</t>
  </si>
  <si>
    <t>从9级起，你的魅力变得更加迷人。
你可以用一个动作进行一次魅力（游说）检定来对抗一个生物的感知（洞察）检定。
目标生物必须能听到你的声音，并且你们两个必须会同一种语言。
如果那个生物是敌对的并且你的检定成功，它对除你之外的其他目标攻击取劣势，并且不能对除你之外的目标进行借机攻击。
这个效果持续1分钟，或你的队友攻击/用法术影响了这个目标，或你移动到远离目标60尺外为止。
如果那个生物不是敌对的并且你的检定成功，它被你魅惑1分钟。
当它被魅惑时，它认为你是一个友好的熟人。
这个效果会在你或者你的队友做出任何对他有害的行为之后立即结束。</t>
  </si>
  <si>
    <t>深海赠礼</t>
  </si>
  <si>
    <t>你可以在水下呼吸，并且你得到等于你步行速度的游泳速度。
你可以施展一次水下呼吸法术，而无需消耗法术位。
当你结束一次长休后，你重新获得此能力。
先决：等级5</t>
  </si>
  <si>
    <t>次级炼金</t>
  </si>
  <si>
    <t>从第2级你选择该学派起，你可以暂时转变一件非魔法物件的物理属性，将其构成材料变成另一种物质。
你对一件物件施行某些特殊的炼金程序使其完成转化，该物件必须完全由木材，石头（不包括宝石），钢铁，铜，或者白银制成，而后你可以将其变为上述材质中的另一种。
你每花费10分钟施行该程序，就可以转变1立方尺的物质。
1小时后，或者当你的专注中断时（其规则等同于进行法术专注），材质就会复原。</t>
  </si>
  <si>
    <t>第8级起，你可以使你的武器染上神赐的毒素。
你在每个自己回合里有一次机会，可以在用武器攻击命中某生物时使该攻击额外造成1d8点毒素伤害。
14级时，该伤害提升到2d8。</t>
  </si>
  <si>
    <t>爆裂箭</t>
  </si>
  <si>
    <t>你将从塑能魔法中汲取的力场能量注入到箭中，这股能量会在你攻击后爆炸。
当箭击中目标后，目标和其10尺内所有的角色都受到2d6的力场伤害。
当你的战士等级到18级时该力场伤害增加到4d6。</t>
  </si>
  <si>
    <t>剑圣之途</t>
  </si>
  <si>
    <t>当你在第3级时选择了这个宗派，你特殊的武术训练使你精通于某些特定武器使用技巧。
这一流派同时还包括了对书画艺术的研究。你获得以下好处：
剑圣武器:选择两种武器作为你的剑圣武器，一种近战武器和一种远程武器。
这两种武器可以在不带有重型和特殊属性的简易或军用武器中任选。
长弓也算在内。
如果你还未拥有所选武器的熟练项，你获得之。
所选武器算作你的武僧武器。
这一宗派的许多职业特性只有当你使用剑圣武器时才能生效。
当你的武僧职业等级分别达到第6级、第11级和第17级时，你可以遵从上述标准，选择另一种武器——近战或远程武器均可——作为你的剑圣武器。
灵巧格挡：如果你持握一件剑圣武器，并在你的回合中进行了一次徒手攻击作为攻击动作的一部分，若该武器是近战武器，则你可以用它来保护自己。
直到你的下回合开始之前你的AC获得+2加值，只要武器还在你的手中且你未陷入失能状态。
持弓审固：你可以在你的回合中使用一次附赠动作使你的剑圣武器远程攻击变得更为致命。
当你这样做时，你用剑圣武器发动的远程攻击所命中的任何目标将会额外受到1d4点该武器的属性种类的伤害。
你保留这一好处直到当前回合结束。
书画之道：你在书法工具或画家工具中选择其一，获得熟练项。</t>
  </si>
  <si>
    <t>优雅战技</t>
  </si>
  <si>
    <t>从13级起，你可以轻松熟练的完成困难的战技。
你可以在你的回合用一个附赠动作来获得在同一回合中下一个敏捷（体操）或力量（运动）检定的优势。</t>
  </si>
  <si>
    <t>永生者赠礼</t>
  </si>
  <si>
    <t>当你的魔宠距离你100英尺内时，若你恢复生命值，所有决定你恢复生命值点数的骰子，都被视为骰出了最大值。
先决：链之魔契</t>
  </si>
  <si>
    <t>变化师之石</t>
  </si>
  <si>
    <t>第6级起，你可以花费8小时时间创造一颗储存着变化魔力的变化师之石。
你可以自己保有石头获得其增益或将其赠予别人。
持有变化师之石的生物将从中获得你所选择的增益。
在创造变化师之石时，选择下述效应其一：
60尺黑暗视觉，详见第8章
该生物未处于重载时，其速度提升10尺
具有体质豁免检定的熟练项
具有对强酸、冷冻、闪电、火焰、雷鸣伤害之一的抗性（每当你选择该增益时自选一种伤害类型）
你自己持有变化师之石时，你每施展一个1环或更高环阶变化系法术，都可以改变你的变化师之石所带的效应。
你创造了一颗新的变化师之石后，原有的石头便会失效。</t>
  </si>
  <si>
    <t>精通分身</t>
  </si>
  <si>
    <t>第17级起，你使用召唤分身时可以同时制造至多四个自身的幻象分身而非一个。
作为你自己回合内的一个附赠动作，你可以让任意数量的该分身移动至多30尺到某个你可以看见的地方，但幻象必须始终保持离你120尺之内。</t>
  </si>
  <si>
    <t>凋零箭</t>
  </si>
  <si>
    <t>你在你的箭上施展死灵魔法。
被这发箭击中的角色会额外受到2d6的黯蚀伤害。
目标必须成功通过一个体质豁免，或者他的武器攻击造成的伤害在你的下一个回合开始之前减半。
当你的战士等级到18级时该黯蚀伤害增加到4d6。</t>
  </si>
  <si>
    <t>人剑合一</t>
  </si>
  <si>
    <t>第6级起，你能将“气”灌注到剑圣武器之中，这为你带来以下好处： 
剑气：攻击对非魔法攻击和伤害具有抗性或免疫的目标时，你的剑圣武器攻击视为魔法攻击。
巧劲：当你使用剑圣武器命中目标时，你可以消耗1点“气”使得该武器对该目标造成额外伤害，数值等于你的“武艺”投骰。
该特性你每回合只能使用一次。</t>
  </si>
  <si>
    <t>决斗大师</t>
  </si>
  <si>
    <t>从17级起，你对剑术的精通使你可以扭转战斗的胜负。
如果你的一次攻击失手，你可以选择以优势再投一次攻击骰。
一但你使用了这项能力，你直到完成一次短休息或长休息前不能再次使用它。</t>
  </si>
  <si>
    <t>哈达之攫</t>
  </si>
  <si>
    <t>每回合一次，当你以魔能爆击中一个生物时，你可以让此生物直线向你移动10英尺。
先决：魔能爆戏法</t>
  </si>
  <si>
    <t>变形生物</t>
  </si>
  <si>
    <t>第10级起，如果你的法术书中尚未包含变形术，则你将之加入法术书。
你可以无需消耗法术位的施展变形术。
此时，你可以指定的目标将限定为你自身，而其效应为变成一种挑战等级不高于1的野兽。
你以该方式施展变形术后，必须完成一次长休或短休才能再次使用该特性，但仍可正常消耗法术位地施展变形术。</t>
  </si>
  <si>
    <t>战争领域法术</t>
  </si>
  <si>
    <t>牧师等级——法术
1st——神恩、虔诚护盾
3rd——魔化武器、灵体武器
5th——十字军披风、灵体卫士
7th——行动自如、石肤术
9th——焰击术、怪物定身术</t>
  </si>
  <si>
    <t>缠绕箭</t>
  </si>
  <si>
    <t>当这次攻击击中目标时，咒法魔法会创造一团紧抓着的毒性荆棘来困住目标。
被这发箭击中的角色会额外受到2d6的毒性伤害，他的速度减少10尺，当他在每个回合第一次不使用传送移动1尺以上的距离时他会受到2d6的挥砍伤害。
这个目标或其他能触碰到荆棘的角色可以使用一个动作，以一个成功对抗你的奥术射击DC的力量（体能）检定来解除荆棘。
否则，荆棘会在1分钟后或者你再次使用该选项时结束。
当你的战士等级到18级时该毒性和挥砍伤害增加到4d6。</t>
  </si>
  <si>
    <t>锋锐剑影</t>
  </si>
  <si>
    <t>第11级起，你能使用“气”进一步地增强你的武器。
你可以用一次附赠动作，消耗最多3点“气”灌注进你接触的一件剑圣武器，在你使用它攻击时获得攻击检定和伤害投骰的加值。
加值等于你为此消耗的“气”点数。
这一加值效果持续1分钟，除非你再次使用该特性。
该特性无法作用于一件已经提供攻击检定与伤害骰加值的魔法武器。</t>
  </si>
  <si>
    <t>进阶契约武器</t>
  </si>
  <si>
    <t>你可以使用任何锋刃魔契职业特性召唤出来的武器作为契术师法术的法器。
除此之外，武器在攻击骰和伤害骰上获得+1加值，除非它是一件已经有攻击骰和伤害骰加值的魔法武器。
最后，你塑造的武器可以是短弓、长弓、轻弩或者重弩。
先决：刃之魔契特性</t>
  </si>
  <si>
    <t>变化宗师</t>
  </si>
  <si>
    <t>第14级起，你可以用你的动作将储存在你变化师之石中的变化魔力一次耗尽。
此时你可以选择下述效应之一。
你的变化师之石将因此被毁，而你必须完成一次长休后才能再创作新的变化师之石头。
高等转化：你可以将一件不大于5尺立方的非魔法物件变成体积和质量相近，价值等同或更低的另一件非魔法物件。
你必须花10分钟来完成转化。
万灵秘药：你用变化师之石触碰一个生物，移除其身上生效的所有诅咒、中毒以及疾病效应，同时恢复该生物的全部生命值。
起死回生：你用变化师之石触碰一个生物，并以此对其施展法术死者复活，而无需消耗任何法术位，也不需要法术书中有该法术。
返老还童：你用变化师之石触碰一个自愿的生物，并将该生物的表面年龄减少3d10年（至少减少13年的表面年龄）。
不过该效应并不能延长生物的寿命。</t>
  </si>
  <si>
    <t>额外熟练项</t>
  </si>
  <si>
    <t>穿透箭</t>
  </si>
  <si>
    <t>你使用你的变化系魔法使你的箭变得虚无缥缈。
当你使用该选项时，你不用为该次攻击投攻击骰，取而代之，这只箭会在消失前划出一条一尺宽30尺长的直线。
这只箭会无害地穿过物品且无视遮蔽。
每一个在这条直线上的角色都必须通过一个敏捷豁免。
如果失败，角色会受到如同被这只箭击中的伤害和额外1d6的穿刺伤害。
如果成功，伤害减半。
当你的战士等级到18级时该穿刺伤害增加到2d6。</t>
  </si>
  <si>
    <t>精妙剑法</t>
  </si>
  <si>
    <t>第17级起，你对武器的运用更为精妙。
如果你使用武僧武器进行的攻击检定失败了，你可以重新掷骰。
该特性你每回合只能使用一次。</t>
  </si>
  <si>
    <t>怠惰之枪</t>
  </si>
  <si>
    <t>每回合一次，当你以魔能爆击中一个生物时，你可以降低目标10英尺的速度，直到你的下个回合结束。
先决：魔能爆戏法</t>
  </si>
  <si>
    <t>奥术偏斜</t>
  </si>
  <si>
    <t>在2级时，你学会了编织魔法以更强韧的面对伤害。
当你被一次攻击击中，或未通过一次豁免时，你可以使用你的反应来在对抗那次攻击的AC上获得+2加值，或在那次豁免检定中得到+4加值。
当你使用此特性时，你不能施展戏法之外的法术，直到你下个回合结束。</t>
  </si>
  <si>
    <t>战争祭司</t>
  </si>
  <si>
    <t>第1级起，你的守护神在战斗中给你激励。
当你执行攻击动作时，你可以用一个附赠动作发动一次武器攻击。
你可以使用该特性的次数等于你的感知调整值（至少为一次）。
而你将在完成一次长休后重新恢复所有的使用次数。</t>
  </si>
  <si>
    <t>追踪箭</t>
  </si>
  <si>
    <t>使用预言魔法，你赋予你的箭自寻目标的能力。
当你使用该选项时，你不用为该次攻击投攻击骰，取而代之，选择一名在过去的1分钟里你见过的角色。
如果需要的话，这只箭会立刻掉头飞向那名角色，且忽视四分之三和半遮蔽。
如果目标在箭的射程范围内且中间路程适合箭飞行至目标，目标必须做一个敏捷豁免。否则，箭会在飞行到最大距离后消失。
如果豁免失败，角色会受到如同被这只箭击中的伤害和额外1d6的穿刺伤害，而且你得知目标的确切位置。
如果成功，伤害减半且你无法得知其方位。
当你的战士等级到18级时该穿刺伤害增加到2d6。</t>
  </si>
  <si>
    <t>阳炎箭</t>
  </si>
  <si>
    <t>从3级起，选择了这个范型的武僧可以投掷出灼热的箭矢。
你可以在攻击动作中使用一种特殊的远程法术攻击（射程30尺）。
你熟练于这次攻击，并且可以在攻击和伤害骰上加上敏捷调整值。
它造成光耀伤害，伤害骰为1d4。
伤害骰会随着你的等级增长而改变，参考武僧表中的武艺栏。
如果你在自己的回合内用攻击动作使用这种特殊攻击，你可以花费1点气，并且再用附赠动作用阳光箭进行两次额外的攻击。
当你得到额外攻击能力时，你可以在作为攻击动作一部分的任意某次攻击中使用这种特殊攻击。</t>
  </si>
  <si>
    <t>癫狂巫咒</t>
  </si>
  <si>
    <t>以一个附赠动作，对你以降咒法术或咒剑诅咒、凶兆符记等契术师特性所诅咒的目标，你向他施加一种精神干扰。
当你如此做时，你对诅咒目标和所有距他5英尺内的、你所选择的生物造成精神伤害。
精神伤害值等于你的魅力调整值（最低为1）。
为了使用此祈唤，你必须能看到诅咒目标，且他必须距你30英尺以内。
先决：等级5，降咒法术或进行诅咒的契术师特性</t>
  </si>
  <si>
    <t>战术思维</t>
  </si>
  <si>
    <t>从2级起，你对于战略格局的急速把控让你能在战斗中快速的反应。
你在先攻检定中获得等于你智力调整值的加值。</t>
  </si>
  <si>
    <t>引导神力：导引打击</t>
  </si>
  <si>
    <t>第2级起，你可以用引导神力特性作出精准的打击。
你在进行攻击检定时，可以使用引导神力令该次检定获得+10加值。
你可以在看到掷骰结果后DM公布是否命中前，决定是否使用该特性。</t>
  </si>
  <si>
    <t>暗影箭</t>
  </si>
  <si>
    <t>你施加幻术魔法到你的箭上，使其能用暗影蒙蔽敌人的视野。
被这发箭击中的角色会额外受到2d6的精神伤害，而且目标必须成功通过一个感知豁免，或者无法看见5尺之外的任何事物直到你的下一个回合开始。
当你的战士等级到18级时该精神伤害增加到4d6。</t>
  </si>
  <si>
    <t>热能袭</t>
  </si>
  <si>
    <t>从6级起，武僧可以转换自己的气变为灼热的能量。
如果你在你的回合内进行了攻击动作，你可以立即消耗2点气来用附赠动作施放一环燃烧之手。
你可以花费额外的气来施展更高环的燃烧之手法术，每一点额外的气都使法术等级上升1环。
你最多可以在这个法术上花费的气（2+额外的点数）等同你一半的武僧等级（向下取整）。</t>
  </si>
  <si>
    <t>暗影寿衣</t>
  </si>
  <si>
    <t>你可以施展隐身法术，而无需消耗法术位。
先决：等级15</t>
  </si>
  <si>
    <t>力量涌动</t>
  </si>
  <si>
    <t>从6级起，你可以将魔法能量存于体内并于之后增幅你危险异常的法术。
在这一存储模式中，这一能量被称为力量涌动。
你不能储存超过你智力调整值（至少1）的力量涌动。
当你完成一次长休息，你的力量涌动数重置为1。
当你成功用解除魔法或反制法术终结一个法术时，你获得1点力量涌动，因为你从你挫败的法术中窃得魔力。
当你在没有力量涌动次数时完成一次短休息，你获得1点力量涌动。
每回合一次，当你用一个法师法术对一生物或物体造成伤害时，你可以消耗1点力量涌动来对目标造成额外的力场伤害。
额外伤害值等于你的法师等级的一半。</t>
  </si>
  <si>
    <t>引导神力：战神祝福</t>
  </si>
  <si>
    <t>第6级起，身处你周边30尺范围内的一个生物进行攻击检定时，你可以用一个反应使用引导神力令该检定获得+10加值。
你可以在看到掷骰结果后DM公布是否命中前，决定是否使用该特性。</t>
  </si>
  <si>
    <t>当你在3级选择这个泛型时，你选择一下技能中的一个并获得其熟练：动物驯服，历史，洞察，表演和劝说。
或者，你学会一门你选择的语言。</t>
  </si>
  <si>
    <t>阳炎爆</t>
  </si>
  <si>
    <t>从11级起，武僧可以创造出一个纯粹的光能量球以引起一场毁灭性的爆炸。
以一个动作，你可以魔法般地创造一个球体并且向150尺内的任意一点投掷，在那里瞬间扩张成一个光芒四射的区域。
以目标点为中心半径20尺内的所有生物必须立即通过一次体质豁免，若未通过将受到2d6的光耀伤害。
若生物处于全掩护环境并且掩体不透光，那么他不需要进行豁免。
你可以花费额外的气以提高这个能量球的威力。
每花费1点可以使伤害上升2d6，上限3点。</t>
  </si>
  <si>
    <t>莱维斯图斯之墓</t>
  </si>
  <si>
    <t>当你受到伤害时，你可以以一个反应将自己封锁在冰墓中，冰墓会在你的下一个回合结束时融解。
你得到每契术师等级10点的临时生命值，此生命值会尽可能优先地抵消伤害。
当你受到伤害之后，你立即得到对火焰伤害的易伤，速度降低至0，并且陷入失能状态。
这些效果，以及剩余的临时生命值，会在冰墓融解时终止。
当你使用此魔能祈唤后，在完成一次短休或长休前，你无法再次使用这祈唤。
先决：等级5</t>
  </si>
  <si>
    <t>耐久魔法</t>
  </si>
  <si>
    <t>从10级起，你引导的魔法也能阻绝伤害。
当你于一个法术上维持专注时，你在AC和所有豁免上获得+2加值。</t>
  </si>
  <si>
    <t>第8级起，你可以使你的武器充满神圣能量。
你在每个自己回合里有一次机会，可以在用武器攻击命中某生物时，使该攻击额外造成1d8点与该武器伤害类型相同的伤害。
14级时，该伤害提升到2d8。</t>
  </si>
  <si>
    <t>生而为骑</t>
  </si>
  <si>
    <t>3级起，你作为骑兵的资质是显而易见的。
在进行避免从你坐骑上摔下的豁免检定中，你获得优势。
若你从你的坐骑上摔落且摔落不超过10尺，你能够双脚着陆如果你没有失能。
最后，骑上或离开一个角色只需要你5尺的移动力，而非你速度的一半。</t>
  </si>
  <si>
    <t>光辉护盾</t>
  </si>
  <si>
    <t>从17级起，武僧可以完全将自己包覆在魔法性的强光之中。
你发散出30尺的明亮照明和额外30尺的昏暗照明。
你可以以一个附赠动作将这个光芒熄灭或者恢复。
如果一个被光芒照耀的生物对你进行近战攻击并击中了你，你可以用你的反应对这个生物造成5+你的感知调整值的光耀伤害。</t>
  </si>
  <si>
    <t>诡术师的逃脱术</t>
  </si>
  <si>
    <t>你可以对自己施展一次自由行动法术，而无需消耗法术位。当你结束一次长休后，你重新获得此能力。
先决：等级7</t>
  </si>
  <si>
    <t>偏斜罩幕</t>
  </si>
  <si>
    <t>在14级时，你的奥术偏斜被灌注了致命的魔法。
当你使用你的奥术偏斜特性时，你可以让魔法能量从你身上涌出。
至多三个60尺内你能看见的目标受到半数于你法师等级的力场伤害。</t>
  </si>
  <si>
    <t>战斗化身</t>
  </si>
  <si>
    <t>第17级时，你对非魔法武器造成的钝击、穿刺、挥砍伤害具有抗性。</t>
  </si>
  <si>
    <t>坚定之印</t>
  </si>
  <si>
    <t>从3级起，你能够恐吓你的敌人，抑制他们的攻击并惩罚他们。
当你以一次近战武器攻击击中一名敌人时，你可以标记他直到你的下一个回合，这个效果会提前结束，如果你失能，死亡或者有其他人标记该敌人。
在你的5尺之内，该名被你标记的敌人的攻击骰承受劣势如果他的攻击不是以你为目标。
额外的，如果该敌人对除你之外的人造成了伤害，在你的下一个回合你可以用一个附赠动作对该敌人进行一次特殊近战攻击，你这次攻击骰有优势，且如果击中，攻击武器对目标额外造成等同于你战士等级一半的伤害。
无论你标记了多少名角色，你能够使用的特殊攻击次数等同于你的力量调整值（至少为1），而且你在长休后重新获得所有被消耗的特殊攻击次数。</t>
  </si>
  <si>
    <t>往生咒</t>
  </si>
  <si>
    <t>从3级起，你对死亡的研究使你能在临近的生物逝去前抽取他们的生命力。
当你使一个5尺距离内的生物生命值下降到0点时，你得到你的感知调整值+武僧等级的临时生命值（最小1点）。</t>
  </si>
  <si>
    <t>你的宗主是一位妖精的领主或女王，身为传奇生物的他们守护着凡人种族出现前就早已被遗忘的秘密。
他们的行为往往难以理解，有时甚至不可理喻，而其动机通常是关于寻求更强魔力，或是渴望报复老旧仇怨。
这类存在包括霜冻亲王、“薄暮议会”的统治者空暗女王、“仲夏议会”的泰坦尼娅和她的丈夫“苍翠之王”奥伯龙，以及“愚者亲王”希尔萨姆和各远古鬼婆们。</t>
  </si>
  <si>
    <t>战法兼修</t>
  </si>
  <si>
    <t>2级起，当你采用本传承，你获得轻甲熟练，并获得一种自选单手近战武器的熟练。
你同时获得对表演技能的熟练，如果你尚未熟练于本技能。
只有精灵与半精灵可以选择剑咏者奥术传承。
在费伦世界，精灵严密保管着剑歌之术的奥秘。
你的DM可以调整这一限制，使之更符合战役。
这一限制反映着被遗忘的国度中剑咏者的故事，不过这也许不适合你DM的设定，或者他那个版本的国度。</t>
  </si>
  <si>
    <t>锻造领域法术</t>
  </si>
  <si>
    <t>牧师等级——法术
1st——鉴定术，炽焰斩
3rd——灼热金属，魔化武器
5th——元素武器，防护能量伤害
7th——鬼斧神工，火墙术
9th——活化物件，造物术</t>
  </si>
  <si>
    <t>防护战术</t>
  </si>
  <si>
    <t>7级起，你学会如何抵御对你，你的坐骑和你附近角色的直接攻击。
如果你或者在你5尺之内对你可视的一名角色被一次攻击击中，你能以一个反应投一个1d8如果你手持一把近战武器或者一面盾牌，将骰值加入被攻击角色的AC中，如果这次攻击仍然击中，被攻击目标对这次攻击伤害有抗性。
你能够使用该特性的次数等同于你的体质调整值（至少为1），而且你在长休后重新获得所有被消耗的使用次数。</t>
  </si>
  <si>
    <t>索命镰</t>
  </si>
  <si>
    <t>从6级起，你可以展现出你灵魂本质中的死亡阴影，使周围的人感到惊惧和恐慌。
以一个动作，你使距离你30尺内的所有能看见你的生物立即进行一次感知豁免。
若豁免失败，他们将对你恐慌直到你的下回合结束。</t>
  </si>
  <si>
    <t>至高妖精扩展法术</t>
  </si>
  <si>
    <t>法术环阶——法术
1环——妖火，睡眠术
2环——安定心神，魅影之力
3环——闪现术，植物滋长
4环——支配野兽，高等隐形术
5环——支配人类，伪装术</t>
  </si>
  <si>
    <t>剑歌之术</t>
  </si>
  <si>
    <t>2级起，你可唤起一种特殊的精灵魔法——剑歌之术——只要你并未穿着中甲、重甲或使用盾牌。
它赐予你超自然的速度、敏捷与专注。
你可以用一个附赠动作开始剑歌，它将持续1分钟。
如果你陷入失能，或穿上中甲、重甲或盾牌，或你用双手发动一次武器攻击，你的剑歌将提前结束。你也可以随时解消剑歌（不需要动作）。
在剑歌激活期间，你获得以下好处：
你的AC获得等于你智力调整值的加值（最少+1）。
你的陆地移动速度增加10英尺。
你在敏捷（杂技）检定上获得优势。
你在为维持法术专注所进行的体质豁免检定上获得加值，加值等于你的智力调整值（最少+1）。
你可以使用两次本能力。完成一次短休息或长休息后你重获所有已用的使用次数。</t>
  </si>
  <si>
    <t>在1级时选择此领域，你获得重甲熟练和铁匠工具熟练。</t>
  </si>
  <si>
    <t>坚守战线</t>
  </si>
  <si>
    <t>10级起，你成为了封锁敌人的大师。
目标会承受来自于你的借机攻击当他们在你的攻击范围里移动了5尺以上的距离，而且如果你用借机攻击击中敌人，敌人的移动速度降为0直到当前回合结束。</t>
  </si>
  <si>
    <t>握生死</t>
  </si>
  <si>
    <t>从11级起，你对死亡的熟悉使你可以避过它的抓捕。
每次你的生命值下降为0，你可以花费1点气（无需任何动作）使自己保留1点生命值。</t>
  </si>
  <si>
    <t>妖精仪态</t>
  </si>
  <si>
    <t>第1级时，你的宗主授予你如同妖精一般魅惑和威吓他人的能力。
作为一个动作，你可以令以你为原点的10尺立方区域内所有生物进行一次对抗你法术豁免DC的感知豁免，豁免失败者直至你下一回合结束前受你魅惑或陷入对你恐慌（由你选择）。
你必须完成一次长休或短休后才能再次使用该特性。</t>
  </si>
  <si>
    <t>6级起，当你在自己的行动轮内进行攻击动作，你可以攻击两次而不是一次。</t>
  </si>
  <si>
    <t>锻造祝福</t>
  </si>
  <si>
    <t>在1级，你获得将魔法灌输到武器或护甲中的能力。
在长休的结束，你可以触摸一件非魔法护甲或者简易或军用武器，直到你下一次长休或者你死亡，若是护甲，其AC获得+1加值；若是武器，其攻击骰和伤害骰获得+1加值。
一旦你使用过此特性，直到你完成一次长休，你无法再次使用它。</t>
  </si>
  <si>
    <t>野蛮冲撞</t>
  </si>
  <si>
    <t>从15级起，你能够冲击你的敌人。
无论你是否乘骑，如果你在攻击一名角色前至少直线移动10尺且这次攻击成功，目标必须通过一个力量豁免（DC8+你的熟练调整值+你的力量调整值）或者被击倒，每到你的回合你都可以使用一次该特性。</t>
  </si>
  <si>
    <t>长眠触</t>
  </si>
  <si>
    <t>从17级起，你可以将死亡的能量传入生物的体内。
以一个动作，你触碰一个5尺内的生物，同时花费1到10点气。
目标必须进行一次体质豁免，若失败将受到每点被耗费的气2d10的黯蚀伤害。
成功通过豁免可以使这个伤害降低到一半。</t>
  </si>
  <si>
    <t>雾遁</t>
  </si>
  <si>
    <t>第6级起，你在受到伤害时可以在一团迷雾中消失无踪。
你受到伤害时，可以使用你的反应进入隐形，并传送到60尺内一处你能看见且未被占据的空间。
直至你的下一回合开始，或直至你发动攻击或施法，你将维持隐形状态。
你必须完成一次长休或短休后才能再次使用该特性。</t>
  </si>
  <si>
    <t>守御之歌</t>
  </si>
  <si>
    <t>10级起，在剑歌激活期间，你可以导引你的魔法为你吸收伤害。
当你受到伤害，你可以用你的反应动作消耗一个法术位，使你受到的伤害数值下降那个法术位环数的五倍。</t>
  </si>
  <si>
    <t>引导神力:铁匠祝福</t>
  </si>
  <si>
    <t>从2级开始，你可以以此创造简易物品。
花费一小时来引导仪式，你可以创造包含有金属的非魔法物品:一件护甲，一把简易或军用武器，十份弹药，工具或是其他物品。
在仪式的结束，物品被创造并且出现在你选择的，一个五尺内未被占据的空间内。
你创造的物品的价值必须低于100gp。
作为仪式的一部分，你必须提供等同于物品价值的金属物品，比如钱币。
在仪式的结束，这些物品会不可逆地变成你创造的物品，魔法会形成非金属的部分。
仪式可以创造包括金属的非魔法物品的复制品，例如钥匙，但你在仪式过程中必须拥有原件。</t>
  </si>
  <si>
    <t>警戒守卫</t>
  </si>
  <si>
    <t>18级起，你能用你的特殊警戒来造成伤害。
战斗中，你获得一个你可以在除你自己的回合以外的回合各使用一次的特殊反应，该特殊反应只能进行一次借机攻击，你不能在同一回合使用特殊反应和普通反应。</t>
  </si>
  <si>
    <t>斗转星移</t>
  </si>
  <si>
    <t>第10级时，你的宗主教会你如何通过逆转敌人所施展的心智魔法对付其自身。
你获得魅惑状态的免疫，且当其他生物试图魅惑你时，你可以使用你的反应将魅惑效应反施予该生物。
该生物必须进行一次对抗你法术豁免DC的感知豁免，豁免失败者将受你魅惑，并持续1分钟。
该效应会在其受到任何伤害时终止。</t>
  </si>
  <si>
    <t>胜利之歌</t>
  </si>
  <si>
    <t>14级起，在你的剑歌激活期间，你将你的智力调整值（最低+1）加在你的近战武器伤害上。</t>
  </si>
  <si>
    <t>锻造之魂</t>
  </si>
  <si>
    <t>从六级开始，你对锻造的掌控给你带来额外的好处。
你对火焰伤害有抗性。
当你穿着重甲，你的AC获得+1加值。</t>
  </si>
  <si>
    <t>当你在3级选择该泛型时，你获得以下你选择的技能熟练：历史、洞察、表演和劝说。
或者，你学会一门你选择的语言。</t>
  </si>
  <si>
    <t>幻影黑幕</t>
  </si>
  <si>
    <t>第14级时，你可以使一个生物陷入虚幻领域中。
作为一个动作，你可以指定你周边60尺范围内一个你能看见的生物。
目标生物必须进行一次对抗你法术豁免DC的感知豁免。
豁免失败者将受你魅惑或因你而陷入恐慌（由你选择），并持续1分钟，或直至你的专注被打断（等同于你专注一个法术）。
如果该生物受到伤害，那么该效应提前终止。
直至幻象结束前，该生物都会以为自己迷失在了一个迷雾区域中，而区域的形象则由你选择。
该生物只看见和听到其自身、你和幻象三者。
你必须完成一次长休或短休才能再次使用此特性。</t>
  </si>
  <si>
    <t>时间变幻</t>
  </si>
  <si>
    <t>二级特性
你可以魔法地获取对单一生物周围的时间流动的有限控制。
在你或者30尺内你可以看见的一个生物进行一次攻击检定，属性检定或者豁免检定后，你可以以一个反应迫使该生物重投。
你可以在得知该检定是否成功后做出这一反应。
该生物必须使用第二次的结果。
你可以使用这一特性两次。
你在完成一次长休后重获所有已消耗的使用次数。</t>
  </si>
  <si>
    <t>在八级，你获得将你锻造的火热力量灌输到武器打击中的能力。
每个你自己的回合一次，当你的武器攻击命中，你可以对目标额外造成1d8的火焰伤害。
在十四级，额外伤害上升到2d8。</t>
  </si>
  <si>
    <t>战意</t>
  </si>
  <si>
    <t>3级起，你在战斗中的气势能保护你并帮助你精准攻击。
在你的回合以一个附赠动作，直到当前回合结束前你的武器攻击骰有优势。
当你这么做时，你还获得5点临时生命。
临时生命的数值会在你到达一定战士等级时增加，在10级时增加到10点，在15级时增加到15点。
你能使用该特性3次，你在完成一次长休后重新获得所有的使用次数。</t>
  </si>
  <si>
    <t>邪魔</t>
  </si>
  <si>
    <t>你与某位下层位面的邪魔缔结了契约。
这些存在抱有邪恶的企图，但你不一定愿意与之同流合污。
邪魔们追求着世间万物的堕落与毁灭，而这连你本身也无法独善其身最终。
那些强大到能与凡人缔结契约的邪魔包括有狄摩高根、奥喀斯、弗拉兹厄鲁和巴弗灭这样的恶魔领主；阿斯蒙蒂斯、迪斯帕特、墨菲斯托费利斯和贝利亚这样的大魔鬼；一些特别强大的深狱炼魔和巴洛炎魔；以及奥登罗斯魔与其他尤格罗斯魔领主。</t>
  </si>
  <si>
    <t>现世感知</t>
  </si>
  <si>
    <t>二级特性
你的先攻检定获得等同于你智力调整值的加值。</t>
  </si>
  <si>
    <t>火与钢的圣徒</t>
  </si>
  <si>
    <t>在十七级，你和火与钢的联系更加紧密。
你免疫火焰伤害。
当你穿着重甲，你对源于非魔法攻击的钝击，穿刺，挥砍伤害有抗性。</t>
  </si>
  <si>
    <t>雅臣</t>
  </si>
  <si>
    <t>7级起，你对于细节的严谨和专注让你能胜任各种公共场合。
当你进行魅力（劝说）检定时，你获得等同于你的感知调整值的额外加值。
你的自控能力也让你获得了感知豁免的熟练。
如果你已经有这项熟练，你获得智力或者魅力的豁免熟练来代替（自选）。</t>
  </si>
  <si>
    <t>邪魔宗主扩展法术</t>
  </si>
  <si>
    <t>法术环阶——法术
1环——燃烧之手，命令术
2环——目盲／耳聋术，灼热射线
3环——火球术，臭云术
4环——火焰护盾，火墙术
5环——焰击术，圣居</t>
  </si>
  <si>
    <t>瞬时静止</t>
  </si>
  <si>
    <t>六级特性
以一个动作，你可以魔法地迫使60尺内你可以看见的一个大型或更小的生物进行一次对抗你法术豁免DC的体质豁免检定。
若失败，该生物将被禁锢于一个魔法力场中，直至你的下回合结束或者该生物受到任何伤害。
当以此法被禁锢时，该生物陷入失能，并且速度被降至0。
你可以使用这一特性等同于你智力调整值的次数（至少一次）。
你在完成一次长休后重获所有已消耗的使用次数。</t>
  </si>
  <si>
    <t>坟墓领域法术</t>
  </si>
  <si>
    <t>牧师等级——法术
1st——灾祸术，虚假生命
3rd——遗体防腐，衰弱射线
5th——回生术，吸血鬼之触
7th—— 枯萎术，防死结界
9th——防活物护罩，死者复活</t>
  </si>
  <si>
    <t>不懈</t>
  </si>
  <si>
    <t>10级起，当你投先攻且没有剩余的战意使用次数时，你重新获得一次使用机会。</t>
  </si>
  <si>
    <t>黑暗赐福</t>
  </si>
  <si>
    <t>第1级起，每当你把一个敌对生物的生命值降至0，你都会获得等同于你的魅力调整值＋你的契约者等级的临时生命值（最低为1）。</t>
  </si>
  <si>
    <t>奥法暂滞</t>
  </si>
  <si>
    <t>十级特性
当你消耗一个四环或更低的法术位来施展法术时，你可以将该法术的法力浓缩至一抹微尘中。
该法术将冻结在施展的那一刻，并被保存在一个灰色的小珠中，持续一小时。
这个小珠是一个拥有15AC和1点生命值的物件，并免疫毒素和心灵伤害。
在持续时间结束或者珠子被摧毁时，它会在光芒一闪中消失，而法术将会失去。
持握着小珠的生物可以使用他的动作来释放其内的法术，随后小珠将会消失。该法术使用你的法术攻击加值和豁免DC，而在其他方面视为由释放它的生物施展。
在你以此特性创造一个小珠后，你在完成一次短休或长休前不能再次这样做。</t>
  </si>
  <si>
    <t>死之环</t>
  </si>
  <si>
    <t>在一级，你获得操控生死之线的能力，当你使用法术投掷骰子用于恢复生命值为0的生物的生命时，你的每个骰子都可以直接取满。
此外，你获得维生术戏法，这不会计入你已知的牧师戏法。
对你来说，此法术射程为30尺，并且你可以用附赠动作施展他。</t>
  </si>
  <si>
    <t>燕返</t>
  </si>
  <si>
    <t>15级起，你学会如何将精准转化为迅捷。
如果你在这回合进行攻击动作且对目标的一个攻击骰有优势，你可以放弃那个优势骰转而对目标进行一次额外的武器攻击，作为同一个动作的一部分。
每个回合你都只能使用一次该特性。</t>
  </si>
  <si>
    <t>黑暗强运</t>
  </si>
  <si>
    <t>第6级起，你可以呼唤你的宗主有利的改写你的命运。
当你进行属性检定或豁免检定时，可以使用该特性为此次掷骰增添一个d10骰。你可在看到掷骰结果后，其结果生效前使用该特性。
直到你必须完成一次长休或短休才能再次使用该特性。</t>
  </si>
  <si>
    <t>收束未来</t>
  </si>
  <si>
    <t>十四级特性
你可以透视可能的未来，并魔法地将其中一个未来引导至你周遭发生的事物上，以确保特定的结果发生。
当你或60尺内一个你可以看见的生物进行一次攻击检定，属性检定或者豁免检定时，你可以以你的反应来跳过掷骰，直接决定骰子结果将会是使检定成功的最低骰值，或者比该骰值低出一点（由你选择）。
当你使用该特性时，你获得一级力竭。
你只能通过长休来移除以此法获取的力竭。</t>
  </si>
  <si>
    <t>坟墓之眼</t>
  </si>
  <si>
    <t>在一级，你获得偶尔可以意识到不死生物存在的能力。
作为一个动作，你可以伸张意识来魔法性地辨识不死生物。
直到你的下回合结束，你可以定位60尺内的没有处于全掩护之下或是没有被预言魔法保护的不死生物，这不会告诉你生物的能力和身份。
你可以使用此能力的次数等同于你的感知调整值（至少一次），当你完成长休，你重获使用过的次数。</t>
  </si>
  <si>
    <t>生死流转</t>
  </si>
  <si>
    <t>18级起，你的战意能延缓死亡的到来。
如果你受到会将你的生命值降到0且不会完全杀死你的伤害，你可以使用你的反应来延缓倒地昏迷，而且你立刻获得一个额外的回合并打断当前回合。
当你在这个额外回合为0生命值时，承受伤害仍旧如往常一样造成死亡豁免失败，而且失败3个死亡豁免仍旧会杀死你。
当这个额外回合结束时，如果你还是0生命值，你倒下并昏迷。
你使用这个特性后，你在完成一次长休前不能再次使用。</t>
  </si>
  <si>
    <t>邪魔体魄</t>
  </si>
  <si>
    <t>第10级起，每当你完成一次长休或短休后你都可以选择一种伤害类型。
直到你使用此能力选择另外一种伤害类型之前，你都拥有对于所选伤害类型的抗性。
魔法武器或银质武器所造成的伤害无视此抗力。</t>
  </si>
  <si>
    <t>调节密度</t>
  </si>
  <si>
    <t>2级重力魔法特性
使用一个动作，你能魔法地改一个物件或生物的重量，目标必须变位于你30尺内，且你能看见目标。
物件和生物必须为大型或更小的。
目标的重量减半或者翻倍，持续时间至多一分钟，或在你的专注终止（如同你专注法术一样）时提前结束。
当一个生物的重量通过该效果减半时，该生物的移动速度增加10尺，跳跃距离变为正常的两倍，并且在进行力量检定或者力量豁免时具有劣势。
当一个生物的重量通过该效果翻倍时，该生物的移动速度减少10尺，并且在进行力量检定或者力量豁免时具有优势。
当在该职业到达10级时，你能对一个巨型或更小的物件或生物使用本特性。</t>
  </si>
  <si>
    <t>引导神力:往墓之途</t>
  </si>
  <si>
    <t>从你二级开始，你可以使用此能力来消亡敌人的生命力。
作为一个动作，直到你下回合结束，你诅咒30尺内的一个可视生物。
当被诅咒的生物下一次被你或你的盟友的攻击命中，他对此次攻击的所有伤害具有易伤，之后诅咒终止。</t>
  </si>
  <si>
    <t>紫龙骑士是一个特殊的、与科米尔地区的骑士绑定的范型。</t>
  </si>
  <si>
    <t>直坠噩梦</t>
  </si>
  <si>
    <t>第14级起，每当你的攻击成功命中一个生物时，你可以使用此能力将目标瞬间传送并穿越下层位面。
该生物立刻消失并前往如同噩梦一般的风景。
在你下一回合结束时，目标返回先前所占据的空间、或是最近的未被占据空间。
如果目标并非邪魔，则他因这次可怖的经历而受到10d10点心灵伤害。
你必须完成一次长休才能再次使用该特性。</t>
  </si>
  <si>
    <t>重力井</t>
  </si>
  <si>
    <t>6级重力魔法特性
你学会了如何在一个活体上操纵重力：无论何时你对一个生物释放法术，只要该目标自愿被移动，或是法术攻击命中了该目标，亦或是该目标在对抗这道法术的豁免时失败了，你就能让该目标朝着一个由你选择且未被占据的空间移动5尺。</t>
  </si>
  <si>
    <t>死卫</t>
  </si>
  <si>
    <t>从六级开始，你可以阻碍死亡的前进。
作为一个反应，当你或你30尺内的可见盟友被重击，你可以将此变为普通命中，所有重击引起的效果无法起效。
你可以使用此能力的次数等同于你的感知调整值（至少一次），当你完成长休，你重获使用过的次数。</t>
  </si>
  <si>
    <t>重整姿态</t>
  </si>
  <si>
    <t>从3级起，你学会了如何激励你的盟友来对抗伤害。
当你使用你的回气能力，你可以选择在你60尺范围内最多3个盟友，他们每个人都恢复等同于你的战士等级的生命值。
他们必须要能看到或者听到你的声音才能获得这个好处。</t>
  </si>
  <si>
    <t>你的宗主是一个神秘的存在实体，其本质与现实的结构格格不入。
它可能来自于遥远国度，现实之外的空间，或是一位只有在传说之中才能有所耳闻的古神。
其行为无法让凡人理解，其知识却异常的渊博，乃至世间最伟大的图书馆也无法与其掌握的虚空之秘想比拟。
旧日支配者可能完全没有意识到你的存在或是对你的存在无动于衷，但你所学的神秘知识让你得以从其身上获得魔法。
这类存在包括被称作“潜伏者”的关纳德、“受缚之神”萨瑞兹顿、“暗夜巨蛇”丹达尔、“归来者”扎贡、“伟大克苏鲁”，以及其他一些不可名状之存在。</t>
  </si>
  <si>
    <t>狂暴牵引</t>
  </si>
  <si>
    <t>10级重力魔法特性
当一个除你以外，位于你60尺内且你可见的生物被武器攻击命中时，你能用你的反应加快这次攻击的速度，使得被攻击的目标额外受到1d10的该武器类型所造成的伤害。
此外，如果一个位于你60尺内的生物遭受了坠落伤害，你能用你的反应来增加这次坠落所造成的伤害，增加值为2d10。
你能使用本特性的次数等于你的智力调整值（最少一次）。
当你完成一次长休后，你恢复所有的使用次数。</t>
  </si>
  <si>
    <t>从八级开始，你当你施展牧师戏法，你可以额外造成等同于你感知调整值的伤害。</t>
  </si>
  <si>
    <t>皇家特使</t>
  </si>
  <si>
    <t>从7级起，你熟练于说服技能。
如果你已经对这项技能熟练，你可以选择以下列表中的一项技能熟练：驯养动物，洞悉，威吓，表演。
你在进行魅力（说服）检定时可以将双倍的熟练值加在上面。
你始终获得这个好处，不管你是否从这个能力中得到了对于说服技能的熟练。</t>
  </si>
  <si>
    <t>旧日支配者扩展法术</t>
  </si>
  <si>
    <t>法术环阶——法术
1环——不谐低语，塔莎狂笑术
2环——侦测思想，魅影之力
3环——鹰眼术，短讯术
4环——支配野兽，艾伐黑触手
5环——支配人类，心灵遥控</t>
  </si>
  <si>
    <t>事件视界</t>
  </si>
  <si>
    <t>14级重力魔法特性
使用一个动作，你能魔法地发散出由重力能量引起的强大力场，力场能把其他生物拖拽至多1分钟，或在你的专注终止（如同你专注法术一样）时结束。
在持续时间内，当一个位于你30尺内，且与你敌对的生物开始回合时，该生物必须进行一次力量豁免对抗你的法术DC。
当豁免失败时，该生物受到2d10的力场伤害，并且移动速度降低至0尺，减速持续直到该生物的下一个回合开始。
当豁免成功时，该生物受到一半的伤害，并且每移动一尺就需要额外花费2尺的移动力。
一旦你使用了本特性，你不能再次使用，直到你完成了一次长休或花费一个3环或更高的法术位来再次启动。</t>
  </si>
  <si>
    <t>守魂者</t>
  </si>
  <si>
    <t>从十七级开始，你可以抓住游魂的一丝生命力来治愈生命。
当你60尺内可见的敌人死亡，你或者你选择的60尺内的一个生物恢复等同于死亡敌人生命骰数量的生命。
你只有不处于失能状态时才可使用此特性。
当你使用了此特性，你下回合开始之后才可以再次使用它。</t>
  </si>
  <si>
    <t>振奋之潮</t>
  </si>
  <si>
    <t>从10级起，每当你使用你的动作如潮能力时，你可以选择一个在你周围60尺内的盟友，他可以立刻用他的反应进行一次近战或者远程武器攻击。
他必须要能看见或者听见你的声音才能获得这个好处。
从18级起，你可以选择两个盟友。</t>
  </si>
  <si>
    <t>唤醒心灵</t>
  </si>
  <si>
    <t>第1级时，你的异界知识赋予你接触其他生物心灵的能力。
你可以与身边30尺内任意你能看见的生物通过心灵感应方式进行交流。
你不必须懂得该生物的语言也能使其理解你通过心灵感应所传达的话语，但它必须至少能够理解一种语言。</t>
  </si>
  <si>
    <t>奥秘领域法术</t>
  </si>
  <si>
    <t>1st 侦测魔法，魔法飞弹
3rd 魔化武器，涅斯图魔法灵光
5th 解除魔法，防护法阵
7th 秘法眼，李欧蒙秘藏箱
9th 异界誓缚，传送法阵</t>
  </si>
  <si>
    <t>意志壁垒</t>
  </si>
  <si>
    <t>从15级起，你可以延展你的不屈能力作用于你的盟友。
每当你决定用不屈重投智力，感知或者魅力豁免并且你未处于失能状态，你可以选择一个在你60尺距离内对同样的效果豁免失败的盟友。
如果他能看见你或者听见你的声音，他可以重投豁免骰。
他必须采用新的结果。</t>
  </si>
  <si>
    <t>熵光结界</t>
  </si>
  <si>
    <t>第6级时，你习得了一种可以帮你抵挡攻击的魔法结界，并可将敌人失败的攻击转化为自己的幸运。
当一个生物对你发动攻击检定时，你可以用你的反应迫使该攻击检定具有劣势。
如果该攻击检定失败，则你直至你下一回合结束前，下一次对该生物发动攻击检定时具有优势。
你必须完成一次长休或短休后才能再次使用该特性。</t>
  </si>
  <si>
    <t>从1级起，你得到奥秘技能的熟练，并且你可以从法师法术列表选择两个戏法掌握。
对于你而言，这些戏法是牧师戏法。</t>
  </si>
  <si>
    <t>显现回音</t>
  </si>
  <si>
    <t>3级回音骑士特性
你能使用一个附赠动作来在你可见的15尺内，一处尚未被占据的空间处，魔法地显现一个你自身的回音。
该回音是魔法的，半透明的，形如你的黑白形象，回音持续直到被摧毁、你用一个附赠动作消解、显现另一个回音，或你处于失能状态。
你的回音的AC值为14+你的熟练值，生命值为1，并对所有的状态都免疫。
如果回音要进行一次豁免，它在这次豁免中使用你的豁免调整值。
它的体型和你一样，并且会占据空间。
在你的回合时，你能精神地命令回音朝任意方向移动至多30尺（无需动作）。
如果你的回音在你的回合结束时远离你超过30尺，那么它会被摧毁。
你能按照以下方法使用回音：
使用一个附赠动作，你能消耗15尺的移动力进行传送，魔法地与你的回音交换位置，且无论回音与你之间的距离。
当你在你的回合里进行攻击动作时，你用该动作进行的任何攻击可以用你或回音的空间作为源点。每一次攻击的源点都由你决定。
当一个位于你的回音5尺内，且你可见的生物远离回音至少5尺时，你能用你的反应动作来对该生物进行一次借机攻击，就如同你位于回音的空间上一样。</t>
  </si>
  <si>
    <t>思维之盾</t>
  </si>
  <si>
    <t>第10级时，除非获得你的允许，否则你的思维无法被心灵感应或者其他手段阅读。
此外你还具有对心灵伤害抗性，且每当一个生物对你造成心灵伤害时，该生物将受到与你相同的伤害。</t>
  </si>
  <si>
    <t>引导神力：奥秘阻绝</t>
  </si>
  <si>
    <t>从2级起，你可以使用你的引导神力来抵御外世界生物。
以一个动作，你可以展示你的圣徽，同时你选择一个30尺内能看见或者听见你声音的天界，元素，精类或者邪魔类生物进行一次感知豁免。
如果他未通过，他在1分钟之内被驱散直到他受到任何伤害。
一个被驱散的生物必须使用他的回合尽力远离你，并且无法主动靠近你30尺以内。
同时他们无法使用反应。
在他们行动中，只能使用疾走或者从任何妨碍他们移动的效果中挣脱出来。
如果没有任何地方移动，该生物使用闪避动作。
从5级起，如果一个挑战等级小于等于表内数值且不是这个位面原住民的生物在对抗你的奥秘阻绝能力时豁免失败，他将在1分钟之内被放逐（如同驱逐术，但不需要专注）。</t>
  </si>
  <si>
    <t>释放化身</t>
  </si>
  <si>
    <t>3级回音骑士特性
你能增强你回音的狂怒。
无论何时你进行攻击动作，你能在回音的位置上进行一次额外的近战攻击。
你能使用本特性的次数等于你的体质调整值（最少一次）。
当你完成一次长休后，你恢复所有的使用次数。</t>
  </si>
  <si>
    <t>创造奴仆</t>
  </si>
  <si>
    <t>第14级时，你从获得以宗主的异界魔法感染类人生物心智的能力。
你可以用你的动作触碰一个处于失能状态的类人生物。
该生物随即陷入受你魅惑的状态，直至被施以法术移除诅咒、其魅惑状态被移除，或直至你再使用此特性。
只要你和你的奴仆处于同一位面，你就可以通过心灵感应与你的奴仆进行交流。</t>
  </si>
  <si>
    <t>幻想杀手</t>
  </si>
  <si>
    <t>从6级起，每次你使用1环或者更高环数的法术恢复了一名盟友的生命值，你同时可以选择作用于此生物的一个法术终止。
被终止的法术等级不能高于你用来施放恢复法术所占用的法术位。</t>
  </si>
  <si>
    <t>回音化身</t>
  </si>
  <si>
    <t>7级回音骑士特性
你能暂时地将你的意识转移到回音上。
使用一个动作，你能用你的回音的双眼和双耳来视物与聆听。
在这期间，你本体处于目盲和耳聋状态。
你能维持这种效果至多10分钟，并且你能随时终止该效果（无需动作）。
当你用这种方法操纵回音时，它能远离你至多1000尺而不被摧毁。</t>
  </si>
  <si>
    <t>你的宗主是上层位面的强大存在。
你和一位古老的至高天、炽天神侍、麒麟、独角兽，或其他居住于那些永享极乐的位面中的存在立下了契约。
你与它们的契约让你体会到裸身沐浴在照亮多元宇宙的圣光中的独特体验。
沐浴在如此力量中，会改变你的行为和信念。
你可能发现自己投身于消灭不死生物、抵御魔族、保护无辜者的事业当中。
不时地，你的心中会充斥着对你宗主拥有的天国的渴望，期冀于在你的余生中享有的天堂美景。
但你知道你现在的任务是栖身于凡世之中，并给世界的黑暗角落带去光明。</t>
  </si>
  <si>
    <t>从8级起，在你的任何牧师戏法造成的伤害中加上你的感知加值。</t>
  </si>
  <si>
    <t>阴影殉道者</t>
  </si>
  <si>
    <t>10级回音骑士特性
在一个除你以外的，且你可见的生物受到攻击前，你能让你的回音冲向该生物。
在攻击检定投掷前，你能用你的反应动作来传送回音到目标生物周围5尺内，尚未被占据的空间。触发该反应的攻击检定将由你的回音代为承受。
一旦你使用本特性，直到你完成一次短休或长休前，你不能再次使用。</t>
  </si>
  <si>
    <t>天界宗主扩展法术</t>
  </si>
  <si>
    <t>法术环阶——法术
1st——疗伤术，曳光弹
2nd——炽焰法球，次级复原术
3rd——昼明术，回生术
4th——信仰守卫，火墙术
5th——焰击术，高等复原术</t>
  </si>
  <si>
    <t>奥术宗师</t>
  </si>
  <si>
    <t>从17级起，你从法师的施法列表中选择6环、7环、8环、9环法术各一，并将它们加入自己的领域法术列表。
你总是准备了它们，并且对你而言它们被视为牧师法术。</t>
  </si>
  <si>
    <t>回收潜能</t>
  </si>
  <si>
    <t>15级回音骑士特性
你已经学会吸收你回音上转瞬即逝的魔力。
当你的一个回音因承受伤害而被摧毁，而你也没有临时生命值时，你获得相当于2d6+体质调整值点数的临时生命值。
你能使用本特性的次数等于你的体质调整值（最少一次）。
当你完成一次长休后，你恢复所有的使用次数。</t>
  </si>
  <si>
    <t>额外戏法</t>
  </si>
  <si>
    <t>在1级时，你学会了光亮术和圣火术两个戏法。
他们对你而言是契术师戏法，但并不计入到你的契术师可知戏法总数中。</t>
  </si>
  <si>
    <t>秩序领域法术</t>
  </si>
  <si>
    <t>1st——命令术，英雄气概
3rd——人类定身术，诚实之域
5th——群体治愈真言，缓慢术
7th——强迫术，生物定位术
9th——通神术，支配人类</t>
  </si>
  <si>
    <t>一人成军</t>
  </si>
  <si>
    <t>18级回音骑士特性
当你用一个附赠动作使用显现回音时，你能创造两个回音，并且这些回音能够共存。
如果你尝试创造第三个回音，那么前面的两个回音就会被摧毁。
你能够在其中一个回音的位置上进行的所有事情都能用另一个回音进行替换。
此外，当你投掷先攻时，如果你的释放化身特性没有剩余可用次数，那么你重获一次释放化身的使用次数。</t>
  </si>
  <si>
    <t>治愈之光</t>
  </si>
  <si>
    <t>在1级时，你得到了引导天界能量以治疗伤口的能力。
你获得了一个d6骰池，用以使用此治愈能力。骰池的总数等于1+你的契术师等级。
以一个附赠动作，你可以消耗骰池，治疗一个你视线中的、距你60尺以内的生物。
单独一次能消耗的最大骰子数量等于你的魅力调整值（最小为1）。
投掷你消耗的骰子，将骰值相加来决定所能恢复的生命值总量。
当你完成一次长休后，骰池重获所有已消耗的骰子。</t>
  </si>
  <si>
    <t>当你在1级选择此领域时，你获得重甲的熟练项。
你还获得由你选择的威吓或游说的熟练项。</t>
  </si>
  <si>
    <t>光耀之魂</t>
  </si>
  <si>
    <t>从6级开始，你所连接的天界宗主允许你成为光耀能量释放的渠道。
你获得对光耀伤害的抗性，当你施展一个造成光耀或火焰伤害的法术时，你可以将你的魅力调整值加到法术对其中一个目标造成的一次光耀或火焰伤害骰上。</t>
  </si>
  <si>
    <t>权威之音</t>
  </si>
  <si>
    <t>从1级起，你可以调用律法的力量来驱使一位盟友进攻。
如果你施展了一个一环或高于一环并目标是一位盟友的法术，那位盟友可以在法术后立即使用她们的反应来对你指定且能看见的一名目标进行一次武器攻击。
如果法术指定了超过一名盟友，则由你来选择发动攻击的盟友。</t>
  </si>
  <si>
    <t>天界韧性</t>
  </si>
  <si>
    <t>从10级开始，当你完成一次长休或短休后，你会得到临时生命值。
得到的临时生命值等于你的契术师等级+你的魅力调整值。
另外，在你完成休息时，你可以选择最多五个视线中的生物。
这些生物各自获得等于你的契术师等级的一半+你的魅力调整值的临时生命值。</t>
  </si>
  <si>
    <t>引导神力：秩序之令</t>
  </si>
  <si>
    <t>从2级起，你可以用你的引导神力来对他人施以恐吓。
以一个动作，你展示出你的圣徽，30尺内你所指定的每个能看到或听到你的生物必须成功通过一次感知豁免，否则直到你下个回合结束或受到一次伤害，生物将被你魅惑。
当生物豁免失败时，你还可以指定任意被你魅惑的生物扔掉手中所持物。</t>
  </si>
  <si>
    <t>灼光复仇</t>
  </si>
  <si>
    <t>从14级开始，你引导的光耀能量能让你抵抗死亡。
当你在回合开始需要进行一次死亡豁免检定时，你可以选择在一次光耀能量的爆发中一跃而起。
你恢复等于你最大生命值一半的生命值，如果你愿意的话可以选择处于站立状态。
距你30尺以内的、你所选择的所有生物受到2d8+你的魅力调整值的光耀伤害，并且目盲到你当前回合的结束。
当你使用这个职业特性后，在你完成一次长休前你无法再次使用此能力。</t>
  </si>
  <si>
    <t>法律化身</t>
  </si>
  <si>
    <t>从6级起，你变得十分擅于引导魔法能量来强迫他人。
如果你用一个1环或更高的法术位施展一个附魔学派的法术，倘若这个法术的施法时间是1动作，你可以在这次施法时将法术的施法时间改为1附赠动作。
你可以使用该特性的次数等于你的感知调整值（最少一次）。
完成一次长休后，你将重获其所有消耗掉的使用次数。</t>
  </si>
  <si>
    <t>你和一个来自堕影冥界的神秘实体订立了契约，那些由阴影物质雕琢的智能魔法武器隐约显露了其力量。
强悍的魔法剑黑刃是这些武器中最令人瞩目的，它在无数年间辗转于多元宇宙之中。
这些武器背后的暗影之力，能为与其立契的契术师提供力量。
许多咒剑契术师模仿那些在堕影冥界中锻造的武器塑造自己的兵刃，而其他人则选择放弃这些武器，转向链接堕影冥界的暗影魔法网络来施展法术。
鉴于人尽皆知是鸦后锻造出了最初的此类武器，许多贤者推测她就是暗影武器的幕后黑手，而这些武器——以及咒剑契术师们——都是她用来玩弄物质位面的是非，以实现她难以揣测的目的的工具。</t>
  </si>
  <si>
    <t>从8级起，你可以使你的武器充满神圣能量。
你的每回合一次，在用一次武器攻击命中某一名生物时，你可以使该攻击造成额外的1d8心灵伤害。
当你达到14级时，该伤害提升到2d8。</t>
  </si>
  <si>
    <t>咒剑士扩展法术</t>
  </si>
  <si>
    <t>法术等级——法术
1st——护盾术，怒火斩
2nd——朦胧术，印记斩
3rd——闪现术，元素武器
4th——幻影杀手，惊惧斩
5th——放逐斩，寒冰锥</t>
  </si>
  <si>
    <t>秩序之怒</t>
  </si>
  <si>
    <t>从17级起，你所指定要毁灭的敌人将会在你和你盟友的共同努力之下凋零。
如果在你的回合里你对一名生物造成了你的神圣打击的伤害，你可以诅咒该生物直到你下回合的开始。
下一次当你的一名盟友以一次攻击击中被诅咒的生物时，目标将额外受到2d8心灵伤害，随后诅咒结束。
你一回合只能以这种方式诅咒一名生物一次。</t>
  </si>
  <si>
    <t>巫咒战士</t>
  </si>
  <si>
    <t>在1级时，你获得了有效的战斗训练。
你得到对于中甲，盾牌，和军用武器的熟练。
此外，你宗主的影响也让你得以通过一把特殊武器来魔法的引导你的意志。
当你结束一次长休息，你都能够触摸一把你已经熟练的、非双手武器，你可以在攻击和伤害检定中，使用你的魅力调整值，以代替力量或敏捷。
这个好处保留到你再次完成长休息。
如果你在后续获得锋刃契约，此好处将扩展到你用这个魔契召唤的每一把契约武器上，没有武器类型的限制。</t>
  </si>
  <si>
    <t>咒剑诅咒</t>
  </si>
  <si>
    <t>从1级起，你得到了向一个敌人施加恶毒诅咒的能力。
以一个附赠动作，选择一个处于你周围30英尺内，你能看见的生物。
该目标被诅咒1分钟。
该诅咒将会在目标死亡、你死亡、你陷入失能时提前结束。
直到诅咒结束，你得到下述的好处：
你对被诅咒目标的伤害检定中得到加值。加值等于你的熟练加值。
你对被诅咒目标的任何攻击检定，若在d20中投出19或20，则形成一次重击。
若被诅咒的目标死亡，你恢复等于你魔导士等级+你的魅力调整值（至少为1）的生命值。
你不能再次使用此特性，直到你完成了一次短休息或长休息。</t>
  </si>
  <si>
    <t>咒缚幽灵</t>
  </si>
  <si>
    <t>从6级开始，你可以诅咒一个命丧你手者的灵魂，暂时束缚它为你服务。
当你杀死一个类人生物，你可以让它的灵魂从尸体出现，成为一个缚灵，其数据见怪物手册。
当缚灵出现时，它获得等同于你魔导士等级一半的临时生命。
为缚灵的投掷先攻，它有自己的回合、服从你的口头命令，并获得特殊的命中加值，加值等于你的魅力调整值（最少0）。
缚灵一直为你服务中直到你的下一个长休息结束，然后它消失进入来世。
一旦你用这个特性唤起了一个缚灵，你就不能再次使用该能力直到你完成一次长休息。
缚灵：中等亡灵，混乱邪恶
AC：12（天生护甲）
HP：22（5d8）
速度：0尺，飞行50尺（盘旋）
力1（-5） 敏14（+2）体11（+0）智10（+0）感10（+0）魅11（+0）
伤害抗性：酸液，冰霜，火焰，闪电，音波；非魔法武器造成的挥砍、钝击和穿刺
伤害免疫：暗蚀，毒素
状态免疫：魅惑，力竭，束缚，麻痹，石化，中毒，倒地，被擒和昏迷
视野：黑暗视觉60尺，被动侦查10
语言：理解所有身前知道的语言但不会说
挑战等级：1（200XP）
无障碍移动：缚灵可以穿过其他生物移动就仿佛那是困难地形而已，如果回合结束它停在一个其他物体占据的格子里时受到5（1d10）点力场伤害。
阳光过敏：在阳光下，缚灵的攻击骰和基于视觉的感知检定处于劣势
行动
生命吸取：近战法术攻击：+4命中，5尺触及，单一生物。命中：10（3d6）暗蚀伤害。目标必须通过一个DC10的体质豁免或者最大生命下降等同于所受伤害的数值。这个效果持续到一个长休结束。若目标最大生命降为0或更低，则目标死亡。</t>
  </si>
  <si>
    <t>巫咒盔甲</t>
  </si>
  <si>
    <t>在10级时，你的巫咒变得更加强大。
若你以咒剑诅咒所指定的目标以一次攻击检定击中你，你可以用你的反应投一次d6。
在4或更高的结果下，这次攻击改为对你失手，不论骰值是多少。</t>
  </si>
  <si>
    <t>巫咒大师</t>
  </si>
  <si>
    <t>从14级起，你可以转移你的咒剑诅咒，从一个被杀的生物转移到另一个生物。
当被你的咒剑诅咒所指定的生物死亡时，假如你并未失能，你可以将诅咒转移到一个距离你30尺内你能看到的其他生物身上。
当你以此法转移诅咒，你不再从先前目标的死亡中获得生命值回复。</t>
  </si>
  <si>
    <t>你的宗主早已破译了有关无穷生命的奥秘，死亡对于他而言不再有任何威胁。
他不介意和一个凡人——在他看来寿命有如四季般更替、有如昼夜般闪烁的凡人分享他的力量，作为服务于他的一点奖赏。
这类存在包括万隐万秘之主宰维克那，邪恶者伊乌兹，不朽殿的艾伦诺，吉斯洋基人的君王维拉基斯，还有不死的黑袍巫师费斯坦但提勒斯。</t>
  </si>
  <si>
    <t>不朽者扩展法术列表</t>
  </si>
  <si>
    <t>1st 虚假生命，致病射线
2nd 目盲术/耳聋术，沉默术
3rd 假死术，死者交谈
4th 生命灵光，防死结界
5th 疫病术，通晓传奇</t>
  </si>
  <si>
    <t>历经死亡</t>
  </si>
  <si>
    <t>从1级起，你学会戏法维生术，并将它视作一个契约者戏法。
你同时在对任何疾病的豁免上具有优势。
此外，不死生物将更难伤害你。
若有不死生物直接指定你为攻击或者有害法术的目标，这个生物必须进行一次感知豁免来对抗你的施法DC（但他不需要在使用包括你在内的区域能力时进行豁免，比如火球术）。
若失败，这个生物必须选择一个新的目标，如果他没有除你以外的目标可以选择则他失去这次法术或者攻击。
若他成功通过了豁免，或者你以他为目标进行攻击或者施放有害法术，那么这个不死生物在接下来24小时里对这个效果免疫。</t>
  </si>
  <si>
    <t>反抗死亡</t>
  </si>
  <si>
    <t>从6级起，你为成功欺骗了死亡而感到振奋。
当你成功进行一次死亡豁免，或者在你使用维生术帮助其他生物稳定伤势的时候，你可以立即回复1d8+你的体质调整值（最少为1点）的生命值。
一旦你使用了这个能力，直到一次长休息之前你不能再次使用。</t>
  </si>
  <si>
    <t>不朽之理</t>
  </si>
  <si>
    <t>从10级起，你可以无限制地屏住呼吸，并且你不再需要食物、水和睡眠，虽然你仍旧需要休息来恢复疲惫并且从长/短休息中获得收益。
并且，你的年龄增长速度被放慢。
每过去10年，你的身体只会衰老1年，并且你免疫魔法衰老。</t>
  </si>
  <si>
    <t>永恒生命</t>
  </si>
  <si>
    <t>从14级起，你从你的宗主处窥探到一些有关于永恒的奥秘。
在你的回合，你可以使用一个附赠动作恢复1d8+契约者等级的生命值。
此外，如果你在使用这个能力的同时把自己一部分被切断的躯体放置在断口处，那部分伤口将会愈合。
一旦你使用了这个能力，直到一次长/短休息之前你不能再次使用。</t>
  </si>
  <si>
    <t>Feats</t>
  </si>
  <si>
    <t>警觉</t>
  </si>
  <si>
    <t>经常对危机保持警惕，让你获得下列增益：
◆ 你的先攻获得+5加值。
◆ 你在意识清醒时无法被突袭。
◆ 你看不到的生物对你发动攻击检定时，无法因此获得优势。</t>
  </si>
  <si>
    <t>运动员</t>
  </si>
  <si>
    <t>你接受的全面肉体锻炼使你获得下列增益：
◆ 你的力量或敏捷增加1，上限为20。
◆ 你陷入倒地状态时，起立所需要花费的移动力为5尺
◆ 攀爬无需额外消耗移动力
◆ 你在进行助跑调高或跳远时只需要移动5尺，而不是10尺。</t>
  </si>
  <si>
    <t>演员</t>
  </si>
  <si>
    <t>精通于模仿和演戏，让你获得下列增益：
◆ 你的魅力增加1，上限为20。
◆ 当你试图将自己扮演成另一个人时，你进行魅力（欺瞒）和魅力（表演）检定时具有优势。
◆ 你可以模仿另一个生物的说话口吻和声音。前提是你必须听过被模仿者至少1分钟的说话或发声。对方聆听你的模仿时可以进行一次感知（洞悉）检定，并与你的魅力（欺瞒）检定进行对抗，若对方胜出便会意识到声音是模仿出来的。</t>
  </si>
  <si>
    <t>冲锋手</t>
  </si>
  <si>
    <t>当你执行疾走动作时，你可以用附赠动作发动一次近战武器攻击，或推撞一个生物。
若你在使用附赠动作前至少直线行走10尺，则该次攻击的伤害掷骰具有+5加值（若你选择近战攻击且命中），或目标被推出至多10尺（若你选择推撞且成功）。</t>
  </si>
  <si>
    <t>强弩专家</t>
  </si>
  <si>
    <t>你凭借一系列的用弩修行，获得下列增益：
◆ 你使用拥有熟练项的弩时，忽略其装填属性。
◆ 你在敌对生物５尺范围内发动远程攻击检定时，不会因此而具有劣势。
◆ 你执行攻击动作以单手武器攻击后，可以用附赠动作使用一把正持握的手弩发动攻击。</t>
  </si>
  <si>
    <t>防御式决斗</t>
  </si>
  <si>
    <t>当你持用一把已具有熟练项的灵巧武器时，若另一生物对你发动的近战攻击命中你，则你可执行反应并将你的熟练加值添加到本次攻击的AC中，此举还有可能导致本次攻击变为未命中。
先决条件：敏捷13或更高</t>
  </si>
  <si>
    <t>双持客</t>
  </si>
  <si>
    <t>你精通双持武器进行作战，并获得下列增益：
◆ 当你两手各持用一把武器时，你的AC获得+1加值。
◆ 你进行双持武器战斗时所持用的单手近战武器可以不具备轻型武器属性。
◆ 你可以在正常只能拔出或入鞘一把武器时，同时拔出或入鞘两把单手武器。</t>
  </si>
  <si>
    <t>地城探索者</t>
  </si>
  <si>
    <t>由于对隐藏的陷阱和密门特别敏感，你获得下列增益：
◆ 你为搜寻密门进行的感知（察觉）和智力（调查）检定具有优势。
◆ 为躲避或抵抗陷阱而进行的豁免检定具有优势。
◆ 你对陷阱所造成的任何伤害都具有抗性。
◆ 你以快速步调旅行时无需承受通常情况下的被动感知（察觉）值的 -5罚值。</t>
  </si>
  <si>
    <t>耐性</t>
  </si>
  <si>
    <t>由于坚强而持久，你获得下列增益：
◆ 你的体质加1，上限为20。
◆ 当你掷生命骰恢复生命值时，每粒生命骰可恢复的最小生命值等于你体质调整值的两倍（最小为２）。</t>
  </si>
  <si>
    <t>元素导师</t>
  </si>
  <si>
    <t>获得该专长时，你选择下列一种伤害类型：强酸、冷冻、火焰、闪电、雷鸣。
◆ 你所施展的法术将忽视你所选择伤害类型的抗性。
◆ 此外，当你施展法术造成所选类型伤害时，将每粒伤害骰所有1的骰值视为2。
◆ 你可以重复多次选择该专长，但每次都必须选择一种不同的伤害类型。
先决条件：至少可以施展一个法术</t>
  </si>
  <si>
    <t>擒抱者</t>
  </si>
  <si>
    <t>着重磨练过如何保持近距离擒抱的技巧后，你获得下列增益：
◆ 你对被你擒抱的生物所发动的攻击检定具有优势。
◆ 你可以用动作尝试压制被你擒抱的一个生物。此时，你必须进行另外一次擒抱检定。检定成功，则你与被擒抱者同时陷入束缚状态，直至擒抱终止。
先决条件：力量13或更高</t>
  </si>
  <si>
    <t>巨武器大师</t>
  </si>
  <si>
    <t>你习得将武器重量作为优势的技巧，使你的攻击力大增。
你获得下列增益：
◆ 你在自己回合内用近战武器造成重击，或将一个生物生命值降至0时，可以用附赠动作发动一次近战武器攻击。
◆ 你在使用具有熟练项的重型武器发动近战攻击前，可以选择让本次攻击检定承受-5罚值。若本次攻击命中，则其伤害掷骰获得+10加值。</t>
  </si>
  <si>
    <t>医疗师</t>
  </si>
  <si>
    <t>你是娴熟的医师，可以快速治疗伤口，让战友迅速重返战斗。你获得下列增益：
◆ 你使用医疗包为生物稳定伤势时，该生物可以恢复1点生命值。
◆ 你可以用一个动作消耗医疗包的一次使用次数，并以此护理一个生物使其恢复1d6+4再加上角色生命骰粒数的生命值。该生物在进行短休或长休前无法再次从该专长获取生命值。</t>
  </si>
  <si>
    <t>重甲运用</t>
  </si>
  <si>
    <t>你学习了重甲的使用方法，你获得下列增益：
◆ 你的力量加1，上限为20。
◆ 你获得重甲的熟练项。
先决条件：中甲熟练项</t>
  </si>
  <si>
    <t>重甲大师</t>
  </si>
  <si>
    <t>你可以用护甲偏斜大多数致命的攻击。你获得下列增益：
◆ 你的力量加1，上限为20。
◆ 你着装重甲时，非魔法武器对你造成的钝击、穿刺、挥砍伤害每次减少３点。
先决条件：重甲熟练项</t>
  </si>
  <si>
    <t>领袖之证</t>
  </si>
  <si>
    <t>你可以花费10分钟来激励同伴，鼓舞他们战斗的信心。
此时，你可以指定30尺内至多6名友方生物（可以包括你自己）作为目标。
目标生物必须能够看见你或者能够听到你的声音的，且必须能够理解你。
被指定的生物将因你获得临时生命值，其数值等于你的等级加上你的魅力调整值。
此后直至其完成一次短休或长休前，目标生物都无法再从该专长获益。
先决条件：魅力13或更高</t>
  </si>
  <si>
    <t>敏锐心灵</t>
  </si>
  <si>
    <t>你可以单单依靠心算来记录时间和方向的变换，并且可以做到精确无比。
你获得下列增益：
◆ 你的智力加1，上限为20。
◆ 你始终知道北边的方位。
◆ 你始终知道距离下一次日出或日落还有多久。
◆ 你可以完美复述出一个月内你所听到或看到的任何事。</t>
  </si>
  <si>
    <t>轻甲运用</t>
  </si>
  <si>
    <t>你学习了轻甲的使用方法，获得下列增益：
◆ 你的力量或敏捷加1，上限为20。
◆ 你获得轻甲的熟练项。</t>
  </si>
  <si>
    <t>语言学家</t>
  </si>
  <si>
    <t>你学习了不少语言和密码，获得下列增益：
◆ 你的智力加1，上限为20。
◆ 你习得三门自选语言。
◆ 你可以自创密码。而未经你传授解密方法的人只有两种方法可以破译你的密码：其一是进行智力检定（DC等于你的智力值＋你的熟练加值），或是以魔法破译。</t>
  </si>
  <si>
    <t>你的离奇运气让你可以在最危险的时刻化险为夷。
◆ 你获得3点幸运点。当你进行攻击检定、属性检定、豁免检定时，你可以花费1幸运点来骰一个额外的d20。你可以选择在掷骰完成后，但结果公布前花费你这1幸运点。此后，你来选择该次攻击检定、属性检定或豁免检定要使用哪粒d20的结果。
◆ 你也可以在被攻击时选择花费1点幸运点骰一次d20。然后由你决定攻击者该使用哪粒d20。
◆ 若不止一个生物决定花费幸运点影响同一个骰值，则幸运点互相抵消，即并不会有额外的d20掷骰行为。
◆ 完成一次长休后你可以恢复所有的幸运点。</t>
  </si>
  <si>
    <t>法师杀手</t>
  </si>
  <si>
    <t>你拥有一套对付施法者的近身战法，并获得下列增益：
◆ 你周边5尺范围内的一个生物施展法术后，你可以用你的反应对该生物发动一次近战武器攻击。
◆ 当你对一名正专注法术的生物造成伤害时，该生物进行维持本次专注的豁免检定时具有劣势。
◆ 你为抵抗身边５尺范围内生物对你施展的法术而进行的豁免检定具有优势。</t>
  </si>
  <si>
    <t>魔法学徒</t>
  </si>
  <si>
    <t>◆ 指定一个职业：吟游诗人、牧师、德鲁伊、术士、邪术师、法师。你从指定职业法术列表里习得两个戏法。
◆ 此外，你从相同列表里选择习得一个1环法术。以该方式习得的法术只可以用其最低环法术位来施展，而以该方式施展后的该1环法术必须完成一次长休后，才能再次以该方式施展。
◆ 这些法术的施法关键属性取决于你指定的职业：吟游诗人、术士、邪术师用魅力；牧师、德鲁伊用感知；法师用智力。</t>
  </si>
  <si>
    <t>战技专家</t>
  </si>
  <si>
    <t>接受战技训练后，你可以使用一些独特的战技。你获得下列增益：
◆ 你选择习得战士战斗大师范型战技列表中的两个战技。如果所习得的战技需要目标进行豁免检定来抵抗战技效果，则其豁免DC等于８＋你的熟练加值＋你的力量或敏捷调整值（自选）。
◆ 你获得一枚d6的卓越骰（该骰可加到任何你以其他方式获得的卓越骰中）。此卓越骰可用于启动你的战技。此卓越骰一经使用即消耗，并在完成短休或长休后恢复。</t>
  </si>
  <si>
    <t>中甲大师</t>
  </si>
  <si>
    <t>你修习过如何在着装中甲时移动，并获得下列增益：
◆ 着装中甲不再使你进行敏捷（隐匿）检定时具有劣势。
◆ 着装中甲时，若你的敏捷在16或以上，你的AC可以增加3点而非2点。
先决条件：中甲熟练项</t>
  </si>
  <si>
    <t>灵活移动</t>
  </si>
  <si>
    <t>你十分灵敏而快速。你获得下列增益：
◆ 你的移动速度增加10尺。
◆ 你执行疾走动作的相应回合内，在困难地形的移动不再消耗额外的移动力。
◆ 你对一个生物发动近战攻击后，无论命中与否，本回合剩下时间里你都不会引发该生物的借机攻击。</t>
  </si>
  <si>
    <t>中甲运用</t>
  </si>
  <si>
    <t>你习得如何使用中甲和盾牌，并获得下列增益：
◆ 你的力量或敏捷加1，上限为20。
◆ 你获得中甲和盾牌的熟练项。
先决条件：轻甲熟练项</t>
  </si>
  <si>
    <t>骑乘战斗</t>
  </si>
  <si>
    <t>骑乘时的你就像一头怪兽。
当正在骑乘且未处于失能状态时，你获得下列增益：
◆ 你对比你的坐骑体型更小的未骑乘生物发动近战攻击时，所进行的攻击检定具有优势。
◆ 你可以强迫针对你坐骑的攻击转而针对你自己。
◆ 当你的坐骑受某效应影响而需要进行敏捷豁免来减半伤害时，如果豁免成功则可以不承受伤害，豁免失败则伤害减半。</t>
  </si>
  <si>
    <t>观察力</t>
  </si>
  <si>
    <t>你能够迅速把握周遭环境的要点，并获得下列增益：
◆ 你的智力或感知加1，上限为20。
◆ 某生物在讲话时，若你可以看见目标的嘴且你可以理解其语言，则你就可以依靠读唇来解读目标正在讲什么。
◆ 你的被动感知（察觉）值和被动智力（调查）值带+5加值。</t>
  </si>
  <si>
    <t>长柄武器大师</t>
  </si>
  <si>
    <t>你可以用触及武器与敌人近身缠斗。
你获得下列增益：
◆ 当你只使用长柄刀、戟、长棍或矛执行攻击动作时，可以用附赠动作以武器手柄的末端发动一次近战攻击。这次攻击与主攻击使用同样的调整值，其伤害骰为d4，伤害类型为钝击伤害。
◆ 当你持握长柄刀、戟、长矛、长棍或矛时，进入你触及范围的生物会引发你的借机攻击。</t>
  </si>
  <si>
    <t>强健身心</t>
  </si>
  <si>
    <t>选择1种属性，并获得下列增益：
◆ 所选属性加1，上限为20。
◆ 你进行所选属性的豁免检定时可以加上你的熟练加值。</t>
  </si>
  <si>
    <t>仪式施法者</t>
  </si>
  <si>
    <t>先决条件：智力或感知为13或更高
◆ 你习得一些可以用于仪式施法的法术。这些法术会记载在一本仪式书上，你进行仪式施法时必须手持这本仪式书。
◆ 当你选择该专长时，你获得一本记载了两个自选1环法术的仪式书。从吟游诗人、牧师、德鲁伊、术士、邪术师、法师中选择一个职业。你所选法术必须在所选职业的法术列表里，且所选法术必须有仪式标签。你所选的职业同样决定了这些法术的施法关键属性：吟游诗人、术士、邪术师用魅力；牧师、德鲁伊用感知；法师用智力。
◆ 当你获得了一份书写形式的法术时（比如法术卷轴spell scroll或法师的法术书），你可以将其法术添加进你的仪式书里。被添加的法术必须在你所选职业的法术列表里，且该法术环阶不能高于你等级的一半（向上取整），而该法术还必须带有仪式标签。将该法术抄进你的仪式书必须消耗每环2小时时间和50gp的金钱。该消耗即是你研究掌握该法术所消耗的材料成分和抄写进仪式书所用的优质墨水等的开销。</t>
  </si>
  <si>
    <t>凶蛮打手</t>
  </si>
  <si>
    <t>你每回合有一次机会，在掷近战武器攻击的伤害骰时，重掷武器的伤害骰并选用新旧骰值二者之一。</t>
  </si>
  <si>
    <t>哨兵</t>
  </si>
  <si>
    <t>你的掌握的技术让你在击破敌人防御时占尽优势，并获得下列增益：
◆ 你的借机攻击命中目标时，目标在本回合剩下时间内的移动速度降至0。
◆ 生物即使执行撤离动作离开你的触及范围也会引发你的借机攻击。
◆ 处于你周边５尺范围内的生物对除你外的目标发动攻击后（且被攻击者没有这个专长），你可以用你的反应对该攻击者发动一次近战攻击。</t>
  </si>
  <si>
    <t>神射手</t>
  </si>
  <si>
    <t>你是熟练掌握了远程武器的使用方式，使看似不可能的射击都能成功命中。
你获得下列增益：
◆ 攻击最大射程内的敌人时，你的远程武器攻击检定不会具有劣势。
◆ 你的远程武器攻击忽视半身掩护和四分之三掩护状态。
◆ 你用拥有熟练项的远程武器发动攻击前，可以选择使该次攻击的攻击检定承受 -5减值。若本次攻击中，则其伤害掷骰获得 +10加值。</t>
  </si>
  <si>
    <t>盾牌大师</t>
  </si>
  <si>
    <t>你的盾牌不只可以用于防御，还可以用来攻击。
你在持用盾牌时获得下列增益：
◆ 你在自己的回合内执行攻击动作时，可以用附赠动作以盾牌尝试推撞一个在你5尺范围内的生物。
◆ 如果你不处于失能状态，则你为抵抗以你为唯一目标的法术或其他伤害性效应而进行敏捷豁免时，可以将你盾牌的AC添加到相应的敏捷豁免中。
◆ 当某个效应使让你进行豁免成功可以伤害减半的敏捷豁免检定时，你可以用你的反应将盾牌挡在你与效应原点之间，此时豁免成功则不受任何伤害。</t>
  </si>
  <si>
    <t>选择任意组合的三项技能或工具加入你的熟练项。</t>
  </si>
  <si>
    <t>隐伏者</t>
  </si>
  <si>
    <t>你是利用阴影潜伏的专家。你获得下列增益：
◆ 你可以在轻度遮蔽的状态下尝试躲藏。
◆ 当你对某生物处于躲藏状态时，你对其发动的远程武器攻击如果未命中便不会暴露你的位置。
◆ 你在微光环境下进行依靠视觉的感知（察觉）检定时不会具有劣势。
先决条件：敏捷13或更高</t>
  </si>
  <si>
    <t>法术射手</t>
  </si>
  <si>
    <t>你学会如何操控特定的法术进行攻击，并获得下列增益：
◆ 当你施展需要进行攻击检定的法术时，则该法术的施法距离加倍。
◆ 你的远程法术攻击忽视半身掩护和四分之三掩护状态。
◆ 你习得一个需要进行攻击检定的戏法。从吟游诗人、牧师、德鲁伊、术士、邪术师、法师中选择其一，并从其相应的法术列表里选择该戏法。你施展该戏法的施法关键属性取决于你选择的职业：吟游诗人、术士、邪术师用魅力；牧师、德鲁伊用感知；法师用智力。
先决条件：至少可以施展一个法术</t>
  </si>
  <si>
    <t>斗殴高手</t>
  </si>
  <si>
    <t>你习惯了粗暴而混乱的肉体斗殴，而随手拿个东西都能成为你的武器。
你获得下列增益：
◆ 你的力量或体质加1，上限为20。
◆ 你获得临时武器的熟练项。
◆ 你徒手打击的伤害骰变为1d4。
◆ 你在自己的回合内用徒手打击或临时武器命中敌人时，可以用附赠动作尝试对该敌人进行一次擒抱。</t>
  </si>
  <si>
    <t>健壮</t>
  </si>
  <si>
    <t>获得该专长时，你的生命值上限增加你当前等级两倍的数值。
并且在你随后每次升级时，生命值上限都会额外加2。</t>
  </si>
  <si>
    <t>战地施法者</t>
  </si>
  <si>
    <t>你学会如何在混乱的战场上施展法术，并获得下列增益：
◆ 当你受到伤害时，你为维持法术专注而进行的体质豁免具有优势。
◆ 你在持握武器和盾牌时依然可以满足施法所需的姿势成分。
◆ 当敌方生物的移动引发你的借机攻击时，你可以用你的反应对该生物施展一个法术而非发动借机攻击。该法术的施法时间必须是1动作，且该生物必须为法术的唯一目标。
先决条件：至少可以施展一个法术</t>
  </si>
  <si>
    <t>武器大师</t>
  </si>
  <si>
    <t>经过大量练习后，你熟练的掌握了各种武器的使用方法，并获得下列增益：
◆ 你的力量或敏捷加1，上限为20。
◆ 你从简易武器和军用武器列表中，共选择四种武器并获得其熟练项。</t>
  </si>
  <si>
    <t>慷慨吉运</t>
  </si>
  <si>
    <t>你的民族有着非同寻常的好运，且你学过如何在看到同伴难堪之时将其秘密地借给他们。
你也不知道你是怎么做到的。
你只是想想，那就实现了，这是命运的赠礼！
如果一个三十尺内你可以看见的队友在攻击骰，技能检定或者豁免上扔了个1，你可以以一个反应让他重扔一次，队友必须接受新的结果。
当你使用这个能力，直到下回合结束你都不能再次使用。
先决条件：半身人</t>
  </si>
  <si>
    <t>龙族之恐怖</t>
  </si>
  <si>
    <t>气愤之时，你展露威慑之力。
你获得以下好处。
力量，体质或者魅力+1，不能超过20
你可以使用咆哮并消耗你的喷吐武器使三十尺内你选择的每个生物通过一个感知豁免检定（DC＝8+你的熟练加值+魅力调整值）取代喷射毁灭性能量。
听不到或看不到你的目标单位自动通过此检定。
如果豁免失败，目标恐慌一分钟。
如果恐慌的目标受到任何伤害，他可以重投豁免检定，直到通过为止。
先决条件：龙裔</t>
  </si>
  <si>
    <t>龙族皮肤</t>
  </si>
  <si>
    <t>你显出自你龙族先祖的利爪与鳞片，你获得以下好处：
你的力量，体质或者魅力+1，不能超过20。
你的皮肤硬化，如果你没穿盔甲则你的AC变为13+敏捷调整值。
你可以在持握盾牌时仍获得此好处。
你的指尖长出可伸缩的利爪，伸出或缩回爪子不消耗动作，爪子是可以用来徒手打击的天生武器，如果你用他们发动攻击，你造成1d4+你的力量调整值的挥砍伤害，以代替正常徒手打击造成的钝击伤害。
先决条件：龙裔</t>
  </si>
  <si>
    <t>高等卓尔魔法</t>
  </si>
  <si>
    <t>你学到了更多种类的黑暗精灵魔法。
你学会侦测魔法并可以任意释放他，而不会消耗法术位。
你学会解除魔法和漂浮术，你可以释放每种一次不消耗法术位。
直到你完成一次长休息你才可以再度释放他们。
魅力是你施放这三个法术的施法主属性。
先决条件：卓尔精灵</t>
  </si>
  <si>
    <t>矮人之坚毅</t>
  </si>
  <si>
    <t>你的血脉中流淌着矮人英雄的血液。你获得以下好处
你的体质+1，最大20
当你在战斗中使用回避动作时，你可以消耗一颗生命骰来治愈自己。
扔一颗骰子，加上你的体质调整值，恢复那么多的血（最少为1）。
先决条件：矮人</t>
  </si>
  <si>
    <t>精灵之准</t>
  </si>
  <si>
    <t>精灵的准确度是一种传说，尤其以弓箭手和施法者为甚，你在依赖精确度而非蛮力的攻击检定上有着奇妙的准头，你获得以下好处：
你的敏捷，智力，感知或魅力+1，最大20
当你在依靠敏捷，智力，感知或者魅力进行的攻击骰上有优势的时候，你可以重扔其中一个骰子。
先决条件：精灵或者半精灵</t>
  </si>
  <si>
    <t>逐渐消失</t>
  </si>
  <si>
    <t>你的族人在幻术系魔法的技巧上很有天赋。
你学过一种在你受到伤害时逐渐隐去的魔法技巧。你获得以下好处：
你的智力+1，最大20
当你受到伤害，你可以用一个反应来用魔法把自己变成隐形，直到你攻击，造成伤害或使别人通过豁免检定或者下个回合。
你只能使用一次这个能力，直到你进行一次短休息或者长休息。
先决条件：侏儒</t>
  </si>
  <si>
    <t>精类位移</t>
  </si>
  <si>
    <t>你的高等精灵学识研究已然解锁了一些其他精灵掌控的精类力量，而非你的艾拉德林表亲。
利用你的精类先祖，你可以大步迈入妖精荒野来减短你从一个地方到另一个地方的道路，你获得以下好处：
你的智力或者魅力+1，最大20
你学会说读写木族语。
你学会了迷踪步并且可以不消耗法术位释放他。
直到你进行一次短休息或者长休息你才能再度使用此能力。
智力是你的施法主属性。
先决条件：高等精灵</t>
  </si>
  <si>
    <t>弗莱格索斯之焰</t>
  </si>
  <si>
    <t>你学会了召唤地狱火来听从你的指挥，你获得以下好处：
智力或者魅力+1，最大20
当你施展法术扔火焰伤害的伤害骰时，你可以重扔任何被扔到1的骰子，你必须接受新结果哪怕那也只是个1。
当你施展造成火焰伤害的法术时，你可以让火焰环绕于你，直到你的下个回合结束。
那些火焰不会对你或者你的物品造成伤害。
他们提供30尺明亮照明和额外30尺昏暗照明，只要处于火焰现形之时，任何在你五尺内对你近战攻击的生物都会受到1d4火焰伤害。
先决条件：提夫林</t>
  </si>
  <si>
    <t>恶魔体质</t>
  </si>
  <si>
    <t>恶魔之血支撑着你，解锁一些类似恶魔领主拥有的韧性。
你获得以下好处：
体质+1，不能超过20
你获得寒冷与毒性抗力
你在对抗毒素时取优势。
先决条件：提夫林</t>
  </si>
  <si>
    <t>兽人式狂怒</t>
  </si>
  <si>
    <t>你的狂怒爆发时不知疲倦，你获得以下好处：
你的力量或者体质+1，最高20
当你用简易或者军用武器进行一次攻击命中时，你可以再扔一个武器伤害骰并且用武器伤害同样的伤害类型将它加入额外伤害。
你只能使用一次，直到你进行一次短休息或者长休息。
在你进行坚韧不屈特性之后，你可以立即以反应进行一次武器攻击。
先决条件：半兽人</t>
  </si>
  <si>
    <t>奇才</t>
  </si>
  <si>
    <t>你拥有学习新鲜事物的本领，你获得以下好处：
你获得一种自选技能的熟练，一种自选工具的熟练，且娴熟于一种自选的语言。
选择一种你已经熟练于其的技能。
你获得这种技能的专精，这意味着你在以其进行的任何技能检定上获得双倍熟练值。
你选择的这个技能必须未在任何特性上获得双倍熟练的好处，例如专精。
先决条件：人类或半精灵或者半兽人</t>
  </si>
  <si>
    <t>花开二度</t>
  </si>
  <si>
    <t>命运在有人想要伤害你时眷顾于你，你获得以下好处：
你的敏捷，体质或者魅力+1，最大20
当一个你可以看到的生物对你进行攻击骰命中时，你可以用一个反应让那个生物重骰。
一旦你使用此能力，直到你进行一次短休息或者长休息你才能再度使用此能力。
先决：半身人</t>
  </si>
  <si>
    <t>低身之机敏</t>
  </si>
  <si>
    <t>你有这在你族群中不寻常的机敏，你获得以下好处：
你的力量或者敏捷+1，最大20
你的速度提升5尺
你获得运动或者杂技之一的熟练（由你选择）。
你在你进行的脱离擒抱的力量（运动）或者敏捷（杂技）的检定上获得优势。
先决条件：矮人或者小体型</t>
  </si>
  <si>
    <t>木精灵魔法</t>
  </si>
  <si>
    <t>你学会由你的族人保护和尊敬的原初之木的魔法。
你学会一种任选的德鲁伊戏法，你同时学会大步奔行和行迹无踪法术。
你可以释放他们各一次而不消耗法术位，直到一次长休息或者短休息，你才可以再次通过此能力施法。
这三个法术的施法主属性是感知。
先决条件：木精灵</t>
  </si>
  <si>
    <t>天堂庇护</t>
  </si>
  <si>
    <t>天使所拥有的对魔法先天抗性也延展到你的身上。
你在对抗法术和其他魔法效果时，豁免检定具有优势。
先决条件：阿斯莫</t>
  </si>
  <si>
    <t>土巨灵之遗</t>
  </si>
  <si>
    <t>你从土巨灵中继承了更多的魔法力量。你得到如下增益：
你的力量或体质上升1点，上限20。
你学会侦测魔法法术，并且可以随意施展它而无需消耗法术位。
你得到了天生护甲。
当你不穿护甲时，你以13+你的敏捷调整值来计算AC。
你可以使用盾牌并继续保留这项增益。
先决：元素裔（土）</t>
  </si>
  <si>
    <t>风巨灵之遗</t>
  </si>
  <si>
    <t>你从风巨灵中继承了更多的魔法力量。你得到如下增益：
你的敏捷或体质上升1点，上限20。
你学会侦测魔法法术，并且可以随意施展它而无需消耗法术位。
你获得对闪电和雷鸣伤害的抗力。
先决：元素裔（风）</t>
  </si>
  <si>
    <t>火巨灵之遗</t>
  </si>
  <si>
    <t>你从火巨灵中继承了更多的魔法力量。你得到如下增益：
你的智力或体质上升1点，上限20。
你学会侦测魔法法术，并且可以随意施展它而无需消耗法术位。
你的黑暗视觉半径延展至120英尺。
先决：元素裔（火）</t>
  </si>
  <si>
    <t>猫之优雅</t>
  </si>
  <si>
    <t>你原本就不可思议的敏捷和反射进一步提升。
你得到如下增益：
你的敏捷上升1点，上限20。
在你必须移动0英尺以再次使用之前，你可以使用你的猫之迅捷特性两次，但每个回合你进行移动时仅可以使用这个能力一次。
只要你未失能，坠落20英尺或更少距离时你不会受到伤害。
先决：斑猫人</t>
  </si>
  <si>
    <t>费尔伯格野兽魔法</t>
  </si>
  <si>
    <t>你加深了自己与动物的联系。
你学会动物交谈术并且可以随意施展它而无需法术位。
你同时学会了化兽为友和野兽知觉法术，你可以施展它们各一次而无需消耗法术位。
在你完成一次长休息之后，你恢复用这种方式施展这两个法术的能力。
感知是你施展这三个法术时的施法主属性。
先决：费尔伯格人</t>
  </si>
  <si>
    <t>像个老大！</t>
  </si>
  <si>
    <t>你习惯了如何利用他人来避免被攻击。
你得到如下增益：
你的敏捷上升1点，上限20。
当有一个你能看见的生物以你为目标进行一次攻击，并且有另一个生物在你的5英尺内，你可以使用你的反应来使这次攻击检定劣势。
一旦你使用这个特性，你将不能再次使用直到你完成了一次短休息或长休息。
先决：哥布林</t>
  </si>
  <si>
    <t>水巨灵之遗</t>
  </si>
  <si>
    <t>你从水巨灵中继承了更多的魔法力量。
你得到如下增益：
你的感知或体质上升1点，上限20。
你学会侦测魔法法术，并且可以随意施展它而无需消耗法术位。
你对寒冷伤害具有抗力。
先决：元素裔（水）</t>
  </si>
  <si>
    <t>模仿大师</t>
  </si>
  <si>
    <t>你学会了怎样临时模仿他人的技艺。
你得到如下增益：
你的敏捷或感知上升1点，上限20。
每当你看见另一个生物使用一项技能或工具，你可以使用你的反应来得到那项技能或者工具的熟练。
通过这种方式得到的熟练值将持续1个小时，并且同一时间你只能模仿一种熟练。
一旦你使用这个特性，你将不能再次使用直到你完成了一次短休息或长休息。
先决：天狗</t>
  </si>
  <si>
    <t>山川坚韧</t>
  </si>
  <si>
    <t>即使是在你的种族之中，你打发伤害的能力也足以被称为传奇。
你得到如下增益：
你的力量或体质上升1点，上限20。
当你以反应使用你的石之坚韧来减少伤害时，你可以选择得到对触发攻击伤害类型的抗力直到你的下个回合开始，而非是减少1d12+你的体质调整值的伤害值。
如果触发攻击造成一种以上的伤害类型，选择其中的一种。
和正常使用石之坚韧一样，在使用这个特性以后，你将不能再次使用直到你完成了一次短休息或长休息。
先决：歌利亚</t>
  </si>
  <si>
    <t>蛇形</t>
  </si>
  <si>
    <t>你解锁了更多来自你的血脉的遗产。
你得到如下增益：
你的智力或魅力上升1点，上限20。
你可以使用一个动作来变形成一条中体型的蛇，或变回你的真实形态。
你在任何形态下的数据相同。
你穿戴或携带的任何装备都不会一同变形。
如果你死了，你会保持你现在的形态。
当你处于蛇形，你得到啮咬作为一项天生武器，并可以用它来进行徒手攻击。
如果你用它击中，你将造成1d4+你的力量调整值的穿刺伤害，而非徒手攻击通常造成的钝击伤害。
当你用啮咬攻击击中时，你也可以选择对目标造成额外2d6点毒素伤害。
一旦你用这个方式造成毒素伤害，你将不能再次使用直到你完成了一次长休息。
先决：纯血蛇人</t>
  </si>
  <si>
    <t>天空守望者</t>
  </si>
  <si>
    <t>你经受过在天空中侦查和战斗的训练。
你得到如下增益：
你的敏捷或感知上升1点，上限20。
你得到观察技能的熟练如果你尚未得到。
在依靠视觉进行的观察检定中，你可以加上两倍的熟练值。
每个回合一次，如果你处于飞行中并且直线向目标俯冲至少30英尺，然后用一次近战武器击中了他，这次攻击将对目标造成额外1d6伤害。
先决：鸟人</t>
  </si>
  <si>
    <t>塔那罗克之血</t>
  </si>
  <si>
    <t>通过堕落魔法或一位先祖，你接触到了巴菲门特的邪恶力量。
你得到如下增益：
你的力量或体质上升1点，上限20。
你得到对火焰和毒素伤害的抗力。
你得到啮咬作为一项天生武器，并可以用它来进行徒手攻击。
如果你用它击中，你造成1d6+你的力量调整值的伤害，而非徒手攻击通常造成的钝击伤害。
先决：兽人</t>
  </si>
  <si>
    <t>龟人防卫者</t>
  </si>
  <si>
    <t>你掌握了如何使用你的壳来更好地保护自己或其他人。
你得到如下增益：
你的力量或感知上升1点，上限20。
你的天生护甲特性现在提供18点基础AC。
如正常一般，你的敏捷调整值不会影响这个数字。
当你被迫进行敏捷豁免检定时，你可以以一个反应选择在你5英尺内的任意数量生物。
直到你的下个回合开始，每个被选择的生物在对抗任何有害攻击或效应时都将被认为是处于半掩护之下，只要他们处于你周围5英尺内。
一旦你使用这个能力，你将不能再次使用直到你完成了一次短休息或长休息。
先决：龟人</t>
  </si>
  <si>
    <t>塞斯伊奈克之触</t>
  </si>
  <si>
    <t>你体现了蜥蜴之王和王后的邪恶魔力。
你得到如下增益：
你的体质或感知上升1点，上限20。
你可以说，读，写深渊语。
你免疫于恐惧状态。
先决：蜥蜴人</t>
  </si>
  <si>
    <t>梭螺鱼人深海魔法</t>
  </si>
  <si>
    <t>你掌握了更多气元素和水元素魔法。
你学会造水/销水术并且可以随意施展它而无需法术位。
你同时学会了守护之风和水下呼吸法术，你可以施展它们各一次而无需消耗法术位。
在你完成一次长休息之后，你恢复用这种方式施展这两个法术的能力。
魅力是你施展这三个法术时的施法主属性。
先决：梭螺鱼人</t>
  </si>
  <si>
    <t>军团拥护</t>
  </si>
  <si>
    <t>你为军团而生。
你得到如下增益：
你的体质或智力上升1点，上限20。
当你使用武器击中一个生物，并且那个生物周围5英尺内有你的盟友且未失能时，你的攻击可以造成额外2d6伤害。
你在每场战斗中只能使用这个特性一次。
你可以延展你的挽回颜面特质对一名盟友使用。
以一个反应，如果一名盟友的攻击检定落空，或者在属性检定和豁免检定中失败，你可以使那次检定得到加值，数值等于在你周围30英尺内可以看见你的盟友数量（包括你自己，上限为+5）。
和正常使用挽回颜面一样，在使用这个特性以后，你将不能再次使用直到你完成了一次短休息或长休息。
先决：大地精</t>
  </si>
  <si>
    <t>鹗德之翼</t>
  </si>
  <si>
    <t>你展现出坚韧的翅膀，转变成为一名鹗德。
你得到如下增益：
你的敏捷上升1点，上限20。
你得到30英尺的飞行速度。
你必须不穿中甲或者重甲才能使用这个速度。
先决：狗头人</t>
  </si>
  <si>
    <t>良好休息</t>
  </si>
  <si>
    <t>你对于午休的精通让你在清醒时更精神焕发。
你得到如下增益：
你的力量或敏捷上升1点，上限20。
每次你在短休息中消耗一个或更多生命骰时，你可以恢复额外1d6的生命值。
当你完成一次长休息时，你获得激励。
先决：熊地精</t>
  </si>
  <si>
    <t>护甲表</t>
  </si>
  <si>
    <t>武器表Weapons</t>
  </si>
  <si>
    <t>冒险用品表AdventuringGear</t>
  </si>
  <si>
    <t>=LEFT(I3,LENB(I3)-LEN(I3))</t>
  </si>
  <si>
    <t>护甲等级（AC）</t>
  </si>
  <si>
    <t>重量LB</t>
  </si>
  <si>
    <t>11＋敏捷调整值</t>
  </si>
  <si>
    <t>简易近战武器</t>
  </si>
  <si>
    <t>算盘abacus</t>
  </si>
  <si>
    <t>45gp</t>
  </si>
  <si>
    <t>12＋敏捷调整值</t>
  </si>
  <si>
    <t>强酸acid（小瓶vial）</t>
  </si>
  <si>
    <t>中甲</t>
  </si>
  <si>
    <t>12＋敏捷调整值(最大2)</t>
  </si>
  <si>
    <t>炽火胶alchemistsfire(扁瓶flask)</t>
  </si>
  <si>
    <t>13＋敏捷调整值(最大2)</t>
  </si>
  <si>
    <t>弹药ammunition</t>
  </si>
  <si>
    <t>14＋敏捷调整值(最大2)</t>
  </si>
  <si>
    <t>箭arrows(20)</t>
  </si>
  <si>
    <t>400gp</t>
  </si>
  <si>
    <t>吹矢blowgunneedles(50)</t>
  </si>
  <si>
    <t>750gp</t>
  </si>
  <si>
    <t>15＋敏捷调整值(最大2)</t>
  </si>
  <si>
    <t>弩矢crossbowbolts(20)</t>
  </si>
  <si>
    <t>1½磅</t>
  </si>
  <si>
    <t>重甲</t>
  </si>
  <si>
    <t>投石索弹丸slingbullets(20)</t>
  </si>
  <si>
    <t>4 cp</t>
  </si>
  <si>
    <t>力量13</t>
  </si>
  <si>
    <t>抗毒剂antitoxin（小瓶vial）</t>
  </si>
  <si>
    <t>200gp</t>
  </si>
  <si>
    <t>力量15</t>
  </si>
  <si>
    <t>简易远程武器</t>
  </si>
  <si>
    <t>奥术法器arcanefocus</t>
  </si>
  <si>
    <t>1500gp</t>
  </si>
  <si>
    <t>水晶crystal</t>
  </si>
  <si>
    <t>法球orb</t>
  </si>
  <si>
    <t>—</t>
  </si>
  <si>
    <t>权杖rob</t>
  </si>
  <si>
    <t>弹药重量</t>
  </si>
  <si>
    <t>集束重量</t>
  </si>
  <si>
    <t>集束数量</t>
  </si>
  <si>
    <t>总重量→</t>
  </si>
  <si>
    <t>法杖staff</t>
  </si>
  <si>
    <t>4磅</t>
  </si>
  <si>
    <t>魔杖wand</t>
  </si>
  <si>
    <t>大砍刀</t>
  </si>
  <si>
    <t>背包backpack</t>
  </si>
  <si>
    <t>子弹</t>
  </si>
  <si>
    <t>滚珠（一包1000粒）ballbearings</t>
  </si>
  <si>
    <t>木桶barrel</t>
  </si>
  <si>
    <t>70磅</t>
  </si>
  <si>
    <t>篮子basket</t>
  </si>
  <si>
    <t>4 sp</t>
  </si>
  <si>
    <t>铺盖bedroll</t>
  </si>
  <si>
    <t>7磅</t>
  </si>
  <si>
    <t>铃铛bell</t>
  </si>
  <si>
    <t>毛毯blanket</t>
  </si>
  <si>
    <t>滑轮组blockandtackle</t>
  </si>
  <si>
    <t>书book</t>
  </si>
  <si>
    <t>28 gp</t>
  </si>
  <si>
    <t>玻璃瓶bottle,glass</t>
  </si>
  <si>
    <t>水桶bucket</t>
  </si>
  <si>
    <t>5 cp</t>
  </si>
  <si>
    <t>铁蒺藜caltrops（一包20枚）</t>
  </si>
  <si>
    <t>蜡烛candle</t>
  </si>
  <si>
    <t>1 cp</t>
  </si>
  <si>
    <t>弩矢匣case,crossbowbolt</t>
  </si>
  <si>
    <t>地图或卷轴匣case,maporscroll</t>
  </si>
  <si>
    <t>链条chain（10尺）</t>
  </si>
  <si>
    <t>粉笔chalk（1块）</t>
  </si>
  <si>
    <t>木箱chest</t>
  </si>
  <si>
    <t>25磅</t>
  </si>
  <si>
    <t>攀爬工具climberskit</t>
  </si>
  <si>
    <t>12磅</t>
  </si>
  <si>
    <t>普通服装clothes,common</t>
  </si>
  <si>
    <t>表演服装clothes,costume</t>
  </si>
  <si>
    <t>高档服装clothes,fine</t>
  </si>
  <si>
    <t>旅行者服装clothes,travelers</t>
  </si>
  <si>
    <t>材料包componentpouch</t>
  </si>
  <si>
    <t>撬棍crowbar</t>
  </si>
  <si>
    <t>德鲁伊法器druidicfocus</t>
  </si>
  <si>
    <t>槲寄生枝条sprigofmistletoe</t>
  </si>
  <si>
    <t>图腾totem</t>
  </si>
  <si>
    <t>木制法杖woodenstaff</t>
  </si>
  <si>
    <t>紫衫魔杖yewwand</t>
  </si>
  <si>
    <t>渔具fishingtackle</t>
  </si>
  <si>
    <t>扁瓶flask或大杯tankard</t>
  </si>
  <si>
    <t>2 cp</t>
  </si>
  <si>
    <t>爪钩grapplinghook</t>
  </si>
  <si>
    <t>铁锤hammer</t>
  </si>
  <si>
    <t>大铁锤hammer,sledge</t>
  </si>
  <si>
    <t>医疗包healerskit</t>
  </si>
  <si>
    <t>背包 Inventory</t>
  </si>
  <si>
    <t>玩家笔记1</t>
  </si>
  <si>
    <t>玩家笔记2</t>
  </si>
  <si>
    <t>lb</t>
  </si>
  <si>
    <t>数量</t>
  </si>
  <si>
    <t>×</t>
  </si>
  <si>
    <t>背包3（次元袋）</t>
  </si>
  <si>
    <t>无效</t>
  </si>
  <si>
    <t>背包4（次元袋）</t>
  </si>
  <si>
    <t>次元袋负重（实际）</t>
  </si>
  <si>
    <t>次元袋负重（收纳）</t>
  </si>
  <si>
    <t>书页标签</t>
  </si>
  <si>
    <t>优先读取</t>
  </si>
  <si>
    <t>目录</t>
  </si>
  <si>
    <t>个人据点</t>
  </si>
  <si>
    <t>据点名称</t>
  </si>
  <si>
    <t>据点位置</t>
  </si>
  <si>
    <t>据点描述</t>
  </si>
  <si>
    <t>物品名称</t>
  </si>
  <si>
    <t>物品描述</t>
  </si>
  <si>
    <t>币种</t>
  </si>
  <si>
    <t>来源</t>
  </si>
  <si>
    <t>诗人</t>
  </si>
  <si>
    <t>酸液飞溅</t>
  </si>
  <si>
    <t>神导术</t>
  </si>
  <si>
    <t>创造篝火E</t>
  </si>
  <si>
    <t>法师之手</t>
  </si>
  <si>
    <t>警报术</t>
  </si>
  <si>
    <t>英雄气概</t>
  </si>
  <si>
    <t>光亮术</t>
  </si>
  <si>
    <t>创造篝火</t>
  </si>
  <si>
    <t>剑刃爆发</t>
  </si>
  <si>
    <t>克敌机先</t>
  </si>
  <si>
    <t>诱捕打击</t>
  </si>
  <si>
    <t>侦测魔法</t>
  </si>
  <si>
    <t>圣火术</t>
  </si>
  <si>
    <t>虫群孳生</t>
  </si>
  <si>
    <t>鸣雷破</t>
  </si>
  <si>
    <t>棘雹术</t>
  </si>
  <si>
    <t>疗伤术</t>
  </si>
  <si>
    <t>光耀祷词</t>
  </si>
  <si>
    <t>燃火术</t>
  </si>
  <si>
    <t>舞光术</t>
  </si>
  <si>
    <t>猎人印记</t>
  </si>
  <si>
    <t>强令对决</t>
  </si>
  <si>
    <t>亡者丧钟</t>
  </si>
  <si>
    <t>毒气喷溅</t>
  </si>
  <si>
    <t>西风打击</t>
  </si>
  <si>
    <t>神恩</t>
  </si>
  <si>
    <t>维生术</t>
  </si>
  <si>
    <t>雷鸣</t>
  </si>
  <si>
    <t>炽焰斩</t>
  </si>
  <si>
    <t>提升抗性</t>
  </si>
  <si>
    <t>次级幻影</t>
  </si>
  <si>
    <t>雷鸣斩</t>
  </si>
  <si>
    <t>修复术</t>
  </si>
  <si>
    <t>霜噬E</t>
  </si>
  <si>
    <t>魔能爆</t>
  </si>
  <si>
    <t>交友术</t>
  </si>
  <si>
    <t>大步奔行</t>
  </si>
  <si>
    <t>激愤斩</t>
  </si>
  <si>
    <t>火焰箭</t>
  </si>
  <si>
    <t>奇术</t>
  </si>
  <si>
    <t>霜噬</t>
  </si>
  <si>
    <t>恶言相加</t>
  </si>
  <si>
    <t>化兽为友</t>
  </si>
  <si>
    <t>典礼术</t>
  </si>
  <si>
    <t>冷冻射线</t>
  </si>
  <si>
    <t>轰雷剑</t>
  </si>
  <si>
    <t>剑刃防护</t>
  </si>
  <si>
    <t>动物交谈</t>
  </si>
  <si>
    <t>防护善恶</t>
  </si>
  <si>
    <t>电爪</t>
  </si>
  <si>
    <t>翠炎剑</t>
  </si>
  <si>
    <t>魔法伎俩</t>
  </si>
  <si>
    <t>侦测毒性和疾病</t>
  </si>
  <si>
    <t>祝福术</t>
  </si>
  <si>
    <t>治愈真言</t>
  </si>
  <si>
    <t>闪电牵引</t>
  </si>
  <si>
    <t>传讯术</t>
  </si>
  <si>
    <t>吸收元素</t>
  </si>
  <si>
    <t>命令术</t>
  </si>
  <si>
    <t>灾祸术</t>
  </si>
  <si>
    <t>魔石E</t>
  </si>
  <si>
    <t>魔法圈套</t>
  </si>
  <si>
    <t>侦测善恶</t>
  </si>
  <si>
    <t>魔石</t>
  </si>
  <si>
    <t>地动E</t>
  </si>
  <si>
    <t>兽之联结</t>
  </si>
  <si>
    <t>虔诚护盾</t>
  </si>
  <si>
    <t>舞风E</t>
  </si>
  <si>
    <t>地动</t>
  </si>
  <si>
    <t>云雾术</t>
  </si>
  <si>
    <t>舞风</t>
  </si>
  <si>
    <t>冻寒之触</t>
  </si>
  <si>
    <t>迷幻手稿</t>
  </si>
  <si>
    <t>跳跃术</t>
  </si>
  <si>
    <t>净化食粮</t>
  </si>
  <si>
    <t>塑土E</t>
  </si>
  <si>
    <t>隐形仆役</t>
  </si>
  <si>
    <t>诚实之域</t>
  </si>
  <si>
    <t>塑土</t>
  </si>
  <si>
    <t>通晓语言</t>
  </si>
  <si>
    <t>兽之联结E</t>
  </si>
  <si>
    <t>物件定位术</t>
  </si>
  <si>
    <t>塑水E</t>
  </si>
  <si>
    <t>易容术</t>
  </si>
  <si>
    <t>神莓术</t>
  </si>
  <si>
    <t>次级复原术</t>
  </si>
  <si>
    <t>塑水</t>
  </si>
  <si>
    <t>羽落术</t>
  </si>
  <si>
    <t>警戒之箭</t>
  </si>
  <si>
    <t>魔化武器</t>
  </si>
  <si>
    <t>控火E</t>
  </si>
  <si>
    <t>无声幻影</t>
  </si>
  <si>
    <t>沉默术</t>
  </si>
  <si>
    <t>印记斩</t>
  </si>
  <si>
    <t>造水/枯水术</t>
  </si>
  <si>
    <t>控火</t>
  </si>
  <si>
    <t>睡眠术</t>
  </si>
  <si>
    <t>召唤坐骑</t>
  </si>
  <si>
    <t>曳光弹</t>
  </si>
  <si>
    <t>德鲁伊伎俩</t>
  </si>
  <si>
    <t>援助术</t>
  </si>
  <si>
    <t>致伤术</t>
  </si>
  <si>
    <t>原初蛮击</t>
  </si>
  <si>
    <t>艾嘉西斯之铠</t>
  </si>
  <si>
    <t>动物信使</t>
  </si>
  <si>
    <t>防护毒素</t>
  </si>
  <si>
    <t>庇护术</t>
  </si>
  <si>
    <t>橡棍术</t>
  </si>
  <si>
    <t>哈达之臂</t>
  </si>
  <si>
    <t>动植物定位术</t>
  </si>
  <si>
    <t>解除魔法</t>
  </si>
  <si>
    <t>荆棘之鞭</t>
  </si>
  <si>
    <t>炼狱叱喝</t>
  </si>
  <si>
    <t>寻找陷阱</t>
  </si>
  <si>
    <t>活力灵光</t>
  </si>
  <si>
    <t>目盲/耳聋术</t>
  </si>
  <si>
    <t>脆弱诅咒</t>
  </si>
  <si>
    <t>致盲斩</t>
  </si>
  <si>
    <t>脚底摸油</t>
  </si>
  <si>
    <t>鉴定术</t>
  </si>
  <si>
    <t>治愈之魂</t>
  </si>
  <si>
    <t>十字军披风</t>
  </si>
  <si>
    <t>人类定身术</t>
  </si>
  <si>
    <t>巫术箭</t>
  </si>
  <si>
    <t>塔莎狂笑术</t>
  </si>
  <si>
    <t>元素武器</t>
  </si>
  <si>
    <t>强化属性</t>
  </si>
  <si>
    <t>树肤术</t>
  </si>
  <si>
    <t>防护法阵</t>
  </si>
  <si>
    <t>野兽知觉</t>
  </si>
  <si>
    <t>移除诅咒</t>
  </si>
  <si>
    <t>行动无踪</t>
  </si>
  <si>
    <t>造粮术</t>
  </si>
  <si>
    <t>安定心神</t>
  </si>
  <si>
    <t>魅惑人类</t>
  </si>
  <si>
    <t>荆棘丛生</t>
  </si>
  <si>
    <t>回生术</t>
  </si>
  <si>
    <t>雷鸣波</t>
  </si>
  <si>
    <t>召唤箭雨</t>
  </si>
  <si>
    <t>昼明术</t>
  </si>
  <si>
    <t>不灭明焰</t>
  </si>
  <si>
    <t>造成恐惧</t>
  </si>
  <si>
    <t>妖火</t>
  </si>
  <si>
    <t>闪电箭</t>
  </si>
  <si>
    <t>生物定位术</t>
  </si>
  <si>
    <t>遗体防腐</t>
  </si>
  <si>
    <t>阿迦纳萨喷火术</t>
  </si>
  <si>
    <t>衰弱射线</t>
  </si>
  <si>
    <t>不谐低语</t>
  </si>
  <si>
    <t>回避侦测</t>
  </si>
  <si>
    <t>生命灵光</t>
  </si>
  <si>
    <t>弹射E</t>
  </si>
  <si>
    <t>心灵尖刺</t>
  </si>
  <si>
    <t>烟火E</t>
  </si>
  <si>
    <t>植物滋长</t>
  </si>
  <si>
    <t>净化灵光</t>
  </si>
  <si>
    <t>弹射</t>
  </si>
  <si>
    <t>幽影刃</t>
  </si>
  <si>
    <t>烟火</t>
  </si>
  <si>
    <t>植物交谈</t>
  </si>
  <si>
    <t>获得高等坐骑</t>
  </si>
  <si>
    <t>卜筮术</t>
  </si>
  <si>
    <t>黑暗术</t>
  </si>
  <si>
    <t>守护之风</t>
  </si>
  <si>
    <t>防护能量伤害</t>
  </si>
  <si>
    <t>惊惧斩</t>
  </si>
  <si>
    <t>治疗祷言</t>
  </si>
  <si>
    <t>镜影术</t>
  </si>
  <si>
    <t>空中写字E</t>
  </si>
  <si>
    <t>水面行走</t>
  </si>
  <si>
    <t>放逐术</t>
  </si>
  <si>
    <t>灵体武器</t>
  </si>
  <si>
    <t>阿迦纳萨喷火术E</t>
  </si>
  <si>
    <t>迷踪步</t>
  </si>
  <si>
    <t>空中写字</t>
  </si>
  <si>
    <t>防死结界</t>
  </si>
  <si>
    <t>守护之链</t>
  </si>
  <si>
    <t>燃烧之手</t>
  </si>
  <si>
    <t>蛛行术</t>
  </si>
  <si>
    <t>注目术</t>
  </si>
  <si>
    <t>火箭</t>
  </si>
  <si>
    <t>死者复活</t>
  </si>
  <si>
    <t>巧言术</t>
  </si>
  <si>
    <t>繁彩球</t>
  </si>
  <si>
    <t>冰刃E</t>
  </si>
  <si>
    <t>匕首之云</t>
  </si>
  <si>
    <t>水中呼吸</t>
  </si>
  <si>
    <t>指使术</t>
  </si>
  <si>
    <t>鹰眼术</t>
  </si>
  <si>
    <t>七彩喷射</t>
  </si>
  <si>
    <t>冰刃</t>
  </si>
  <si>
    <t>疯狂冠冕</t>
  </si>
  <si>
    <t>召唤动物</t>
  </si>
  <si>
    <t>放逐斩</t>
  </si>
  <si>
    <t>降咒</t>
  </si>
  <si>
    <t>虚假生命</t>
  </si>
  <si>
    <t>隐形术</t>
  </si>
  <si>
    <t>风墙术</t>
  </si>
  <si>
    <t>原力法阵</t>
  </si>
  <si>
    <t>守卫刻文</t>
  </si>
  <si>
    <t>法师护甲</t>
  </si>
  <si>
    <t>粉碎音波</t>
  </si>
  <si>
    <t>燃箭</t>
  </si>
  <si>
    <t>湮灭波</t>
  </si>
  <si>
    <t>短讯术</t>
  </si>
  <si>
    <t>魔法飞弹</t>
  </si>
  <si>
    <t>暗示术</t>
  </si>
  <si>
    <t>行动自如</t>
  </si>
  <si>
    <t>神圣武器</t>
  </si>
  <si>
    <t>致病射线</t>
  </si>
  <si>
    <t>侦测思想</t>
  </si>
  <si>
    <t>反制善恶</t>
  </si>
  <si>
    <t>假死术</t>
  </si>
  <si>
    <t>护盾术</t>
  </si>
  <si>
    <t>敲击术</t>
  </si>
  <si>
    <t>自然守卫</t>
  </si>
  <si>
    <t>死者交谈</t>
  </si>
  <si>
    <t>混乱箭</t>
  </si>
  <si>
    <t>纠缠术</t>
  </si>
  <si>
    <t>地缚</t>
  </si>
  <si>
    <t>魅影之力</t>
  </si>
  <si>
    <t>石肤术</t>
  </si>
  <si>
    <t>生命转换</t>
  </si>
  <si>
    <t>识破隐形</t>
  </si>
  <si>
    <t>召唤林地之精</t>
  </si>
  <si>
    <t>吸血鬼之触</t>
  </si>
  <si>
    <t>擒抱藤</t>
  </si>
  <si>
    <t>哈达之欲</t>
  </si>
  <si>
    <t>钢风斩</t>
  </si>
  <si>
    <t>雷霆步</t>
  </si>
  <si>
    <t>万箭齐发</t>
  </si>
  <si>
    <t>法术反制</t>
  </si>
  <si>
    <t>迅捷箭袋</t>
  </si>
  <si>
    <t>操纵死尸</t>
  </si>
  <si>
    <t>飞行术</t>
  </si>
  <si>
    <t>自然之怒</t>
  </si>
  <si>
    <t>气化形体</t>
  </si>
  <si>
    <t>问道自然</t>
  </si>
  <si>
    <t>敌群环绕</t>
  </si>
  <si>
    <t>树跃术</t>
  </si>
  <si>
    <t>恐惧术</t>
  </si>
  <si>
    <t>融身入石</t>
  </si>
  <si>
    <t>守护之风E</t>
  </si>
  <si>
    <t>催眠图纹</t>
  </si>
  <si>
    <t>魔嘴术</t>
  </si>
  <si>
    <t>希望信标</t>
  </si>
  <si>
    <t>灼热金属</t>
  </si>
  <si>
    <t>高等幻影</t>
  </si>
  <si>
    <t>群体治愈真言</t>
  </si>
  <si>
    <t>灵体卫士</t>
  </si>
  <si>
    <t>召唤次级恶魔</t>
  </si>
  <si>
    <t>假寐术</t>
  </si>
  <si>
    <t>尘土恶魔E</t>
  </si>
  <si>
    <t>莫伊之影</t>
  </si>
  <si>
    <t>操控水体</t>
  </si>
  <si>
    <t>龙息术</t>
  </si>
  <si>
    <t>尘土恶魔</t>
  </si>
  <si>
    <t>致病辐射</t>
  </si>
  <si>
    <t>塑石术</t>
  </si>
  <si>
    <t>麦克斯米利安的地之攫E</t>
  </si>
  <si>
    <t>魅惑怪物</t>
  </si>
  <si>
    <t>获得魔宠</t>
  </si>
  <si>
    <t>预言术</t>
  </si>
  <si>
    <t>麦克斯米利安的地之攫</t>
  </si>
  <si>
    <t>任意门</t>
  </si>
  <si>
    <t>油腻术</t>
  </si>
  <si>
    <t>信仰守卫</t>
  </si>
  <si>
    <t>灼热射线</t>
  </si>
  <si>
    <t>幻景</t>
  </si>
  <si>
    <t>臭云术</t>
  </si>
  <si>
    <t>谭森浮碟术</t>
  </si>
  <si>
    <t>史尼洛雪球群E</t>
  </si>
  <si>
    <t>通晓传奇</t>
  </si>
  <si>
    <t>史尼洛雪球群</t>
  </si>
  <si>
    <t>召唤高等恶魔</t>
  </si>
  <si>
    <t>探知</t>
  </si>
  <si>
    <t>造风术</t>
  </si>
  <si>
    <t>元素灾厄E</t>
  </si>
  <si>
    <t>火焰刀</t>
  </si>
  <si>
    <t>元素灾厄</t>
  </si>
  <si>
    <t>异界誓缚</t>
  </si>
  <si>
    <t>月华之光</t>
  </si>
  <si>
    <t>枯萎术</t>
  </si>
  <si>
    <t>高等复原术</t>
  </si>
  <si>
    <t>异界探知</t>
  </si>
  <si>
    <t>群体疗伤术</t>
  </si>
  <si>
    <t>变身术</t>
  </si>
  <si>
    <t>汲能术</t>
  </si>
  <si>
    <t>朦胧术</t>
  </si>
  <si>
    <t>渺远步</t>
  </si>
  <si>
    <t>拂晓</t>
  </si>
  <si>
    <t>变巨/缩小术</t>
  </si>
  <si>
    <t>光墙</t>
  </si>
  <si>
    <t>李欧蒙小屋</t>
  </si>
  <si>
    <t>浮空术</t>
  </si>
  <si>
    <t>突触静止</t>
  </si>
  <si>
    <t>疫病虫群</t>
  </si>
  <si>
    <t>蛛网术</t>
  </si>
  <si>
    <t>托梦术</t>
  </si>
  <si>
    <t>疫病术</t>
  </si>
  <si>
    <t>怪物定身术</t>
  </si>
  <si>
    <t>通神术</t>
  </si>
  <si>
    <t>焰击术</t>
  </si>
  <si>
    <t>骷髅之舞</t>
  </si>
  <si>
    <t>高等隐形术</t>
  </si>
  <si>
    <t>圣居</t>
  </si>
  <si>
    <t>土石喷发E</t>
  </si>
  <si>
    <t>地狱呼唤</t>
  </si>
  <si>
    <t>真知术</t>
  </si>
  <si>
    <t>土石喷发</t>
  </si>
  <si>
    <t>负能量洪流</t>
  </si>
  <si>
    <t>寻路术</t>
  </si>
  <si>
    <t>潮涌E</t>
  </si>
  <si>
    <t>炽焰赋权E</t>
  </si>
  <si>
    <t>唤起死灵</t>
  </si>
  <si>
    <t>潮涌</t>
  </si>
  <si>
    <t>石化术</t>
  </si>
  <si>
    <t>困惑术</t>
  </si>
  <si>
    <t>医疗术</t>
  </si>
  <si>
    <t>水墙E</t>
  </si>
  <si>
    <t>精神监狱</t>
  </si>
  <si>
    <t>变形术</t>
  </si>
  <si>
    <t>英雄宴</t>
  </si>
  <si>
    <t>水墙</t>
  </si>
  <si>
    <t>散射术</t>
  </si>
  <si>
    <t>强迫术</t>
  </si>
  <si>
    <t>剑刃护壁</t>
  </si>
  <si>
    <t>秘法门</t>
  </si>
  <si>
    <t>禁制术</t>
  </si>
  <si>
    <t>死亡法阵</t>
  </si>
  <si>
    <t>授予技能</t>
  </si>
  <si>
    <t>重伤术</t>
  </si>
  <si>
    <t>摄心目光</t>
  </si>
  <si>
    <t>异界誓盟</t>
  </si>
  <si>
    <t>雪雨暴</t>
  </si>
  <si>
    <t>群体暗示术</t>
  </si>
  <si>
    <t>回返真言</t>
  </si>
  <si>
    <t>召雷术</t>
  </si>
  <si>
    <t>活化物件</t>
  </si>
  <si>
    <t>同游灵界</t>
  </si>
  <si>
    <t>支配人类</t>
  </si>
  <si>
    <t>魔法徽记</t>
  </si>
  <si>
    <t>灵魂牢笼</t>
  </si>
  <si>
    <t>伪装术</t>
  </si>
  <si>
    <t>再生术</t>
  </si>
  <si>
    <t>炽焰赋权</t>
  </si>
  <si>
    <t>传送法阵</t>
  </si>
  <si>
    <t>复生术</t>
  </si>
  <si>
    <t>寒冰赋权E</t>
  </si>
  <si>
    <t>异界传送</t>
  </si>
  <si>
    <t>寒冰赋权</t>
  </si>
  <si>
    <t>火焰风暴</t>
  </si>
  <si>
    <t>磐石赋权E</t>
  </si>
  <si>
    <t>召唤天界生物</t>
  </si>
  <si>
    <t>磐石赋权</t>
  </si>
  <si>
    <t>圣言术</t>
  </si>
  <si>
    <t>清风赋权E</t>
  </si>
  <si>
    <t>神庙术</t>
  </si>
  <si>
    <t>清风赋权</t>
  </si>
  <si>
    <t>反魔法力场</t>
  </si>
  <si>
    <t>马友夫微流星</t>
  </si>
  <si>
    <t>召唤精类生物</t>
  </si>
  <si>
    <t>地震术</t>
  </si>
  <si>
    <t>碧水球E</t>
  </si>
  <si>
    <t>众星冠冕</t>
  </si>
  <si>
    <t>假象术</t>
  </si>
  <si>
    <t>操控天气</t>
  </si>
  <si>
    <t>碧水球</t>
  </si>
  <si>
    <t>律令痛苦</t>
  </si>
  <si>
    <t>篡改记忆</t>
  </si>
  <si>
    <t>圣洁灵光</t>
  </si>
  <si>
    <t>死亡一指</t>
  </si>
  <si>
    <t>启蒙术</t>
  </si>
  <si>
    <t>星界投影</t>
  </si>
  <si>
    <t>魔力监牢</t>
  </si>
  <si>
    <t>异界之门</t>
  </si>
  <si>
    <t>闪现术</t>
  </si>
  <si>
    <t>完全复生术</t>
  </si>
  <si>
    <t>火球术</t>
  </si>
  <si>
    <t>群体医疗术</t>
  </si>
  <si>
    <t>加速术</t>
  </si>
  <si>
    <t>创造半位面</t>
  </si>
  <si>
    <t>闪电束</t>
  </si>
  <si>
    <t>花言巧语</t>
  </si>
  <si>
    <t>铜墙铁壁</t>
  </si>
  <si>
    <t>缓慢术</t>
  </si>
  <si>
    <t>冰风暴</t>
  </si>
  <si>
    <t>支配怪物</t>
  </si>
  <si>
    <t>奥图迷舞</t>
  </si>
  <si>
    <t>火墙术</t>
  </si>
  <si>
    <t>律令震慑</t>
  </si>
  <si>
    <t>预置幻影</t>
  </si>
  <si>
    <t>支配野兽</t>
  </si>
  <si>
    <t>弱智术</t>
  </si>
  <si>
    <t>秘法锁</t>
  </si>
  <si>
    <t>召唤次级元素生物</t>
  </si>
  <si>
    <t>疯狂之暗</t>
  </si>
  <si>
    <t>传送术</t>
  </si>
  <si>
    <t>炽焰法球</t>
  </si>
  <si>
    <t>巨虫术</t>
  </si>
  <si>
    <t>禁锢术</t>
  </si>
  <si>
    <t>马友夫强酸箭</t>
  </si>
  <si>
    <t>心灵尖啸</t>
  </si>
  <si>
    <t>涅斯图魔法灵光</t>
  </si>
  <si>
    <t>完全变形术</t>
  </si>
  <si>
    <t>魔绳术</t>
  </si>
  <si>
    <t>律令死亡</t>
  </si>
  <si>
    <t>预警术</t>
  </si>
  <si>
    <t>摩登肯豪宅术</t>
  </si>
  <si>
    <t>摩登肯之剑</t>
  </si>
  <si>
    <t>投影术</t>
  </si>
  <si>
    <t>海市蜃楼</t>
  </si>
  <si>
    <t>控风E</t>
  </si>
  <si>
    <t>心灵屏障</t>
  </si>
  <si>
    <t>控风</t>
  </si>
  <si>
    <t>转化岩石E</t>
  </si>
  <si>
    <t>群体变形术</t>
  </si>
  <si>
    <t>转化岩石</t>
  </si>
  <si>
    <t>大漩涡E</t>
  </si>
  <si>
    <t>大漩涡</t>
  </si>
  <si>
    <t>律令医疗</t>
  </si>
  <si>
    <t>石墙术</t>
  </si>
  <si>
    <t>暴风球E</t>
  </si>
  <si>
    <t>召唤元素生物</t>
  </si>
  <si>
    <t>暴风球</t>
  </si>
  <si>
    <t>防活物护罩</t>
  </si>
  <si>
    <t>浓酸球E</t>
  </si>
  <si>
    <t>转生术</t>
  </si>
  <si>
    <t>浓酸球</t>
  </si>
  <si>
    <t>地之骨</t>
  </si>
  <si>
    <t>德鲁伊林地</t>
  </si>
  <si>
    <t>原初守护E</t>
  </si>
  <si>
    <t>原初守护</t>
  </si>
  <si>
    <t>地动术</t>
  </si>
  <si>
    <t>阳炎射线</t>
  </si>
  <si>
    <t>造物术</t>
  </si>
  <si>
    <t>地之骨E</t>
  </si>
  <si>
    <t>焚烧E</t>
  </si>
  <si>
    <t>木遁术</t>
  </si>
  <si>
    <t>焚烧</t>
  </si>
  <si>
    <t>棘墙术</t>
  </si>
  <si>
    <t>魅影驹</t>
  </si>
  <si>
    <t>死云术</t>
  </si>
  <si>
    <t>御风而行</t>
  </si>
  <si>
    <t>迷你仆役</t>
  </si>
  <si>
    <t>寒冰锥</t>
  </si>
  <si>
    <t>沙墙</t>
  </si>
  <si>
    <t>心灵遥控</t>
  </si>
  <si>
    <t>旋风E</t>
  </si>
  <si>
    <t>旋风</t>
  </si>
  <si>
    <t>反重力</t>
  </si>
  <si>
    <t>海啸术</t>
  </si>
  <si>
    <t>嫌恶/关怀术</t>
  </si>
  <si>
    <t>动物形态</t>
  </si>
  <si>
    <t>形体变化</t>
  </si>
  <si>
    <t>复仇风暴</t>
  </si>
  <si>
    <t>连锁闪电</t>
  </si>
  <si>
    <t>解离术</t>
  </si>
  <si>
    <t>法术无效结界</t>
  </si>
  <si>
    <t>秘法眼</t>
  </si>
  <si>
    <t>艾伐黑触手</t>
  </si>
  <si>
    <t>鬼斧神工</t>
  </si>
  <si>
    <t>火焰护盾</t>
  </si>
  <si>
    <t>李欧蒙秘藏箱</t>
  </si>
  <si>
    <t>摩登肯忠犬</t>
  </si>
  <si>
    <t>摩登肯私人密室</t>
  </si>
  <si>
    <t>欧提路克弹力法球</t>
  </si>
  <si>
    <t>延迟爆裂火球</t>
  </si>
  <si>
    <t>魅影杀手</t>
  </si>
  <si>
    <t>虹光喷射</t>
  </si>
  <si>
    <t>阿比达奇凋死术</t>
  </si>
  <si>
    <t>阿比达奇凋死术E</t>
  </si>
  <si>
    <t>焚云术</t>
  </si>
  <si>
    <t>流星爆</t>
  </si>
  <si>
    <t>时间停止</t>
  </si>
  <si>
    <t>祈愿术</t>
  </si>
  <si>
    <t>毕格比之手</t>
  </si>
  <si>
    <t>穿墙术</t>
  </si>
  <si>
    <t>拉瑞心灵联结</t>
  </si>
  <si>
    <t>力场墙</t>
  </si>
  <si>
    <t>触发术</t>
  </si>
  <si>
    <t>创造小人</t>
  </si>
  <si>
    <t>卓姆吉瞬间召唤</t>
  </si>
  <si>
    <t>魔魂壶</t>
  </si>
  <si>
    <t>欧提路克冰封法球</t>
  </si>
  <si>
    <t>谭森变形术</t>
  </si>
  <si>
    <t>冰墙术</t>
  </si>
  <si>
    <t>隔离术</t>
  </si>
  <si>
    <t>拟像术</t>
  </si>
  <si>
    <t>克隆术</t>
  </si>
  <si>
    <t>幻影巨龙</t>
  </si>
  <si>
    <t>迷宫术</t>
  </si>
  <si>
    <t>坚固堡垒</t>
  </si>
  <si>
    <t>心灵感应</t>
  </si>
  <si>
    <t>无敌术</t>
  </si>
  <si>
    <t>虹光法墙</t>
  </si>
  <si>
    <t>怪影杀手</t>
  </si>
  <si>
    <t>额外法术 Additional Spell</t>
  </si>
  <si>
    <t>环阶</t>
  </si>
  <si>
    <t>类型</t>
  </si>
  <si>
    <t>施法时间</t>
  </si>
  <si>
    <t>成分</t>
  </si>
  <si>
    <t>材料</t>
  </si>
  <si>
    <t>效果描述</t>
  </si>
  <si>
    <t>专注</t>
  </si>
  <si>
    <t>变化</t>
  </si>
  <si>
    <t>1附赠动作</t>
  </si>
  <si>
    <t>100尺</t>
  </si>
  <si>
    <t>10分钟</t>
  </si>
  <si>
    <t>塑能</t>
  </si>
  <si>
    <t>1动作</t>
  </si>
  <si>
    <t>10尺</t>
  </si>
  <si>
    <t>10日</t>
  </si>
  <si>
    <t>防护</t>
  </si>
  <si>
    <t>1小时</t>
  </si>
  <si>
    <t>120尺</t>
  </si>
  <si>
    <t>10天</t>
  </si>
  <si>
    <t>死灵</t>
  </si>
  <si>
    <t>1分钟</t>
  </si>
  <si>
    <t>150尺</t>
  </si>
  <si>
    <t>预言</t>
  </si>
  <si>
    <t>15尺</t>
  </si>
  <si>
    <t>1轮</t>
  </si>
  <si>
    <t>咒法</t>
  </si>
  <si>
    <t>8小时</t>
  </si>
  <si>
    <t>1里</t>
  </si>
  <si>
    <t>1日</t>
  </si>
  <si>
    <t>附魔</t>
  </si>
  <si>
    <t>24小时</t>
  </si>
  <si>
    <t>300尺</t>
  </si>
  <si>
    <t>幻术</t>
  </si>
  <si>
    <t>12小时</t>
  </si>
  <si>
    <t>30尺</t>
  </si>
  <si>
    <t>１小时</t>
  </si>
  <si>
    <t>幻术(仪式)</t>
  </si>
  <si>
    <t>500尺</t>
  </si>
  <si>
    <t>咒法(仪式)</t>
  </si>
  <si>
    <t>500英里</t>
  </si>
  <si>
    <t>30日</t>
  </si>
  <si>
    <t>预言(仪式)</t>
  </si>
  <si>
    <t>5尺</t>
  </si>
  <si>
    <t>7日</t>
  </si>
  <si>
    <t>变化(仪式)</t>
  </si>
  <si>
    <t>60尺</t>
  </si>
  <si>
    <t>附魔(仪式)</t>
  </si>
  <si>
    <t>90尺</t>
  </si>
  <si>
    <t>即时</t>
  </si>
  <si>
    <t>死灵(仪式)</t>
  </si>
  <si>
    <t>90英尺</t>
  </si>
  <si>
    <t>立即</t>
  </si>
  <si>
    <t>塑能(仪式)</t>
  </si>
  <si>
    <t>触及</t>
  </si>
  <si>
    <t>立即或1个小时</t>
  </si>
  <si>
    <t>防护(仪式)</t>
  </si>
  <si>
    <t>接触</t>
  </si>
  <si>
    <t>立即或1小时</t>
  </si>
  <si>
    <t>视野内</t>
  </si>
  <si>
    <t>特殊</t>
  </si>
  <si>
    <t>直到被解除</t>
  </si>
  <si>
    <t>无限</t>
  </si>
  <si>
    <t>直至被解除或被触发</t>
  </si>
  <si>
    <t>自身</t>
  </si>
  <si>
    <t>直至被驱散</t>
  </si>
  <si>
    <t>自身(100尺线状)</t>
  </si>
  <si>
    <t>至多1分钟</t>
  </si>
  <si>
    <t>自身(10尺半径)</t>
  </si>
  <si>
    <t>至多1小时</t>
  </si>
  <si>
    <t>自身(10尺半径半球状)</t>
  </si>
  <si>
    <t>专注，至多10分钟</t>
  </si>
  <si>
    <t>自身(10尺半径球状)</t>
  </si>
  <si>
    <t>专注，至多1分钟</t>
  </si>
  <si>
    <t>自身(15尺立方)</t>
  </si>
  <si>
    <t>专注，至多１分钟</t>
  </si>
  <si>
    <t>自身(15尺锥状)</t>
  </si>
  <si>
    <t>专注，至多1轮</t>
  </si>
  <si>
    <t>自身(30尺半径)</t>
  </si>
  <si>
    <t>专注，至多1日</t>
  </si>
  <si>
    <t>自身(30尺锥状)</t>
  </si>
  <si>
    <t>专注，至多1小时</t>
  </si>
  <si>
    <t>自身(5尺半径)</t>
  </si>
  <si>
    <t>专注，至多2小时</t>
  </si>
  <si>
    <t>自身(60尺线状)</t>
  </si>
  <si>
    <t>专注，至多6轮</t>
  </si>
  <si>
    <t>自身(60尺直线)</t>
  </si>
  <si>
    <t>专注，至多8小时</t>
  </si>
  <si>
    <t>自身(60尺锥状)</t>
  </si>
  <si>
    <t>专注，至多一小时</t>
  </si>
  <si>
    <t>自身(半径15尺)</t>
  </si>
  <si>
    <t>专注，最多10分钟</t>
  </si>
  <si>
    <t>自身(半径30尺)</t>
  </si>
  <si>
    <t>专注，最长1分钟</t>
  </si>
  <si>
    <t>自身(半径5里)</t>
  </si>
  <si>
    <t>专注、至多1小时</t>
  </si>
  <si>
    <t>专注、至多24小时</t>
  </si>
  <si>
    <t>最长8小时</t>
  </si>
  <si>
    <t>BY:做一个好条条</t>
  </si>
  <si>
    <t>懒人包系列：法术速查</t>
  </si>
  <si>
    <t>选</t>
  </si>
  <si>
    <t>感谢各位翻译人员的伟大贡献，在你们努力的基础上，我才能做出这份东西来让大家更好地偷懒。
另外还有一句话，这份东西做出来是为了方便大家用的，如果你有更好或者更习惯的方法，你可以不用这个，但是不要说给我听，这没有任何逼格。谢谢</t>
  </si>
  <si>
    <t>启用</t>
  </si>
  <si>
    <t>SCAG</t>
  </si>
  <si>
    <t>XGE</t>
  </si>
  <si>
    <t>因为EEPC和XGE的部分法术重复，所以同法术的EEPC版本词尾会加个E
用法：右边的框框里单击你想要的法术，CRTL+C复制，点击下面那个中文框，右键粘贴文本（或者叫粘贴为数值
或者手打 （英语同</t>
  </si>
  <si>
    <t>输入你要查的法术（中文）</t>
  </si>
  <si>
    <t>输入</t>
  </si>
  <si>
    <t>译名和你知道的不符就填英文</t>
  </si>
  <si>
    <t>Detect Thoughts</t>
  </si>
  <si>
    <r>
      <rPr>
        <sz val="20"/>
        <rFont val="楷体"/>
        <family val="3"/>
        <charset val="134"/>
      </rPr>
      <t>单击复制，粘贴文本到中文区</t>
    </r>
    <r>
      <rPr>
        <sz val="20"/>
        <rFont val="Arial"/>
        <family val="2"/>
      </rPr>
      <t>↑</t>
    </r>
  </si>
  <si>
    <r>
      <rPr>
        <sz val="20"/>
        <rFont val="楷体"/>
        <family val="3"/>
        <charset val="134"/>
      </rPr>
      <t>描述区域在底下</t>
    </r>
    <r>
      <rPr>
        <sz val="20"/>
        <rFont val="Arial"/>
        <family val="2"/>
      </rPr>
      <t>↓</t>
    </r>
  </si>
  <si>
    <t>●</t>
  </si>
  <si>
    <t>施法时间：</t>
  </si>
  <si>
    <t>施法距离：</t>
  </si>
  <si>
    <t>法术成分：</t>
  </si>
  <si>
    <t>持续时间：</t>
  </si>
  <si>
    <t>下面有大号版本的</t>
  </si>
  <si>
    <t>种族查询（Alpha版）</t>
  </si>
  <si>
    <t>基础属性</t>
  </si>
  <si>
    <t>基础值</t>
  </si>
  <si>
    <t>种族调整值</t>
  </si>
  <si>
    <t>自选值</t>
  </si>
  <si>
    <t>选择了你所需要的种族数据之后可以按下【Ctrl+C】，然后去到主要人物卡对应属性项目处【右键】选择【只粘贴文本】</t>
  </si>
  <si>
    <t>更新记录</t>
  </si>
  <si>
    <t>↓更新会做的东西（大概）↓</t>
  </si>
  <si>
    <t>联系方式</t>
  </si>
  <si>
    <t>Q&amp;A</t>
  </si>
  <si>
    <t>v0版本：初代目作者——猫斯基（留下NekoWorks标记的作者）版本，Nekoworks最晚记录为x2.1版本，此卡也是在该版本上进行修改的</t>
  </si>
  <si>
    <t>猫斯基（初代目作者）</t>
  </si>
  <si>
    <t>Q：这张卡免费使用吗？</t>
  </si>
  <si>
    <t>QQ：176425615</t>
  </si>
  <si>
    <t>A：当然，如果你是付费拿到的，请立马去追回自己的小钱钱！</t>
  </si>
  <si>
    <t>v1版本：AC最大敏捷结算订正</t>
  </si>
  <si>
    <t>v2版本：法术速查整合，法术书添加</t>
  </si>
  <si>
    <t>微波叮桃子（微改人物卡的家伙）</t>
  </si>
  <si>
    <t>V3：NMD，WSM……咳咳！</t>
  </si>
  <si>
    <t>QQ：2900829948</t>
  </si>
  <si>
    <t>Q：我找到了更早一代的作者诶</t>
  </si>
  <si>
    <t>v4版本：排版更改为竖排</t>
  </si>
  <si>
    <t>A：请尽可能快的联系现在的几位作者！拜托了！拜托了！拜托了！</t>
  </si>
  <si>
    <t>v4.2版本：添加角色描述</t>
  </si>
  <si>
    <t>?</t>
  </si>
  <si>
    <t>做一个好条条（法术速查工具作者）</t>
  </si>
  <si>
    <t>v4.3版本：人物血量计算小工具添加</t>
  </si>
  <si>
    <t>联系方式暂缺</t>
  </si>
  <si>
    <t>v4.3.2版本：下拉菜单添加</t>
  </si>
  <si>
    <t>Q：更新频率是多少啊？</t>
  </si>
  <si>
    <t>v4.3.4版本：主要页面施法栏变更</t>
  </si>
  <si>
    <t>欧阳天麟（参与修订的作者）</t>
  </si>
  <si>
    <t>A：看心情更新，最近大概在没有bug的情况下不怎么更新了（天麟说的）</t>
  </si>
  <si>
    <t>v4.3.5版本：属性下拉菜单更改为复选框</t>
  </si>
  <si>
    <t>QQ：895445383</t>
  </si>
  <si>
    <t>v4.3.6版本：额外添加两本法术书</t>
  </si>
  <si>
    <t>雷猫如此慵懒（参与修订的作者）</t>
  </si>
  <si>
    <t>v4.3.7版本：添加准备法术菜单</t>
  </si>
  <si>
    <t>QQ：906555822</t>
  </si>
  <si>
    <t>Q：有bug或者更新建议要反馈怎么办</t>
  </si>
  <si>
    <t>v4.3.8版本：种族属性查询工具添加</t>
  </si>
  <si>
    <t>部分作者找不到联系方式了呜呜呜呜……</t>
  </si>
  <si>
    <t>A：按顺序找最新的作者名单里的各个作者（绝对不是天麟偷懒）</t>
  </si>
  <si>
    <t>v4.3.9版本：装备同调选项添加</t>
  </si>
  <si>
    <t>有人知道的话请联系可以新的作者们</t>
  </si>
  <si>
    <t>v4.3.10版本：修复Bug</t>
  </si>
  <si>
    <t>拜托了！拜托了！拜托了！</t>
  </si>
  <si>
    <t>v4.3.11版本：法术重复项提示功能加入</t>
  </si>
  <si>
    <t>Q：跑团时候对骰娘功能不满意想要定做功能怎么办</t>
  </si>
  <si>
    <t>v4.3.12版本：专注法术绿标功能加入</t>
  </si>
  <si>
    <t>这张卡不禁止二次修改</t>
  </si>
  <si>
    <t>v4.3.13版本：灵巧武器攻击骰调整</t>
  </si>
  <si>
    <t>也欢迎联系作者反馈bug或增加新功能</t>
  </si>
  <si>
    <t>A：看看下边的广告，大概可以帮你定制（by天麟）</t>
  </si>
  <si>
    <t>v4.3.14版本：技能修正值统合</t>
  </si>
  <si>
    <t>修订组增加成员</t>
  </si>
  <si>
    <t>↓↓↓ 天麟试图推销自家骰郎 ↓↓↓</t>
  </si>
  <si>
    <t>v4.3.15版本：负重判定Bug修正</t>
  </si>
  <si>
    <t>天麟家的骰郎
筱朝
QQ：487515909</t>
  </si>
  <si>
    <t>←是公骰desu</t>
  </si>
  <si>
    <t>v4.3.16版本：小优化</t>
  </si>
  <si>
    <t>v4.3.17版本：武器伤害预设添加</t>
  </si>
  <si>
    <t>v4.3.18版本：加值武器结算功能追加（仅命中），背包重量修正</t>
  </si>
  <si>
    <t>v4.3.19版本：添加了部分职业能力预设</t>
  </si>
  <si>
    <t>v4.3.20版本：添加了部分专长能力预设</t>
  </si>
  <si>
    <t>v4.3.21版本：Bug修复</t>
  </si>
  <si>
    <t>是mirai框架的溯洄系骰郎（虽然bug不少就是了）</t>
  </si>
  <si>
    <t>v4.3.22版本：主要界面改版</t>
  </si>
  <si>
    <t>v4.3.23版本：额外法术添加功能试作</t>
  </si>
  <si>
    <t>v4.3.24版本：Bug修复</t>
  </si>
  <si>
    <t>v4.4.0版本：个人据点信息独立成页，主要页大幅修改，恢复种族查询页
版权信息修正及更改（2020.11.10）</t>
  </si>
  <si>
    <t>原名</t>
  </si>
  <si>
    <t>出自</t>
  </si>
  <si>
    <t>本职</t>
  </si>
  <si>
    <t>效果</t>
  </si>
  <si>
    <t>种类</t>
  </si>
  <si>
    <t>法术所需</t>
  </si>
  <si>
    <t>Zephyr Strike</t>
  </si>
  <si>
    <t>出自：XGE</t>
  </si>
  <si>
    <t>1环/变化</t>
  </si>
  <si>
    <t>V</t>
  </si>
  <si>
    <t>你行动如风。在持续时间内，你的移动不会导致借机攻击。
此外，在此法术结束前仅一次，你可以在自己的回合让自己的一次武器攻击检定获得优势。这次攻击若击中会造成额外1d8力场伤害。无论你是否击中，你的步行速度都会增加30英尺，直到这个回合的结束。</t>
  </si>
  <si>
    <t>言语（V）</t>
  </si>
  <si>
    <t>!</t>
  </si>
  <si>
    <t>Aganazzar’s Scorcher</t>
  </si>
  <si>
    <t>术士 法师</t>
  </si>
  <si>
    <t>1环/塑能</t>
  </si>
  <si>
    <t>V、S、M（一片红龙鳞片）</t>
  </si>
  <si>
    <t>一道长30尺，宽5尺的线状翻涌火线从你出发向一个你指定的方向蔓延。线状区域内的每个生物必须进行一次敏捷豁免。豁免失败者将受3d8的火焰伤害，成功则伤害减半。
升环施法效应。
使用3环或更高环法术位施展该法术时，你使用的法术位每比2环高一环，其伤害便增加1d8。</t>
  </si>
  <si>
    <t>言语（V）姿势（S）材料（M）</t>
  </si>
  <si>
    <t>（一片红龙鳞片）</t>
  </si>
  <si>
    <t/>
  </si>
  <si>
    <t>Catapult</t>
  </si>
  <si>
    <t>S</t>
  </si>
  <si>
    <t>选择距离之内，一个未被穿戴或持握的，重量为1到5磅的物体。此目标在你选择的一个方向上以直线轨迹飞行，在落到地面前至多行进90英尺，若其在此过程中撞击到了固体表面则会提前停止运动。若该物体将会撞击一个生物，该生物必须进行一次敏捷豁免检定。若检定失败，该物体击中目标并不再移动。无论如何，物体和被击中的生物或固体表面各受到3d8点钝击伤害。
升环效果：当你使用2环或更高的法术位施放该法术时，使用的法术位每高一环，你可以指定的物体的重量上限便增加5磅，而造成的伤害便提高1d8。</t>
  </si>
  <si>
    <t>姿势（S）</t>
  </si>
  <si>
    <t>Chaos Bolt</t>
  </si>
  <si>
    <t>V、S</t>
  </si>
  <si>
    <t>你向着距离内的一个生物掷出一团变化不定、高声尖鸣的混乱能量。对目标进行一次远程法术攻击。击中时，目标受到2d8+1d6点伤害。选择一颗d8投出的数字来决定它的伤害类型，投出的数字与对应的类别见下表。
D8  伤害类别
1    强酸 
2    寒冷
3    火焰
4    力场
5    闪电
6    毒素
7    精神
8    雷鸣
若你的两颗d8投出了相同的数字，混乱能量将从目标跳跃到一个由你选择的、处于它周围30英尺内的其他生物上。对新目标进行一次新的攻击检定，进行新的伤害检定，这次伤害检定也可能令混沌能量跳跃。
一个生物只能被此混乱箭选作目标一次。
升环效果：当你使用2环或更高的法术位施展此法术时，每个生物受到额外伤害，类型与投出的一致。额外伤害等于高于1环的每个等级1d6点。</t>
  </si>
  <si>
    <t>言语（V）姿势（S）</t>
  </si>
  <si>
    <t>Earth Tremor</t>
  </si>
  <si>
    <t>诗人 德鲁伊 术士 法师</t>
  </si>
  <si>
    <t>你在施法距离内引发地面颤动。处于该区域，除你之外的其他生物必须进行一次敏捷豁免检定。若检定失败，该生物受到1d6点钝击伤害并倒地。若区域的地表为松软的土壤或石头，其在被清理之前成为困难地形。每5尺直径的部分都需要至少1分钟来手动清理。
升环效果：当你使用2环或更高的法术位施放该法术时，使用的法术位每高一环，伤害便增加1d6。</t>
  </si>
  <si>
    <t>Ceremony</t>
  </si>
  <si>
    <t>牧师 圣武士</t>
  </si>
  <si>
    <t>1环/防护（仪式）</t>
  </si>
  <si>
    <t>V、S、M（价值25金币的银粉，在施法时被消耗）</t>
  </si>
  <si>
    <t>你进行几种宗教典礼之一。当你施展此法术时，选择下述典礼之一，其目标必须在施法过程中处于你周围10英尺内。
赎罪Atonement：
你接触一个阵营发生了改变的自愿生物，而你进行一次DC20的感知（洞察）检定。成功则你令目标恢复其原始阵营。
祝福圣水Bless Water：
你接触一瓶水并将它转变为圣水。
成人礼Coming of Age：
你接触一个年龄足够成年的类人生物。在接下来的24小时内，当目标进行一次属性检定时，它可以投d4并将投出的结果加到属性检定上。一个生物只能从此仪式中获得此好处一次。
献身Dedication：
你接触一个自愿转变为你的宗教的信仰或想要为你信奉的神明服务的类人生物。在接下来的24小时内，当目标进行一次豁免检定时，它可以投d4并将投出的结果加到检定上。一个生物只能从此仪式中获得此好处一次。
葬礼Funeral Rite：
你祝福一具处于你周围5英尺内的尸体。在接下来的7天内，目标不能被任何弱于祈愿术的方式变为不死生物。
婚礼Wedding：
你接触自愿接受婚姻的束缚的成年类人生物。在接下来的7天内，每个目标若处于彼此30英尺范围内，则在AC上获得+2加值。一个生物只有在丧偶时才能再次从这个仪式中受益。</t>
  </si>
  <si>
    <t>防护（仪式）</t>
  </si>
  <si>
    <t>（价值25金币的银粉，在施法时被消耗）</t>
  </si>
  <si>
    <t>Absorb Elements</t>
  </si>
  <si>
    <t>法师 游侠 术士</t>
  </si>
  <si>
    <t>1环/防护</t>
  </si>
  <si>
    <t>1反应，于你受到强酸，寒冷，火焰，电击或雷鸣伤害时进行</t>
  </si>
  <si>
    <t>此法术捕获了部分袭来的能量，减轻它对你的效果，并将之储存起来以用在你的下一次近战攻击中。在你的下个回合的开始之前，你对于触发法术的伤害类型具有抗力。此外，在你的下个回合，第一次以近战攻击命中时，目标额外受到1d6点触发法术的伤害类型的伤害，同时此法术终结。
升环效果：
当你使用2环或更高的法术位施放该法术时，使用的法术位每高一环，额外伤害便增加1d6。</t>
  </si>
  <si>
    <t>Cause Fear</t>
  </si>
  <si>
    <t>法师 邪术师</t>
  </si>
  <si>
    <t>1环/死灵</t>
  </si>
  <si>
    <t>你唤醒了一个处于距离内、你能看见的生物内心的凡性。此法术对于构装生物或不死生物无效。目标必须通过一次感知豁免检定，否则在持续时间内变得惊惧。被恐惧的生物可以在它的每个回合结束时重复进行这个豁免检定，若成功将结束法术对自身的效果。
升环效果：当你使用2环或更高的法术位施放该法术时，使用的法术位每高一环，你就可以多指定一个额外生物作为目标。每个被你指定的生物相互之间的距离必须在30尺内。</t>
  </si>
  <si>
    <t>Snare</t>
  </si>
  <si>
    <t>德鲁伊 游侠 法师</t>
  </si>
  <si>
    <t>S，M（25英尺的线绳，它将被此法术消耗）</t>
  </si>
  <si>
    <t>当你施展此法术时，用线绳在一处处于你触及内的地面或地板上创造一个5英尺半径的圆圈。当你完成施法时，线绳消失，化为一个魔法陷阱。
陷阱几乎是隐形的，要找到它需要一次成功的对抗你的法术豁免DC的智力（调查）检定。
当一个小型Small、中型Medium或大型Large的生物移动进入受到此法术保护的区域时，陷阱就会触发。触发的生物必须通过一次敏捷豁免检定否则摔倒、变成俯卧，并被魔法性地上下颠倒的举到半空中，直到它距离被保护的地面或地板3英尺高。生物被束缚在那里直到法术结束。
被束缚的生物可以在其每个回合的结束时进行一次敏捷豁免检定，成功则结束被束缚。或者，其他能触及被束缚的生物可以进行一次智力（神秘）检定，对抗你的法术豁免DC。成功则束缚的效果也会结束。
在陷阱被触发之后，当没有生物被它束缚时，法术将会结束。</t>
  </si>
  <si>
    <t>姿势（S）材料（M）</t>
  </si>
  <si>
    <t>（25英尺的线绳，它将被此法术消耗）</t>
  </si>
  <si>
    <t>Beast Bond</t>
  </si>
  <si>
    <t>德鲁伊 游侠</t>
  </si>
  <si>
    <t>1环/预言</t>
  </si>
  <si>
    <t>V、S、M（一小块被布包裹的毛皮）</t>
  </si>
  <si>
    <t>你和一个你接触的，对你友好或被你魅惑的野兽建立起一道心灵链接。若该野兽的智力不低于4，则此法术失败。直到法术终结，只要你和该野兽相互处于彼此的视觉线内，此链接便处于活动状态。通过此链接，该野兽可以理解你以心灵感应传递的信息，而其也会以心灵感应向你传递其基本的情绪和意愿{concept}。只要此链接处于活动状态，该野兽在对你周围5英尺，你能看见的任何生物所进行的攻击检定中获得优势。</t>
  </si>
  <si>
    <t>（一小块被布包裹的毛皮）</t>
  </si>
  <si>
    <t>Ice Knife</t>
  </si>
  <si>
    <t>德鲁伊 术士 法师</t>
  </si>
  <si>
    <t>1环/咒法</t>
  </si>
  <si>
    <t>S、M（一滴水或一块冰）</t>
  </si>
  <si>
    <t>你制造出一块冰晶裂片，并将它射向距离内的一个生物。你对目标进行一次远程法术攻击。若击中，目标受到1d10点穿刺伤害。无论击中与否，裂片都会在之后爆裂。目标和周围5英尺范围内的每个生物必须通过一次敏捷豁免检定，否则受到2d6点寒冷伤害。
升环效果：当你使用2环或更高的法术位施放该法术时，使用的法术位每高一环，寒冷伤害便增加1d6点。</t>
  </si>
  <si>
    <t>（一滴水或一块冰）</t>
  </si>
  <si>
    <t>Alarm</t>
  </si>
  <si>
    <t>出自：PHB</t>
  </si>
  <si>
    <t>游侠 法师</t>
  </si>
  <si>
    <t>V、S、M（一个小铃铛和一小段银线）</t>
  </si>
  <si>
    <t>你针对不速之客设置一个警报。在施法距离内指定一扇门窗或选择一个边长不大于20 尺的立方区域。在法术持续时间内，任何触碰或进入目标区域的微型或更大体型生物都会触发警报。
施法时，你可以决定哪些生物不会触发警报，还可以选择警报方式为声音警报或是精神警报。
如果你选择精神警报，且警报触发时你距离目标区域不超过1 里，则你的意念里会传来“乒”的警报声。如果你在睡觉，则警报将使你惊醒。
如果你选择声音警报，则警报触发时其60 尺范围内将响起持续10 秒摇铃声。</t>
  </si>
  <si>
    <t>（一个小铃铛和一小段银线）</t>
  </si>
  <si>
    <t>Ensnaring Strike</t>
  </si>
  <si>
    <t>你在法术终止前的下一次武器攻击命中一个生物时，将在攻击处出现一团扭曲的多刺藤蔓，并迫使目标进行一次力量豁免，豁免失败者将受魔法藤蔓影响而陷入束缚状态，直至法术终止。大型或更大体型的生物进行该豁免时具有优势，如果豁免成功，则藤蔓立即枯萎。
受该法术束缚的目标每回合开始时受到1d6 的穿刺伤害。该受束缚生物或其他能触及该目标的生物可用一个动作进行一次对抗法术豁免DC 的力量检定。检定成功则目标解除束缚。
升环施法效应。
使用2 环或更高法术位施展该法术时，你使用的法术位每比1 环高一环，伤害就提高1d6。</t>
  </si>
  <si>
    <t>Hail of Thorns</t>
  </si>
  <si>
    <t>你在法术终止前进行的下一次远程武器攻击命中时会你
的远程武器或弹药中创造出棘刺，并形成一片棘刺雨。除了攻击产生的正常效果外，受攻击的目标及目标身边5 尺范围内的所有生物还必须进行一次敏捷豁免，豁免失败者将受到1d10 点穿刺伤害，豁免成功则伤害减半。
升环施法效应。
使用2 环或更高法术位施展该法术时，你使用的法术位每比1 环高一环，伤害就增加1d10（最大伤害6d10）。</t>
  </si>
  <si>
    <t>Hunter’s Mark</t>
  </si>
  <si>
    <t>你指定施法距离内一个你能看见的生物并以魔法标记其作为你的猎物。直至法术终止前，你每次以武器攻击命中该目标时都会额外造成1d6 点伤害，且每当你为寻找目标生物而进行感知（察觉）或感知（生存）检定时都具有优势。如果在法术结束前目标HP 降至0，则你可以在法术结束前的后续某一个回合中用一个附赠动作标记另一个生物。
升环施法效应。
你使用3 环或4 环法术位施展该法术时，该法术的专注可以至多维持8 小时。你使用5 环或更高法术位施展该法术时，该法术的专注可以至多维持24 小时。</t>
  </si>
  <si>
    <t>Armor of Agathys</t>
  </si>
  <si>
    <t>V、S、M（一杯水）</t>
  </si>
  <si>
    <t>防护性的魔法力量环绕着你，凝聚成覆盖着你和你的装备表面上一层魅影般的凝霜。
你在法术持续时间内获得５点临时生命值。如果有生物在你拥有这些临时生命值时以近战攻击命中你，则该生物将受到５点冷冻伤害。
升环施法效应。
使用２环或更高法术位施展该法术时，你使用的法术位每比１环高一环，临时生命和冷冻伤害就各增加５点。</t>
  </si>
  <si>
    <t>（一杯水）</t>
  </si>
  <si>
    <t>Arms of Hadar</t>
  </si>
  <si>
    <t>自身（10尺半径）</t>
  </si>
  <si>
    <t>你祈求“乌黯之饥渴the Dark Hunger”，哈达Hadar 的力量。
黑暗能量构成的触须从你身上蔓延而出并痛击10 尺内的所有生物。范围内的所有生物都必须进行一次力量豁免，豁免失败者将受到2d6 点黯蚀伤害，并其下一回合前都无法执行反应。豁免成功的生物伤害减半，且不受其他效应的影响。
升环施法效应。
使用２环或更高法术位施展该法术时，你使用的法术位每比１环高一环，法术的伤害就增加1d6。</t>
  </si>
  <si>
    <t>Hellish Rebuke</t>
  </si>
  <si>
    <t>1反应，当60尺内一个你能看见的生物对你造成伤害时执行。</t>
  </si>
  <si>
    <t>你伸指一点，伤害你的生物立刻被炼狱的烈焰包围。该生物必须进行一次敏捷豁免，豁免失败则受到2d10 点火焰伤害，豁免成功则伤害减半。
升环施法效应。
使用2 环或更高法术位施展该法术时，你使用的法术位每比1 环高一环，伤害就增加1d10。</t>
  </si>
  <si>
    <t>Hex</t>
  </si>
  <si>
    <t>1环/附魔</t>
  </si>
  <si>
    <t>V、S、M（一只被石化的蝾螈newt眼睛）</t>
  </si>
  <si>
    <t>你对施法距离内一个你能看见的一个生物施加诅咒。直到法术终止前，你对命中该目标的任意攻击都将额外造成1d6 点黯蚀伤害。此外，你在施展该法术的同时选择一项属性，使该目标进行所选属性的属性检定时具有劣势。
如果目标在法术终止前HP 降至0，则你可以在法术终止前后续的某一回合中使用一个附赠动作诅咒另一个生物。
对受术目标施展法术移除诅咒remove curse 后可以提前终止该法术。
升环施法效应。
使用3 环或4 环法术位施展该法术时，其专注可以维持至多8 小时。使用5 环或更高法术位施展该法术时，其专注可以维持至多24 小时。</t>
  </si>
  <si>
    <t>（一只被石化的蝾螈newt眼睛）</t>
  </si>
  <si>
    <t>Expeditious Retreat</t>
  </si>
  <si>
    <t>术士 邪术师 法师</t>
  </si>
  <si>
    <t>此法术让你以惊人的步速移动。你在施展该法术时可以执行一次“疾走”动作。其后直至法术终止前的每个自己回合，你能以一个附赠动作执行“疾走”动作。</t>
  </si>
  <si>
    <t>Witch Bolt</t>
  </si>
  <si>
    <t>V、S、M（从一棵被闪电击中的树上取来的树枝）</t>
  </si>
  <si>
    <t>一支缠绕着碎裂魔力的蓝色能量长矛射向施法距离内的一个生物，并在你与目标之间生成一道持久的闪电弧。对目标生物进行一次远程法术攻击。若命中，则目标受到1d12 点闪电伤害。
在法术持续时间内，你在每个自己的回合中可以用一个动作直接对目标造成1d12 点闪电伤害。如果你执行动作做其他任何事情，法术将随即终止。此外，如果目标离开法术的施法距离或相对你处于全身掩护状态，法术也将随即终止。
升环施法效应。
使用2 环或更高法术位施展该法术时，你使用的法术位每比1 环高一环，法术的初始伤害就增加1d12。</t>
  </si>
  <si>
    <t>（从一棵被闪电击中的树上取来的树枝）</t>
  </si>
  <si>
    <t>Burning Hands</t>
  </si>
  <si>
    <t>自身（15尺锥状）</t>
  </si>
  <si>
    <t>V，S</t>
  </si>
  <si>
    <t>你双手拇指相对，其他手指张开，一道火焰随即从手指间喷出。处于15 尺锥状区域内的生物必须进行一次敏捷豁免。豁免失败者受到3d6 点火焰伤害，豁免成功则伤害减半。
该法术的火焰会点燃范围内未被着装或携带的可燃物。
升环施法效应。
使用2 环或更高法术位施展该法术时，你使用的法术位每比1 环高一环，法术的伤害就增加1d6。</t>
  </si>
  <si>
    <t>Chromatic Orb</t>
  </si>
  <si>
    <t>V、S、M（一枚至少价值50gp的钻石）</t>
  </si>
  <si>
    <t>你向施法距离内某个你能看见的生物掷出一颗直径4 寸的能量球，并从强酸、冷冻、火焰、闪电、毒素、雷鸣中选择一种类型以对该生物发动一次远程法术攻击。攻击命中时，该生物将受到3d8 点你所选类型的伤害。
升环施法效应。
使用２环或更高法术位施展该法术时，你使用的法术位每比１环高一环，法术的伤害就增加1d8。</t>
  </si>
  <si>
    <t>（一枚至少价值50gp的钻石）</t>
  </si>
  <si>
    <t>Color Spray</t>
  </si>
  <si>
    <t>1环/幻术</t>
  </si>
  <si>
    <t>V、S、M（一撮粉末或沙子，其颜色必须包含红、黄、蓝三色）</t>
  </si>
  <si>
    <t>炫目的彩光从你指间散射而出。掷一次6d10；其结果为受该法术影响生物的生命值总数。在以你为源点的15 尺锥状区域内的生物以剩余生命值由小至大的顺序受法术影响（生效时忽略昏迷生物和不能视物的生物）。
计算受法术影响生物时，从剩余生命值最低的生物开始逐个计算。每个受术生物均陷入目盲，直至法术终止。法术掷骰的生命值总数减去一个受术生物的生命值后，余数再用以计算生命值稍高者是否受法术影响。生物剩余生命值，必须小于等于该余数法术才能成功影响该生物。
升环施法效应。
使用2 环或更高法术位施展该法术时，你使用的法术位每比1 环高一环，法术的掷骰时就增加2d10。</t>
  </si>
  <si>
    <t>（一撮粉末或沙子，其颜色必须包含红、黄、蓝三色）</t>
  </si>
  <si>
    <t>False Life</t>
  </si>
  <si>
    <t>V、S、M（一小瓶酒或蒸馏酒精）</t>
  </si>
  <si>
    <t>你从死灵法术中获得了额外的生命力。在法术持续时间内，你获得1d4+4 的临时生命值。
升环施法效应。
使用2 环或更高法术位施展该法术时，你使用的法术位每比1 环高一环，其给予的临时生命值就增加5。</t>
  </si>
  <si>
    <t>（一小瓶酒或蒸馏酒精）</t>
  </si>
  <si>
    <t>Mage Armor</t>
  </si>
  <si>
    <t>V、S、M（一块鞣制过的皮革）</t>
  </si>
  <si>
    <t>你触碰一个未着装护甲的自愿生物，使其受一个保护性魔法力场环绕直至法术终止。目标的基础AC 变为13＋它的敏捷调整值。目标着装护甲或你以一个动作解散该法术后法术随之终止。</t>
  </si>
  <si>
    <t>（一块鞣制过的皮革）</t>
  </si>
  <si>
    <t>Magic Missile</t>
  </si>
  <si>
    <t>你创造三枚由魔法力场形成的闪光飞镖，并让每发飞镖命中施法距离内你能看见的指定生物。每发飞镖对目标造成1d4+1 的力场伤害。所有飞镖同将时命中目标，而你还可以指定它们击中同一个目标或是分别击中几个目标。
升环施法效应。
使用2 环或更高法术位施展该法术时，你使用的法术位每比1 环高一环，该法术就会多制造出一支飞镖。</t>
  </si>
  <si>
    <t>Ray of Sickness</t>
  </si>
  <si>
    <t>一道恶心的浅绿射线朝施法距离内一个生物射去。你对目标进行一次远程法术攻击。若命中，则目标受到2d8 的毒素伤害且必须进行一次体质豁免，豁免失败则目标陷入中毒，该中毒效应持续至你的下一回合结束。
升环施法效应。
使用2 环或更高法术位施展该法术时，你使用的法术位每比1 环高一环，伤害就增加1d8。</t>
  </si>
  <si>
    <t>Shield</t>
  </si>
  <si>
    <t>1反应，当你被攻击命中或被作为魔法飞弹的目标时执行</t>
  </si>
  <si>
    <t>一道看不见的法力护盾浮现在你身边，保护着你。在你的下一回合开始前，你的AC 具有 +5 加值（在触发该法术的攻击之前生效），并且不会受到魔法飞弹的伤害。</t>
  </si>
  <si>
    <t>Illusory Script</t>
  </si>
  <si>
    <t>诗人 邪术师 法师</t>
  </si>
  <si>
    <t>1环/幻术（仪式）</t>
  </si>
  <si>
    <t>S、M（价值至少10gp的铅料墨水，作为法术的耗材）</t>
  </si>
  <si>
    <t>你在羊皮纸，纸张或是其他适合书写的材质上书写文字并对其施加一个强力的幻象。其效应将持续至法术终止。
文件对于你和你施法时所指定的生物而言是一份普通的文件，文件内容即是以你的笔迹传达你写下手稿时想要传达的一切意义。而对于所有其他阅读者而言，该文件看起来就像由难懂的未知文字或魔法文字所书写。此外，你还可以使该文件呈现出完全不同的信息，使其看起来是用另一种笔迹或者语言所书写，不过你必须懂得该语言。
如果法术被解除，则幻象和原始手稿一同消失不见。拥有真实视觉的生物可以读出其内被隐藏的信息。</t>
  </si>
  <si>
    <t>幻术（仪式）</t>
  </si>
  <si>
    <t>（价值至少10gp的铅料墨水，作为法术的耗材）</t>
  </si>
  <si>
    <t>Unseen Servant</t>
  </si>
  <si>
    <t>1环/咒法（仪式）</t>
  </si>
  <si>
    <t>V、S、M（一根线和一块木头）</t>
  </si>
  <si>
    <t>该法术创造出一个无心智、无实体的隐形力场生物。你可以在法术终止前命令它进行简单的工作。该仆从被创造出来后出现在施法距离内一处未被占据空间的地面上。其AC 为10，生命值为1，力量为2，且不能攻击。若仆从的生命值降至0，则法术终止。
你可以自己每个回合内以一个附赠动作对仆役下达精神命令，使它移动最多15 尺并与一个物件进行互动。仆从可以做人类仆从能做到的简单工作，例如拿取东西、打扫卫生、修补东西、叠衣服、点火、上菜、倒酒等。一旦你下达了命令，仆从就会尽全力去做你命令它做的工作直至完成，并在完成任务后静待你的下一个命令。
如果你命令仆从做一件需要它离开你身边60 尺的工作，则法术随之终止。</t>
  </si>
  <si>
    <t>咒法（仪式）</t>
  </si>
  <si>
    <t>（一根线和一块木头）</t>
  </si>
  <si>
    <t>Comprehend Languages</t>
  </si>
  <si>
    <t>诗人 术士 邪术师 法师</t>
  </si>
  <si>
    <t>1环/预言（仪式）</t>
  </si>
  <si>
    <t>V、S、M（一撮煤灰和一撮盐）</t>
  </si>
  <si>
    <t>你在法术持续时间内知晓你所听到所有语言的字面意义。你也可以通过触碰书写的文字来读懂其字面意义。以这种方式阅读每页文字需要花费1 分钟的时间。
某些文字或图形的密语（比如一个奥秘符文）由于不属于书写语言一类所以无法用此法术破译。</t>
  </si>
  <si>
    <t>预言（仪式）</t>
  </si>
  <si>
    <t>（一撮煤灰和一撮盐）</t>
  </si>
  <si>
    <t>Disguise Self</t>
  </si>
  <si>
    <t>诗人 术士 法师</t>
  </si>
  <si>
    <t>你改变自身以及随身的衣物、护甲、武器等所有物。该效应在法术终止或你使用动作主动解除时结束。肉眼看来你的身高可以有1 尺的增减，体态可胖可瘦可匀称。但是你不能改变身体的形状，所以你变形的样子必须有四肢或类似的生理结构。此外，幻术的影响范围由你决定。
此法术产生的变化无法应对物理检查。比如，你用此法术添了一顶帽子，那么现实物件会从帽子穿过去，且任何触碰帽子的人将摸不到任何东西或者摸到的是你的头和头发。如果你用该法术让自己变得消瘦，而某个人用手摸到你时，他的手看起来就像摸着空气。
如果一个生物想要分辨你是否易容，则必须使用一个动作揭露你的伪装，并进行一次智力（调查）检定以对抗你的法术豁免DC。</t>
  </si>
  <si>
    <t>Feather Fall</t>
  </si>
  <si>
    <t>1反应，你60尺内有生物坠落时可用</t>
  </si>
  <si>
    <t>V、M（一小片羽毛或绒毛）</t>
  </si>
  <si>
    <t>在施法距离内指定至多五个正坠落的生物。受术生物的坠落速度在法术持续时间内降低至每轮60 尺。如果该生物在法术终止前落地，则其不会受到任何坠落伤害，且可以安全的用脚着地。着地后法术对该生物的效应随即终止。</t>
  </si>
  <si>
    <t>言语（V）材料（M）</t>
  </si>
  <si>
    <t>（一小片羽毛或绒毛）</t>
  </si>
  <si>
    <t>Silent Image</t>
  </si>
  <si>
    <t>V、S、M（少量羊毛）</t>
  </si>
  <si>
    <t>你创造一个影像，其形象来自一个大小不超过边长15 尺立方体的物件，生物或其他的可视现象。影像出现在施法距离内你能看见的一处位置并在法术持续时间内持续存在。该影像是纯粹的视觉影像；它不会被听觉，嗅觉或其他感官感受到。
你可以用动作将影像移动到施法距离内的另一个位置。影像改变位置时，你可以改变影像的外观使其移动得更自然。例如，如果你创造了一个生物的影像并移动它，则你可以改变影像，使它看起来就像是在走路。
由于影像无法被碰到，任何与该影像进行的物理互动都会暴露其幻象的本质。一个生物用其动作调查影像时，它可以进行一次对抗法术豁免DC 的智力（调查）检定，以判定是否看穿幻象。
辨出幻象的生物可以看破该影像，在该生物看来会透过影像看到其背后的事物。</t>
  </si>
  <si>
    <t>（少量羊毛）</t>
  </si>
  <si>
    <t>Sleep</t>
  </si>
  <si>
    <t>V、S、M（一把细沙，玫瑰花瓣，或一只蟋蟀）</t>
  </si>
  <si>
    <t>该法术使一些生物陷入魔法造成的沉睡中。掷一次5d8；其结果为受该法术影响生物的生命值总数。你指定施法距离一点，该点周围20 尺区域内的生物以剩余生命值由小至大的顺序受法术影响（生效时忽略昏迷生物）。
计算受法术影响生物时，从剩余生命值最低的生物开始逐个计算。每个受术生物均陷入昏迷，直至法术终止。睡眠者受到伤害也会惊醒，又或者由其他人以一个动作将其摇醒或打醒。法术掷骰的生命值总数减去一个受术生物的生命值后，余数再用以计算生命值稍高者是否受法术影响。生物剩余生命值，必须小于等于该余数法术才能成功影响该生物。
不死生物以及免疫魅惑效果的生物不受该法术影响。
升环施法效应。
使用2 环或更高法术位施展该法术时，使用的法术位每比1 环高一环，法术的掷骰就增加2d8。</t>
  </si>
  <si>
    <t>（一把细沙，玫瑰花瓣，或一只蟋蟀）</t>
  </si>
  <si>
    <t>Heroism</t>
  </si>
  <si>
    <t>诗人 圣武士</t>
  </si>
  <si>
    <t>你触碰一个自愿生物使其充满勇气。该生物直至法术终止前免疫恐慌，且它将在其每回合开始时获得临时生命值，其数值等于你的施法关键属性调整值。法术终止时，目标失去所有来自该法术的临时生命值。
升环施法效应。
使用2 环或更高法术位施展该法术时，你使用的法术位每比1 环高一环，就可以额外指定一个目标。</t>
  </si>
  <si>
    <t>Detect Magic</t>
  </si>
  <si>
    <t>诗人 牧师 德鲁伊 圣武士 游侠 术士 法师</t>
  </si>
  <si>
    <t>你在法术持续时间内能感测到30 尺内存在的魔法。感测到魔法的存在后，你可以使用动作，并实现观察任何你能看见的生物或物件周围微弱的灵光，并分辨出其所属的魔法学派。该法术可以穿透大部分障碍，但仍会被1 尺厚石质，或1 寸厚金属质，或一层薄铅质，或3 尺厚木质或泥质材料阻隔。</t>
  </si>
  <si>
    <t>Cure Wounds</t>
  </si>
  <si>
    <t>诗人 牧师 德鲁伊 圣武士 游侠</t>
  </si>
  <si>
    <t>一个你触碰的生物恢复特定数值的生命值，其恢复量等于1d8＋你的施法关键属性调整值。该法术对不死生物和构装生物无效。
升环施法效应。
使用2 环或更高法术位施展该法术时，你使用的法术位每比1 环高一环，恢复量就增加1d8。</t>
  </si>
  <si>
    <t>Healing Word</t>
  </si>
  <si>
    <t>诗人 牧师 德鲁伊</t>
  </si>
  <si>
    <t>你指定施法距离内一个你能看见的生物并恢复期生命值，恢复量等于1d4＋你的施法关键属性调整值。该法术对构装体和不死生物无效。
升环施法效应。
使用2 环或更高法术位施展该法术时，你使用的法术位每比1 环高一环，治疗量就增加1d4 点。</t>
  </si>
  <si>
    <t>Bane</t>
  </si>
  <si>
    <t>诗人 牧师</t>
  </si>
  <si>
    <t>V、S、M（一滴血）</t>
  </si>
  <si>
    <t>指定施法距离内至多三个你能看见的生物，并迫使其进行一次魅力豁免。豁免失败者直至法术终止前，在每当进行攻击检定或豁免检定时，必须从投骰结果中减去一个d4。
升环施法效应。
使用2 环或更高法术位施展该法术时，你使用的法术位每比1 环高一环，就能多指定一个目标。</t>
  </si>
  <si>
    <t>（一滴血）</t>
  </si>
  <si>
    <t>Identify</t>
  </si>
  <si>
    <t>诗人 法师</t>
  </si>
  <si>
    <t>V、S、M（一颗价值至少100gp的珍珠和一根猫头鹰羽毛）</t>
  </si>
  <si>
    <t>你指定一个物件，并在施法过程中一直与其保持接触。如果该物件是魔法物品或其他附有魔力的物件，则你将知晓其属性和使用方式，以及了解是否需要与之同调。若它是充能物品则你将得知它现存的可用次数。你还可以发现是否有法术正影响该物件，以及可能存在的法术效应具体来自哪项法术。如果目标由法术所创，则你将知晓具体来自哪项法术。
如果你施法过程中一直接触的是一生物，则你将知晓其是否受法术影响，及产生影响的法术效应具体来自哪项法术。</t>
  </si>
  <si>
    <t>（一颗价值至少100gp的珍珠和一根猫头鹰羽毛）</t>
  </si>
  <si>
    <t>Tasha’s Hideous Laughter</t>
  </si>
  <si>
    <t>V、S、M（一些小甜饼以及一片空中飘荡的羽毛）</t>
  </si>
  <si>
    <t>指定施法距离内一个你能看见的生物，如果该生物可受法术影响，则一切事物在该生物眼中都变得滑稽可笑，使它开始狂笑起来。目标必须进行一次感知豁免，豁免失败则俯身倒地，并在法术持续时间内陷入失能状态且无法起立。该效应对智力为4 或更低的生物无效。
目标在其每回合结束或受到伤害时，可以再进行一次感知豁免。豁免成功则法术终止。再进行豁免时，如果是因受到伤害所致则该次豁免具有优势。</t>
  </si>
  <si>
    <t>（一些小甜饼以及一片空中飘荡的羽毛）</t>
  </si>
  <si>
    <t>Longstrider</t>
  </si>
  <si>
    <t>诗人 德鲁伊 游侠 法师</t>
  </si>
  <si>
    <t>V、S、M（一撮泥土）</t>
  </si>
  <si>
    <t>你触碰一个生物，该目标速度在法术持续时间内增加10 尺。
升环施法效应。
使用2 环或更高法术位施展该法术时，你使用的法术位每比1 环高一环，你就可以额外指定一个目标。</t>
  </si>
  <si>
    <t>（一撮泥土）</t>
  </si>
  <si>
    <t>Animal Friendship</t>
  </si>
  <si>
    <t>诗人 德鲁伊 游侠</t>
  </si>
  <si>
    <t>V、S、M（一点食物）</t>
  </si>
  <si>
    <t>该法术帮你让一只野兽相信你并无恶意。在施法距离内指定一只你能看见的野兽，而它也必须能看见你且能听到你的声音。该野兽必须进行一次感知豁免，豁免失败则将在法术持续时间内被你魅惑。如果它的智力为４或更高则法术直接失败。如果你或你的同伴对目标造成伤害，则法术终止。
升环施法效应。
使用２环或更高法术位施展该法术时，你使用的法术位每比１环高一环，就可以多选择一个野兽作为目标。</t>
  </si>
  <si>
    <t>（一点食物）</t>
  </si>
  <si>
    <t>Speak with Animals</t>
  </si>
  <si>
    <t>你在法术持续时间内获得理解野兽并与其沟通的能力。许多野兽智力不高，因此它们的认知水平相当有限，但它们至少能向你提供关于周围地域和怪物的情报，包括任何它们现在以及在前一日内察觉到的东西。你也许可以说服野兽帮你一些小忙，是否成功则由DM 来判断。</t>
  </si>
  <si>
    <t>Charm Person</t>
  </si>
  <si>
    <t>诗人 德鲁伊 术士 邪术师 法师</t>
  </si>
  <si>
    <t>你尝试魅惑施法距离内的某个你能看见的类人生物。该生物必须进行一次感知豁免。如果你或你的同伴正在和该生物战斗，则该生物进行该豁免时具有优势。如果豁免失败，则该生物被你魅惑至法术终止，或者直到你或你的同伴对他做出伤害行为为止。
此间，被魅惑的生物将视你为友方且熟悉的人。法术终止后，该生物将会发觉曾被你魅惑过。
升环施法效应。
使用2 环或更高法术位施展该法术时，你使用的法术位每比1 环高一环，法术就能多影响一个目标。而各目标之间距离不能超过30 尺。</t>
  </si>
  <si>
    <t>Thunderwave</t>
  </si>
  <si>
    <t>自身（15尺立方）</t>
  </si>
  <si>
    <t>一道雷鸣波从你的身体向外扫去。在以你为源点15 尺立方区域内的每个生物必须进行一次体质豁免。豁免失败者将受到2d8 点雷鸣伤害，并被推离10 尺。豁免成功则伤害减半，且不会被推离。
此外，所有完全位于该区域内且没被固定住的物件都将被自动推离10 尺。而该法术还会发出方圆300 尺内都能听见的雷霆巨响。
升环施法效应。
使用2 环或更高法术位施展该法术时，你使用的法术位每比1 环高一环，法术的伤害就增加1d8。</t>
  </si>
  <si>
    <t>Faerie Fire</t>
  </si>
  <si>
    <t>诗人 德鲁伊</t>
  </si>
  <si>
    <t>指定施法距离内一处20 尺立方区域，其内每个物件都将被蓝色，绿色或紫色的光所包围（颜色由你指定）。区域内敏捷豁免失败的生物也会被光包围。受术物件和生物在法术持续时间内发出10 尺半径的微光。
受术生物或物件无法受益于隐形，且任何能看见他们的攻击者对其发动攻击检定时具有优势。</t>
  </si>
  <si>
    <t>Dissonant Whispers</t>
  </si>
  <si>
    <t>你指定一个施法距离内能够听到你声音的生物，并对其说出只有他能听到的不谐低语，使其受强烈的痛苦折磨。目标必须进行一次感知豁免。豁免失败则受到3d6 点心灵伤害，并立即执行反应往远离你的方向移动其速度所允许的距离。该生物不会进入明显危险的地域，如火堆或陷坑。豁免成功则伤害减半，且不会执行远离的反应。陷入耳聋状态的目标，进行该豁免时直接判定为成功。
升环施法效应。
使用2 环或更高法术位施展该法术，你使用的法术位每比1 环高一环，伤害就提高1d6。</t>
  </si>
  <si>
    <t>Compelled Duel</t>
  </si>
  <si>
    <t>你尝试强令一个生物与你决斗。指定施法距离内一个你能看见的生物作为法术的目标。该生物必须进行一次感知豁免，豁免失败则该生物将被你的神圣要求所吸引。在法术持续时间内，该生物对除你之外任何生物发动攻击检定时都具有劣势，并且每当其试图移动至与你相距超过30 尺的距离时，都必须进行一次感知豁免。豁免成功则该目标的移动本回合内暂时不受该魔法限制。
当你攻击另一个生物时，或者当你对另一个敌对生物施展法术时，又或者当一个你的友方生物对该目标造成伤害或者对其施展伤害性法术时，又或者你在距离该目标超过30 尺的位置结束你的回合时，该法术终止。</t>
  </si>
  <si>
    <t>Divine Favor</t>
  </si>
  <si>
    <t>你的祈祷赋予你神圣的光芒。在法术持续时间结束前，你的武器攻击命中时将造成额外1d4 点光耀伤害。</t>
  </si>
  <si>
    <t>Searing Smite</t>
  </si>
  <si>
    <t>你在法术持续时间内下一次用近战武器攻击命中某个生物时将在武器上闪现出白热的光芒。该攻击对目标造成额外的1d6点火焰伤害，并点燃目标。直至法术终止前，目标在自己每一回合开始时都要进行一次体质豁免。豁免失败则受到1d6 点火焰伤害。豁免成功则法术终止。如果目标或其身边5 尺内的另一个生物用一个动作来扑灭其身上的火焰，或有其他某种效果熄灭了火焰（例如目标跳入水中），则法术终止。
升环施法效应。
使用2 环或更高法术位施展该法术时，你使用的法术位每比1 环高一环，最初一次攻击造成的额外伤害就增加1d6。</t>
  </si>
  <si>
    <t>Thunderous Smite</t>
  </si>
  <si>
    <t>你在法术持续时间内下一次用近战武器攻击命中某个生物时将发出雷霆巨响，并使你周围300 尺都能听见该响声。该攻击对目标造成额外2d6 点雷鸣伤害，如果目标是一个生物，则它必须要进行一次力量豁免，豁免失败则目标往远离你的方向推动10尺并应击倒地。</t>
  </si>
  <si>
    <t>Wrathful Smite</t>
  </si>
  <si>
    <t>你在法术持续时间内，下一次近战武器攻击命中时，对目标造成额外1d6 点心灵伤害。此外，如果目标是一个生物，则其必须进行一次感知豁免。豁免失败则目标生物将在法术终止前持续陷入对你恐慌的状态。该生物可以用一个动作来尝试重拾斗志，并进行一次对抗该法术DC 的感知检定，检定成功则法术即刻终止。</t>
  </si>
  <si>
    <t>Protection from Evil and Good</t>
  </si>
  <si>
    <t>牧师 圣武士 邪术师 法师</t>
  </si>
  <si>
    <t>V、S、M（圣水或者银和铁的粉末，作为该法术的耗材）</t>
  </si>
  <si>
    <t>在法术终止前，你触碰的一个自愿生物获得针对以下某类生物的防护：异怪、天界生物、元素生物、精类生物、邪魔和不死生物。
该防护提供以下增益：该类生物对目标生物进行的攻击检定具有劣势；目标不会被该类生物魅惑，恐慌或附身；如果目标已被该类生物影响而陷入魅惑、恐慌，或被附身，则目标之后进行对抗相关效应的豁免检定时具有优势。</t>
  </si>
  <si>
    <t>（圣水或者银和铁的粉末，作为该法术的耗材）</t>
  </si>
  <si>
    <t>Bless</t>
  </si>
  <si>
    <t>V、S、M（一钵圣水）</t>
  </si>
  <si>
    <t>你用言语祝福施法距离内至多三个生物。在法术终止前，每当受术目标进行攻击检定或豁免检定时，可以额外掷一次d4 并加在其结果上。
升环施法效应。
使用2 环或更高法术位施展该法术时，你使用的法术位每比1 环高一环，就可以多指定一个目标。</t>
  </si>
  <si>
    <t>（一钵圣水）</t>
  </si>
  <si>
    <t>Command</t>
  </si>
  <si>
    <t>你对施法距离内一个你能看见的生物说出一个单词的命令。
目标生物必须成功通过一次感知豁免，否则必须在其自己的下一回合服从该命令行事。如果目标为不死生物或目标无法听懂你的语言，又或者你的命令对其直接构成损害，则该法术无效。以下列出一些通常可用的命令单词及其效果。你也可以说出此处没有列明的单词命令，并由DM 决定目标将如何行动。如果目标无法完成你的命令，则法术终止。
过来Approach。
目标以最短最直接的路线向你移动，并在到达距你5 尺时结束其回合。
放下Drop。
目标放下手中持握物并结束其回合。
走开Flee。
目标在其回合内以最快最有效的方式远离你。
趴下Grovel。
目标趴下倒地并结束其回合。
立定Halt。
目标不移动且不作任何动作。飞行生物在原地悬浮（如果它可以这么做）。如果它必须移动才能保持在空中，则其移动最小的距离以保持飞行。
升环施法效应。
使用2 环或更高法术位施展该法术时，你使用的法术位每比1 环高一环，法术就能多影响一个目标。而各目标之间距离不能超过30 尺。</t>
  </si>
  <si>
    <t>Detect Evil and Good</t>
  </si>
  <si>
    <t>你在法术持续时间内能感觉到身边30 尺内出现的任一异怪、天界生物、元素生物、精类生物、邪魔或不死生物的存在，并掌握其具体位置。另外，你也可以知晓30 尺内的物件或地点是否被祝福或亵渎。
该法术可以穿透大多障碍，但仍会被1 尺厚石质或1 寸厚金属质，或一层薄铅质，或3 尺厚木质或泥质材料阻隔。</t>
  </si>
  <si>
    <t>Shield of Faith</t>
  </si>
  <si>
    <t>V、S、M（一小块写有神圣文字的羊皮纸）</t>
  </si>
  <si>
    <t>围绕着施法距离内你指定的一个生物出现一片闪着微光的魔法力场。使目标在法术持续时间内AC 获得 +2 加值。</t>
  </si>
  <si>
    <t>（一小块写有神圣文字的羊皮纸）</t>
  </si>
  <si>
    <t>Detect Poison and Disease</t>
  </si>
  <si>
    <t>牧师 德鲁伊 圣武士 游侠</t>
  </si>
  <si>
    <t>V、S、M（一片红豆杉叶）</t>
  </si>
  <si>
    <t>你在法术持续时间内可以感测并定位30 尺内的毒素、有毒生物以及疾病。你还可以判断所感测毒素、毒物或疾病的具体类别。
该法术可以穿透大部分障碍，但仍会被1 尺厚石质，或1 寸厚金属质，或一层薄铅质，或3 尺厚木质或泥质材料阻隔。</t>
  </si>
  <si>
    <t>（一片红豆杉叶）</t>
  </si>
  <si>
    <t>Purify Food and Drink</t>
  </si>
  <si>
    <t>牧师 德鲁伊 圣武士</t>
  </si>
  <si>
    <t>1环/变化（仪式）</t>
  </si>
  <si>
    <t>你指定施法距离内一点，净化指定点周围半径5 尺球状区域内的非魔法饮食品，并驱除其浸染的所有毒素和疾病。</t>
  </si>
  <si>
    <t>变化（仪式）</t>
  </si>
  <si>
    <t>Create or Destroy Water</t>
  </si>
  <si>
    <t>牧师 德鲁伊</t>
  </si>
  <si>
    <t>V、S、M（造水为一滴水，枯水为一点谷物或沙子）</t>
  </si>
  <si>
    <t>你施法创造水或者使水枯竭。
造水Create Water。
你在施法距离内一个打开的容器里创造10 加仑干净的水。或以降雨的方式在施法距离内一处30 尺的立方区域降下等量水分并浇灭区域内不受遮盖的火苗。
枯水Destory Water。
你使施法距离内一个打开的容器里的10 加仑水分枯竭不见。或者使施法距离内一片30 尺立方区域的浓雾消失不见。
升环施法效应。
使用2 环或更高法术位施展该法术时，你使用的法术位每比1 环高一环，法术就多创造或枯竭10 加仑额外的水分，或者影响的立方区域边长增加5 尺。</t>
  </si>
  <si>
    <t>（造水为一滴水，枯水为一点谷物或沙子）</t>
  </si>
  <si>
    <t>Guiding Bolt</t>
  </si>
  <si>
    <t>一道闪光快速飞向施法距离内你指定的一个生物，并对该目标进行一次远程法术攻击检定。命中时，目标受4d6 的光耀伤害。
由于目标身上闪耀着秘法的微光，在施法者下个回合结束前，对该目标发动的下一次攻击检定具有优势。
升环施法效应。
使用2 环或更高法术位施展该法术时，你使用的法术位每比1 环高一环，伤害就增加1d6。</t>
  </si>
  <si>
    <t>Inflict Wounds</t>
  </si>
  <si>
    <t>你对触及范围内一个生物发动一次近战法术攻击。命中时，目标受到3d10 点黯蚀伤害。
升环施法效应。
使用2 环或更高法术位施展该法术时，你使用的法术位每比1 环高一环，伤害就增加1d10。</t>
  </si>
  <si>
    <t>Sactuary</t>
  </si>
  <si>
    <t>V、S、M（一小块银镜）</t>
  </si>
  <si>
    <t>你的法术保护一个施法距离内的生物不受攻击。在法术终止前，任何试图对受保护者进行攻击或对受保护者施放伤害性法术的生物都必须进行一次感知豁免。豁免失败则该生物必须选定一个新目标，否则将失去本次的攻击或法术。该法术不能保护受术者免受范围效应（如爆炸或火球）的影响。
受保护者进行攻击或施放任何影响敌对生物的法术时，该法术随之终止。</t>
  </si>
  <si>
    <t>（一小块银镜）</t>
  </si>
  <si>
    <t>Find Familiar</t>
  </si>
  <si>
    <t>V、S、M（将价值10gp的木炭、焚香以及香草，放在黄铜盆中烧尽）</t>
  </si>
  <si>
    <t>你获得一只为你服务的魔宠。以下列动物为原型选择魔宠的动物精魂外貌：蝙蝠bat、猫cat、螃蟹crab、青蛙frog（蟾蜍toad）、鹰hawk、蜥蜴lizard、章鱼octopus、猫头鹰owl、毒蛇poisonous snake、鱼fish（食人鱼quipper）、老鼠rat、渡鸦raven、海马sea horse、蜘蛛spider、鼬鼠weasel。魔宠出现在施法距离内一处未被占据的空间，虽然有着所选的生物属性数据，但其种类为天界生物，精类生物或邪魔（由你选择）而不是野兽。
你的魔宠可以独立行动，不过会随时遵循你的指令。战斗时，它为自己骰先攻，并在自己的回合里行动。魔宠无法攻击，但是它能如常执行其他动作。
魔宠的HP 降为0 时自行消失，且不会留下任何物理残余，而当你重新施展该法术后它会重新出现。
你的魔宠在你身边100 尺范围内时，你可以与其进行心灵交流。此外，你还可以用一个动作将自己的视觉和听觉切换到魔宠的感官，并一持续至你下一回合。在此期间，你同时享有该魔宠自身的特殊感官，而你本体的感官则等同于陷入耳聋以及目盲状态。
你可以用一个动作暂时的解散你的魔宠。此时它将进入一个小位面等待你的重新召唤。或者，你也可以选择永久解散它。暂时解散时，你可以用一个动作召唤它出现在30 尺内任意未占据的空间中。
你不能同时拥有一只以上的魔宠，如果你在已有魔宠的状况下施展该法术，则你可以为现有的魔宠选择的新的形态（从以上列表选择）。
此外，当你施展施法距离为触及的法术时，你的魔宠可以帮你传递法术，其效果就如同该法术由魔宠施展一样。此时你的魔宠必须在你身边100 尺范围内，且其必须可以执行反应来传递法术。如果传递的法术需要进行攻击检定，则该检定将使用你自己的攻击调整值。</t>
  </si>
  <si>
    <t>（将价值10gp的木炭、焚香以及香草，放在黄铜盆中烧尽）</t>
  </si>
  <si>
    <t>Grease</t>
  </si>
  <si>
    <t>V、S、M（一小块猪皮或黄油）</t>
  </si>
  <si>
    <t>你在施法距离内指定一点，光滑的油脂以该点为中心覆盖一处10 尺的方状区域。在法术持续时间内。该区域变为困难地形。
油脂出现时，站在其范围内的每个生物必须进行一次敏捷豁免，豁免失败则失足倒地。进入该区域或在区域内结束其回合的生物也必须进行该敏捷豁免，豁免失败则失足倒地。</t>
  </si>
  <si>
    <t>（一小块猪皮或黄油）</t>
  </si>
  <si>
    <t>Tenser’s Floating Disk</t>
  </si>
  <si>
    <t>V、S、M（一滴水银）</t>
  </si>
  <si>
    <t>指定施法距离内一处你能看见的未被占据空间，并在该处创造一个圆盘状的碟型水平力场。浮碟直径3 尺，厚1 寸，悬浮在离地3 尺的半空。其可以在法术持续时间内持续存在，并至多可负载500 磅重量。如果放在浮碟上的物件重量超过500 磅，则该法术立即终止，浮碟上的所有东西也将掉落地面。
浮碟在你20 尺内时静止不动。只要你与其距离超过20 尺，浮碟就会跟随你移动，并保持在你的20 尺范围内。浮碟可以自由通过崎岖地形，上落的阶梯，斜坡面或者诸如此类的地面，但它不能越过高差超过10 尺的地面。例如，浮碟不能越过一个10尺深的坑；如果浮碟造在坑里，则它也无法离开这个深坑。如果你和浮碟间的距离超过100 尺（通常是因为它受障碍所阻无法跟上你），则法术随即终止。</t>
  </si>
  <si>
    <t>（一滴水银）</t>
  </si>
  <si>
    <t>Fog Cloud</t>
  </si>
  <si>
    <t>德鲁伊 游侠 术士 法师</t>
  </si>
  <si>
    <t>你以施法距离内一点为中心创造一片半径20 尺的球状浓雾。浓雾再球形内充斥所有角落，并造成重度遮蔽。浓雾持续至法术持续时间结束，但仍可被和风或更强风势（至少每小时10 里）所吹散。
升环施法效应。
使用2 环或更高法术位施展该法术时，你使用的法术位每比1 环高一环，浓雾的半径就增加20 尺。</t>
  </si>
  <si>
    <t>Jump</t>
  </si>
  <si>
    <t>V、S、M（一只蚱蜢的后腿）</t>
  </si>
  <si>
    <t>你触碰一个生物，并使该生物的跳跃距离在法术持续时间内增至三倍。</t>
  </si>
  <si>
    <t>（一只蚱蜢的后腿）</t>
  </si>
  <si>
    <t>Goodberry</t>
  </si>
  <si>
    <t>V、S、M（一枝槲寄生）</t>
  </si>
  <si>
    <t>至多10 个浆果出现在你手里。果子在法术持续时间内充满魔法，持有浆果的生物可用其动作吃下其中之一并以此恢复1 点生命值，且一枚浆果就可以满足该生物一整天的营养需求。创造的浆果如果在法术施展后的24 小时内没有被吃掉就会失去其效力。</t>
  </si>
  <si>
    <t>（一枝槲寄生）</t>
  </si>
  <si>
    <t>Entangle</t>
  </si>
  <si>
    <t>在施法距离内指定一点，并以其为源点蔓延出20 尺方形区域的杂草和藤蔓。在法术持续时间内，这片被植物覆盖的区域变为困难地形。
在你施展法术时，该区域内的生物必须成功通过一此力量豁免，否则将因为这些缠绕的植物陷入束缚状态，直到法术终止。
一个因此被束缚的生物可以使用其动作进行一次力量检定以对抗该法术的豁免DC，检定成功则摆脱束缚。
法术终止时，所召唤的植物随即枯萎。</t>
  </si>
  <si>
    <t>Catapult E</t>
  </si>
  <si>
    <t>出自：EEPC</t>
  </si>
  <si>
    <t>指定施法距离内一个重量为1到5磅，未被着装或持握的物件。目标向你指定的一个方向以直线轨迹飞行，在落到地面前至多行进90尺，若其在此过程中撞击到了坚固表面则会提前停止运动。若该物件将撞击一个生物，则该生物必须进行一次敏捷豁免。豁免失败时，该物件将击中目标并不再移动。无论如何，物件和生物或固态表面各受3d8的钝击伤害。
升环施法效应。
使用2 环或更高环法术位施展该法术时，你使用的法术位每比2 环高一环，可指定的物件的重量上限便增加5 磅，而造成的伤害则提高1d8。</t>
  </si>
  <si>
    <t>Aganazzar’s Scorcher E</t>
  </si>
  <si>
    <t>Earth Tremor E</t>
  </si>
  <si>
    <t>你在 10 尺半径的区域内引发地面颤动。身处该区域，除你之外的其他生物必须进行一次敏捷豁免。豁免失败者将受1d6 的钝击伤害并应击倒地。若区域地表为松软的土壤或石头，则其在被清理前成为困难地形。
升环施法效应。
使用2 环或更高环法术位施展该法术时，你使用的法术位每比 2 环高一环，伤害便增加 1d6。</t>
  </si>
  <si>
    <t>Ice Knife E</t>
  </si>
  <si>
    <t>你制造出一块冰晶裂片，并将它射向距离内的一个生物。你对目标进行一次远程法术攻击。若击中，则目标受 1d10 的穿刺伤害。无论击中与否，裂片都会在之后爆裂。目标和裂片爆裂处周围 5 尺范围内的每个生物必须成功通过一次敏捷豁免否则受 2d6 的冷冻伤害。
升环施法效应。
使用2 环或更高环法术位施展该法术时，你使用的法术位每比 2 环高一环，冷冻伤害便增加 1d6。</t>
  </si>
  <si>
    <t>1反应，于你受到强酸，冷冻，火焰，闪电或雷鸣伤害时执行</t>
  </si>
  <si>
    <t>此法术捕获了部分袭来的能量，减轻它对你的影响，并将之储存起来以用在你的下一次近战攻击中。在你的下个回合开始之前，你对触发型的伤害具有抗性。此外，你的下个回合，第一次以近战攻击命中时，伤害目标额外受 1d6的伤害，其伤害类型与前述触发型伤害相同，随后该法术终止。
升环施法效应。
使用2 环或更高环法术位施展该法术时， 你使用的法术位每比 1 环高一环，其额外伤害便增加 1d6。</t>
  </si>
  <si>
    <t>你触及一个对你友好或受你魅惑的野兽，并与其建立心灵链接。若该野兽的智力不低于4，则此法术失败。直到法术终止前，只要你和该野兽相互处于彼此的视觉线内，此链接便处于活动状态。通过此链接，该野兽可以理解你以心灵感应传递的信息，而它本身也会以心灵感应向你传递其简单情绪和意愿打算。只要此链接处于活动状态，该野兽对你周围5 尺内你能看见的任何生物发动攻击检定时具有优势。</t>
  </si>
  <si>
    <t>Mind Spike</t>
  </si>
  <si>
    <t>术士 法师 邪术师</t>
  </si>
  <si>
    <t>2环/预言</t>
  </si>
  <si>
    <t>你接触施法距离内一个你可见生物的内心。目标必须进行感知豁免检定，若失败会受到3d8精神伤害，成功则只承受一半。在目标豁免失败时，你在法术结束之前能时刻得知目标所在的位置，只要你们还处于同一位面上。当你拥有这个信息时，目标将不能对你躲藏，并且如果它隐形了，在对抗你时它不能从这个状态中受益。
升环效果：当你使用3环或更高的法术位施放该法术时，使用的法术位每高一环，伤害就增加1d6。
*设计师在推特指出升环1d6是印刷错误，正确的数字应该是1d8。</t>
  </si>
  <si>
    <t>Shadow Blade</t>
  </si>
  <si>
    <t>2环/幻术</t>
  </si>
  <si>
    <t>你将幽影交织成手中实化的剑。该魔法剑持续到法术结束。它被视为你具有熟练项的简易近战武器，命中时造成2d8精神伤害，并具有灵巧、轻型和投掷特性（射程20/60)。当你用该剑攻击微亮光照或黑暗中的目标时，你进行的攻击检定具有优势。
如果你放下或投掷该武器，它将在该回合结束时消散。其后，如法术持续，你能以一个附赠动作使该剑重现于你手中。
升环效果：当你用3-4环施放该法术时，其伤害增加到3d8。5-6环时增加到4d8。7环或以上则增加到5d8。</t>
  </si>
  <si>
    <t>Dragon's Breath</t>
  </si>
  <si>
    <t>2环/变化</t>
  </si>
  <si>
    <t>V、S、M（一枚辣椒）</t>
  </si>
  <si>
    <t>你触碰一个自愿生物，使它能喷吐出魔法能量，只要它拥有一张嘴。选择强酸、寒冷、火焰、闪电或毒素中的一种。直到法术结束前，生物可以使用一个动作放射出15尺锥形的对应能量。区域内的每个生物必须进行敏捷豁免检定，若失败将受到3d6对应能量类型的伤害，成功则只承受一半。
升环效果：当你使用3环或更高的法术位施放该法术时，使用的法术位每高一环，伤害就增加1d6。</t>
  </si>
  <si>
    <t>（一枚辣椒）</t>
  </si>
  <si>
    <t>Maximilian’s Earthen Grasp</t>
  </si>
  <si>
    <t>V、S、M（一个由陶土雕塑成的手的模型）</t>
  </si>
  <si>
    <t>你选择距离内，你能看见的，地面上的一处5平方英尺，未被占据的空间。一只由坚实的土壤形成的中型手掌出现在那里，并伸向它周围5英尺内，一个你能看见的生物。该目标必须进行一次力量豁免检定。若检定失败，该生物受到2d6点伤害并在法术的持续时间内被束缚。
以一个动作，你可以令手掌挤压被束缚的生物，其必须进行一次力量豁免检定。若检定失败，其受到2d6点钝击伤害。检定成功则只受到上述伤害的一半。
要逃离束缚，被束缚的生物可以进行一次力量检定来对抗你的法术豁免DC。若成功，该生物得以逃脱，不再被手掌束缚。
以一个动作，你可以令手掌伸向一个其他生物，或移动到距离之内一处未被占据的其他空间。这种指令会让手掌放开被它束缚的生物。</t>
  </si>
  <si>
    <t>（一个由陶土雕塑成的手的模型）</t>
  </si>
  <si>
    <t>Snilloc’s Snowball Swarm</t>
  </si>
  <si>
    <t>2环/塑能</t>
  </si>
  <si>
    <t>V、S、M（一块冰或一小块白色岩石碎片）</t>
  </si>
  <si>
    <t>你指定施法距离内一点，从中喷涌出大量的魔法雪球。以该点为中心 5 尺半径球状区域内的所有生物必须进行一次敏捷豁免。豁免失败者将受 3d6 的冷冻伤害，成功则伤害减半。
升环施法效应。
使用3 环或更高环法术位施展该法术时，你使用的法术位每比 3 环高一环，伤害便增加 1d6。</t>
  </si>
  <si>
    <t>（一块冰或一小块白色岩石碎片）</t>
  </si>
  <si>
    <t>Pyrotechnics</t>
  </si>
  <si>
    <t>选择距离之内，你能看见的一处占满5立方英尺区域的非魔法火焰。你可以熄灭区域内的火焰，或者你可以制造出焰火或浓烟。
焰火Fireworls：
目标伴随着炫目的彩色光芒爆炸。在目标周围10英尺范围内的生物必须通过一次体质豁免检定，否则在直到你的下个回合结束前的时间里处于目盲状态。
浓烟Smoke：
目标散发出浓重的黑烟，蔓延在20英尺半径的区域内，可绕过角落。烟雾所在的区域处于重度遮蔽状态。浓烟将持续1分钟或直到被强风吹散。</t>
  </si>
  <si>
    <t>Warding Wind</t>
  </si>
  <si>
    <t>一阵强风 strong wind（风速每小时 20 尺）在你周围 10 尺半径内回旋并始终以你为中心随着你移动。这股风将在法 术持续时间内维持存在。
这股风具有如下效应：
它会令你和区域内的其他生物陷入耳聋。
它会令区域内，不大于火炬的未受保护的火焰熄灭。
除你之外的生物将区域内视为困难地形。
若远程武器攻击进入或离开风区，则其攻击检定具有劣势。
风区可以隔离那些能够被强风吹散的蒸汽、气体和云雾。</t>
  </si>
  <si>
    <t>Skywrite</t>
  </si>
  <si>
    <t>诗人 德鲁伊 法师</t>
  </si>
  <si>
    <t>2环/变化（仪式）</t>
  </si>
  <si>
    <t>你令你能看见的一部分天空出现至多十个字。文字以云彩构成的形式出现，并在法术持续时间内留在原位。文字将会在法术终止时消失。一阵强风可吹散云彩令法术提前终止。</t>
  </si>
  <si>
    <t>Healing Spirit</t>
  </si>
  <si>
    <t>2环/咒法</t>
  </si>
  <si>
    <t>你召唤出自然精魂抚慰伤员。这个无形的精魂出现在施法距离内你可以看见的一处5英尺立方空间。精魂看起来像是透明的野兽或是妖精（由你选择）。
直到法术结束之前，每次你或者一个你可以看见的生物在回合里第一次进入精魂所占据的空间，或是在其中开始它的回合，你都可以让精魂为它恢复1d6点生命值（无需动作）。精魂不能治疗构装体或不死生物。
在你的回合中以一个附赠动作，你可以移动精魂30英尺至你可以看见的另一个空间。
升环效果：当你使用3环或更高的法术位施放该法术时，使用的法术位每高一环，治疗值就增加1d6点。</t>
  </si>
  <si>
    <t>Earthbind</t>
  </si>
  <si>
    <t>德鲁伊 术士 法师 邪术师</t>
  </si>
  <si>
    <t>选择距离内你能够看到的一个生物。黄色的魔法能量线缠绕着该生物。该目标必须通过一次力量豁免检定，否则其飞行速度（若有的话）在法术的持续时间内降为0英尺。受到此法术影响的飞行中的生物以每回合60英尺的速度安全降落，直到其撞到地面或法术终结。</t>
  </si>
  <si>
    <t>Dust Devil</t>
  </si>
  <si>
    <t>V、S、M（一捧尘土）</t>
  </si>
  <si>
    <t>选择距离之内，你能看见的一个5英尺立方的，未被占据的空气。一股元素，外观如同尘卷风，出现在那里，并在法术的持续时间内持续存在。
任何在尘卷风周围5英尺范围内结束其回合的生物必须进行一次力量豁免检定。若检定失败，该生物受到1d8点钝击伤害并被推离10英尺。若检定成功，该生物只受到上述伤害的一半，并不会被推离。
以一个附赠动作，你可以让尘卷风向任意方向移动至多30英尺。若尘卷风移动时经过了沙子，尘土，松软的土壤或小砂砾，它将会卷起这些物质，在自身周围形成10英尺半径的残骸云，持续到你下个回合的开始。残骸云重度遮蔽了所在区域。
升环效果：当你使用3环或更高的法术位施放该法术时，使用的法术位每高一环，伤害便增加1d8。</t>
  </si>
  <si>
    <t>（一捧尘土）</t>
  </si>
  <si>
    <t>Cordon of Arrows</t>
  </si>
  <si>
    <t>V、S、M（四支或更多的箭或矢）</t>
  </si>
  <si>
    <t>你将四发非魔法的弹药（箭或者弩矢）插在施法距离内的地面并在其上附加魔法让其防御这片区域。直至法术终止前，箭矢将警戒其周围30 尺的区域，任何生物在一回合内第一次进入该区域或者在该区域结束其回合时，其中一发箭矢将飞起并射向该生物。该生物必须进行一次敏捷豁免，豁免失败者将受到1d6 点穿刺伤害，而射向目标的一发箭矢也将随之被摧毁。当所有箭矢都以该方式摧毁后，法术将随之终止。
施展该法术时，你可以指定任意的生物使法术的警戒效应将其排除在外。
升环施法效应。
使用3 环或更高法术位施展该法术时，你的法术位每比2 环高一环，可生效的弹药数量就增加两发。</t>
  </si>
  <si>
    <t>（四支或更多的箭或矢）</t>
  </si>
  <si>
    <t>Ray of Enfeeblement</t>
  </si>
  <si>
    <t>邪术师 法师</t>
  </si>
  <si>
    <t>2环/死灵</t>
  </si>
  <si>
    <t>你从指尖射出一道让人衰弱的黑色能量射线并射向施法距离内的一个生物。你对目标进行一次远程法术攻击。若命中，则目标在法术终止前，其使用基于力量的武器进行攻击时只造成一半伤害。
目标在其每回合结束时可以进行一次对抗该法术的体质豁免。豁免成功则法术终止。</t>
  </si>
  <si>
    <t>Scorching Ray</t>
  </si>
  <si>
    <t>你创造出三道火焰的射线，随即将其射向施法距离内的目标。
你可以把全部射线对准同一个目标，也可以瞄准不同目标。每道射线需要你分别进行一次远程法术攻击。若命中，则目标受到2d6 点火焰伤害。
升环施法效应。
使用3 环或更高法术位施展该法术时，使用的法术位每比2 环高一环，你就能多创造出一道射线。</t>
  </si>
  <si>
    <t>Darkness</t>
  </si>
  <si>
    <t>V、M（蝙蝠毛发，以及一滴沥青或一小块煤）</t>
  </si>
  <si>
    <t>你在施法距离内指定一点，并在法术持续时间内使魔法的黑暗充斥该点半径15 尺的球状区域。该黑暗会绕过拐角扩散，连拥有黑暗视觉的生物也无法看穿这这种黑暗，而非魔法的光照也无法在区域内提供照明。
如果你将法术目标设置于你正持握或未被穿着携带的物件，则黑暗将从物件周围漫出并跟随物件移动。将该物件完全掩盖时（比如用碗或头盔盖住），也会将其漫出的黑暗隔绝。
如果法术区域内有任何2 环或更低环阶法术创造的光源，则这些造光的法术将被解除。</t>
  </si>
  <si>
    <t>（蝙蝠毛发，以及一滴沥青或一小块煤）</t>
  </si>
  <si>
    <t>Mirror Image</t>
  </si>
  <si>
    <t>三个你自身的幻象分身出现在你的位置上。直至法术终止前，分身都会随你移动，并模仿你的动作和位置变换，使人无法追踪判断哪一个是你的真身。分身存在时，你可以用动作来解散这些幻象分身。
在法术持续时间内，每当一个生物以你为攻击目标时，掷一次d20 决定该次攻击击中的是否其中一个分身。
如果你有三个分身，则你必须掷出6 或更高数值才能使目标的攻击命中分身。如果你有两个分身，则你必须掷出8 或更高数值。如果你有一个分身，则你必须掷出11 或更高数值。
分身的AC 等于10＋你的敏捷调整值。单次攻击命中分身时，相应分身立即被摧毁。分身只会被一次命中它的攻击摧毁，而无视所有其他的伤害和效应。三个分身全部被毁后该法术终止。
如果一个生物无法视物，或者它可以依靠视觉之外的其它感官（例如盲视），又或者它可以如同真实视觉一样洞察幻象，则该法术无法影响该生物。</t>
  </si>
  <si>
    <t>Misty Step</t>
  </si>
  <si>
    <t>你短暂地被银白的雾气所笼罩，传送到至多30 尺内一个你能看见且未被占据的位置。</t>
  </si>
  <si>
    <t>Spider Climb</t>
  </si>
  <si>
    <t>V、S、M（一滴沥青和一只蜘蛛）</t>
  </si>
  <si>
    <t>你触碰一个自愿的生物，并使其在法术终止前能够在垂直表面上下或横向移动，其甚至可以在天花板上倒挂着移动而不需要用到双手。另外，目标获得与步行速度相等的攀爬速度。</t>
  </si>
  <si>
    <t>（一滴沥青和一只蜘蛛）</t>
  </si>
  <si>
    <t>Alter Self</t>
  </si>
  <si>
    <t>你变换了自身形态。施法时，从以下选项中选择其一生效，并维持至其持续时间结束。你还可以在持续时间内以一个动作在选项间切换。
水生适应Aquaatic Adaptation。
你长出鳃和蹼以适应水中行动。你可以在水下呼吸，并且获得等同于步行速度的游泳速度。
改变外貌Change Appearance。
你改变了自己的外貌。你可以自行设定自己的外观：包括身高、体重、面部细节、声线、头发长短、肤色以及（可能具有的）独特外貌特征。你可以让自己看起来像是其他种族，但你的角色数值不会改变。你无法改变体型或是基础身体轮廓。例如，如果你两足行动，就不能变为四足生物。你可以在持续时间内以一个动作改变这些外貌细节。
天生武器Natural Weapons。
你长出尖牙锐爪、棘刺长角，或是其他类型的一种自选的天生武器。所选的天生武器可以使你的徒手打击造成1d6 的钝击、挥砍或穿刺伤害，且你视为具有徒手打击的熟练项。另外，该天生武器视为魔法武器，且你在使用它进行的攻击检定和伤害掷骰均具有+1 加值。</t>
  </si>
  <si>
    <t>Blur</t>
  </si>
  <si>
    <t>你的身影变得模糊，并在别人眼里闪烁不定。在法术持续时间内，任何生物对你发动的攻击检定具有劣势。不依赖视觉（例如盲视）或可以看穿幻象（例如真实视觉）的攻击者免疫此效应。</t>
  </si>
  <si>
    <t>Enlarge/Reduce</t>
  </si>
  <si>
    <t>V、S、M（一撮铁粉）</t>
  </si>
  <si>
    <t>你使施法距离内一个你能看见的生物或物件的大小发生改变，并在法术持续时间内维持其效应。指定一个生物或一件没有被着装携带的物品，如果目标并非自愿，则其可以进行一次体质豁免，豁免成功则法术无效。
如果目标是生物，则其着装物和携带物的尺寸也随之变化。
随后任何从该生物身上脱离的物品都会恢复其正常大小。
变巨Enlarge。
目标身形尺寸变为两倍，重量变为八倍。其体型也因此提高一级，比如中型变为大型。如果目标所处空间不够容纳其变巨后的身形，则该生物或物品在有限空间下会尽可能地达到最大尺寸。在法术终止前，目标进行力量检定和力量豁免时具有优势。目标的武器也会随之变大，而使用这变大的武器发动攻击时，将造成额外1d4 的伤害。
缩小Reduce。
目标身形尺寸变为一半，重量变为八分之一。
其体型也因此降低一级，比如中型变为小型。在法术终止前，目标进行力量检定和力量豁免时具有劣势。目标的武器也会随之变小，而使用这变小的武器攻击时，将减少1d4 的伤害（不会使伤害值低于1）。</t>
  </si>
  <si>
    <t>（一撮铁粉）</t>
  </si>
  <si>
    <t>Levitate</t>
  </si>
  <si>
    <t>V、S、M（一个小皮圈，或者一段弯成长柄杯状的金线）</t>
  </si>
  <si>
    <t>指定施法距离内你能看见的一个生物或物件，使其垂直上升至多20 尺，并在该处维持悬浮直至持续时间结束。该法术可悬浮一个重量至多500 磅的目标。一个非自愿的生物可以对法术进行一次体质检定以避免受其影响。
目标只能通过推或拉一个固定的物件或平面（例如一面墙或者天花板）来进行移动，这种移动方式视为等同于攀爬。你可以在自己回合里将目标的悬浮高度向上或向下改变至多20 尺：如果你自身就是该法术的目标，则你可以进行上升和下降并将其作为你移动的一部分；如果你不是该法术的目标，则你可以使用动
作来移动目标，但目标必须始终处于你的施法距离内。
法术终止时，仍处于空中的目标会缓缓飘落到地面。</t>
  </si>
  <si>
    <t>（一个小皮圈，或者一段弯成长柄杯状的金线）</t>
  </si>
  <si>
    <t>Web</t>
  </si>
  <si>
    <t>V、S、M（少量蜘蛛网）</t>
  </si>
  <si>
    <t>你在施法距离内指定一点，并召唤出一大片粘厚的网状物。
蛛网覆盖以该点为源点的20 尺立方区域，并在法术持续时间内维持存在。蛛网使该区成为困难地形并造成轻度遮蔽。
如果蛛网没有被固定在两个固体中间（例如墙和树）或跨在一片地板、墙壁、天花板中间，则你召唤出的蛛网会自动坍塌，而导致法术在你的下一回合开始时终止。摊在平面上的蛛网深度为5 尺。
任何在蛛网中开始其回合或在其回合中进入蛛网的生物必须进行一次敏捷豁免。豁免失败者将被束缚在网中，直至其离开蛛网或挣脱束缚。
被蛛网束缚的生物可以用一个动作尝试挣脱。该生物必须进行一次对抗法术豁免DC 的力量检定，检定成功则不再被束缚。
这些蛛网都是可燃物。每5 尺立方的蛛网触及明火时将在1轮内被烧尽。而任何在燃烧区域内开始其回合的生物将因此受2d4 点火焰伤害。</t>
  </si>
  <si>
    <t>（少量蜘蛛网）</t>
  </si>
  <si>
    <t>Enthrall</t>
  </si>
  <si>
    <t>诗人 邪术师</t>
  </si>
  <si>
    <t>2环/附魔</t>
  </si>
  <si>
    <t>你编排了一段使人分心的话语，并指定施法距离内一个你能看见且可以听到你声音的生物作为法术目标。目标生物必须进行一次感知豁免并成功通过。任何不能被魅惑的生物进行该豁免时直接判定为豁免成功。如果你或你的同伴正在和该生物战斗，则其进行该豁免时具有优势。豁免失败时，目标对除你以外其他生物进行的感知（察觉）检定具有劣势，直到法术终止或目标听不到你为止。如果你陷入失能状态或不能再说话，则该法术终止。</t>
  </si>
  <si>
    <t>Cloud of Daggers</t>
  </si>
  <si>
    <t>V、S、M（一小片玻璃）</t>
  </si>
  <si>
    <t>你在施法距离内指定一点，并以该点为中心，将一个边长5尺的立方区域充满魔法创造的旋转匕首。生物在区域内开始其回合，或者在一个回合内第一次进入该区域时将受到4d4 的挥砍伤害。
升环施法效应。
使用3 环或更高法术位施展该法术时，你使用的法术位每比2 环高一环，法术的伤害就增加2d4。</t>
  </si>
  <si>
    <t>（一小片玻璃）</t>
  </si>
  <si>
    <t>Crown of Madness</t>
  </si>
  <si>
    <t>你指定施法距离内一名你能看见的类人生物，并迫使该生物进行一次感知豁免，豁免失败则该生物将在法术持续时间内受你魅惑。以该方式被魅惑的生物其头顶上将出现铁质锯齿的扭曲头冠，而其眼神则闪烁着疯狂。
受魅惑目标在其每个回合里，必须在移动前对身边一个你在心中指定的生物发动一次近战攻击。如果你并没有为其指定目标，或者其触及范围内并没有目标，则该生物在本回合里可以按正常状态行动。
施法后你在每个自己回合里必须用你的动作维持对目标的控制，否则法术将提前终止。另外，受术目标还可以在每个自己回合结束时再进行一次感知豁免，豁免成功则法术终止。</t>
  </si>
  <si>
    <t>Invisibility</t>
  </si>
  <si>
    <t>V、S、M（一根包裹在阿拉伯胶中的睫毛）</t>
  </si>
  <si>
    <t>你触碰的一个生物变为隐形并维持至法术终止。目标的穿着物和携带物只要保持在其身上也随之保持隐形状态。如果目标发动攻击或施展法术，则该法术终止。
升环施法效应。
使用3 环或更高的法术位施展该法术时，你使用的法术位每比2 环高一环就可以额外指定一个目标。</t>
  </si>
  <si>
    <t>（一根包裹在阿拉伯胶中的睫毛）</t>
  </si>
  <si>
    <t>Shatter</t>
  </si>
  <si>
    <t>V、S、M（一片云母）</t>
  </si>
  <si>
    <t>你指定施法距离内一点，并在其上忽然爆发一阵震耳欲聋的噪音。以该点为中心半径10 尺球状区域内的所有生物必须要进行一次体质豁免。豁免失败者将受到3d8 点雷鸣伤害；豁免成功则伤害减半。以无机物质（如石头，水晶或金属）构成的生物进行该豁免时具有劣势。
如果法术的范围内有一个不被任何生物着装携带的非魔法物件，则它也要受到该伤害。
升环施法效应。
使用3 环或更高法术位施展该法术时，使用的法术位每比2 环高一环，法术伤害就增加1d8。</t>
  </si>
  <si>
    <t>（一片云母）</t>
  </si>
  <si>
    <t>Suggestion</t>
  </si>
  <si>
    <t>V、M（一条蛇舌，加上一小块蜂巢或一滴甜油）</t>
  </si>
  <si>
    <t>你以魔法影响施法距离内一个你能看见的生物，并对其施以某种行动暗示（至多以一两句话的形式）。由你指定的受术目标必须能听到并理解你的话语。而不能被魅惑的生物也将免疫此效应。你的暗示言辞必须能让其行为听起来合乎情理。要求生物刺伤它自己，自己撞向矛尖上，让它自我牺牲，或是让它做任何明显有害的行为都会直接取消该法术所产生的效应。
该目标必须进行一次感知豁免，豁免失败者将尽其所能地从事你所描述的行为。你所暗示的行为可能会在法术持续时间内始终一直进行。而如果你所暗示的活动可以用更短的时间完成，则此法术会在目标完成了你的要求后随即终止。
你也可以描述一种在持续时间内发生的特定状况，作为触发特殊行为的条件。例如，你可以暗示一队士兵将所有的钱交给他们遇到的第一个乞丐。如果在法术终止前条件始终没有满足，则指定的行为不会被执行。
若你或你同伴中任何人伤害了受术者，则该法术随即终止。</t>
  </si>
  <si>
    <t>（一条蛇舌，加上一小块蜂巢或一滴甜油）</t>
  </si>
  <si>
    <t>V、S、M（一块铜片）</t>
  </si>
  <si>
    <t>你在法术持续时间内能读取特定生物的思想。你可以在施展法术时，或者在法术持续时间内以一个动作实现该效应。此时，受术生物必须身处你30 尺内并且能被你看见，而你必须对其集中注意力。如果该生物智力为3 或更低，或者不懂任何语言，则该生物不受影响。
你最初了解的是该生物的表面想法，一般就是其此刻正想着的东西。你可以使用动作继续深入一个生物的思想，也可以用动作转移读心的目标。如果你继续深入，则目标必须进行一次感知豁免。豁免失败时，你了解到他的逻辑推理（如果有的话）、情绪状态以及他头脑中的一些大事（比如忧虑、挚爱和仇恨的事物）。
豁免成功时，本法术终止。无论哪种情况，目标都会知道你正在窥探他的思想。除非你转移注意力到其他生物，否则他可以在其回合内使用动作进行一次智力检定，并与你的智力检定作对抗；生物胜出对抗时，法术终止。
向目标提问可以引导目标的思想历程，因此此法术在审讯中特别有效。
你还能用此法术侦测看不见的有思维生物。你可以在施展法术时，或者在法术持续时间内以一个动作实现该效应。此时，你可以搜寻30 尺内的思想。该法术可以穿透大部分障碍，但仍会被2 尺厚的石质，或2 寸厚的金属质，或一层薄铅质材料所阻隔。你无法侦测到智力为3 或更低的生物，也无法侦测不懂任何语言的生物。
以该方式侦测到一个生物后，你可以在法术持续时间内如上文所述的读取其思想。你甚至不需要看见该生物，但其必须在其30 尺内。</t>
  </si>
  <si>
    <t>（一块铜片）</t>
  </si>
  <si>
    <t>Knock</t>
  </si>
  <si>
    <t>指定施法距离内一个你能看见的物件。该物件可以是一扇门，一个盒子，一个箱子，一副镣铐，一把挂锁，或是一个其他的通过魔法或普通手段来防止被打开的物件。
被一把普通锁锁住的目标其锁会被解开，被卡死的目标会被松开，被闩住的目标会被打开。如果目标被多把锁锁住，则只有一把锁会被打开。
若你指定的目标被法术秘法锁arcane locks 锁住，则该秘法锁被压制10 分钟，这段时间内目标可被正常开启和关闭。
施展该法术时，受术目标会发出一声响亮的敲击声，其声响最远300 尺内都能听见。</t>
  </si>
  <si>
    <t>Phantasmal Force</t>
  </si>
  <si>
    <t>V、S、M（一点羊毛）</t>
  </si>
  <si>
    <t>你指定施法距离内一个你能够看见的生物，并创造一个根植于其意识的幻像。该目标必须进行一次智力豁免。豁免失败时，你创造出一个不大于10 尺立方且只能被目标感知到的幻影物件，生物或其他你指定的可见现象。该创造将持续存在直至法术终止。且该法术对不死生物和构装生物无效。
该幻像包括声音、温度和其他反应因素，同样只对目标显现。目标可以用其动作进行一次对抗该法术豁免DC 的智力（调查）检定来检查这个幻像。检定成功则目标意识到该幻像是一个幻术，法术随即终止。
目标受法术影响时会认定幻像是真实的，并且会合理化任何与幻像产生的不合逻辑的互动结果。例如，某个受术生物试图走过一座跨越峡谷的幻影桥时踏出第一步就从桥上坠落。如果目标在坠落中幸存，它会仍然相信该桥是真实存在的，并且会提出自己坠落的一些其他解释——比如被推了一把，自己滑倒了，或者可能有一阵强风把他吹了下来。
受法术影响的目标对幻像的真实性深信不疑，甚至还会受到幻象的直接伤害。一个生物模样的幻像可以攻击目标。比如，显现为火焰，酸池或岩浆的幻象能够烧伤目标。在你的每一回合，如果目标在幻象的伤害区域内或在其显现的生物周边5 尺攻击范围内，则幻象可以对目标造成1d6 点心灵伤害。而此时目标则会感觉该伤害与幻像所显现的类型相符。</t>
  </si>
  <si>
    <t>（一点羊毛）</t>
  </si>
  <si>
    <t>See Invisibility</t>
  </si>
  <si>
    <t>V、S、M（一撮滑石粉和少量银粉）</t>
  </si>
  <si>
    <t>你能在法术持续时间内看见任何隐形的生物和物件，如同其处于正常可见状态一样。你还能够看见以太位面，而以太位面的生物和物件在你眼中会以幽灵般的半透明状出现。</t>
  </si>
  <si>
    <t>（一撮滑石粉和少量银粉）</t>
  </si>
  <si>
    <t>Silence</t>
  </si>
  <si>
    <t>诗人 牧师 游侠</t>
  </si>
  <si>
    <t>2环/幻术（仪式）</t>
  </si>
  <si>
    <t>你指定施法距离内一点，以该点为中心半径20 尺的球状区域在法术持续时间内将无法产生任何声音，且外界的声音也无法进入该区域内。任何完全位于该区域内的生物和物件都将免疫雷鸣伤害，而任何生物在完全位于该区域内时都将陷入耳聋。此外，该区域内无法施展需要言语成分的法术。</t>
  </si>
  <si>
    <t>Blindness/Deafness</t>
  </si>
  <si>
    <t>诗人 牧师 术士 法师</t>
  </si>
  <si>
    <t>你尝试令敌人目盲或耳聋。在施法距离内指定一个你能看见的生物，并迫使其进行一次体质豁免。豁免失败者将在法术持续时间内陷入目盲或耳聋（由你选择）。目标可以在每次自己回合结束时再进行一次体质豁免，豁免成功则法术终止。
升环施法效应。
使用3 环或更高法术位施展该法术时，你使用的法术位每比2 环高一环，就可以多指定一个目标。</t>
  </si>
  <si>
    <t>Zone of Truth</t>
  </si>
  <si>
    <t>诗人 牧师 圣武士</t>
  </si>
  <si>
    <t>你创造一个抵御谎言的魔法区域，该区域以施法距离内一点为中心，覆盖该点周边15 尺半径的球状区域。在法术终止前，生物在其回合内第一次进入该区域，或在该区域内开始其回合时，必须进行一次魅力豁免。豁免失败者在该区域内不能故意说谎。
而你可以知晓每个受术生物的豁免是成功与否。
受影响的生物可以意识到该效果的存在，因此它可以主动回避回答那些通常会以谎言答复的问题。该生物在回答问题时可以闪烁其词、避重就轻，但只要不超出实话的范围就没有问题。</t>
  </si>
  <si>
    <t>Hold Person</t>
  </si>
  <si>
    <t>诗人 牧师 德鲁伊 术士 邪术师 法师</t>
  </si>
  <si>
    <t>V、S、M（一片直的小铁片）</t>
  </si>
  <si>
    <t>指定施法距离内一个你能看见的类人生物。该目标必须进行一次感知豁免，豁免失败则其在法术持续时间内陷入麻痹。目标在其每回合结束时可以再进行一次感知豁免，豁免成功则终止其身上该法术的效应。
升环施法效应。
使用3 环或更高法术位施展该法术时，你使用的法术位每比2 环高一环，你就可以额外指定一个类人生物。指定目标时，每个目标生物必须身处其他目标30 尺范围内。</t>
  </si>
  <si>
    <t>（一片直的小铁片）</t>
  </si>
  <si>
    <t>Enhance Ability</t>
  </si>
  <si>
    <t>诗人 牧师 德鲁伊 术士</t>
  </si>
  <si>
    <t>V、S、M（野兽的毛皮或羽毛）</t>
  </si>
  <si>
    <t>你触碰一个生物，并为其附上魔力强化。选择下列效应之一生效，而目标将在法术终止前维持该法术效应。
熊之坚韧Bear’s Endurance。
目标进行体质检定时具有优势。
目标同时获得2d6 的临时生命值，并维持至法术终止。
公牛之力Bull’s Strength。
目标进行力量检定时具有优势，且其负重翻倍。
猫之优雅Cat’s Grace。
目标进行敏捷检定时具有优势。另外，目标在非失能状态下不会因20 尺以内的坠落而伤害。
鹰之威仪Eagle’s Splendor。
目标进行魅力检定时具优势。
狐之狡黠Fox’s Cunning。
目标进行智力检定时具有优势。
枭之睿智Owl’s Wisdom。
目标进行感知检定时具有优势。
升环施法效应。
使用3 环或更高法术位施展该法术时，你使用的法术位每比2 环高一环，就可以多指定一个目标。</t>
  </si>
  <si>
    <t>（野兽的毛皮或羽毛）</t>
  </si>
  <si>
    <t>Locate Object</t>
  </si>
  <si>
    <t>诗人 牧师 德鲁伊 圣武士 游侠 法师</t>
  </si>
  <si>
    <t>V、S、M（一根分叉的树枝）</t>
  </si>
  <si>
    <t>你点名或描述一个你熟悉的物件。只要该物件与你相距不超过1000 尺，你就会感测到该物件的方位。如果该物件正在移动，则你也将知晓其移动的方向。
该法术可定位一个你认识的特定物件，不过你需要在30 尺内近距离看到过该物件至少一次；或者它也可定位特定的一类物件（如某种服装、珠宝、家具、工具或武器）中距你最近个体。
如果有任意厚度的铅，即使只是薄薄一片铅片阻挡了你与被定位物件间的通路，则该物件也无法被该法术所定位。</t>
  </si>
  <si>
    <t>（一根分叉的树枝）</t>
  </si>
  <si>
    <t>Lesser Restoration</t>
  </si>
  <si>
    <t>2环/防护</t>
  </si>
  <si>
    <t>你触碰一个生物，并终止正影响它的一项疾病或一种状态。该状态可以是目盲，耳聋，麻痹或中毒其一。</t>
  </si>
  <si>
    <t>Calm Emotions</t>
  </si>
  <si>
    <t>你试图抑制一群人的强烈情感。指定施法距离内一点，并迫使该点周边半径20 尺球状区域内的每个类人生物进行一次魅力豁免。受术生物可以自愿放弃豁免。豁免失败者将由你选择以下两项效应之一对其生效。
你可以选择压制任何使目标受魅惑或恐慌的效应。法术终止时，若被压制效应持续时间仍未完结，则该效应继续生效。或者，你也可以选择使目标改变对某个你所指定生物的态度，由敌对变为冷漠。如果目标被攻击，或者被有害法术影响，又或者发现其盟友受到损害，则此效应终止。法术终止时，除非DM另行裁决，否则目标的态度恢复敌对。</t>
  </si>
  <si>
    <t>Magic Mouth</t>
  </si>
  <si>
    <t>V、S、M（一小块蜂窝和至少价值10gp的翡翠粉作为法术的耗材）</t>
  </si>
  <si>
    <t>直至解除</t>
  </si>
  <si>
    <t>你将一段信息植入施法距离内的一个物件中，其信息会在满足预设条件时说出。指定一个你能看见且未被另一生物穿着或携带的物件。然后，你可以使用至多10 分钟来传达这段不超过25个单词的信息。最后再来设定触发法术传达信息的事件。
预设的事件发生时，目标物件上的魔法将形成一张嘴，并用与你相同的声音和音量复述所存储的信息。如果你指定的目标本身有一张嘴或者类似嘴的结构（例如雕像的嘴），则魔法嘴将生成在该嘴结构的位置，使其看起来如同是物件的嘴在说话一样。
施展该法术时，你可以让法术在传达过信息后随即终止，或者也可以让法术一直持续并在每次被预设条件触发时进行复述。
你所决定的触发条件可以很概括也可以很具体，不过你只能根据目标物件30 尺内的视觉或听觉状况来设定条件。例如，你可以命令魔嘴在任何生物移动至物件30 尺内时说出信息，或者当其30 尺内有银铃响起时说出信息。</t>
  </si>
  <si>
    <t>（一小块蜂窝和至少价值10gp的翡翠粉作为法术的耗材）</t>
  </si>
  <si>
    <t>Animal Messenger</t>
  </si>
  <si>
    <t>2环/附魔（仪式）</t>
  </si>
  <si>
    <t>该法术令你可以利用动物传递信息。在施法距离内指定一只你能看见的微型野兽（比如松鼠squirrel，蓝松鸦blue jay，或是蝙蝠bat）。再选择一个你曾造访过的地点，然后描述收信人的基本信息，如“一个穿着城镇守卫制服的男人或女人”或“一个戴着尖顶帽子的红发矮人”。最后再说出一段不超过二十五个单词的信息。目标野兽将会在法术持续时间内前往你选定的地点。会飞的信使24 小时内可移动50 里，不会飞的信使只能移动25 里。信使抵达目的地后，会模仿你的声音把信息传递给你描述的人。信使只会把信息传递给符合你描述的人。如果法术持续时间内信使未能抵达目的地则信息将遗失，而曾作为信使的野兽将自行寻路返回你施法的地点。
升环施法效应。
使用3 环或更高法术位施展该法术时，你使用的法术位每比2 环高一环，其法术持续时间就增加48 小时。</t>
  </si>
  <si>
    <t>附魔（仪式）</t>
  </si>
  <si>
    <t>Locate Animals or Plants</t>
  </si>
  <si>
    <t>2环/预言（仪式）</t>
  </si>
  <si>
    <t>V、S、M（一块寻血猎犬的皮毛）</t>
  </si>
  <si>
    <t>你点名或描述一种兽类或植物，并专注于附近的自然之音。如果5 里内存在该类生物，你将知晓其中最接近个体与你的相对方位和距离。</t>
  </si>
  <si>
    <t>（一块寻血猎犬的皮毛）</t>
  </si>
  <si>
    <t>Heat Metal</t>
  </si>
  <si>
    <t>V、S、M（一片铁片和一团火焰）</t>
  </si>
  <si>
    <t>指定施法距离内一件你能看见的人造金属物件（例如一把金属武器，或者一套金属质的重甲或中甲），并使该物件变得炽热。
施展该法术时，任何与该物件有物理接触的生物均受到2d8 的火焰伤害。直到法术终止前，施法在随后的每个回合中，你都可以使用一个附赠动作再次造成该伤害。
如果握持或着装该物件的生物因此受到伤害，则该生物必须进行一次体质豁免。豁免失败者在无其他条件影响时将丢下该物件。如果该物件没有被丢下，则直至你的下一回合开始为止，该生物进行攻击检定和属性检定时具有劣势。
升环施法效应。
使用3 环或更高法术位施展该法术时，你使用的法术位每比2 环高一环，伤害就增加1d8。</t>
  </si>
  <si>
    <t>（一片铁片和一团火焰）</t>
  </si>
  <si>
    <t>Magic Weapon</t>
  </si>
  <si>
    <t>圣武士 法师</t>
  </si>
  <si>
    <t>你触碰一件非魔法武器，并使其在法术持续时间内成为魔法武器。该武器进行攻击检定和伤害掷骰时具有+1 加值。
升环施法效应。
使用4 环或更高法术位施展该法术时，加值增加至+2。使用6 环或更高法术位施展该法术时，加值增加至+3。</t>
  </si>
  <si>
    <t>Branding Smite</t>
  </si>
  <si>
    <t>你在法术终止前的下一次武器攻击命中某生物时武器闪烁如明星，并对目标额外造成2d6 点光耀伤害。如果目标处于隐形状态，则该斩击将使其可见，且因其身上散发出５尺半径的微光而无法隐形，直至该法术终止。
升环施法效应。
使用３环或更高法术位施展该法术时，你使用的法术位每比２环高一环，法术的伤害就增加1d6。</t>
  </si>
  <si>
    <t>Find Steed</t>
  </si>
  <si>
    <t>你召唤一只拥有超凡智力、力量和忠诚的灵体作为坐骑，同时与其立长期的契约。坐骑显现在施法距离内未被占据的空间，其外形由你从以下形态中选择：战马、矮种马、骆驼、麋鹿、獒犬（DM 也可以允许你选择其他动物作坐骑）。坐骑拥有你所选形态的属性数据，但他实际上属于天界生物，精类生物或邪魔的一种（由你选择）而不是通常类型。另外，如果你的坐骑智力为5或更低，则其智力变为6，同时能听懂一门你掌握的语言。
不管是否在战斗中，坐骑都能为你提供帮助，而你们之间的契约让你们行动更为紧密。你乘上该坐骑时，所有你施展的只以自身为目标的法术同时也影响该坐骑。
该坐骑生命值降至0 时消失不见，且不留下任何物质残余。你也可以随时用一个动作解散该坐骑使其消失。此后，每当你重新施展该法术时，将满生命值的召唤同一匹坐骑显现。
坐骑在你身边1 里内时，你可以与其以心灵感应的方式进行交流。
你不能用该法术同时拥有一匹以上的坐骑，你可以随时用一个动作将坐骑从契约中解放，并使其消失不见。</t>
  </si>
  <si>
    <t>Aid</t>
  </si>
  <si>
    <t>V、S、M（一小片白布）</t>
  </si>
  <si>
    <t>你的法术增强了盟友的韧性和毅力。在施法距离内指定至多三个生物。每个目标的生命值上限和当前生命值在法术持续时间内提高5 点。
升环施法效应。
使用3 环或更高法术位施展该法术时，你使用的法术位每比2 环高一环，每个目标的生命值上限和当前生命值就额外提高5 点。</t>
  </si>
  <si>
    <t>（一小片白布）</t>
  </si>
  <si>
    <t>Continual Flame</t>
  </si>
  <si>
    <t>牧师 法师</t>
  </si>
  <si>
    <t>V、S、M（价值50gp的红宝石粉末，作为该法术的耗材）</t>
  </si>
  <si>
    <t>直至被解除</t>
  </si>
  <si>
    <t>你在所触碰物件上制造如火把一样亮的火焰，使其看上去与一般火焰无异，不过其并不会发热，也不需要燃烧氧气。你可以掩盖或隐藏它，但无法将之闷熄或扑灭。</t>
  </si>
  <si>
    <t>（价值50gp的红宝石粉末，作为该法术的耗材）</t>
  </si>
  <si>
    <t>Gentle Repose</t>
  </si>
  <si>
    <t>2环/死灵（仪式）</t>
  </si>
  <si>
    <t>V、S、M（一撮盐，以及尸体每只眼睛上必须放置的铜币，铜币必须在法术持续时间内一直保留在眼睛上）</t>
  </si>
  <si>
    <t>你触碰一具尸体或其他遗骸。目标将在法术持续时间内受保护并免于腐烂且无法转变为不死生物。
该法术同样可以有效的延长复活目标的时间限制，因为受该法术影响下度过的时间不计入法术如死者复活raise dead 的时间限制内。</t>
  </si>
  <si>
    <t>死灵（仪式）</t>
  </si>
  <si>
    <t>（一撮盐，以及尸体每只眼睛上必须放置的铜币，铜币必须在法术持续时间内一直保留在眼睛上）</t>
  </si>
  <si>
    <t>Find Traps</t>
  </si>
  <si>
    <t>牧师 德鲁伊 游侠</t>
  </si>
  <si>
    <t>你在施法距离内进行感测，并发现视野内的任何陷阱。该法术的目标“陷阱”包括任何可能引发的，对你有害或对你构成妨碍的突发性意外效应，而其性质也正是其创作者的意图。因此，该法术可以感测警报术alarm 和守卫刻文glyph of war-ding 的效应区域，也可以发现某个陷坑型机械陷阱。但其不能揭示地板的某处脆弱点，或天花板的某处不稳定，又或是某个隐藏的阴沟。
该法术只是单纯揭示陷阱的存在。你并不能以此定位每个存在的陷阱，但你可以知晓感测到的陷阱所构成的危害的大致形式。</t>
  </si>
  <si>
    <t>Protection from Poison</t>
  </si>
  <si>
    <t>你触碰一个生物。如果处于中毒状态，则中和其所受毒素。如果目标身上具有超过一种毒素，则选择你所了解一种或随机选择其一进行中和。
在法术持续时间内，目标对抗中毒所豁免具有优势，并且对毒素伤害具有抗性。</t>
  </si>
  <si>
    <t>Augury</t>
  </si>
  <si>
    <t>V、S、M（一套绘有标记的短棒，骨头，或类似的象征物，价值至少25金币）</t>
  </si>
  <si>
    <t>借由镶嵌宝石的小短棒，龙骨，卡牌或是其他占卜器具，你从异界存在处获得对某件你计划在接下来的30 分钟内做的事的预示。DM 从下列预示中选取一个：
吉：预示着好的结果。
凶：预示着坏的结果。
吉且凶：预示着结果既有好的方面，也有坏的方面。
无：预示着结果并无明显的好坏分别。
此法术不会将任何可能影响结果的偶然事件考虑在内。例如，额外施放某个法术，或是得到／失去某个同伴。
若你在两次长休之间使用两次或更多次的卜筮术，则法术有概率会给出随机的结果。此概率从第二次施展起每次累计25％。
具体结果由DM 暗骰决定。</t>
  </si>
  <si>
    <t>（一套绘有标记的短棒，骨头，或类似的象征物，价值至少25金币）</t>
  </si>
  <si>
    <t>Prayer of Healing</t>
  </si>
  <si>
    <t>你指定施法距离内至多六个你能看见的生物，并使其每人恢复2d8＋你施法关键属性调整值的生命值。该法术对不死生物和构装体不产生任何效应。
升环施法效应。
当你使用3 环或更高法术位施展该法术时，你使用的法术位每比2 环高一环，治疗量就增加1d8。</t>
  </si>
  <si>
    <t>Spiritual Weapon</t>
  </si>
  <si>
    <t>你在施法距离内的一点创造出一把浮空的虚幻武器，并使其持续到法术持续时间结束或你再次施展该法术为止。施展该法术时，你可以对该武器周围5 尺内的一个生物发动一次近战法术攻击。若命中，则目标受到1d8＋你的施法关键属性调整值的力场伤害。
你可以在自己回合内以一个附赠动作让该武器移动至多20尺，并再对它周围5 尺内的一个生物发动一次同样的攻击。
该武器的外形由你决定。而如果施法的牧师侍奉的是一位和特定武器有关的神祇（例如圣库斯伯特St.Cuthbert 的钉头锤、托尔Thor 的锤子），则该法术创造出武器的外形与该武器类似。
升环施法效应。
使用3 环或更高法术位施展该法术时，你使用的法术位每比2 环高两环，法术的伤害就增加1d8。</t>
  </si>
  <si>
    <t>Warding Bond</t>
  </si>
  <si>
    <t>V、S、M（一对单个价值至少50gp的铂金戒指，并由你和目标在法术持续时间内一直佩戴）</t>
  </si>
  <si>
    <t>你触碰一个自愿的生物，并让该法术的魔力保护它。该法术在你和目标之间建立一种神秘的连接，并一直持续至法术终止。
目标位于你身边60 尺内时，其AC 和豁免检定具有 +1 加值，且对所有伤害具有抗性。此外，每当目标受到伤害时，你也会受到同样的伤害。
如果你的生命值降至0，或你与目标距离超过60 尺，则该法术终止。如果该法术被再次施放于两个已被连接生物中的任意一方，则原法术即时终止。你还可以用一个动作主动解除该法术。</t>
  </si>
  <si>
    <t>（一对单个价值至少50gp的铂金戒指，并由你和目标在法术持续时间内一直佩戴）</t>
  </si>
  <si>
    <t>Arcane Lock</t>
  </si>
  <si>
    <t>V、S、M（至少价值25gp的金粉作为法术耗材）</t>
  </si>
  <si>
    <t>你触碰关上的一扇门，一扇窗，一个箱子或其他出入口，并使目标在法术持续时间内保持锁闭状态。施法时，你还可以设定允许你和其他若干生物正常打开该物件。你还可以设置一条密语，在该锁闭物件5 尺内念出密语时，秘法锁将被压制1 分钟。该物件只有在法术被压制、被解除，或物件本身遭破坏时才能打开。
对物件施放敲击术 将使其秘法锁 法术在10 分钟内受压制。
受该法术影响的物件更难被撬开或破坏。对其进行破坏或撬锁时，其相应DC 增加10。</t>
  </si>
  <si>
    <t>（至少价值25gp的金粉作为法术耗材）</t>
  </si>
  <si>
    <t>Flaming Sphere</t>
  </si>
  <si>
    <t>V、S、M（一小块兽脂、一小撮硫磺石和少量铁粉）</t>
  </si>
  <si>
    <t>一个直径5 尺的球状火焰显现在施法距离内你指定的一处未被占据空间，并在法术持续时间内维持存在。任何生物在火球周围5 尺内结束其回合时必须进行一次敏捷豁免。豁免失败者将受到2d6 点火焰伤害，豁免成功则伤害减半。
你可以用一个附赠动作将火球移动30 尺。如果你将火球推向某生物，则该生物必须进行抵抗火球伤害的豁免，而火球在该回合内停止移动。
移动火球时，你可以指引它越过不高于5 尺的障碍，或者越过不宽过10 尺的陷坑。火球将点燃任何未被着装或携带的可燃物件，并向其周围散发出半径20 尺的明亮光照，以及该范围外20 尺的微光光照。
升环施法效应。
使用3 环或更高法术位施展该法术时，你使用的法术位每比2 环高一环，其伤害就增加1d6。</t>
  </si>
  <si>
    <t>（一小块兽脂、一小撮硫磺石和少量铁粉）</t>
  </si>
  <si>
    <t>Melf’s Acid Arrow</t>
  </si>
  <si>
    <t>V、S、M（磨碎的大黄叶和一只蝰蛇的胃囊）</t>
  </si>
  <si>
    <t>一支闪烁的绿色箭矢疾速的飞向一个施法距离内的目标，并爆散成强酸水雾。法术对目标发动一次远程法术攻击。若命中，则目标立即受到4d4 点强酸伤害，并在其下一回合结束时再受到2d4 点强酸伤害。若未命中，则酸液箭矢溅射到了目标，造成初始伤害一半的伤害，并且不会在下一回合结束时造成伤害。
升环施法效应。
使用3 环或更高法术位施展该法术时，你使用的法术位每比2 环高一环，其初始伤害和后续伤害就各增加1d4。</t>
  </si>
  <si>
    <t>（磨碎的大黄叶和一只蝰蛇的胃囊）</t>
  </si>
  <si>
    <t>Nystul’s Magic Aura</t>
  </si>
  <si>
    <t>V、S、M（一小块方形丝绸）</t>
  </si>
  <si>
    <t>你在触及的一个生物或一个物件身上设置一个幻术，使得预言法术会揭示出关于该目标的错误信息。目标可以是一个自愿的生物，或者是一个未被其他生物着装或携带的物件。
施展此法术时，你选择下列效应中的一个或两个。效应在持续时间内一直存在。如果你每天都对同一个生物或物件施展此法术且每次都选择相同的效应，持续30 天，幻术就会一直存在直到被解除。
虚假灵光False Aura。
针对目标的灵光侦测法术和魔法效应（例如法术侦测魔法）将显示不同的信息。你可以使一个非魔法物件显示出魔法，一个魔法物件显示出非魔法；或者改变物件的魔法灵光，使其显示出由你选择的特定魔法学派的灵光。当你对物件设置该效应时，你可以使这种虚假的魔法向任何使用此物品的生物显示出来。
伪装Mask。
针对目标生物类别的侦测法术和魔法效应（例如圣武士的“神圣感知”，或法术徽记术的触发条件）将显示不同的信息。你选择一种生物类别，其他法术和魔法效应将会认为目标生物属于该类别或者属于该类别所属阵营。</t>
  </si>
  <si>
    <t>（一小块方形丝绸）</t>
  </si>
  <si>
    <t>Rope Trick</t>
  </si>
  <si>
    <t>V、S、M（玉米粉和一卷羊皮纸绞成得纸圈）</t>
  </si>
  <si>
    <t>你触碰一段长度不超过60 尺的绳子。绳的一端会向上升起，直到整条绳索都垂直于地面挂在空中。绳子的上端存在一个隐形的入口，其通往一个法术持续时间内一直存在的异次元空间。
该异次元空间可以从绳子的顶端进入，其内至多可容纳八个中型或更小的生物。魔绳可以被拉回到此空间里，此时从异次元空间外面就再看不到这条绳索。
攻击和法术都无法从异次元空间的入口进出，但空间内的生物可以通过入口看到外面的景象，就如同在绳索的位置有一个3尺×5 尺大小的窗口一样。
法术终止时，异次元空间内的一切东西都会掉出来。</t>
  </si>
  <si>
    <t>（玉米粉和一卷羊皮纸绞成得纸圈）</t>
  </si>
  <si>
    <t>Darkvision</t>
  </si>
  <si>
    <t>V、S、M（一点胡萝卜干或一个玛瑙）</t>
  </si>
  <si>
    <t>你触碰一个自愿的生物，并给予其在黑暗中视物的能力。在法术持续时间内，该生物将拥有60 尺的黑暗视觉。</t>
  </si>
  <si>
    <t>（一点胡萝卜干或一个玛瑙）</t>
  </si>
  <si>
    <t>Barkskin</t>
  </si>
  <si>
    <t>V、S、M（一把橡树皮）</t>
  </si>
  <si>
    <t>你触碰一个自愿生物，并使目标的皮肤在法术终止前呈现粗糙的树皮状外观。期间目标无论着装何种护甲，其AC 将不会降至16 以下。</t>
  </si>
  <si>
    <t>（一把橡树皮）</t>
  </si>
  <si>
    <t>Beast Sense</t>
  </si>
  <si>
    <t>你触碰一只自愿的野兽。在法术持续时间内，你可以使用动作来将自己的视觉和听觉切换至受术野兽的感官，随后直至你再使用动作来恢复正常的知觉。
通过野兽的感官感知四周时，你还会获得该生物本身具有的特殊感官，不过你对本体周围的状况视为等同于同时陷入目盲和耳聋状态。</t>
  </si>
  <si>
    <t>Pass without Trace</t>
  </si>
  <si>
    <t>V、S、M（一片槲寄生叶子烧成的灰和一小枝云杉）</t>
  </si>
  <si>
    <t>阴影和沉默的幕障从你身上辐射而出，并隔绝任何对你和你的同伴进行的探测。你指定自身30 尺内的若干生物（包括你自己）。在法术持续时间内，目标生物进行敏捷（隐匿）检定时具有+10 加值，且不能被魔法手段以外的方式追踪。拥有该加值的生物走过某处时不会留下足印或其他踪迹。</t>
  </si>
  <si>
    <t>（一片槲寄生叶子烧成的灰和一小枝云杉）</t>
  </si>
  <si>
    <t>Spike Growth</t>
  </si>
  <si>
    <t>V、S、M（七根棘刺或七根嫩枝，每根都要削尖）</t>
  </si>
  <si>
    <t>以施法距离内一点为中心周围20 尺的地面扭曲变形，大片坚硬的棘刺破土而出。该区域在法术持续时间内视为困难地形。而生物进入该区域或在其中移动时，其每移动5 尺就要受到2d4点穿刺伤害。
法术导致的地面变形经过刻意的掩饰，使其看起来并无异样。
如果生物在你施展该法术时不能看见该区域，则它必须进行一次感知（察觉）检定，检定成功则能发现该区域隐藏的危险。</t>
  </si>
  <si>
    <t>（七根棘刺或七根嫩枝，每根都要削尖）</t>
  </si>
  <si>
    <t>Gust of Wind</t>
  </si>
  <si>
    <t>自身（60尺线状）</t>
  </si>
  <si>
    <t>V、S、M（一粒豆科植物的种子）</t>
  </si>
  <si>
    <t>在法术持续时间内，一道长60 尺，宽10 尺的线状强风从你吹向你指定的方向。每个在线状区域内开始其回合的生物必须进行一次力量豁免，豁免失败则沿着风向被推开15 尺。
任何生物在线状区域内向你移动时，其每移动1 尺必须花费2 尺的移动力。
强风吹散区域内的毒气或雾气，并吹熄蜡烛、火把及不受保护的其他类似火焰。而有保护的火焰（比如提灯）则会剧烈摇晃并有50%的机率被吹熄。
在法术终止前，你可以在自己回合内以一个附赠动作改变线状风道的方向。</t>
  </si>
  <si>
    <t>（一粒豆科植物的种子）</t>
  </si>
  <si>
    <t>Flame Blade</t>
  </si>
  <si>
    <t>V、S、M（漆树的叶子）</t>
  </si>
  <si>
    <t>你在一只空闲的手上召唤出一把炽热的刀刃。该到刀刃的尺
寸和形状近似于一把弯刀并在法术持续时间内维持存在。当你放
下刀刃时其将消失不见，但你可以用一个附赠动作重新将其唤出。
你可以用你的动作以该热刃发动一次近战法术攻击。若命中，
则目标受到3d6 点火焰伤害。
烈焰刀向周围提供半径10 尺的明亮光照，以及该范围外10
尺的微光光照。
升环施法效应。使用3 环或更高法术位施展该法术时，你使
用的法术位每比2 环高两环，其伤害就增加1d6。</t>
  </si>
  <si>
    <t>（漆树的叶子）</t>
  </si>
  <si>
    <t>Moonbeam</t>
  </si>
  <si>
    <t>V、S、M（几粒月籽藤种子和一块乳白色的长石）</t>
  </si>
  <si>
    <t>指定施法距离内一点，以该点为中心半径5 尺、高40 尺的柱状区域内沐浴在一束淡淡的银光中。直至法术终止前，柱状区域内充满微光光照。
生物在一个回合内第一次进入该区域，或在该区域内开始其回合时，将被幽灵般的火焰吞噬并引起剧烈的灼痛。该生物必须进行一次体质豁免，豁免失败则受到2d10 的光耀伤害，豁免成功则伤害减半。
变形生物进行该豁免时具有劣势，而如果它豁免失败，则将立即回复其原始形态，而它离开该法术的光照前都无法变形成其他形态。
你在施展该法术后的每个自己回合内可以用一个动作将华光向任意方向移动至多60 尺。
升环施法效应。
使用3 环或更高法术位施展该法术时，你使用的法术位每比2 环高一环，其伤害就增加1d10。</t>
  </si>
  <si>
    <t>（几粒月籽藤种子和一块乳白色的长石）</t>
  </si>
  <si>
    <t>Maximilian’s Earthen Grasp E</t>
  </si>
  <si>
    <t>V、S、M（一个由陶土雕塑成的模型手）</t>
  </si>
  <si>
    <t>你指定施法距离内一处你能看见的 5 平方尺，未被占据地面空间。一只由坚实的土壤形成的中型手掌出现在该出，并伸向其周围 5 尺内一个你能看见的生物。该目标必须进行一次力量豁免。若豁免失败则该生物受 2d6 的钝击伤害并在法术持续时间内被束缚。
你可以用一个动作令手掌挤压该被束缚生物，其必须进行一次力量豁免。豁免失败则其受 2d6 的钝击伤害，成功则伤害减半。被束缚的生物可以进行一次对抗你法术豁免 DC 的力量检定以打破束缚。成功则该生物得逃脱而不再被手掌束缚。
你可以用一个动作令手掌伸向另一个生物，或移动到施法距离内一处未被占据的其他空间。该指令还会让手掌放开被它束缚的生物。</t>
  </si>
  <si>
    <t>（一个由陶土雕塑成的模型手）</t>
  </si>
  <si>
    <t>Snilloc’s Snowball Swarm E</t>
  </si>
  <si>
    <t>Pyrotechnics E</t>
  </si>
  <si>
    <t>指定施法距离内一处你能看见的 5 立方尺明火区域。你可以熄灭区域内的火焰，或者你可以制造出焰火或浓烟。
焰火 Fireworks。
目标伴随着炫目的彩光而爆炸。在目标周围 10 尺范围内的生物必须成功通过一次体质豁免否则在直到你的下个回合结束前的时间里陷入目盲。
浓烟 Smoke。
目标散发出浓重的黑烟，蔓延在 20 尺半径的区域内，并充满区域的角落。烟雾所在区域处于重度遮蔽。浓烟将持续 1 分钟或直到被强风 strong wind 吹散。</t>
  </si>
  <si>
    <t>Skywrite E</t>
  </si>
  <si>
    <t>Warding Wind E</t>
  </si>
  <si>
    <t>诗人 德鲁伊 术士</t>
  </si>
  <si>
    <t>指定施法距离内你能够看到的一个生物。黄色的魔法能量线缠绕着该生物。该目标必须成功通过一次力量豁免否则其飞行速度（若有）在法术持续时间内降为 0 尺。受此法术影响的飞行中生物将每回合坠落 60 尺，直到其撞到地面或法术终止。</t>
  </si>
  <si>
    <t>Dust Devil E</t>
  </si>
  <si>
    <t>V、S、M（一撮尘土）</t>
  </si>
  <si>
    <t>指定施法距离内你能看见的一个5 尺立方未被占据空间。一股元素力量以尘卷风的外观凝聚出现在该处，并在法术持续时间内维持存在。
任何在尘卷风周围 5 尺范围内结束其回合的生物必须进行一次力量豁免。豁免失败者将受 1d8 的钝击伤害并被推离10 尺。豁免成功者伤害减半且不会被推离。
你可以用一个附赠动作让尘卷风向任意方向移动至多 30 尺。若尘卷风移动时经过沙子、尘土、松软土壤或小砂砾，则它将会卷起这些物质，在其自身周围形成 10 尺半径的残骸云，一直持续到你的下个回合开始。残骸云重度遮蔽了所在区域。
升环施法效应。
使用3 环或更高环法术位施展该法术时，你使用的法术位每比 3 环高一环，伤害便增加1d8。</t>
  </si>
  <si>
    <t>（一撮尘土）</t>
  </si>
  <si>
    <t>Thunder Step</t>
  </si>
  <si>
    <t>3环/咒法</t>
  </si>
  <si>
    <t>你传送到施法距离内一处未被占据的可见空间。在你消失的瞬间，雷鸣般的爆发声响起。在你离开的空间周围10英尺内的每个生物必须进行体质豁免检定，失败将受到3d10雷鸣伤害，成功则只承受一半。这道法术会发出方圆300英尺内都能听见的雷霆巨响。
你可以带走物体只要它们没有超过你能承载的重量。你也可以传送一个与你体型相仿或是比你更小的自愿生物，而它所携带的装备也不能超过他的负重。这个生物必须在你施展法术时处于5英尺内，并且在你的目的地周围5英尺必须要有一个未被占据的空间以让它到达；否则这个生物将被留下。
升环效果：当你使用4环或更高的法术位施放该法术时，使用的法术位每高一环，伤害就会增加1d10。</t>
  </si>
  <si>
    <t>Melf’s Minute Meteors</t>
  </si>
  <si>
    <t>3环/塑能</t>
  </si>
  <si>
    <t>V、S、M（由松木盛装的硝石和硫磺，外形为小珠子）</t>
  </si>
  <si>
    <t>你在自己身处空间内制造出六颗微型流星。它们会悬浮在空气中，并在法术持续时间内以你为中心绕转。你在施展此法术时（以及在你随后的每个回合中使用一个附赠动作时），可以释放一到两颗流星，让它们攻击你周围 120 尺范围内你能看到的一点。流星一旦到达目的地或是撞击到了坚固表面便会发生爆炸。在流星爆炸点周围 5 尺的生物均必须进行一次敏捷豁免。豁免失败者将受 2d6 的火焰伤害，豁免成功则伤害减半。
升环施法效应。
使用4 环或更高环法术位施展该法术时，你使用的法术位每比 4 环高一环，创造出流星的数量就增加两颗。</t>
  </si>
  <si>
    <t>（由松木盛装的硝石和硫磺，外形为小珠子）</t>
  </si>
  <si>
    <t>Enemies Abound</t>
  </si>
  <si>
    <t>诗人 术士 法师 邪术师</t>
  </si>
  <si>
    <t>3环/附魔</t>
  </si>
  <si>
    <t>你接触一个可见生物的思想并迫使它进行一次智力豁免检定。免疫恐慌的生物自动通过此豁免。若豁免失败，目标失去从敌人中辨别友伴的能力，将所有可见的生物识别为敌人直到法术结束。每次目标受到伤害时它都可以重复进行此豁免，若成功将结束它对自己的效果。
每当受影响的生物选择另一个生物作为目标时，它必在攻击、法术或其他可用能力的范围里，从所有可见目标中随机选择目标。如果一名敌人提供了借机攻击的机会给受术生物，生物必须进行攻击只要它有能力这么做。</t>
  </si>
  <si>
    <t>Catnap</t>
  </si>
  <si>
    <t>S、M（一撮沙子）</t>
  </si>
  <si>
    <t>你做一个使人平静的手势，在施法距离内，你选择最多3名你可以看见的自愿生物在法术持续时间中进入昏迷状态。如果生物受到伤害或者某人使用动作将他摇醒，对于那个目标法术会提前结束。如果目标在整个持续期间都保持昏迷，目标会得到一次短休息的好处，但是在完成一次长休息之前将不能再受到这个法术的影响。
升环效果：当你使用4环或更高的法术位施放该法术时，使用的法术位每高一环，你就可以多指定一个额外的自愿生物作为目标。</t>
  </si>
  <si>
    <t>（一撮沙子）</t>
  </si>
  <si>
    <t>Life Transference</t>
  </si>
  <si>
    <t>3环/死灵</t>
  </si>
  <si>
    <t>你牺牲自己的部分健康来修复其他生物的伤口。你受到4d8暗蚀伤害，同时施法距离内一个由你选择的可见生物恢复生命值，数值等于你承受的暗蚀伤害的两倍。
升环效果：当你使用4环或更高的法术位施放该法术时，使用的法术位每高一环，暗蚀伤害就增加1d8。</t>
  </si>
  <si>
    <t>Summon Lesser Demon</t>
  </si>
  <si>
    <t>V、S、M（来自一个于24小时之内被杀的类人生物身上的一剂血液）</t>
  </si>
  <si>
    <t>你吐出污秽的词语，从无底深渊的无尽混沌中召唤来恶魔。遵从下表Roll点来决定什么生物出现。
D6     被召唤的恶魔
1-2  2个挑战等级为1或更低的恶魔
3-4  4个挑战等级为1/2或更低的恶魔
5-6  8个挑战等级为1/4或更低的恶魔
DM选择恶魔的种类，例如原魔Manes或者怯魔dretches，然后你选择施法距离内可见的未被占据空间让它们出现。被召唤的恶魔在生命值降低为0或法术结束时消失。
恶魔对包括你在内的所有生物抱有敌意。它们拥有自己的回合，将它们整体视作一组来投掷先攻。恶魔会花费它的回合用于追逐和攻击最近的非恶魔生物，尽其所能。
作为施放此法术的一部分，你可以使用作为施法材料的血液在地上绘制一个法阵。法阵大到可以包括你在的空间。在法术的持续时间内，被召唤来的恶魔无法穿过或伤害法阵，也无法以其中的任何人作为目标。用这种方式使用的施法材料会在法术结束时被消耗。
升环效果：当你使用6环或7环的法术位施放该法术时，被召唤的恶魔数量变为两倍。当你使用8环或9环的法术位施放该法术时，被召唤的恶魔数量变为三倍。</t>
  </si>
  <si>
    <t>（来自一个于24小时之内被杀的类人生物身上的一剂血液）</t>
  </si>
  <si>
    <t>Tiny Servant</t>
  </si>
  <si>
    <t>3环/变化</t>
  </si>
  <si>
    <t>你接触一个微型的非魔法物体，它没有附在另一个物体或表面之上，也没有被其他生物所携带。目标被活化并长出细小的胳膊和腿脚，并成为处于你控制之下的生物，直到法术结束或者降低至0HP。参考以下版块得知它的数据。
以一个附赠动作，你可以对这个生物发出精神命令，只要它在你周围120英尺范围内（如果你通过这个法术控制了多个生物，你可以同时命令它们，对其中的每一个发布同样的指令）。你决定这个生物在下一回合自愿采取的动作和自愿进行的移动，或者你也可以发布一个简单的、综合的命令，例如去拿起钥匙、站着放哨、堆叠书本。如果你不发布命令，仆役除了保护自己对抗敌对生物以外什么也不会做。一旦得到一个命令，仆役会继续服从命令行动直到工作完成。
当这个生物的生命值降低至0点，它恢复至原来的形态，并且任何剩余的伤害会由那个形态承担。
升环效果：当你使用4环或更高的法术位施放该法术时，使用的法术位每高一环，你可以额外活化两个物体。
迷你仆役Tiny Servant
微型构装体，无阵营
————————————————————
AC   15（天生护甲）
HP   10（4d4）
速度 30英尺，攀爬30英尺
————————————————————
力量4（-3）  敏捷16（+3）  体质10（+0）  智力2（-4）  感知10（+0）  魅力1（-5）
————————————————————
伤害免疫：毒素，精神
状态免疫：目盲，魅惑，耳聋，力竭，恐慌，麻痹，石化，中毒
感官：盲视60英尺（对超过半径的区域目盲），被动觉察10
语言：-
————————————————————
动作
挥击。近战武器攻击：命中+5，触及5英尺，单一目标。伤害：5（1d4+3）钝击伤害</t>
  </si>
  <si>
    <t>Wall of Sand</t>
  </si>
  <si>
    <t>V、S、M（一捧沙）</t>
  </si>
  <si>
    <t>你在距离内你能看到的地表的一点上召唤出由舞动的沙子构成的墙体。你可以制造出的墙体长度至多为30英尺，高度至多为10英尺，厚度至多为10英尺。其将在法术终结时消失。它能阻挡视觉线，但无法阻挡移动。处于墙体所在的空间内的生物目盲，在其中移动时，每移动1英尺需要消耗3英尺的移动力。</t>
  </si>
  <si>
    <t>（一捧沙）</t>
  </si>
  <si>
    <t>Flame Arrows</t>
  </si>
  <si>
    <t>你接触一个装有箭矢或弹药的箭袋。当一个目标被从箭袋中取出的弹药进行的远程武器攻击击中时，该目标额外受到1d6点火焰伤害。弹药上法术的魔力将在其击中或未击中目标时消失，而法术将在从箭袋中取出十二发弹药后终结。
升环效果：当你使用4环或更高的法术位施放该法术时，使用的法术位每高一环，你能以此法术影响的弹药的数量便增加2发。</t>
  </si>
  <si>
    <t>Erupting Earth</t>
  </si>
  <si>
    <t>V、S、M（一块黑曜石）</t>
  </si>
  <si>
    <t>选择距离内你能看见的，位于地面上的一点。以该点为中心，20英尺立方的空间内，一道翻滚的泥土和岩石流喷发而出。在该区域中的每个生物必须进行一次敏捷豁免检定。若未通过豁免，该生物受到3d12点钝击伤害，成功的豁免令上述伤害减半。此外，该区域的地面成为困难地形直到被清理。该区域每5平方英尺的空间，若用手来清理至少需要1分钟时间。
升环效果：当你使用4环或更高的法术位施放该法术时，使用的法术位每高一环，伤害便增加1d12。</t>
  </si>
  <si>
    <t>（一块黑曜石）</t>
  </si>
  <si>
    <t>Tidal Wave</t>
  </si>
  <si>
    <t>V、S、M（一滴水）</t>
  </si>
  <si>
    <t>你召唤出浪潮拍打距离之内的区域。区域的长度至多为30英尺，宽度至多为10英尺，高度至多为10英尺。在区域内的每个生物均必须进行一次敏捷豁免检定。若检定失败，该生物受到4d8点钝击伤害并摔倒。检定成功则只受到上述伤害的一半，且不会摔倒。水之后会沿着地表向四周流去，熄灭区域内和周围30英尺内所有有未受保护的火焰，而后消失不见。</t>
  </si>
  <si>
    <t>（一滴水）</t>
  </si>
  <si>
    <t>Wall of Water</t>
  </si>
  <si>
    <t>你在距离内你能看到的地表的一点上召唤出由流水构成的墙体。你可以制造出的墙体长度至多为30英尺，高度至多为10英尺，厚度至多为1英尺。或者你也可以制造出直径至多为20英尺的环形墙体，高度至多为20英尺，厚度至多为1英尺。该墙体将在法术终结时消失。该墙体所在的区域是困难地形。
任何进入墙体所在空间的远程武器攻击在攻击检定中具有劣势，而穿过墙体到达其目标的火焰效果所造成的火焰伤害将减半。造成寒冷伤害的法术若穿过墙体会令穿过的部分被冻结（至少5平方英尺的空间被冻结）。每个被冻结的5平方英尺的方格具有AC5和15点生命值。令一块被冻结的区域生命值降为0将摧毁它。当一个部分被摧毁时，墙体的水不会填补其位置。</t>
  </si>
  <si>
    <t>Conjure Barrage</t>
  </si>
  <si>
    <t>自身（60尺锥状）</t>
  </si>
  <si>
    <t>V、S、M（一发弹药或一把投掷武器）</t>
  </si>
  <si>
    <t>你向空中射出一发非魔法的弹药或者掷出一把非魔法的投掷武器，并以之为原型向前方锥状区域内射出一片同样的武器，而这些创造出的武器将在攻击完成后消失不见。前方60 尺锥状区域内的每个生物都必须进行一次敏捷豁免，豁免失败者将受到3d8 点伤害，豁免成功则伤害减半。法术所造成伤害的类型与用作法术成分材料的弹药或武器相同。</t>
  </si>
  <si>
    <t>（一发弹药或一把投掷武器）</t>
  </si>
  <si>
    <t>Lightning Arrow</t>
  </si>
  <si>
    <t>你在法术持续时间内下一次进行的远程武器攻击时，该武器的弹药或该武器本身（如果该武器是投掷武器）变为一束闪电。
以正常方式进行攻击检定，若该攻击命中则目标受到4d8 点闪电伤害，若未命中则伤害减半。即以该闪电伤害代替武器正常伤害。
无论你的攻击是否命中，目标周围10 尺范围内的每个生物都必须进行一次敏捷豁免，豁免失败则受到2d8 点闪电伤害，豁免成功则伤害减半。
在此之后，该弹药或武器变回其正常形态。
升环施法效应。
使用4 环或更高法术位施展该法术时，你使用的法术位每比3 环高一环，上述两种闪电伤害就各增加1d8。</t>
  </si>
  <si>
    <t>Vampiric Touch</t>
  </si>
  <si>
    <t>你的手上环绕着阴影，只要触碰一下就可以吸取他人的生命力来为自己疗伤。对你触及范围内的一个生物进行一次近战法术攻击。若命中，则目标受到3d6 点黯蚀伤害，而你则回复数值等于所造成黯蚀伤害一半的生命值。你可以在该法术终止前的每个回合内以一个动作完成一次这样的攻击。
升环施法效应。
使用4 环或更高法术位施展该法术时，你使用的法术位每比3 环高一环，法术的伤害就增加1d6。</t>
  </si>
  <si>
    <t>Hunger of Hadar</t>
  </si>
  <si>
    <t>V、S、M（一条酸洗过的章鱼触须）</t>
  </si>
  <si>
    <t>你打开一个通道，并连接到群星间黑暗处某个遍布未知恐怖之物的领域。以施法距离内一点为中心，一个半径20 尺，漆黑而寒冷的球状区域显现并持续至该法术终止。这个虚无区域外30尺范围内能听到充斥在空气中的不谐耳语和啜嚼噪音。任何光照，魔法或其他手段都无法照亮这个区域，而完全进入该区域内的生物将陷入目盲状态。
虚无扭曲了空间的结构，使该区域内成为困难地形。任何在区域内开始其回合的生物将受到2d6 点冷冻伤害。任何在区域内结束其回合的生物必须进行一次敏捷豁免，豁免失败者将因异界软体触手的触碰而受到2d6 点强酸伤害。</t>
  </si>
  <si>
    <t>（一条酸洗过的章鱼触须）</t>
  </si>
  <si>
    <t>Counterspell</t>
  </si>
  <si>
    <t>3环/防护</t>
  </si>
  <si>
    <t>1反应，当你看见身边60尺范围内一个生物施展法术时执行</t>
  </si>
  <si>
    <t>你试图打断一个生物正在施展的一个法术。如果该生物正在施展3 环或更低环阶法术，则其法术失败且不产生任何效应。如果该生物正在施展4 环或更高环阶法术，则你以施法关键属性进行一次属性检定，其检定DC 等于10＋目标法术的环阶。检定成功则目标法术失败且不产生任何效应。
升环施法效应。
使用4 环或更高法术位施展该法术时，如果被打断法术的环阶不高于你所用的法术位环阶，则该目标法术直接被打断。</t>
  </si>
  <si>
    <t>Fly</t>
  </si>
  <si>
    <t>V、S、M（任意鸟类翅膀上的羽毛）</t>
  </si>
  <si>
    <t>你触碰一个自愿生物，并使该目标在法术持续时间内获得60尺的飞行速度。法术终止时，如果目标仍在空中则随即坠落。
升环施法效应。
使用4 环或更高法术位施展该法术时，你使用的法术位每比3 环高一环，就可以额外再指定一个生物作为法术目标。</t>
  </si>
  <si>
    <t>（任意鸟类翅膀上的羽毛）</t>
  </si>
  <si>
    <t>Gaseous Form</t>
  </si>
  <si>
    <t>V、S、M（一小片薄纱和一缕清烟）</t>
  </si>
  <si>
    <t>在法术持续时间内，你将触碰到的一个自愿生物连同其穿着携带物一起转化为一团云雾。如果生物的生命值降至0 则法术终止。非实体的生物不受该效应影响。
在该形态下，目标唯一的移动方式即是10 尺的飞行速度。该目标可以进入并占据一个已有生物占据的空间。其拥有非魔法伤害的抗性，且进行力量、敏捷和体质豁免时具有优势。该目标可以穿过小洞、狭隙、甚至裂缝，但他会将液态物质视为固体表面。目标即使处于震慑或者失能状态时，也不会坠落并且保持在空中悬浮。
云雾形态的目标不能讲话或操作物件，其随身携带或持握的物件不会掉落，也不能被使用或与之互动。另外，目标也不能攻击或施法。</t>
  </si>
  <si>
    <t>（一小片薄纱和一缕清烟）</t>
  </si>
  <si>
    <t>Blink</t>
  </si>
  <si>
    <t>你在法术持续时间内每次自己回合结束时掷一次d20。如果结果大于等于11，则你从所处位面消失并出现在以太位面（如果你已经在以太位面，则法术失败且被消耗）。在你每次自己回合开始以及法术终止时，如果你身处以太位面，则你在之前消失的位置10 尺内自选一处未被占据且你能看见的空间出现。如果范围内没有未被占据的空间，则你随机出现在最近的一处未被占据空间里。你可以用一个动作解除该法术。
身处以太位面时，你可以听见和看见原位面，但只限于60尺之内，且所有事物都是黑白画面。其他生物只有当其身处以太位面时才能对你产生影响，或者被你影响。不处于以太位面的生物无法察觉你也无法和你交流，除非其具有相应的能力。</t>
  </si>
  <si>
    <t>Fireball</t>
  </si>
  <si>
    <t>V、S、M（一小球蝙蝠粪及硫磺）</t>
  </si>
  <si>
    <t>明亮的闪光从你的指间飞驰向施法距离内你指定的一点，并随着一声低吼迸成一片烈焰。目标点周围半径20 尺球状区域内的每个生物必须进行一次敏捷豁免。豁免失败者将受到8d6 点火焰伤害，豁免成功则伤害减半。
迸发的火焰将绕过拐角扩散。并点燃区域内所有未被着装或携带的可燃物件。
升环施法效应。
使用4 环或更高法术位施展该法术时，你使用的法术位每比3 环高一环，其伤害就增加1d6。</t>
  </si>
  <si>
    <t>（一小球蝙蝠粪及硫磺）</t>
  </si>
  <si>
    <t>Haste</t>
  </si>
  <si>
    <t>V、S、M（一片甘草根切片）</t>
  </si>
  <si>
    <t>指定施法距离内一个你能看见的自愿生物。直至法术终止前，你使目标速度翻倍；其AC 获得 +2 加值；其进行敏捷豁免时具有优势；其每个回合都可作出一个额外的动作，但该动作只能发动攻击（只限一次武器攻击），或者疾行、撤离、躲藏和使用物件。
法术终止时，目标将泛起一阵倦意使其不能移动也无法执行动作，并持续至其下一回合结束。</t>
  </si>
  <si>
    <t>（一片甘草根切片）</t>
  </si>
  <si>
    <t>Lightning Bolt</t>
  </si>
  <si>
    <t>自身（100尺线状）</t>
  </si>
  <si>
    <t>V、S、M（一些毛皮和琥珀质、水晶质或玻璃质的一根棒子）</t>
  </si>
  <si>
    <t>一束100 尺长，5 尺宽的的线状闪电从你的位置向你指定的任意方向爆发迸出。在线状区域内的每个生物必须进行一次敏捷豁免，豁免失败者将受到8d6 的闪电伤害，豁免成功则伤害减半。
闪电会将区域内未被着装或携带的可燃物件点燃。
升环施法效应。
使用4 环或更高法术位施展该法术时，你使用的法术位每比3 环高一环，伤害就增加1d6。</t>
  </si>
  <si>
    <t>（一些毛皮和琥珀质、水晶质或玻璃质的一根棒子）</t>
  </si>
  <si>
    <t>Slow</t>
  </si>
  <si>
    <t>V、S、M（一滴糖浆）</t>
  </si>
  <si>
    <t>你在施法距离内一处40 尺立方区域内指定至多六个生物并扭曲其周围的时间流。每个目标都要进行一次感知豁免，豁免失败则受到该法术影响直至法术终止。
受术生物的速度减半，而其AC 和敏捷豁免都具有－2 减值，且不能执行反应。该生物在其回合内可以执行一个动作或一个附赠动作，但不能在一回合内同时执行以上两者。不论该生物拥有何种能力或魔法物品，它在其回合内只能发动一次近战或远程攻击。
如果该生物尝试施展一个施法时间为1 动作的法术，则需掷一次d20。如果结果是11 或更高，则该生物的法术直至其下一回合才会生效，且该生物必须在此时再使用一个动作来完成法术。
如果它做不到则它的法术就此浪费掉。
受术生物在其回合结束时要可以再进行一次感知豁免，豁免成功则其身上该法术的效应终止。</t>
  </si>
  <si>
    <t>（一滴糖浆）</t>
  </si>
  <si>
    <t>Nondetection</t>
  </si>
  <si>
    <t>诗人 游侠 法师</t>
  </si>
  <si>
    <t>V、S、M（一撮价值至少25gp的钻石粉末，撒在目标身上作为该法术的耗材）</t>
  </si>
  <si>
    <t>在法术持续时间内，你触碰一个目标并使其躲开来自预言魔法的侦测。目标可以是一个自愿生物，一处地点或一个在各个方向上不超过10 尺的物件。目标在持续时间内不能成为预言魔法的目标，也不能通过魔法探知传感器被感测到。</t>
  </si>
  <si>
    <t>（一撮价值至少25gp的钻石粉末，撒在目标身上作为该法术的耗材）</t>
  </si>
  <si>
    <t>Fear</t>
  </si>
  <si>
    <t>3环/幻术</t>
  </si>
  <si>
    <t>自身（30尺锥状）</t>
  </si>
  <si>
    <t>V、S、M（一片白羽毛或一颗母鸡心）</t>
  </si>
  <si>
    <t>你制造一个目标最惧怕的幻象，并迫使30 尺锥状区域内的所有生物进行一次感知豁免，豁免失败者将丢弃其所有持握物，并在法术持续时间内陷入恐慌。
被法术恐慌的生物必须在其回合内执行疾走Dash 动作，并以此寻找最安全的路线远离施法者，直至其无路可走为止。如果该生物在施法者视野外结束其回合，则其可以再进行一次感知豁免，豁免成功则法术对该生物的效应终止。</t>
  </si>
  <si>
    <t>（一片白羽毛或一颗母鸡心）</t>
  </si>
  <si>
    <t>Hypnotic Pattern</t>
  </si>
  <si>
    <t>S、M（一根点燃的熏香或一个装有磷光材料的水晶小瓶）</t>
  </si>
  <si>
    <t>你在施法距离内一处边长30 尺的立方区域内创造出一个在空中舞动旋转的彩色图纹。图纹在出现片刻后消失，然后迫使区域内每个看到它的生物进行一次感知豁免，豁免失败者将在法术持续时间内被魅惑。被该法术魅惑的生物陷入失能状态，且速度降为0。
如果受术生物受到任何伤害，或者他人将其从恍惚中摇醒，则该法术在其身上的效应终止。</t>
  </si>
  <si>
    <t>（一根点燃的熏香或一个装有磷光材料的水晶小瓶）</t>
  </si>
  <si>
    <t>Major Image</t>
  </si>
  <si>
    <t>V、S、M（一小块羊毛）</t>
  </si>
  <si>
    <t>你创造一个影像，其形象来自一个大小不超过边长20 尺立方体的物件，生物或其他的可视现象。影像出现在施法距离内你能看见的一处位置并在法术持续时间内持续存在。它看起来完全是真实的，并且还具有相应的声音、气味和温度。你不能创造出足以造成伤害的酷热或严寒，也不能创造出音量大到足以造成雷鸣伤害或者震聋生物的声响，同样不能创造出会使生物恶心的气味（近似战蜥人的恶臭那种）。
你在此幻术的施法距离内时，可以用你的动作将影像移动到施法距离内的另一个位置。影像改变位置时，你可以改变影像的外表来使它移动得更自然。例如，如果你创造了一个生物的影像并移动它，则你可以改变影像，使它看起来就像是在走路。或者你也可以让影像在不同的时间发出不同的声音，甚至可以让它参与一场对话。
由于影像无法被碰到，任何与该影像进行的物理互动都会暴露其幻象的本质。一个生物用其动作调查影像时，它可以进行一次对抗你的法术豁免DC 的智力（调查）检定，以判定是否看穿幻象。辨出幻象的生物可以看破该影像，而影像的其他感官效应在该生物看来会变得微弱而模糊。
升环施法效应。
使用6 环或更高法术位施展该法术时，法术会持续至解除且不需要你保持专注。</t>
  </si>
  <si>
    <t>（一小块羊毛）</t>
  </si>
  <si>
    <t>Stinking Cloud</t>
  </si>
  <si>
    <t>V、S、M（一个臭鸡蛋或几根臭菘草）</t>
  </si>
  <si>
    <t>你以施法距离内一点为中心创造出一团半径20 尺的黄色恶心气体云团。云团会绕过拐角扩散，并能造成重度遮蔽。在法术持续时间结束前云团都会一直在空气中徘徊。
如果一个生物在其回合开始时完全位于云团内，则它必须进行一次对抗毒素的体质豁免。豁免失败则该生物必须因呕吐和蹒跚浪费掉其本回合的动作。如果生物不需要呼吸或对毒素免疫，则其检定直接判定为成功。
云团被和风（风速至少每小时10 里）吹袭4 轮后消散。而强风（风速至少每小时20 英里）只需1 轮就能将其吹散。</t>
  </si>
  <si>
    <t>（一个臭鸡蛋或几根臭菘草）</t>
  </si>
  <si>
    <t>Tongues</t>
  </si>
  <si>
    <t>诗人 牧师 术士 邪术师 法师</t>
  </si>
  <si>
    <t>3环/预言</t>
  </si>
  <si>
    <t>V、M（一个陶制阶梯金字塔小模型）</t>
  </si>
  <si>
    <t>该法术赋予你所触碰生物听懂任何语言的能力。此外，当目标生物说话时，任何能听见其话语且掌握至少一门语言的生物都能听懂它的话。</t>
  </si>
  <si>
    <t>（一个陶制阶梯金字塔小模型）</t>
  </si>
  <si>
    <t>Clairvoyance</t>
  </si>
  <si>
    <t>V、S、M（价值至少100gp的法器，选择聆听时用一个以珠宝装饰的号角，选择观察时用一颗玻璃眼珠）</t>
  </si>
  <si>
    <t>你在施法距离内某处创造一个隐形的传感器，该处可以是你熟悉的地点（你曾到访过或看见过的地方），也可以是你不熟悉的显眼处（比如一扇门后，拐角位置或树林里）。该传感器在法术持续时间内停留在该地且无法被攻击或与之互动。
施展该法术时，你可以选择进行观察或是聆听。你可以通过传感器以所选的感官方式感测目标空间。你也可以用一个动作在观察和聆听之间切换。
可以看见传感器的生物（比如生物具有增益如看破隐形seeinvisibility 或真实视觉时）会看到检测点是一个拳头大小发着微光的半透球体。</t>
  </si>
  <si>
    <t>（价值至少100gp的法器，选择聆听时用一个以珠宝装饰的号角，选择观察时用一颗玻璃眼珠）</t>
  </si>
  <si>
    <t>Bestow Curse</t>
  </si>
  <si>
    <t>诗人 牧师 法师</t>
  </si>
  <si>
    <t>你触碰一名生物。该生物必须进行一次感知豁免并成功通过，否则将在法术持续时间内被诅咒。施展法术时，你从以下诅咒选项选择其一：
选择一个属性值。受诅咒影响时，目标进行该属性的豁免检定和属性检定时具有劣势。
受诅咒影响时，目标对你进行的攻击检定具有劣势。
受诅咒影响时，目标必须在其每回合开始时进行一次感知豁免，豁免失败则浪费掉该回合的动作。
受诅咒影响时，你的攻击和法术对目标额外造成1d8 的黯蚀伤害。
法术移除诅咒可终止此法术的效应。DM 也可以让你选择其他诅咒，但它们不该比上表更强大。诅咒效应最终由DM 裁定。
升环施法效应。
使用4 环或更高法术位施展该法术时，法术的持续时间变为：专注，至多10 分钟。使用5 环或更高法术位时，变为8 小时。使用7 环或更高法术位时，变为24 小时。使用9 环法术位时，法术将持续到被解除。使用5 环或更高法术位
施展此法术时无需在其持续时间内维持专注。</t>
  </si>
  <si>
    <t>Glyph of Warding</t>
  </si>
  <si>
    <t>V、S、M（熏香和至少价值200gp的钻石粉，作为法术的耗材）</t>
  </si>
  <si>
    <t>直到被解除或触发</t>
  </si>
  <si>
    <t>施展该法术时，你在某个表面（诸如桌面、地板、墙等）或某个能被关闭以隐藏符纹的物件里（诸如书本、卷轴、宝箱等）刻画一个伤害其他生物的符纹。如果你指定某个表面，则此符纹可以覆盖周边不超过10 尺直径的区域。如果你指定某个物件，则该物件必须待在其所在位置；如果该物件从被施法位置被移开超过10 尺，则其符纹被破坏且法术不被触发即高终止。
结界符纹近乎隐形，其需要以法术的豁免DC 进行一次智力（调查）检定才能被发现。
你在施法时设定结界符纹的触发条件。刻画于表面的符纹其最典型的触发条件包括：触碰或站立在符纹上；拿掉覆盖在符纹上的物件；进入符纹一定施法距离；操作符纹所在的物件等。刻画在物件内的符纹其最典型的触发条件包括：打开物件；靠近物件一定的距离；看到或阅读该符纹等。符纹一旦被触发，则该法术终止。
你可以进一步细化触发条件，比如设定法术触发时符合特定的条件，或设定其触发者必须具备特定身体特征（身高体重等），特定生物种类（例如设定为只影响异怪或卓尔）或特定阵营。你还可以将特定条件者排除在符纹触发者之外，诸如某说出特定口令的人。
刻画符纹时，你可以从爆炸符文和法术符纹两者中选择其一。
爆炸符文Explosive Runes。
符文被触发时将在半径20 尺球状区域内将爆发魔法能量，并绕过角落扩散。区域内的每个生物必须进行一次敏捷豁免。豁免失败者将受到5d8 的强酸，寒冷，火焰，闪电，或雷鸣伤害（你在制造符纹时指定），豁免成功则伤害减半。
法术符纹Spell Glyph。
你可以施展一个准备好的3 环或更低环阶法术，并将其储备在所创造的符纹中。所储备法术必须以一个生物或一个区域为目标，而其以该方式施展时并不会立即生效。符文被触发时将随即施展所储备的法术。如果法术指向一个目标，则以触发符纹的生物为目标；如果法术影响一个区域，则该区域以此生物为中心；如果法术召唤敌对生物或创造伤害性质的物件或陷井，则这些造物将显现在可能靠近触发者的地方并攻击它。如果法术需要专注，则其效应将在其最大持续时间内维持。
升环施法效应。
使用4 环或更高法术位施展该法术时，你使用的法术位每比3 环高一环，一个爆炸符文的伤害就增加1d8。如果你创造一个法术符纹，则其储备法术的环阶可以与你施放守卫刻文时使用的法术位相同。</t>
  </si>
  <si>
    <t>（熏香和至少价值200gp的钻石粉，作为法术的耗材）</t>
  </si>
  <si>
    <t>Sending</t>
  </si>
  <si>
    <t>V、S、M（一小段细铜线）</t>
  </si>
  <si>
    <t>你向你所熟识的一个生物发送一小段二十五个单词以内的信息。该生物将在心中听到你的信息，他可以认出你是发讯人（如果他认识你），还可以用同样的方式立即回复一讯息。对方的智力值必须至少为1 才能理解你的信息。
你的传讯可以跨越任意长的距离，甚至能跨越位面。但如果目标和你不在同一个存在位面，则短讯术有5%的概率无法到达。</t>
  </si>
  <si>
    <t>（一小段细铜线）</t>
  </si>
  <si>
    <t>Dispel Magic</t>
  </si>
  <si>
    <t>诗人 牧师 德鲁伊 圣武士 术士 邪术师 法师</t>
  </si>
  <si>
    <t>在施法距离内指定一个生物、一个物件或一处魔法效应，并终止所有影响该目标的3 环或更低环阶法术。每个影响目标的4环或更高环阶法术都需要以你的施法关键属性进行一次属性检定，其DC等于10＋目标法术的环阶，检定成功时目标法术终止。
升环施法效应。
使用4 环或更高法术位施展该法术时，你直接终止目标身上小于等于该施法环阶的法术效应。</t>
  </si>
  <si>
    <t>Feign Death</t>
  </si>
  <si>
    <t>诗人 牧师 德鲁伊 法师</t>
  </si>
  <si>
    <t>3环/死灵（仪式）</t>
  </si>
  <si>
    <t>V、S、M（1把坟土）</t>
  </si>
  <si>
    <t>你触碰一自愿生物并将其变得如死去一样的僵直状态。
你可以用一个动作再次触碰该目标以终止该法术。在法术持续时间内，对目标进行的任何肉体检查和法术检测都显示目标已处于死亡状态。该状态下的目标陷入目盲以及失能状态，且其移动速度降低为0。目标对除了心灵伤害外的所有伤害类型具有抗性。如果目标在受术时正陷入疾病或中毒状态，或者在法术生效时陷入疾病或中毒状态，则这些状态在该法术持续时间内受抑制而无效，直至法术终止时再回复生效。</t>
  </si>
  <si>
    <t>（1把坟土）</t>
  </si>
  <si>
    <t>Speak with Dead</t>
  </si>
  <si>
    <t>V、S、M（燃烧的香）</t>
  </si>
  <si>
    <t>你给施法距离内一具尸体赋予少许生命与智力，让其可回答你的问题。这具尸体必须还有一张嘴，且不能是不死生物。若目标尸体在最近十日内曾被作为该法术的目标，则本次施法失败。
你可以在法术终止前向尸体提出最多五个问题。尸体的知识仅限于其生前所知，包括它所讲的语言。回答通常是简短，含糊或重复的语句，而且如果你对尸体抱有敌意或者尸体认为你是其敌人，它也不必一定要给你正确的答复。该法术并不能让该生物的灵魂返回其身体中，只是活化了其精神。因此，该尸体不能认知新的信息，不能理解它死后发生的任何事情，也不能对未来的事件作出猜测。</t>
  </si>
  <si>
    <t>（燃烧的香）</t>
  </si>
  <si>
    <t>Leomund’s Tiny Hut</t>
  </si>
  <si>
    <t>3环/塑能（仪式）</t>
  </si>
  <si>
    <t>自身（10尺半径半球状）</t>
  </si>
  <si>
    <t>V、S、M（一个小水晶珠子）</t>
  </si>
  <si>
    <t>一个半径10 尺的半球形力场出现在你周围和上方，并在法术持续时间内保持固定。当你离开该区域时法术将随之终止。
半球可以容纳你和九个中型或更小的生物。如果区域内容纳了一个体型更大的生物或者容纳了多于九个生物，则法术失效。在施展此法术时即处于半球内的生物和物件可以自由进出半球。
而所有其他生物和物件都将被阻挡而无法进出。法术和其他魔法效应既无法延伸至穿过半球，也无法直接穿过半球施放。半球内的空气干爽舒适，而无论外侧气候如何。
你可以在法术终止前使半球内的光照变为微光或黑暗。半球从外侧看是不透明的，并且呈现出由你选定的颜色，但从内侧看它则是透明的。</t>
  </si>
  <si>
    <t>塑能（仪式）</t>
  </si>
  <si>
    <t>（一个小水晶珠子）</t>
  </si>
  <si>
    <t>Plant Growth</t>
  </si>
  <si>
    <t>1动作或8小时</t>
  </si>
  <si>
    <t>该法术将活力引导给特定区域中的植物。该法术有两种用法，其一可产生即时增益，另一种则产生长期的增益。
用1 动作施展该法术时，你指定施法距离内一点，该点周边半径100 尺内的普通植物将变的粗壮和茂盛。一个穿过该区域的生物每移动1 尺必须花费4 尺的移动力。
你可以在该法术范围内空出一块或多块任意大小的区域，使其排除在法术效应影响之外。
用8 小时施展该法术时，你可以使这片土地肥沃。你指定施法距离内一点，该点周边半径半里的的植物将在1 年内变的茂盛。这些植物收获时将产出两倍于正常产量的作物。</t>
  </si>
  <si>
    <t>Speak with Plants</t>
  </si>
  <si>
    <t>自身（半径30尺）</t>
  </si>
  <si>
    <t>你给周围30 尺内的植物赋予有限的知觉与活力，使其能够与你沟通和按你的命令行事。你可以向植物询问最近一日里该区域发生的事，由此了解曾路过这里的生物、天气和其他状况。
你可以让区域内因植物生长形成的困难地形（如灌木丛）在法术持续时间内变为普通地形。你也可以将有植物生长的普通地形变成困难地形（如让藤蔓树枝阻碍身后的追兵）。
根据DM 的判断，植物也可能会为你做其他的事情。虽然该法术并不能让植物拔根而起或自由移动，但它们可以自由活动自己的树枝、藤蔓和茎秆。
如果法术区域内有一个植物生物，你可以如同你们有共同语言一般与其交流，但你并没有任何能影响它立场的魔力。
该法术能让纠缠术entangle 创造出来的植物放开一个被束缚的生物。</t>
  </si>
  <si>
    <t>Aura of Vitality</t>
  </si>
  <si>
    <t>自身（30尺半径）</t>
  </si>
  <si>
    <t>你身上发出的治愈能量形成半径30 尺的灵光。法术持续时间内灵光将以你为中心随你移动。你可以用一个附赠动作为灵光范围内的一名生物（包括你自己）恢复2d6 的生命值。</t>
  </si>
  <si>
    <t>Blinding Smite</t>
  </si>
  <si>
    <t>你在法术终止前的下一次武器攻击命中某生物时将爆发出强光，并对目标额外造成3d8 点光耀伤害。此外，目标必须进行一次体质豁免，豁免失败则陷入目盲直至法术终止。
受法术目盲效应影响的生物在其每个回合结束时可以再进行一次体质豁免，豁免成功则其目盲状态终止。</t>
  </si>
  <si>
    <t>Crusader’s Mantle</t>
  </si>
  <si>
    <t>神圣的能量自你身上发出并形成30 尺半径的灵光，并为友方生物激励勇气。在法术持续时间内，灵光将以你为中心随你移动。灵光范围内的非敌对生物（包括你自己）的武器攻击命中时将额外造成1d4 的光耀伤害。</t>
  </si>
  <si>
    <t>Elemental Weapon</t>
  </si>
  <si>
    <t>你触碰的一把非魔法武器并使其变成魔法武器。选择以下伤害类型其中之一：强酸、冷冻、火焰、闪电、雷鸣。在法术持续时间内，该武器进行攻击检定时将获得+1 加值，且在命中时额外造成1d4 点所选类型的伤害。
升环施法效应。
使用5 环或6 环法术位施展该法术时，攻击检定的加值变为+2，额外伤害变为2d4。使用7 环或更高法术位施展该法术时，攻击检定的加值变为+3，额外伤害变为3d4。</t>
  </si>
  <si>
    <t>Magic Circle</t>
  </si>
  <si>
    <t>V、S、M（总价值至少100gp的圣水或银、铁粉，作为该法术的耗材）</t>
  </si>
  <si>
    <t>指定施法距离内地面上你能看见的一点，并在该处创造了一个10 尺半径、20 尺高的柱状魔法能量。而承载能量柱的地面或其他平面上则会显现出闪光的符文。
指定以下生物类型中的一种或多种：天界生物、元素生物、精类生物、邪魔、不死生物。法阵将会对被指定类型的生物产生以下效应：
该类生物不能以非魔法手段主动进入柱状区域内。如果该类生物试图使用传送或位面旅行进入此区域，则它必须先进行一次魅力豁免以判定其是否成功。
该类生物对柱状区域内的生物进行攻击检定时具有劣势。
柱状区域内的目标不受该类生物所魅惑，恐慌或附身。施展该法术时，你可以选择让魔法作用于相反的方向来阻止特定种类的生物离开柱状区域内，以保护区域外的目标。
升环施法效应。
使用4 环或更高法术位施展该法术时，你使用的法术位每比3 环高一环，法术持续时间就增加1 小时。</t>
  </si>
  <si>
    <t>（总价值至少100gp的圣水或银、铁粉，作为该法术的耗材）</t>
  </si>
  <si>
    <t>Remove Curse</t>
  </si>
  <si>
    <t>１动作</t>
  </si>
  <si>
    <t>你的触碰立即为一个生物或一个物件解除其身上的所有诅咒。如果目标物体是一件被诅咒的魔法物品则其上的诅咒不会因此解除，不过该法术可以打破诅咒物品与其所有者之间的同调，使其所有者可以将其卸下或丢弃。</t>
  </si>
  <si>
    <t>Create Food and Water</t>
  </si>
  <si>
    <t>你在施法距离内的地面或容器上创造45 磅的食物和30 加仑的水，其总量可以满足十五个类人生物或者五匹坐骑24 小时的补给需求。食物非常清淡但营养丰富，并且如果24 小时内不食用即会变坏。创造的水清洁可饮用且不会以该方式变质。</t>
  </si>
  <si>
    <t>Revivify</t>
  </si>
  <si>
    <t>V、S、M（消耗总价值至少300gp的钻石）</t>
  </si>
  <si>
    <t>你触碰一个在前一分钟内刚刚死去的生物，使该生物以1 点生命值重生。该法术不能复活老死的生物，也不能恢复失去的身体部位。</t>
  </si>
  <si>
    <t>（消耗总价值至少300gp的钻石）</t>
  </si>
  <si>
    <t>Animate Dead</t>
  </si>
  <si>
    <t>V、S、M（一滴血，一块肉，以及一点骨灰）</t>
  </si>
  <si>
    <t>该法术创造一个不死生物仆从。在施法距离内指定一具中型或小型类人生物遗骨或遗体，并以该法术将污秽的虚假生命力量注入其中，将之唤起为一个不死生物。如果你选择的是遗骨，则目标变为骷髅 skeleton；选择的是遗体则变为僵尸 zombie。该生物的具体游戏资料由DM 掌控。
在你的任一回合内，你可以使用一个附赠动作并以精神命令操纵60 尺内任何你用此法术唤起的生物（如果你操纵多个生物，则你的命令可以同时传达给它们全部或是其中的某几个，不过只能使用同一种命令）。你决定被操纵生物下回合的动作和移动。或者，你也可以选择下达宽泛的命令（比如守护某个房间或走廊）。没有接受到你命令的生物则只会对敌对生物作出自卫行为。一旦被下达命令，该生物会持续执行命令直到任务完成。
这些受操纵生物只会在24 小时内服从你的命令。如果你在当前的24 小时时间段终止前再施展该法术，则你对这些生物的操纵时间再延长24 小时。法术的此种用法只能延长你对至多四个你使用此法术所创造生物的控制时间，而不会创造新的生物。升环施法效应。使用4 环或更高法术位施展该法术时，你使用的法术位每比3 环高一环，就会多唤起两只不死生物，或是多延长对两只不死生物的控制。你无法用同一具骸骨或遗体唤起多个不死生物。</t>
  </si>
  <si>
    <t>（一滴血，一块肉，以及一点骨灰）</t>
  </si>
  <si>
    <t>Protection from Energy</t>
  </si>
  <si>
    <t>牧师 德鲁伊 游侠 术士 法师</t>
  </si>
  <si>
    <t>受你触碰的一个自愿生物在法术持续时间内对下列你指定的一种伤害类型具有抗性：强酸、冷冻、火焰、闪电、雷鸣。</t>
  </si>
  <si>
    <t>Water Walk</t>
  </si>
  <si>
    <t>牧师 德鲁伊 游侠 术士</t>
  </si>
  <si>
    <t>3环/变化（仪式）</t>
  </si>
  <si>
    <t>V、S、M（一个软木塞）</t>
  </si>
  <si>
    <t>使受术者行走于任何液体表面（例如流水、酸液、泥浆、雪地、流沙、熔岩）都如履平地。（但走在熔岩上的生物仍会因高热而受伤）。你可以将此能力赋予施法距离内你能看见的至多十个自愿生物，并使其在法术持续时间内拥有该能力。
如果你选择一个浸没在水中的生物作为该法术的目标，则受术者将会以每轮60 尺的速度上升，直至浮上液面。</t>
  </si>
  <si>
    <t>（一个软木塞）</t>
  </si>
  <si>
    <t>Daylight</t>
  </si>
  <si>
    <t>牧师 德鲁伊 圣武士 游侠 术士</t>
  </si>
  <si>
    <t>你在施法距离内指定一点，并从中释放光亮蔓延至半径60尺的球状区域。法术产生的光亮为区域内提供明亮光照并向其外提供60 尺的微光光照。
如果你将作为法术目标的点设置于你正持握或未被穿着携带的物件，则光亮将从物件周围漫出并跟随物件移动。将该物件完全掩盖时（比如用碗或头盔盖住），也会将其漫出的光亮隔绝。
如果法术区域内有任何3 环或更低环阶法术创造的黑暗，则这些造暗的法术将被解除。</t>
  </si>
  <si>
    <t>Meld into Stone</t>
  </si>
  <si>
    <t>你进入一个足以完全容纳你身体的石制物件或石材表面内，使你自己和你携带的所有装备在法术持续时间内与石头融为一体。你可以在移动时从一个你能接触到的位置进入石中。此后，任何非魔法的感官都无法看到或侦测到你的存在。
与石头融合后，你看不到外界发生了什么，并且你为了聆听外界声音而进行的任何感知（察觉）检定都具有劣势。与石头融合时，你仍能感觉到时间的流逝，也可以对自己施展法术。此时你无法移动，不过可以从进入石头的地方以移动的方式离开石内并终止该法术。
石头所受的轻微损伤不会对你造成伤害，不过石头部分损毁或者形状改变时（改变到不再适合容纳你的程度），会将你从石中排挤出并对你造成6d6 的钝击伤害。石头完全损毁（或材质改变）时，也会将你从石中排挤出并对你造成50 点钝击伤害。被排挤出石头时，你将被摔至距离第一次进入石头处最近一处未被占据的空间位置，并陷入倒地状态。</t>
  </si>
  <si>
    <t>Beacon of Hope</t>
  </si>
  <si>
    <t>该法术带来活力与希望。在施法距离内指定任意数量的生物，并使其在法术持续时间内进行的感知豁免和死亡豁免具有优势。此外，其获得治疗时均以骰子最大值来决定其恢复的生命值。</t>
  </si>
  <si>
    <t>Mass Healing Word</t>
  </si>
  <si>
    <t>你高声诵出复原的真言，并指定施法距离内至多六个你能看见的生物，使其各自恢复一定的生命值，其数值等于1d4＋你的施法关键属性调整值。该法术对不死生物和构装生物无效。
升环施法效应。
使用4 环或更高法术位施展该法术时，你使用的法术位每比3 环高一环，其治疗量就增加1d4。</t>
  </si>
  <si>
    <t>Spirit Guardians</t>
  </si>
  <si>
    <t>自身（半径15尺）</t>
  </si>
  <si>
    <t>V、S、M（一面圣徽）</t>
  </si>
  <si>
    <t>你唤来灵体作你的守卫，并使其在法术持续时间内在你周围15 尺内四处飞舞。如果你属于善良或中立阵营，则它们飘渺的身形看起来像是天使或精类生物（由你选择）。如果你属于邪恶阵营，则它们将形如邪魔。
施展该法术时，你可以选择视野内任意数量的生物让其不受该法术影响。受术生物在该区域内其速度减半，且当它在一个回合内第一次进入该区域或在区域内开始其回合时，必须进行一次感知豁免。豁免失败则受到3d8 点光耀伤害（如果你属于善良或中立）或3d8 点黯蚀伤害（如果你属于邪恶），豁免成功则伤害减半。
升环施法效应。
使用4 环或更高法术位施展该法术时，你使用的法术位每比3 环高一环，法术的伤害就增加1d8。</t>
  </si>
  <si>
    <t>（一面圣徽）</t>
  </si>
  <si>
    <t>Phantom Steed</t>
  </si>
  <si>
    <t>3环/幻术（仪式）</t>
  </si>
  <si>
    <t>你指定施法距离内一处未被占据空间，并从中显现一只似幻似真的马形生物。该生物的外形由你决定，但它必须装备着鞍座和辔具。而这些随法术创造的装备一旦离开战驹10 尺即化作一阵烟消失不见。
在法术持续时间内，你或者一个你指定的生物可以骑乘此战驹。战驹使用骑乘用马的属性数据，不过其具有速度100 尺，其每小时路程普通时可达10 里，以快速步调行进时可达13 里。法术终止时，战驹会慢慢消失，让骑手有1 分钟的时间下马结束骑乘。你用一个动作解散战驹，或是当战驹受到伤害时，法术也将随即终止。</t>
  </si>
  <si>
    <t>Water Breathing</t>
  </si>
  <si>
    <t>V、S、M（一根芦苇或稻草）</t>
  </si>
  <si>
    <t>在法术终止前，该法术让施法距离内你能看见的至多十个自愿生物获得在水下呼吸的能力。此外，受术者依然保有正常的呼吸能力。</t>
  </si>
  <si>
    <t>（一根芦苇或稻草）</t>
  </si>
  <si>
    <t>Conjure Animals</t>
  </si>
  <si>
    <t>你召唤以野兽形态存在的精魂，并使其显现在施法范围内一处你能看见但未被占据的空间。选择以下选项之一作为显现的生物：
一只挑战等级2 或者更低的野兽
两只挑战等级1 或者更低的野兽
四只挑战等级1/2 或更低的野兽
八只挑战等级1/4 或更低的野兽
每只野兽同时视为精类生物，并且在生命值降至0 时，或者法术终止时消失不见。
被召唤的生物对你和你的伙伴保持友善关系。每次召唤出来的所有生物视为一个团体来掷先攻权，并依此获得其自己的行动回合。他们服从你发出的所有语言命令（不需要你作动作）。如果你不发出任何命令，这些生物会在敌对生物前保护自己，如果没有敌对生物则不执行任何动作。
这些生物的具体数值由DM 掌控。
升环施法效应。
使用更高法术位施展该法术时，选择上文所述召唤选项之一，并显现更多生物：5 环法术位显现两倍生物，7 环法术位显现三倍生物，9 环法术位显现四倍生物。</t>
  </si>
  <si>
    <t>Wind Wall</t>
  </si>
  <si>
    <t>V、S、M（一把小扇和一根稀有生物的羽毛）</t>
  </si>
  <si>
    <t>指定施法距离内地面上一点并从中升起了一道烈风形成的墙壁。你可以造出长度至多50 尺、高度至多15 尺、厚度至多1尺的风墙。你可以自由塑造该墙的形状，不过它必须沿着地面形成一条连续的轨道。风墙持续存在至法术终止。
风墙出现时，所有位于风墙区域内的生物必须进行一次力量豁免。豁免失败者，将受到3d8 点钝击伤害，豁免成功则伤害减半。
烈风可以阻隔浓雾、烟尘和其他气体。体型为小型或更小的飞行生物或物件无法飞过风墙。重量轻的物质带进风墙中时将被向上吹飞。对墙后目标射出的箭、矢和其他普通飞行物会被朝上吹走而直接判为未命中（巨人或攻城器械投出的巨石和类似的飞行物不受影响）。处于气化形态的生物无法穿过风墙。</t>
  </si>
  <si>
    <t>（一把小扇和一根稀有生物的羽毛）</t>
  </si>
  <si>
    <t>Sleet Storm</t>
  </si>
  <si>
    <t>V、S、M（一撮灰尘和几滴水）</t>
  </si>
  <si>
    <t>你指定施法距离内一点,并使以该点为中心，半径40 尺、高20 尺的区域内降下寒冷刺骨的冻雨和冰雹直至法术终止。该区域将造成重度遮蔽，且该区域内的一切开放的明火都将被浇熄。
该区域的地面上覆着一层光滑的冰，使地面变成困难地形。
生物在一个回合内第一次进入该区域或在区域内开始其回合时，必须进行一次敏捷豁免，豁免失败则失足倒地。
如果法术区域内有一个生物正进行专注，则该生物必须进行一次对抗你法术豁免DC 的体质豁免，豁免失败则其专注被打断。</t>
  </si>
  <si>
    <t>（一撮灰尘和几滴水）</t>
  </si>
  <si>
    <t>Call Lightning</t>
  </si>
  <si>
    <t>你在头顶100 尺高的上空指定一个能看见的点，并在该处生成一片高10 尺、半径60 尺的柱状雷云区域。如果你无法看到空中雷云可能形成的位置，则法术失败（例如，当你身处一间不够高大的房间内时）。
施法时，指定施法距离内一处你能看见的点。再令一束闪电从云端射向该点。在该点5 尺内的生物必须进行一次敏捷豁免。
豁免失败者将受到3d10 点闪电伤害，豁免成功则伤害减半。直至法术终止前，你都可以在自己回合内使用动作再次发射闪电，并在攻击前指定同一点或另选一点。
若施法时你身处室外暴风雨环境，则此法术令你得以控制空中的暴雨云而非创一朵新雷云。且法术伤害增加1d10。
升环施法效应。
使用4 环或更高法术位施展该法术时，你使用的法术位每比3 环高一环，法术的伤害就增加1d10。</t>
  </si>
  <si>
    <t>Erupting Earth E</t>
  </si>
  <si>
    <t>指定施法距离内你能看见的地面上一点。以该点为中心的 20 尺立方区域内，一道翻滚的泥土和岩石流喷发而出。在该区域中的每个生物必须进行一次敏捷豁免。豁免失败者将受 3d12 的钝击伤害，豁免成功则上述伤害减半。此外，该区域的地面成为困难地形直到被清理。该区域内每 5 平方尺地面，徒手清理时至少需要花费 1 分钟时间。
升环施法效应。
使用3 环或更高环法术位施展该法术时，你使用的法术位每比 3 环高一环，伤害便增加 1d12。</t>
  </si>
  <si>
    <t>Tidal Wave E</t>
  </si>
  <si>
    <t>你召唤出浪潮拍打施法距离内的区域。区域的长度至多为 30 尺，宽度至多为 10 尺，高度至多为 10 尺。在区域内的每个生物都必须进行一次敏捷豁免。豁免失败者将受 4d8 的钝击伤害并应击倒地，豁免成功则伤害减半，且不会应击倒地。潮水之后会沿着地表向四周流去，熄灭区域内和及外围 30 尺内所有有未受保护的火焰。</t>
  </si>
  <si>
    <t>Wall of Water E</t>
  </si>
  <si>
    <t>你在施法距离内你能看到的地面一点上召唤出由流水构 成的墙体。你可制造出的墙体长度至多为 30 尺，高度至多为 10 尺，厚度至多为 1 尺。或者你也可以制造出半径至多为 20尺的环形墙体，其高度至多为 20 尺，厚度至多为 1 尺。该墙体将在法术终止时消失。该墙体所在的区域成为困难地形。
任何进入墙体所在空间的远程武器攻击其攻击检定具有劣势，穿过墙体到达其目标的火焰效应所造成的火焰伤害其数值减半。造成冷冻伤害的法术若穿过墙体会令穿过的部分 冻结（至少 5 平方尺区域被冻结）。每个被冻结的 5 平方尺格子具有 AC 5 和 15 点生命值。令一块被冻结区域生命值降为0 即将其摧毁。部分被摧毁时，墙体的水不会填补其位置。</t>
  </si>
  <si>
    <t>你接触一个装有弓箭或弩矢的箭袋。以箭袋中弹药用远程武器攻击击中目标时，该目标额外受 1d6 的火焰伤害。弹药上法术的魔力将在其击中或未击中目标时消失，而法术将在箭袋取出十二发弹药后终止。
升环施法效应。
使用4 环或更高环法术位施展该法术时，你使用的法术位每比 4 环高一环，能以此法术影响的弹药数量便增加两发。</t>
  </si>
  <si>
    <t>你在施法距离内你能看到的地面一点上召唤出由舞动沙子构成的墙体。你可制造出的墙体长度至多为 30 尺，高度至多为 10 尺，厚度至多为 10 尺。墙体将在法术终止时消失。
它能阻挡视觉线，但无法阻挡移动。处于墙体所在空间内的生物陷入目盲，在其中移动时，每移动 1 尺需要消耗 3 尺的移动力。</t>
  </si>
  <si>
    <t>Shadow of Moil</t>
  </si>
  <si>
    <t>4环/死灵</t>
  </si>
  <si>
    <t>V、S、M（镶嵌在宝石里的不死生物的眼睛，价值至少150GP）</t>
  </si>
  <si>
    <t>如同火焰般的暗影完全笼罩住你的身体，使你对于其他人处于重度遮蔽，直到法术结束。
暗影将你周围10尺内的微光照明转变为黑暗，或者把同样区域的明亮照明转变为微光。直到法术结束之前，你得到对光耀伤害的抗力。此外，不论何时在你周围10英尺内的生物用攻击命中你时，暗影会猛击那个生物，对他造成2d8点暗蚀伤害。</t>
  </si>
  <si>
    <t>（镶嵌在宝石里的不死生物的眼睛，价值至少150GP）</t>
  </si>
  <si>
    <t>Sickening Radiance</t>
  </si>
  <si>
    <t>4环/塑能</t>
  </si>
  <si>
    <t>淡绿色的光线以你选择的距离内一点为中心扩散成半径30英尺的球体。光线会蔓延过拐角，并一直持续到法术结束。
当一个生物在回合内第一次进入法术区域，或者是在其中开始回合，生物必须成功通过一次体质豁免检定，否则将承受4d10光耀伤害和一级力竭，并且会发散出5尺半径的暗绿色光线。这个光线让生物无法从隐形中获益。光线和由于这个法术所产生的任何等级的力竭在法术结束时消失。</t>
  </si>
  <si>
    <t>Storm Sphere</t>
  </si>
  <si>
    <t>在距离内，由你指定的一点为中心，出现了一个由强风构成的20英尺半径的球体。该球体将在法术的持续时间内持续存在。在球体出现时处于其中的生物，或是在球体内结束其回合的生物均必须通过一次力量豁免检定，否则受到2d6点钝击伤害。球体所在的空间成为困难地形。
直到法术终结，你可以再你的每个回合使用一个附赠动作，令球体中心射出一发闪电，攻击距中心不超过60英尺范围内的生物。进行一次远程法术攻击，如果攻击目标在球体内，这次攻击检定具有优势。若击中，目标受到4d6点闪电伤害。
在球体周围30英尺内的生物在用于聆听的感知（观察）检定中具有劣势。
升环效果：当你使用5环或更高的法术位施放该法术时，使用的法术位每高一环，所有效应产生的伤害便各增加1d6。</t>
  </si>
  <si>
    <t>Vitriolic Sphere</t>
  </si>
  <si>
    <t>V、S、M（一滴巨型蜗牛的胆汁）</t>
  </si>
  <si>
    <t>你指定距离之内的一点，一颗发光的1英尺直径的强酸球飞向那里爆炸，酸液飞溅到20英尺半径内的球形区域。在该区域中的每个生物必须进行一次敏捷豁免检定。若检定失败，其受到10d4点强酸伤害，并在其下个回合结束时再受到5d4点强酸伤害。若豁免成功，该生物只受到初始伤害的一半且不会在其下个回合结束时受到伤害。
升环效果：当你使用5环或更高的法术位施放该法术时，使用的法术位每高一环，初始伤害便增加2d4。</t>
  </si>
  <si>
    <t>（一滴巨型蜗牛的胆汁）</t>
  </si>
  <si>
    <t>Charm Monster</t>
  </si>
  <si>
    <t>诗人 德鲁伊 术士 法师 邪术师</t>
  </si>
  <si>
    <t>4环/附魔</t>
  </si>
  <si>
    <t>你尝试魅惑法术距离内你可见的某一生物。它立即进行感知豁免，如果你或者你的同伴正在与它战斗，它在这次豁免上具有优势。如果它豁免失败，它将被你魅惑直到法术结束，或者直到你或你的同伴做了任何有害它的事情。被魅惑的生物将对你友好。在法术结束时，生物会知道它曾被你魅惑。
升环效果：当你使用5环或更高的法术位施放该法术时，使用的法术位每高一环，你就可以多指定一个额外生物作为目标。每个被你指定的生物相互之间的距离必须在30尺内。</t>
  </si>
  <si>
    <t>Find Greater Steed</t>
  </si>
  <si>
    <t>4环/咒法</t>
  </si>
  <si>
    <t>你召唤一个圣魂并呈现出忠诚的、雄伟的坐骑外观。坐骑出现在施法范围内未被占据的空间内，坐骑的外形由你从以下形态中选择：狮鹫Griffon、飞马Pegasus、鹿鹰兽Peryton、恐狼Dire Wolf、犀牛Rhinoceros或者剑齿虎Saber-toothed Tiger。坐骑拥有你选择的形态数据如同怪物手册，但它实际上是天界、精类或炼狱生物（由你选择）而不是通常类型。另外，如果你的坐骑智力为5或以下，它的智力变为6，同时能听懂一种你所说的语言。
你在战斗中控制坐骑。当坐骑在你周围1英里内，你可以通过心灵感应和它沟通。当骑乘在你的魔法坐骑上时，所有你施展的只以你为目标法术同时也影响你的魔法坐骑。
当魔法坐骑的hp降为0时，它会暂时消失。你也可以以一个动作解散你的魔法坐骑使得它消失。再次施放这个法术可以重新召唤绑定的坐骑，此时它的生命值全部恢复，并且任何状态都被移除。
你不能通过这个法术或获得坐骑法术同时拥有与1个以上的魔法坐骑的联系，以一个动作，你可以在任何时候将你的坐骑从你们的联系中解放，使得它消失。
每当坐骑消失，它会留下所有它穿戴或者携带的物品。</t>
  </si>
  <si>
    <t>Summon Greater Demon</t>
  </si>
  <si>
    <t>你吐出污秽的词语，从无底深渊的无尽混沌中召唤来一只恶魔。你选择挑战等级为5或更低的一种恶魔类型，例如影魔Shadow Demon或者是巴古拉魔Barlgura。恶魔出现在法术距离内你可见的一处未被占据的空间，当它的生命值降低至0点或是法术结束时，恶魔将会消失。
恶魔拥有自己的回合，为他投掷先攻。当你在召唤它以及在之后你的每一个回合，你都可以向它发布口头命令（无需你的动作），告诉它在下个回合它必须做什么。如果你没有发布命令，它会花费自己的回合用来攻击任何在触及内攻击它的生物。
在恶魔的每个回合结束时，它都会进行一次魅力豁免检定。如果你说出它的真名，恶魔会在这次豁免检定中具有劣势。如果豁免失败，恶魔继续服从你。如果豁免成功，在法术剩下的时间中你失去对恶魔的控制，并且恶魔会花费它的回合用于追逐和攻击最近的非恶魔生物，尽其所能。即使你在到达完整的持续时间之前中断这个法术的专注，一个失去控制的恶魔在1d6轮内仍然不会消失，只要它还留有生命值。
作为施放此法术的一部分，你可以使用作为施法材料的血液在地上绘制一个法阵。法阵大到可以包括你在的空间。在法术的持续时间内，被召唤来的恶魔无法穿过或伤害法阵，也无法以其中的任何人作为目标。用这种方式使用的施法材料会在法术结束时被消耗。
升环效果：当你使用5环或更高的法术位施放该法术时，使用的法术位每高一环，允许召唤的恶魔挑战等级就+1。</t>
  </si>
  <si>
    <t>Guardian of Nature</t>
  </si>
  <si>
    <t>4环/变化</t>
  </si>
  <si>
    <t>自然之魂回应你的呼唤并将你转变为一个强大的守卫。转变持续到法术结束。你选择以下形态之一取得：原始猛兽或战争巨树。
原始猛兽Primal Beast：
如野兽般的皮毛覆盖你的身体，你的面部特征变得野性，并且你得到以下增益：
  你的步行速度增加10英尺。
  你得到120英尺的黑暗视觉。
  你基于力量的攻击检定得到优势。
  你的近战武器攻击在击中时会造成额外1d6力场伤害。
战争巨树Great Tree：
你的皮肤出现树纹，枝叶从你的头发上萌芽，并且你得到以下增益：
  你得到10点临时生命。
  你的体质豁免检定得到优势。
  你基于敏捷或基于感知的攻击检定得到优势。
  当你在地面上时，你周围15英尺的地面对于你的敌人而言是困难地形。</t>
  </si>
  <si>
    <t>Watery Sphere</t>
  </si>
  <si>
    <t>你在距离之内，你能看见的一点上召唤出一个半径5英尺的水球。水球可以悬浮于空气中，但其离地高度不能超过10英尺。水球将在法术的持续时间内持续存在。
处于水球空间内的任何生物必须进行一次力量豁免检定。若豁免成功，该生物将被排出到水球周围最近的未被占据的空间中。巨型Huge或更大的生物将自动于此豁免检定中成功，并且一个大型Large或更小的生物可以选择在豁免中失败。若豁免失败，生物会被水球束缚，被水淹没。在其每个回合的结束，被束缚的生物可以重试此豁免检定，若成功则结束法术对自己的效果。
水球可以容纳至多4个中型（或更小的）生物，或是1个大型生物。若水球束缚了一个超过上限的生物，一个已经被束缚的随机生物将被排除，在水球周围5英尺范围内摔倒。
以一个动作，你可以在直线方向上移动水球，至多移动30英尺。若其移动时经过了一个坑，悬崖或类似地形，它会安全的落下，直到悬浮在地表10英尺为止。水球束缚的所有生物也会随之移动。你可以用水球撞击生物来迫使其进行豁免检定。
当此法术终结时，水球会掉落在地，熄灭其周围30英尺内的所有普通火焰。任何被水球束缚的生物会在摔落点成为摔倒状态。随后水流会消失。</t>
  </si>
  <si>
    <t>Elemental Bane</t>
  </si>
  <si>
    <t>德鲁伊 法师 邪术师</t>
  </si>
  <si>
    <t>选择距离之内，你能看见的一个生物，并选择下述伤害类型之一：强酸，寒冷，火焰，闪电或雷鸣。目标必须通过一次体质豁免检定，否则便在此法术的持续时间内受其影响。每回合受到影响的生物第一次受到选定类型的伤害时，目标额外受到2d6点对应类型的伤害。此外，直到法术终结，该目标失去对该伤害的任何抗力。
升环效果：当你使用5环或更高的法术位施放该法术时，使用的法术位每高一环，你便可以额外指定一个生物作为目标。当选定生物时，每个生物间的距离不得超过30英尺。</t>
  </si>
  <si>
    <t>Dimension Door</t>
  </si>
  <si>
    <t>你将自己从当前位置传送至施法距离内的任意地点，并准确到达该目的地。法术的目的地可以是你能看见的、可想象的地点，也可以是通过距离和方向说明的地点，比如“径直向下200 尺”，“西北向上45 度300 尺”。
进行传送时，你的随身物件不能超过你的负重。你还可以带上一个自愿的生物，且其体型不能比你大，而他的随身物件也不能超过其负重。该生物在你施法时必须在你5 尺内。如果你的目的地已经被生物或物件占据，则你以及任何与你一起传送的生物都将受到4d6 点力场伤害，且法术传送失败。</t>
  </si>
  <si>
    <t>Great Invisibility</t>
  </si>
  <si>
    <t>4环/幻术</t>
  </si>
  <si>
    <t>你或一个你触碰的生物变为隐形，直至法术终止。任何保持在目标身上的着装物和携带物也可以维持隐形状态。</t>
  </si>
  <si>
    <t>Freedom of Movement</t>
  </si>
  <si>
    <t>诗人 牧师 德鲁伊 游侠</t>
  </si>
  <si>
    <t>4环/防护</t>
  </si>
  <si>
    <t>V、S、M（一条绑在手臂或其他肢体上的皮带）</t>
  </si>
  <si>
    <t>你触碰一个自愿生物，并使目标在法术持续时间内移动时不受困难地形限制，并使任何降低目标速度，或者使目标陷入麻痹或束缚的法术或魔法效应对其无法生效。
该目标还可以花费5 尺移动力直接从非魔法的束缚中挣脱（诸如镣铐或生物的擒抱等）。此外，目标在水下进行移动和攻击时不再受减益规则的限制。</t>
  </si>
  <si>
    <t>（一条绑在手臂或其他肢体上的皮带）</t>
  </si>
  <si>
    <t>Locate Creature</t>
  </si>
  <si>
    <t>4环/预言</t>
  </si>
  <si>
    <t>你点名或描述一个你熟悉的生物。只要该生物与你相距不超过1000 尺，你就会感测到该生物的方位。如果该生物正在移动，则你也将知晓其移动的方向。
该法术可以定位一个你认识的特定生物；或者它也可以定位特定的一类生物（例如人类或独角兽）中距你最近个体，不过你需要在30 尺的近距离内看到过该类生物至少一次。如果被点名或描述的生物并不处于其原本的形态（例如正被一个变形术polymorph 的法术效应影响时），则该法术无法定位该生物。
如果至少10 尺宽的流水横亘于你和被定位生物之间阻挡了二者间的通路，则该生物也无法被该法术所定位。</t>
  </si>
  <si>
    <t>Hallucinatory Terrain</t>
  </si>
  <si>
    <t>诗人 德鲁伊 邪术师 法师</t>
  </si>
  <si>
    <t>V、S、M（一块石头、一枝嫩枝和一小片绿色植物）</t>
  </si>
  <si>
    <t>你使施法距离内一处150 尺立方区域内的自然地形在视觉、听觉、嗅觉上都像是另一种自然地形。因此，开阔的平原或者一条路可能会变得像是一片沼泽，或是丘陵、裂谷以及其他困难地形，甚至是无法通过的地形。一个池塘可能变得看起来像一片草地，一个悬崖像是一个缓坡，或者使一条乱石沟像是一条宽阔平坦的道路。区域内经过加工的建筑、设备或生物的外表不会改变。
地形的触觉特征不会改变，所以进入这片区域的生物可能会看穿幻象。如果触觉区别不明显，一个认真调查幻象的生物可以尝试进行一次对抗法术豁免DC 的智力（调查）检定以揭穿幻象。
对于一个识破了幻象本体的生物，幻象看起来就像是一层模糊的图像叠加在真实地形上。</t>
  </si>
  <si>
    <t>（一块石头、一枝嫩枝和一小片绿色植物）</t>
  </si>
  <si>
    <t>Confusion</t>
  </si>
  <si>
    <t>V、S、M（三颗坚果壳）</t>
  </si>
  <si>
    <t>此法术冲击并扭曲生物的意志，并使其产生错觉并引发不受控的行动。在施法距离内指定一点，以该点为中心的10 尺半径球状区域内的生物必须进行一次感知豁免并成功通过，否则将受到该法术的影响。
受术目标不能执行反应并且必须在其回合开始时掷一次d10 以决定该生物本回合的行为。
d10 行为
1   该生物使用其所有移动力向一个随机方向移动。你可以掷一次d8 并设定每个骰值代表的方向以决定其最终移动方向。该生物本回合不执行任何动作。
2-6 该生物本回合不移动也不执行任何动作。
7-8 该生物使用其动作对可触及范围内一个随机目标发动一次近战攻击。如果没有生物在其触及范围内，则该生物本回合什么都不做。
9-10 该生物本回合内可以正常的移动和行动。受术生物在其每回合结束时可以在进行一次感知豁免。如果该豁免成功，则该目标身上该法术的效应终止
升环施法效应。
使用5 环或更高法术位施展该法术时，你使用的法术位每比4 环高一环，球状区域半径就增加5 尺。</t>
  </si>
  <si>
    <t>（三颗坚果壳）</t>
  </si>
  <si>
    <t>Polymorph</t>
  </si>
  <si>
    <t>V、S、M（一个毛虫虫茧）</t>
  </si>
  <si>
    <t>该法术将一个施法距离内你能看见的生物变化为一个新的形态。一个非自愿的生物必须进行一次感知豁免来避免此效应。
该法术无法对变形生物或生命值为0 的生物生效。
法术产生的变化在法术持续时间内得以维持，或直至目标的生命值降为0 或死亡。新形态可以是任何挑战等级小于等于目标本身的野兽（如果目标没有挑战等级，则以其等级为基准）。目标的游戏资料以及心智相关的属性值都将被所选定野兽的属性数据取代。而其阵营和个性则仍然保留。
目标使用其新形态的生命值。当它变回正常形态时，则立即恢复变化前的生命值。如果目标因为生命值降至0 而变回正常形态，则其正常形态需要承受所有的溢出伤害。只要溢出的伤害没有将该生物正常形态的生命值降为0，它就不会因打击而陷入昏迷。
该生物可作出的动作因其新形态而有所限制。它不能说话，不能施法，也不能作出其他需要用手和需要说话的动作。目标的装备融入新形态中，但其不能启动，使用，挥舞或以其他方式从其装备上获得增益。</t>
  </si>
  <si>
    <t>（一个毛虫虫茧）</t>
  </si>
  <si>
    <t>Compulsion</t>
  </si>
  <si>
    <t>指定施法距离内你能看到，且能听到你声音的若干生物并迫使其分别进行一次感知豁免。其中无法被魅惑的目标将直接豁免成功，而豁免失败者将受到该法术效应的影响。直至该法术终止前，你可以在你每个回合中用一个附赠动作指向某个水平方向。随后，每个受术目标在其下一回合里必须使用其所有的移动力尽可能的向该方向移动。目标可以在移动前执行其动作，而完成这些移动行为后它可以再进行一次感知豁免以终止该效应。
每个目标不会被强令走向明显致命的危害物中，比如火堆或陷坑里，不过目标在向指定方向移动时同样可以引起借机攻击。</t>
  </si>
  <si>
    <t>Aura of Life</t>
  </si>
  <si>
    <t>护佑的能量自你身上发出并形成30 尺半径的灵光，在法术持续时间内，灵光将以你为中心随你移动。灵光范围内的非敌对生物（包括你自己）获得对黯蚀伤害的抗性，其生命值上限也无法被降低。另外，生命值为0 的非敌对活体生物，在灵光范围内开始其回合时会恢复1 点生命值。</t>
  </si>
  <si>
    <t>Aura of Purity</t>
  </si>
  <si>
    <t>净化的能量自你身上发出并形成30 尺半径的灵光，在法术持续时间内，灵光将以你为中心随你移动。灵光范围内的非敌对生物（包括你自己）不会陷入疾病状态，并获得对毒素伤害的抗性，其进行对抗下列状态的豁免时具有优势：目盲、魅惑、耳聋、恐慌、麻痹、中毒和震慑。</t>
  </si>
  <si>
    <t>Staggering Smite</t>
  </si>
  <si>
    <t>你在法术持续时间内下一次用近战武器攻击命中某个生物时你的武器将同时贯穿对方的身体与心智。该攻击对目标造成额外4d6 的心灵伤害。该目标必须进行一次感知豁免，豁免失败则目标进行攻击检定和属性检定时具有劣势，且不能执行反应直至其下一回合结束。</t>
  </si>
  <si>
    <t>Banishment</t>
  </si>
  <si>
    <t>牧师 圣武士 术士 邪术师 法师</t>
  </si>
  <si>
    <t>V、S、M（一件令目标厌恶的物品）</t>
  </si>
  <si>
    <t>你试图将一名你能看见的生物送往另一位面。目标必须进行一次魅力豁免并成功通过，否则将被放逐。
如果目标是你所处位面的原住民，则他被放逐到一个无害的半位面。在半位面期间该生物处于失能状态。法术终止时，目标重新出现在被放逐前的空间。如果该空间被占据，则它将出现在最近的未被占据空间。
如果目标不是你所处位面的原住民，则他会伴随着轻微的“啪”一声被放逐回其家园位面。如果法术在1 分钟过去之前终止，则目标将在他被放逐前的空间重新出现。如果该空间被占据，则他在最近的未被占据空间出现。如果法术在持续1 分钟后终止，则目标不会回到原地。
升环施法效应。
使用5 环或更高法术位施展该法术时，你使用的法术位每比4 环高一环，就能多指定一个目标。</t>
  </si>
  <si>
    <t>（一件令目标厌恶的物品）</t>
  </si>
  <si>
    <t>Death Ward</t>
  </si>
  <si>
    <t>你触碰一个生物，并给予其对死亡的防护。目标第一次生命值因承受伤害而降至0 时，改为生命值降至1，并终止本法术效应。
法术生效时，如果目标受到不造成伤害但直接致死效应影响时，改为该致死效应被取消，并终止本法术效应。</t>
  </si>
  <si>
    <t>Control Water</t>
  </si>
  <si>
    <t>牧师 德鲁伊 法师</t>
  </si>
  <si>
    <t>V、S、M（一滴水和一撮土）</t>
  </si>
  <si>
    <t>你在法术终止前控制任一片独立的水体，控制范围为你指定的一处边长100 尺的立方区域。施展该法术时，你可以从以下效应中选择其一生效。在你之后的每个自己回合中，你可以用一个动作重复生效同一效应，或是选择实现另一效应。
上涨Flood。
你使控制区域内水位上涨至多20 尺。如果该区域包含有滨岸，则水体漫过涨水覆盖的干土。如果你指定的区域是一片大水体中的一部分，则你改为制造一片20 尺高的波浪，并从区域的一边扑向另一边再拍下水面。波浪中任何巨型或更小的载具都会被带到水浪行进的另一边。且所有巨型或更小的载具都有25%的几率被倾覆。直至法术终止或你选择另一个效应前，水位的上涨情况将保持不变。如果该效应用以产生波浪，则波浪在你下一回合开始时再次进行翻打。
分水Part Water。
你使区域内的水体分开并形成一条水体的沟壑。沟壑从法术区域的一头延伸到另一头，而被分开的水体则在两边形成两道水墙。沟壑维持至法术终止或直至你选择另一个效应。该效应终止时，沟壑会在接下来的一轮里慢慢的恢复成通常的水位。
转向Redirect Flow。
你使区域内的水体向一个你自选的方向流动。使其绕过障碍，或沿着墙壁向上流，甚至流向一些不太可能的方向，区域内的水体都遵照你指使的方向流动，但一旦其流出法术区域，则恢复为其所在地形的流向。水体持续向你所选方向流动，直至法术终止或直至你选择另一效应。
漩涡Whirlpool。
该效应需要水体至少为50 尺的方形区域并且至少有25 尺深。你在区域中央形成一个漩涡。其形态为底部宽5 尺顶部宽50 尺，且25 尺高。水中任何在漩涡25 尺范围内的生物或物件将被漩涡向自身拉动10 尺。受影响的生物可以进行一次力量（运动）检定来对抗你的法术DC，以通过游泳脱离漩涡控制。
任何生物在一个回合内第一次进入漩涡或者在漩涡内开始其回合时，必须进行一次力量豁免。豁免失败者将受到2d8 点钝击伤害，并被拖入漩涡中心直至法术终止。豁免成功则伤害减半，且不会被拖入漩涡。被拖入漩涡中心的生物可以用其动作尝试游泳来离开漩涡（如上文所述），但它此时进行的力量（运动）检定具有劣势。
物件在一回合里第一次进入漩涡时受2d8 点钝击伤害；如果物件保持在漩涡内，该伤害就会在每轮持续发生。</t>
  </si>
  <si>
    <t>（一滴水和一撮土）</t>
  </si>
  <si>
    <t>Stone Shape</t>
  </si>
  <si>
    <t>V、S、M（软粘土，必须捏成你想塑造的大致形状）</t>
  </si>
  <si>
    <t>你触碰一个体积为中型或更小的石质物件或某块岩石长宽高都不超过5 尺的一部分，并将其塑造成你想要的任意形状。比如你可以将一块大石头变成一件武器、一尊塑像、一具棺材，也可以在石墙上开出一条小通道，前提是墙的厚度不能超过5 尺。
你也可以使一扇石门或石质门框变形来将门封死。你创造的物件最多可以有两条铰链和一道闩，除此之外不能以该法术能塑造出更复杂的机械结构。</t>
  </si>
  <si>
    <t>（软粘土，必须捏成你想塑造的大致形状）</t>
  </si>
  <si>
    <t>Divination</t>
  </si>
  <si>
    <t>4环/预言（仪式）</t>
  </si>
  <si>
    <t>V、S、M（适合你宗教信仰的熏香和祭品，总共价值至少25金币，作为该法术的耗材）</t>
  </si>
  <si>
    <t>你的魔法和贡品让你得以与一名神祇或神仆取得联络。你可以就某个特定的目标、事件或活动提问一个与其7 日内状况相关的问题。DM 将给予你真实的答复，这个答复可能是一段短语、一节神秘的短诗或是一个预兆。
此法术的回答并不会顾及所有可能影响结果的情况。比如其他法术的影响，或者同伴的加入和离开等状况。
若你在两次长休之间两次或更多次的施展该法术，则法术有概率会给出随机的结果。此概率从第二次施展起每次累计25％。其具体结果由DM 暗骰决定。</t>
  </si>
  <si>
    <t>（适合你宗教信仰的熏香和祭品，总共价值至少25金币，作为该法术的耗材）</t>
  </si>
  <si>
    <t>Guardian of Faith</t>
  </si>
  <si>
    <t>一个大型的幽灵守护者出现在施法距离内一个你能看见且由你指定的未被占据空间，并在法术持续时间内在该处悬浮。占据该空间的守护者除了一把闪光的剑和饰有你守护神标志的盾牌外，其他部位都只是一片模糊。
任何与你敌对的生物在一回合内第一次进入守护者身边10尺范围内时必须进行一次敏捷豁免。豁免失败者将受到20 点光耀伤害，豁免成功则伤害减半。守护者在造成总共60 点伤害后随即消失。</t>
  </si>
  <si>
    <t>Arcane Eye</t>
  </si>
  <si>
    <t>V、S、M（一点蝙蝠毛皮）</t>
  </si>
  <si>
    <t>你在施法距离内创造出一个漂浮在空中的隐形魔法眼。
秘法眼拥有30 尺普通视觉和黑暗视觉且可以观察任何方向。
你通过精神连接接收秘法眼传来的视觉信息。
你可以使用一个动作让秘法眼向任意方向移动30 尺。秘法眼远离你的距离没有限制，但它无法进入另一个位面。固体障碍物会阻挡秘法眼的移动，但它可以穿过任何直径大于1 尺的缝隙。</t>
  </si>
  <si>
    <t>（一点蝙蝠毛皮）</t>
  </si>
  <si>
    <t>Evard’s Black Tentacles</t>
  </si>
  <si>
    <t>V、S、M（巨章鱼或巨鱿鱼的一条触须）</t>
  </si>
  <si>
    <t>你指定一处施法距离内你能看见的20 尺方形区域，使其内布满蠕动的乌黑触须，进而使该区域成为困难地形。
任何生物在一个回合内第一次进入该区域，或者在区域内开始其回合时，必须进行一次敏捷豁免。豁免失败者将受到3d6 点钝击伤害，并且被触须束缚直至法术终止。生物在区域内开始其回合时，如果已受触须束缚则受到3d6 点钝击伤害。
受触须束缚的生物可以使用动作进行一次对抗法术豁免DC的力量检定或敏捷检定（自选其一），检定成功则挣脱束缚。</t>
  </si>
  <si>
    <t>（巨章鱼或巨鱿鱼的一条触须）</t>
  </si>
  <si>
    <t>Fabricate</t>
  </si>
  <si>
    <t>你将一种原材料转化成该材料制作的成品。例如，你可以将一丛树木转化为一座木桥，一把麻草化为绳子，或是将亚麻和羊毛化作衣物。
指定施法距离内你能看见的原材料。只要有足够的材料，你就可以将他们转化为一件大型或更小的物件（至多占据10 尺立方区域或八个相邻的5 尺立方区域）。如果你的目标材料是金属、石料或者其他矿石材料，那么背制造的物件不能大于中型（至多占据5 尺立方区域），制成品的质量和原材料质量相同。
生物或魔法物品不能作为该法术的原料或成品。你只有对制作某物品的工匠工具拥有熟练项时，才能使用该法术制作相应需要高工艺水平制作的物品，如珠宝、武器、玻璃、护甲等。</t>
  </si>
  <si>
    <t>Fire Shield</t>
  </si>
  <si>
    <t>V、S、M（一小块磷或者一只萤火虫）</t>
  </si>
  <si>
    <t>微薄的烈焰在法术持续时间内环绕你的身体，散发出10 尺半径的明亮光照，以及该范围外10 尺的微光光照。你可以提前以一个动作解散该效应并终止该法术。
你选择该烈焰生成一副温暖护盾或冻寒护盾。温暖护盾将为你提供冷冻伤害抗性，冻寒护盾则提供火焰伤害抗性。
此外，任何生物在你周围5 尺范围内对你发动近战攻击时，护盾将对其迸出烈焰，温暖护盾将对攻击者造成2d8 点火焰伤害，而冻寒护盾则对其造成2d8 点冷冻伤害。</t>
  </si>
  <si>
    <t>（一小块磷或者一只萤火虫）</t>
  </si>
  <si>
    <t>Leomund’s Secret Chest</t>
  </si>
  <si>
    <t>V、S、M（一个3尺×2尺×2尺，由稀有材料制成的精致箱子至少价值5,000gp；以及由同样材料制成的一个箱子的微缩模型至少价值50gp）</t>
  </si>
  <si>
    <t>你将一个箱子及其内容物藏在以太位面。你必须同时接触箱子和作为法术材料成分的微缩模型。箱子最多可容纳12 立方尺的非活体物质（3 尺×2 尺×2 尺）。
箱子处于以太位面时，你可以用一个动作并触碰箱子的模型来召回箱子。箱子出现在你5 尺内一个未被占据空间的地面。随后，你可以使用一个动作并同时触碰箱子与复制品来把箱子送回以太位面。
60 日之后，法术的效应会每日累计5%的概率自动结束。如果你再次施展该法术或箱子的模型被摧毁，又或者以一个动作终止该法术时，该法术的效应将随之终止。如果法术终止时箱子处于灵界，则其将不可挽回地丢失。</t>
  </si>
  <si>
    <t>（一个3尺×2尺×2尺，由稀有材料制成的精致箱子至少价值5,000gp；以及由同样材料制成的一个箱子的微缩模型至少价值50gp）</t>
  </si>
  <si>
    <t>Mordenkainen’s Faithful Hound</t>
  </si>
  <si>
    <t>V、S、M（一只微型银质哨子、一块骨头和一根线）</t>
  </si>
  <si>
    <t>指定施法距离内一处你能看见且未被占据的空间，你在该处创造出一只幻影守护犬。守护犬会在法术持续时间内留在原地，直到你使用一个动作将其解散，或者直到你移动到距它100 尺外。
除你之外的所有生物视守护犬处于隐形状态，且无法对其造成伤害。当一个小型或更大的生物进入守护犬30 尺内时，如果该生物无法说出你在施法时设定的口令，守护犬则会开始大声吠叫。守护犬能看见隐形生物，也可以观察到以太位面，并且无视幻术的影响。
在你的每回合开始时，守护犬会尝试啮咬其5 尺范围内一个与你敌对的生物。它的攻击加值等于你施法关键属性调整值＋你的熟练加值。若命中，则造成4d8 点穿刺伤害。</t>
  </si>
  <si>
    <t>（一只微型银质哨子、一块骨头和一根线）</t>
  </si>
  <si>
    <t>Mordenkainen’s Private Sanctum</t>
  </si>
  <si>
    <t>V、S、M（一片薄铅片、一块不透明的玻璃、一小块棉花或布料和贵橄榄石粉末）</t>
  </si>
  <si>
    <t>你对施法距离内一片区域施以魔法防护。该区域为一立方区域，其边长至小5 尺，大至100 尺。该法术一直持续至持续时间结束或施法者以一个动作主动解除。
施展该法术时，其生效的保护内容由你决定。在以下几项属性中作选择，你可以选择若干项或者全部选择：
声音不能穿透被保护区域边缘的障壁
被保护区域的障壁变得黑暗而模糊，无法通过视觉（包括黑暗视觉）看穿。
预言法术创造的传感器无法出现在被保护区域内，也无法穿过区域边界处的障壁。
区域内的生物不能成为预言法术的目标。
任何事物无法通过传送进出被保护区域。
在被保护区域内，位面旅行被封锁。
每日在同一个位置施展此法术，持续一年，会使这些效果成为永久性效果。
升环施法效应。
使用5 环或更高法术位施展此法术时，你使用的法术位每比4 环高一环，你就可以将被保护的立方区域边长增加100 尺。比如使用5 环法术位时，你就能保护边长至多200尺的立方区域。</t>
  </si>
  <si>
    <t>（一片薄铅片、一块不透明的玻璃、一小块棉花或布料和贵橄榄石粉末）</t>
  </si>
  <si>
    <t>Otiluke’s Resilient Sphere</t>
  </si>
  <si>
    <t>V、S、M（一块透明的半球形水晶和一块与之形状相配的半球形阿拉伯胶）</t>
  </si>
  <si>
    <t>一个微微发光的力场球将施法距离内一个大型或更小的生物或物件封在其中。一个非自愿的生物必须进行一次敏捷豁免，豁免失败则该生物在法术持续时间内被关封在球体中。
任何事物——包括实体物件、能量或其它法术效应都不能穿透力场球的障壁进出其内，不过生物在球内仍可以正常呼吸。球体免疫一切伤害，且球内的生物或物件不能被来自球外的攻击或效果所伤害，球内的生物也不能对球外的事物造成伤害。
该球体没有重量，而其尺寸刚好可以容纳球内的生物或物件。
被封住的生物可以使用其动作推动球壁并以该生物速度的一半滚动球体。另外，球体也可以被其他生物拿起或移动。
对球体施展解离术disintegrate 后可以摧毁球体而不伤害球内的任何事物。</t>
  </si>
  <si>
    <t>（一块透明的半球形水晶和一块与之形状相配的半球形阿拉伯胶）</t>
  </si>
  <si>
    <t>Phantasmal Killer</t>
  </si>
  <si>
    <t>你指定施法距离内一个你能看见的生物，并窥探其噩梦以具象其最深的恐惧，依此创造一个只有目标能看见的幻象化身。目标生物必须进行一次感知豁免。豁免失败时，目标将在法术持续时间内陷入恐慌。在法术终止前，目标必须在其每回合结束时进行一次感知豁免，豁免失败则受4d10 的心灵伤害。豁免成功则法术终止。
升环施法效应。
使用5 环或更高的法术位施展该法术时，你使用的法术位每比4 环高一环，伤害就增加1d10。</t>
  </si>
  <si>
    <t>Stoneskin</t>
  </si>
  <si>
    <t>V、S、M（价值100gp的钻石粉尘作为该法术的耗材）</t>
  </si>
  <si>
    <t>该法术使你触碰的一个自愿生物皮肤变得硬如岩石。目标在法术终止前对非魔法的钝击、穿刺和挥砍伤害具有抗性。</t>
  </si>
  <si>
    <t>（价值100gp的钻石粉尘作为该法术的耗材）</t>
  </si>
  <si>
    <t>Conjure Woodland Beings</t>
  </si>
  <si>
    <t>V、S、M（每个被召唤生物一枚冬青浆果）</t>
  </si>
  <si>
    <t>你召唤精类生物并使其显现在施法范围内一处你能看见但未被占据的空间。选择以下选项之一作为显现的生物：
一个挑战等级2 或更低的精类生物
两个挑战等级1 或更低的精类生物
四个挑战等级1/2 或更低的精类生物
八个挑战等级1/4 或更低的精类生物
每个被该法术召唤的精类生物在生命值降为0，或者法术终止时消失不见。
被召唤的生物对你和你的伙伴保持友善关系。每次召唤出来的所有生物视为一个团体来掷先攻权，并依此获得其自己的行动回合。他们服从你发出的所有语言命令（不需要你作动作）。如果你不发出任何命令，这些生物会在敌对生物前保护自己，如果没有敌对生物则不执行任何动作。
这些生物的具体数值由DM 掌控。
升环施法效应。
使用更高法术位施展该法术时，选择上文所述召唤选项之一，并显现更多生物：6 环法术位显现两倍生物，8 环法术位显现三倍生物。</t>
  </si>
  <si>
    <t>（每个被召唤生物一枚冬青浆果）</t>
  </si>
  <si>
    <t>Grasping Vine</t>
  </si>
  <si>
    <t>你指定施法距离内一个你能够看见的未被占据空间，并召唤一条藤蔓使其从该空间的地面上破土而出。施展该法术时，你可以指使该藤蔓抽拉其30 尺范围内一个你能看见的生物。该生物必须进行一次敏捷豁免，豁免失败则被往藤蔓所在方向拉近20尺。
直至该法术终止前，你可以在你的回合里用一个附赠动作指使藤蔓抽拉同一生物或者转向抽拉另一个生物。</t>
  </si>
  <si>
    <t>Blight</t>
  </si>
  <si>
    <t>德鲁伊 术士 邪术师 法师</t>
  </si>
  <si>
    <t>死灵魔法的能量袭向一个施法距离内你能看见的生物，并榨取他的水分和活力。目标必须进行一次体质豁免，豁免失败者将受到8d8 点黯蚀伤害，豁免成功则伤害减半。该法术对构装生物和不死生物无效。
如果目标为植物类生物或魔法植物，则其豁免检定具有劣势，且法术伤害取最大值。
如果目标为非魔法非生物的植物，如一棵树或灌木，则它无需进行豁免而直接枯萎死去。
升环施法效应。
使用5 环或更高法术位施展该法术时，你使用的法术位每比4 环高一环，法术的伤害就增加1d8。</t>
  </si>
  <si>
    <t>Ice Storm</t>
  </si>
  <si>
    <t>V、S、M（一撮尘土和几滴水）</t>
  </si>
  <si>
    <t>以施法距离内一点为中心的一处半径20 尺，高40 尺的柱状区域内，岩石般坚硬的冰雹重重地砸向地面。每个处在范围内的生物都必须进行一次敏捷豁免，豁免失败者将受到2d8 的钝击伤害和4d6 点冷冻伤害，豁免成功则伤害减半。
冰雹使风暴影响的区域变为困难地形，直至你的下一回合结束。
升环施法效应。
使用5 环或更高法术位施展该法术时，你使用的法术位每比4 环高一环，钝击伤害就增加1d8。</t>
  </si>
  <si>
    <t>（一撮尘土和几滴水）</t>
  </si>
  <si>
    <t>Wall of Fire</t>
  </si>
  <si>
    <t>V、S、M（一小块磷）</t>
  </si>
  <si>
    <t>你在施法距离内一块实体地面上创造出一面火墙。你可以选择创造长不过60 尺、高不过20 尺、厚不过1 尺的直线型火墙；或是直径不过20 尺、高不过20 尺、厚不过1 尺的环形火墙。火墙不透明，且将持续存在至法术终止。
火墙出现时，所有位于火墙区域内的生物必须进行一次敏捷豁免。豁免失败者将受到5d8 点火焰伤害。豁免成功则伤害减半。
施展该法术时，你要必须选择火墙的哪一侧会造成伤害。生物在火墙伤害侧10 尺内或在火墙区域内结束其回合时，将受到5d8 点火焰伤害。生物在一个回合内第一次进入火墙或在火墙内结束其回合时也会受到同样的伤害。火墙的另一侧则不造成任何伤害。
升环施法效应。
使用5 环或更高法术位施展该法术时，你使用的法术位每比4 环高一环，法术的伤害就增加1d8。</t>
  </si>
  <si>
    <t>（一小块磷）</t>
  </si>
  <si>
    <t>Dominate Beast</t>
  </si>
  <si>
    <t>德鲁伊 术士</t>
  </si>
  <si>
    <t>你试图安抚一头施法距离内你能看见的野兽，目标野兽必须成功通过一次感知豁免，否则将在法术持续时间内被你魅惑。若它正与你或你的友方生物战斗，则其进行该豁免时具有优势。
该野兽被魅惑时，只要你与其处于同一位面就可以与之保持心灵感应。你在有意识时，可以通过心灵感应命令该生物（不需要作动作），而它则会尽量服从。你可以描述一个简单具体的行为指令，比如“攻击那个生物”“跑到那个位置”或是“去拿那个物品”。生物完成一项指令却未收到你的进一步指示时，将会使用其本身的能力尽可能的保护自己。
你可以使用动作以彻底而精确的控制目标。而该生物则只能作你选择的动作，且不能作任何你没有允许的动作，并持续至你下回合结束。在此期间，你还可以要求该生物作一个反应，但这需要你使用自己的反应来实现。
每次目标受到伤害时，都可以尝试进行一次感知豁免，豁免
成功则法术终止。
升环施法效应。
使用5 环法术位施展该法术时，持续时间变为：专注，至多10 分钟。使用6 环法术位施展该法术时，持续时间变为：专注，至多1 小时。使用7 环或更高法术位施展该法术时，持续时间变为：专注，至多8 小时。</t>
  </si>
  <si>
    <t>Conjure Minor Elementals</t>
  </si>
  <si>
    <t>德鲁伊 法师</t>
  </si>
  <si>
    <t>你召唤元素生物并使其显现在施法范围内一处你能看见但未被占据的空间。选择以下选项之一作为显现的生物：
一个挑战等级2 或更低的元素生物
两个挑战等级1 或更低的元素生物
四个挑战等级1/2 或更低的元素生物
八个挑战等级1/4 或更低的元素生物
每个被该法术召唤的元素生物在生命值降至0，或者法术终止时消失不见。
被召唤的生物对你和你的伙伴保持友善关系。每次召唤出来的所有生物视为一个团体来掷先攻权，并依此获得其自己的行动回合。他们服从你发出的所有语言命令（不需要你作动作）。如果你不发出任何命令，这些生物会在敌对生物前保护自己，如果没有敌对生物则不执行任何动作。
这些生物的具体数值由DM 掌控。
升环施法效应。
使用更高法术位施展该法术时，选择上文所述召唤选项之一，并显现更多生物：6 环法术位显现两倍生物，8 环法术位显现三倍生物。</t>
  </si>
  <si>
    <t>Giant Insect</t>
  </si>
  <si>
    <t>你指定施法距离内至多十只蜈蚣，或三只蜘蛛，或五只黄蜂，或一只蝎子作为法术目标，在法术持续时间内你将其转化为它们自然形态的巨大版本。蜈蚣变成巨型蜈蚣，蜘蛛变成巨型蜘蛛，黄蜂变成巨型黄蜂，蝎子变成巨型蝎子。
每只生物都将服从你的口头命令。在战斗中，它们每轮在你的回合行动。这些生物的属性数据及其动作选项和移动能力均由DM 掌控。
在法术持续时间内，目标生物将维持其巨大的体型，直到其生命值降至0 或你用一个动作解除其身上的效应为止。
DM 可能会允许你指定不同的生物作为法术目标。例如，如果你转化一只蜜蜂，则其巨大版本可能会使用与巨黄蜂一样的属性数据。</t>
  </si>
  <si>
    <t>Storm Sphere E</t>
  </si>
  <si>
    <t>你指定施法距离内一点，以该点为中心出现一个由强风构成的 20 尺半径球体。球体将在法术持续时间内维持存在。在球体出现时身处其中的生物，或是在球体内结束其回合的生物均必须成功通过一次力量豁免否则受 2d6 的钝击伤害。球体所在的空间成为困难地形。
直到法术终止，你可以在每个自己的回合使用一个附赠动作，令球体中心射出一发闪电，攻击距中心不超过 60 尺范围内的生物。进行一次远程法术攻击。若命中，则目标受 4d6 的闪电伤害。
在球体周围 30 尺内的生物为聆听而作的感知（察觉）检定具有劣势。
升环施法效应。
使用5 环或更高环法术位施展该法术时，你使用的法术位每比 5 环高一环，所有效应产生的伤害便各增加 1d6。</t>
  </si>
  <si>
    <t>Vitriolic Sphere E</t>
  </si>
  <si>
    <t>V、S、M（一滴巨蜗牛的胆汁）</t>
  </si>
  <si>
    <t>你指定施法距离内一点，一颗直径 1 尺的发光强酸球飞向那里爆炸，并将酸液飞溅到 20 尺半径内的区域。该区域中的每个生物必须进行一次敏捷豁免。豁免失败者将受到 10d4 的强酸伤害，并在其下个回合结束时再受 5d4 的强酸伤害。豁免成功者只受半数初始伤害且其下个回合结束时不在受相应伤害。
升环施法效应。
使用5 环或更高环法术位施展该法术时，你使用的法术位每比 5 环高一环，初始伤害便增加 2d4。</t>
  </si>
  <si>
    <t>（一滴巨蜗牛的胆汁）</t>
  </si>
  <si>
    <t>Watery Sphere E</t>
  </si>
  <si>
    <t>你在施法距离内你能看见的一点上召唤出一个半径 10 尺的水球。水球可以悬浮于空气中，但其离地高度不能超过10 尺。水球将在法术持续时间内维持存在。
身处水球空间内的任何生物必须进行一次力量豁免。豁免成功者将被排出到水球周围最近的未被占据的空间中。巨 型或更大体型生物进行此豁免时直接判为成功。豁免失败者将被水球束缚，被水淹没。在每个其自己回合结束时，被束缚的生物可以再次进行此豁免。
水球可容纳至多四个中型生物，或是一个大型生物。若水球再束缚了一个超过其上限的生物，则一个已被束缚的随机生物将被排除，其将出现在水球周边 5 尺范围内并失足倒地。你可以用一个动作在直线方向上移动水球，至多移动 30 尺。若其移动时经过了一个坑、悬崖或类似地形，则它会安全的落下，直到悬浮在地表 10 尺为止。水球束缚的所有生物也会随之移动。你可以用水球撞击生物来迫使其进行豁免，但每回合不得超过 1 次。
当此法术终止时，水球会散落地面并熄灭其周围 30 尺内的所有普通火焰。所有被水球束缚的生物会在该处摔下倒地。</t>
  </si>
  <si>
    <t>Elemental Bane E</t>
  </si>
  <si>
    <t>指定施法距离内你能看见的一个生物，并选择下述伤害 类型之一：强酸，冷冻，火焰，闪电或雷鸣。目标必须成功通过一次体质豁免否则便在此法术持续时间内受其影响。受影响生物每回合第一次选定类型伤害影响时，目标额外受 2d6 的对应类型伤害。此外，在法术终止前该目标将失去对应伤害的所有抗性。
升环施法效应。
使用5 环或更高环法术位施展该法术时， 你使用的法术位每比 5 环高一环，便可以额外指定一个生物作为目标。指定生物时，每个生物间的距离不得超过 30 尺。</t>
  </si>
  <si>
    <t>Steel Wind Strike</t>
  </si>
  <si>
    <t>5环/咒法</t>
  </si>
  <si>
    <t>S、M（一把价值至少1SP的近战武器）</t>
  </si>
  <si>
    <t>你舞动用于施法的武器，随后忽然消失并发起袭击，恰如同一阵钢铁的疾风。选择施法距离内最多5个可见生物。进行一次近战法术攻击检定对抗每个生物。若击中，目标承受6d10力场伤害。
在这之后，你可以传送到一个你击中或未击中的生物周围5尺内，你可以看见的未被占据的空间。</t>
  </si>
  <si>
    <t>（一把价值至少1姿势（S）P的近战武器）</t>
  </si>
  <si>
    <t>Enervation</t>
  </si>
  <si>
    <t>5环/死灵</t>
  </si>
  <si>
    <t>墨色的黑暗触须从你身上延伸，触碰法术距离内你可见的一个生物并汲取它的生命。目标必须进行敏捷豁免检定。若豁免成功，目标将受到2d8暗蚀伤害，随后法术结束。若豁免失败，目标受到4d8暗蚀伤害，并且直到法术结束之前，你在每个自己的回合都可以用你的动作对目标自动造成4d8暗蚀伤害。如果你使用你的动作来做其他任何事情，则法术即刻结束。此外，如果目标位于法术射程外或对你有全掩蔽，法术同样会结束。
每次法术对目标造成伤害，你都可以恢复目标受到的暗蚀伤害量的一半生命值。
升环效果：当你使用6环或更高的法术位施放该法术时，使用的法术位每高一环，伤害便增加1d8。</t>
  </si>
  <si>
    <t>Far Step</t>
  </si>
  <si>
    <t>你传送至60尺内一处你可见且未被占据的空间。在法术结束之前你的每个回合，你都可以用附赠动作再次通过这个方法传送。</t>
  </si>
  <si>
    <t>Wall of Light</t>
  </si>
  <si>
    <t>5环/塑能</t>
  </si>
  <si>
    <t>V、S、M（一面手镜）</t>
  </si>
  <si>
    <t>明亮的、闪光的墙壁在施法距离内你选择的一点出现。这面光墙的方向由你决定：你可以使墙成为水平或垂直的结界，亦可以使它成一定倾角。它可以浮在空中，也可以立于坚实的表面上。墙壁的长度至多60英尺，高度至多10英尺，厚度至多5英尺。墙会阻挡视觉线，但是生物和物体可以穿过它。它发出120英尺的明亮照明和额外120英尺的微光照明。
当光墙出现时，在那个区域里的每个生物都必须进行体质豁免检定。若豁免失败，生物受到4d8光耀伤害，并且目盲1分钟。若豁免成功，它只承受一半伤害并且不会被目盲。一个被目盲的生物可以在它的每个回合结束时重新进行体质豁免检定，若成功则结束对自己的目盲效果。在墙壁区域内结束回合的生物也会受到4d8光耀伤害。
直到法术结束之前，你可以使用你的动作从墙上发射出一条光辉射线，袭击它60英尺内的一个你可以看见的生物。进行一次远程法术攻击检定。若击中，目标承受4d8光耀伤害。无论击中或失手，墙壁的长度都会被减少10英尺。如果墙壁的长度被降低至0英尺，法术结束。
升环效果：当你使用6环或更高的法术位施放该法术时，使用的法术位每高一环，伤害便增加1d8。</t>
  </si>
  <si>
    <t>（一面手镜）</t>
  </si>
  <si>
    <t>Immolation</t>
  </si>
  <si>
    <t>火焰环绕了距离之内，你能看到的一个生物。该目标必须进行一次敏捷豁免检定。若豁免失败，其受到8d6点火焰伤害，豁免成功则只受到上述伤害的一半。若豁免失败，目标同时会在此法术的持续时间内被点燃。燃烧的目标会照亮周围30英尺半径的区域，并在外围30英尺范围内产生微弱的亮光。在其每个回合的结束，目标重复进行豁免检定。检定失败则受到4d6点火焰伤害。而豁免成功则刺法术终结。这些魔法火焰无法被非魔法的方式熄灭。
若此法术造成的伤害杀死了目标，目标化为灰烬。</t>
  </si>
  <si>
    <t>Synaptic Static</t>
  </si>
  <si>
    <t>5环/附魔</t>
  </si>
  <si>
    <t>你选择距离内的一点，并在那里引发心灵能量的爆炸。以那一点为圆形，20英尺半径球形范围内的每个生物必须进行一次智力豁免检定。智力值为2或更低的生物不受这个法术的影响。豁免失败的生物受到8d6精神伤害，成功则只承受一半。
豁免失败生物的思想会在1分钟内变得混乱。在持续时间中，投掷一个d6，每次它进行攻击检定、属性检定和因为维持专注进行体质豁免检定时，它都要从结果上减去这个数值。在目标的每个回合结束它都可以重新进行智力豁免检定，若成功将结束这个效果对自己的影响。</t>
  </si>
  <si>
    <t>Skill Empowerment</t>
  </si>
  <si>
    <t>5环/变化</t>
  </si>
  <si>
    <t>你的魔法加深了生物对自己才华的理解。你触碰一个自愿生物，并给予它你选择的一项技能的专精；直到法术结束之前，生物每次在使用选择的技能进行属性检定时都可以将它的熟练值加倍。
你所选择的技能必须是目标已经熟练的并且没有受益于其他类似将熟练值加倍的效果，例如专精Expertise。</t>
  </si>
  <si>
    <t>Holy Weapon</t>
  </si>
  <si>
    <t>你为你触碰的武器注入神圣的力量。直到法术结束之前，武器都会发散出30英尺半径的明亮照明和额外30英尺的微亮照明。此外，用这把武器击中时会造成额外2d8光耀伤害。武器在持续期间转变为魔法武器如果原本它并非。
在你自己的回合中以一个附赠动作，你可以解散这个法术并使武器爆发出强光。在你周围30英尺内，每个由你选择的可见生物必须进行体质豁免检定。若豁免失败，生物将受到4d8光耀伤害，并且在1分钟内目盲。豁免成功将只承受一半伤害并不会目盲。在被目盲的生物每个回合结束时它都可以重新进行体质豁免检定，若成功将结束效果对自己的影响。</t>
  </si>
  <si>
    <t>Dawn</t>
  </si>
  <si>
    <t>V、S、M（价值至少100GP的旭日坠饰）</t>
  </si>
  <si>
    <t>拂晓之光落在施法距离内你指定的地点，形成一道30英尺半径、40英尺高度的明亮光柱。这个光芒被视为阳光。
当光柱出现时，每个处于其中的生物都必须进行体质豁免，失败将受到4d10光耀伤害，成功则只承受一半。在光柱中结束回合的生物也必须再次进行这个豁免。
如果你在光柱60英尺内，你可以在你的回合以一个附赠动作将它移动60英尺</t>
  </si>
  <si>
    <t>（价值至少100GP的旭日坠饰）</t>
  </si>
  <si>
    <t>Danse Macabre</t>
  </si>
  <si>
    <t>黑暗力量的线从你的指尖延伸，刺穿了法术距离内最多5具你可见的小型Small或中型Medium的尸体。每具尸体都立即站起变为亡灵。你自由决定它是僵尸或者骷髅（僵尸和骷髅的数据参考怪物手册），并且它们在攻击和伤害检定中得到等同你的施法属性调整值的加值。
你可以用你的附赠动作精神性地指挥你用这个法术创造的生物，并对它们发出同样的命令。生物必须在你60英尺内才能接受命令。你决定被操纵的生物下回合的动作和移动。或者，你可以下达宽泛的命令，例如守护某个房间或走廊。如果你不下达命令，生物只会保护自己对抗敌对生物。一旦被下达命令，生物会持续执行命令直到任务完成。
你对这些生物的控制持续到法术结束，在那之后它们立即变回无生命状态。
升环效果：当你使用6环或更高的法术位施放该法术时，使用的法术位每高一环，你就可以活化额外的两具尸体。</t>
  </si>
  <si>
    <t>Infernal Calling</t>
  </si>
  <si>
    <t>V、S、M（一块至少价值999GP的红宝石）</t>
  </si>
  <si>
    <t>说出黑暗的咒语，你从九狱之中召唤来魔鬼。你选择挑战等级在6或更低的一种魔鬼的类型，例如猬魔Barbed Devils或须魔Bearded Devils。魔鬼出现在施法距离内你可以看见的一处未被占据的空间。魔鬼在生命值降低至0或法术结束时消失。
魔鬼对你和你的同伴是不友好的。为魔鬼投掷先攻，并且它拥有自己的回合。它处于DM的控制之下并在它的每个回合依据本性来进行行动。如果它认为自己能取胜它有可能会攻击你，或者它会诱惑你承诺一个邪恶行为来交换它的有限服务。DM掌握这个生物的数据。
在你的每个回合中，你都可以尝试向魔鬼发出口头命令（不需要任何动作）。如果命令可能产生的结果与它的愿望一致，尤其是可能会让你走向邪恶，魔鬼会遵从命令。否则，你必须进行魅力（欺瞒、威吓或说服）检定对抗它的感知（洞察）检定。如果你说出这个魔鬼的真名，你在这次检定中具有优势。如果你的检定失败，在法术余下的持续时间中魔鬼将免疫你的口头命令，虽然它仍旧可以选择执行。如果你的检定成功，魔鬼会执行你的命令直到完成，例如“攻击我的敌人”，“探索前面的房间”，或者是“将这个信息带给女王”。在那之后它返回向你报告自己已经完成。
如果你的专注在法术到达完整的持续时间之前中断，且魔鬼已经免疫了你的口头命令，那么它不会立即消失，而是在消失之前以它选择任何方式活动3d6分钟。
如果你拥有某个特定的魔鬼邪符，并且它的挑战等级在法术允许的适当范围+1里，你可以召唤那个魔鬼，它会遵从你的命令而你无需魅力检定。
升环效果：当你使用6环或更高的法术位施放该法术时，使用的法术位每高一环，允许召唤的魔鬼挑战等级就+1。</t>
  </si>
  <si>
    <t>（一块至少价值999GP的红宝石）</t>
  </si>
  <si>
    <t>Negative Energy Flood</t>
  </si>
  <si>
    <t>V、M（一块破碎的骨头和一块方形的黑色丝绸）</t>
  </si>
  <si>
    <t>你向距离内一个可见生物发出丝带状的负能量。如果目标不是不死生物，他必须进行一次体质豁免检定，并在豁免失败时受到5d12点暗蚀伤害，若豁免成功则只承受一半。被这个伤害杀死的目标将在你的下回合开始被唤起为一只僵尸。僵尸会追杀距离他最近的、他可以看见的任何生物。僵尸的数据参考怪物图鉴。
如果你以不死生物作为目标使用这个法术，目标不需要进行豁免检定，取而代之的是目标得到5d12的一半作为临时生命。</t>
  </si>
  <si>
    <t>（一块破碎的骨头和一块方形的黑色丝绸）</t>
  </si>
  <si>
    <t>Wrath of Nature</t>
  </si>
  <si>
    <t>你唤醒自然界的精魂对抗你的敌人。选择施法距离内你可见的一点，精魂令那一点为中心60英尺立方区域内的树木、岩石和草丛被活化，直到法术结束。
草丛和灌木Grasses and Undergrowth：
立方区域内被草丛或灌木覆盖的地面对你的敌人而言是困难地形。
树木Trees：
在你的每个回合开始，在立方区域内的任何树木周围10英尺范围内的每个你的敌人都必须成功进行敏捷豁免检定，否则会因为树枝的挥打受到4d6挥砍伤害。
根与藤Roots and Vines：
在你的每个回合结束时，立方区域内站于地面上的一个你选择的生物必须成功进行力量豁免检定，否则会被束缚直到法术结束。被束缚的生物可以使用它的动作来进行一次力量（运动）检定对抗你的施法DC，如果成功将会结束这个效果对自己的影响。
投石Rocks：
在你的回合中以一个附赠动作，你可以使一块立方区域中的松动岩石投掷向同样在区域里的一个你可见的生物。若击中，目标受到3d8非魔法钝击伤害，并且必须成功进行力量豁免检定否则被击倒。</t>
  </si>
  <si>
    <t>Control Wind</t>
  </si>
  <si>
    <t>你获得对距离内，你可以看见的，100立方英尺的空气的操控能力。当施放此法术时，选择下述效果之一。该效果将在法术的持续时间内始终生效，除非你在稍后的回合中使用一个动作来调整为其他的效果。你也可以使用你的动作来暂停效应或重启一个被暂停的效应。
狂风Gusts：
你操控的空气中产生了一阵狂风，持续的向一个由你选择的水平方向吹去。你选择风力的强度：微风calm，大风moderate和强风strong。若风力为大风或强风，进入或者离开区域，或者是穿过其中的远程武器攻击在其攻击检定中得到劣势。若风力为强风，逆风而行的生物每移动1英尺需要额外消耗1英尺的移动力。
下沉气流Downdraft：
你操控的空气产生了向下的气流，从空间的顶部开始下沉。穿过其中的远程武器攻击，或是对于处于其中的生物进行的远程武器攻击在其攻击检定中得到劣势。生物每回合第一次飞进受影响的空间，或是在飞行状态下于受影响的空间开始其回合，其必须进行一次力量豁免检定。若检定失败，该生物摔落倒地。
上升气流Updraft：
你操控的空气产生了向上的气流，从空间的底部开始上升。在该空间内结束摔落的生物只会因为该摔落受到一半的伤害。处于该空间内的生物垂直跳跃时，其能比正常情况下跳跃的高度高出10英尺。</t>
  </si>
  <si>
    <t>Transmute Rock</t>
  </si>
  <si>
    <t>V、S、M（陶土和水）</t>
  </si>
  <si>
    <t>你选定距离内，你能看到的，不超过40立方英尺区域内的岩石或泥土，并选择下述效果之一。
化石为泥Transmute Rock to Mud：
该区域内任何种类的非魔法石块在法术的持续时间内变成等量的稀薄、可流动的泥浆。
若你将法术施放在一处区域或地表，其将变得足够瘫软，足以令生物陷入其中。生物穿过泥浆的每英尺均消耗4英尺的移动力，而在你施法时处于该区域内的生物需要进行一次力量豁免检定。若一个生物在一个回合内第一次进入此区域，或在此区域内结束其回合，其也需要进行此豁免检定。若豁免失败，其将没入泥浆并被束缚，虽然他可以以一个动作来把自己拽出泥浆以结束束缚。
若你对天花板施放此法术，泥浆会掉落。在泥浆掉落时处于其下方的所有生物必须进行一次敏捷豁免检定。若检定失败则该生物受到4d8点钝击伤害，检定成功者只受到上述伤害的一半。
化泥为石Transmute Mud to Rock：
在法术的持续时间内，区域内不超过10英尺深的非魔法泥土或流沙变为柔软的岩石。在变化的泥土中的生物需要进行一次敏捷豁免检定。若豁免成功，该生物安全的移动到未被占据的一处地表上。若豁免失败，该生物被岩石所束缚。被束缚的生物、或者是其他可以触及到它的生物，可以使用一个动作以试图通过一次力量检定（DC20）来令其脱困。岩石拥有15AC和25点生命值，并且免疫毒素和精神伤害。</t>
  </si>
  <si>
    <t>（陶土和水）</t>
  </si>
  <si>
    <t>Maelstrom</t>
  </si>
  <si>
    <t>V、S、M（漏斗形状的纸张或叶片）</t>
  </si>
  <si>
    <t>大量的水出现在距离之内，你能看到的一点处，形成了5英尺深、30英尺半径的大漩涡。该点必须处于地面或者水体表面。直到法术终结，该区域成为困难地形，所有在该区域开始其回合的生物必须通过一次力量豁免检定，否则收到6d6点钝击伤害并被拉向中心10英尺。</t>
  </si>
  <si>
    <t>（漏斗形状的纸张或叶片）</t>
  </si>
  <si>
    <t>Conjure Volley</t>
  </si>
  <si>
    <t>你向空中用远程武器射出一发非魔法的弹药或者掷出一把非魔法的投掷武器，并指定施法距离内一点，随后，无数以所发射弹药或武器为原型的复制体向该点倾盆而下，并在完成攻击后消失不见。箭雨充斥以目标点为中心半径40 尺，高20 尺的柱状区域，其内的每个生物都必须进行一次敏捷豁免，豁免失败者将受到8d8 点伤害，豁免成功则伤害减半。法术所造成伤害的类型与用作法术成分材料的弹药或武器相同。</t>
  </si>
  <si>
    <t>Swift Quiver</t>
  </si>
  <si>
    <t>V、S、M（一个箭袋，其内至少要有一发弹药）</t>
  </si>
  <si>
    <t>你对箭袋施展该法术，使其可以凭空创造出无尽的非魔法弹药，而你只要把手伸进箭袋里就会有弹药自己跳到你的手中。
直至法术结束前，你的每一回合都可以用一个附赠动作发动两次攻击，但用以发动攻击的武器必须使用受术箭袋中的弹药。
你每次完成这种攻击时，箭袋上的魔法便会自动创造出一发同样的非魔法弹药作为补充。法术终止时，该法术创造出来的所有弹药都将自行分解消失。当你不再持有该箭袋时，该法术也即刻终止。</t>
  </si>
  <si>
    <t>（一个箭袋，其内至少要有一发弹药）</t>
  </si>
  <si>
    <t>Contact Other Plane</t>
  </si>
  <si>
    <t>5环/预言（仪式）</t>
  </si>
  <si>
    <t>你与一名半神，或者一个古老的贤者亡魂，又或是其他异位面的神秘实体建立了精神的连接。与这些跨位面亚种生物进行的知性接触可能会增加你的精神负担，甚至导致精神崩溃。当你施展此法术时，进行一个DC15 的智力豁免。豁免失败时，你受到6d6 点心灵伤害并因此而变得错乱，直至完成一个长休以结束该状态。处于错乱状态时，你不能执行动作，不能理解其他生物说的话也无法阅读，你说出口的也都是一些含糊不清的语句。对你施放法术高等复原术greater restora-tion 可以直接终止该效应。
豁免成功时，你可以询问该实体五个问题。你必须在法术结束前提出你的问题。而你所提出的每条问题DM 都可以用一个单词作回答，比如“是”“不是”“可能”“不可能”“没关系”或是“不清楚”（如果该实体不知道该问题答案时）。如果一个单词的答案可能导致误导，DM 可能会用一句短语来作为问题的答案。</t>
  </si>
  <si>
    <t>Creation</t>
  </si>
  <si>
    <t>5环/幻术</t>
  </si>
  <si>
    <t>V、S、M（所创造物品的一小部分）</t>
  </si>
  <si>
    <t>你从堕影冥界取来一些暗影物质，并在施法距离内创造一个非活体的物件。你可以创造一个植物质（类似纺织品、绳索、木质等）的物件。也可以创造一个矿物质（类似石质、水晶、金属等）的物件。创造出来的物件大小必需在5 尺立方内，且其形态与材质你必需曾经见过。
法术的持续时间由所创造物件的材质决定。如果所创造物件由多种材质组合而成，则其存在时间取其中最短者。
材质                         持续时间
植物质vegetable matter       1 日
石质stone 或水晶crystal      12 小时
贵金属precious metals        1 小时
宝石gems                     10 分钟
精金adamantine 或秘银mithral 1 分钟
施展其他法术时，如果以这些创造物作为其材料成分将会使该法术施法失败。
升环施法效应。
使用6 环或更高法术位施展该法术时，你使用的法术位每比5 环高一环，创造物尺寸的立方边长就加大5 尺。</t>
  </si>
  <si>
    <t>（所创造物品的一小部分）</t>
  </si>
  <si>
    <t>Cloudkill</t>
  </si>
  <si>
    <t>你在施法距离内指定一点，并以该点为中心创造一片20 尺半径的球状黄绿色剧毒浓雾，且该浓雾会围绕拐角扩散。雾气在法术持续时间内维持存在，但仍会被强风吹散。而其存在区域则视为重度遮蔽。
任何生物在一个回合内第一次进入法术区域，或者在区域内开始其回合时，必须进行一次体质豁免。豁免失败者将受到5d8点毒素伤害，豁免成功则伤害减半。该生物就算屏住呼吸或者不需要呼吸也会受到浓雾效应的影响。
浓雾在你每回合开始时沿着地面向远离你的方向移动10 尺。雾气比空气重，因此会沉落低洼地面甚至渗进地隙中。
升环施法效应。
使用6 环或更高法术位施展该法术时，你使用的法术位每比5 环高一环，法术的伤害就增加1d8。</t>
  </si>
  <si>
    <t>Cone of Cold</t>
  </si>
  <si>
    <t>V、S、M（一个小水晶或玻璃锥）</t>
  </si>
  <si>
    <t>一片冷空气从你手上迸发而出。在60 尺锥状区域内的每个生物必须进行一次体质豁免。豁免失败者将受到8d8 点冷冻伤害，豁免成功则伤害减半。
被该法术杀死的生物将成为一尊冰冻塑像并持续至被解冻。
升环施法效应。
使用6 环或更高法术位施展该法术时，你使用的法术位每比5 环高一环，法术伤害就增加1d8。</t>
  </si>
  <si>
    <t>（一个小水晶或玻璃锥）</t>
  </si>
  <si>
    <t>Telekinesis</t>
  </si>
  <si>
    <t>你获得以意念移动操纵生物或物件的能力。施展该法术时，你可以对施法距离内一个你能看见的生物或物件以你的意念造成下列详述的效应。你也可以在随后法术持续时间内的自己的任一回合里以一个动作实现该行为。你可以一轮接一轮地影响同一个目标，也可以在任何时候选择一个新的目标。如果你改变了目标，则之前的目标将不再受该法术影响。
生物Creature。
你可以尝试移动一个巨型或更小的生物。以你的施法关键属性进行一次属性检定，并与目标生物的力量检定进行对抗。如果你在对抗中胜出，则你可以使该生物朝任何方向（包括竖直向上）移动30 尺，但不能让它离开施法距离。在你的下一回合结束前，该生物将被你的遥控抓握束缚。而被朝正上方抬起的生物会在半空中悬停。
在随后的回合中，你可以再次进行前面进行过的对抗来尝试继续抓住该生物（消耗一个动作）。
物件Object。
你可以尝试移动一个重量不超过1000 磅的物件。如果该物品没有被任何生物所着装或携带，则你可以自动使它朝任何方向移动30 尺，但不能让它离开施法距离。
如果该物件已被着装或携带，则你必须以你的施法关键属性进行一次属性检定，并与该生物的力量检定进行对抗。如果你在对抗中胜出，则你可以把目标物件从该生物身上拿走，并且使该物体朝任意方向移动30 尺（但不能让它离开施法距离）。
你可以使用心灵遥控来对物体进行精密操作，例如操纵一件简单的工具，打开一扇门或一个容器，把东西放进或拿出一个打开的容器中，或是把一个小瓶子里的东西倒出来。</t>
  </si>
  <si>
    <t>Dream</t>
  </si>
  <si>
    <t>V、S、M（一把沙子，一点墨水，和一支从沉睡的鸟儿身上拔下的可书写羽毛）</t>
  </si>
  <si>
    <t>此法术将塑造一个生物的梦境。指定一个你已认知且与你同处一个位面的生物。那些不睡眠的生物（比如精灵），则不会被该法术影响。你或一个被你触碰的自愿生物，将作为信使进入出神状态。该状态下，信使能够意识到自己周围的状况，但是不能执行动作或进行移动。
如果目标正睡着，则信使可以进入其梦中并在其沉睡期间与之交流。信使可以在法术持续时间内在梦中创造景观、物件和其他影像。信使可以随时结束出神状态并提前终止法术效应。而目标在完全醒来后，可以回忆其梦境的内容。如果你施法时目标醒着，则信使可以了解到这点。此时信使可以终止出神和法术，或是等待目标入睡再进入其梦境。
你可以让信使以可怕的形象出现。但此时信使只能提供不超过十个单词的信息，而且目标必须成功通过一次感知豁免。豁免失败时，怪影萦绕的噩梦就会影响目标的睡眠，使其无法从休息中获益。并且在其醒来时受到3d6 点心灵伤害。
如果你拥有目标身体的部分，比如头发，指甲或类似的东西。则目标进行该豁免时具有劣势。</t>
  </si>
  <si>
    <t>（一把沙子，一点墨水，和一支从沉睡的鸟儿身上拔下的可书写羽毛）</t>
  </si>
  <si>
    <t>Hold Monster</t>
  </si>
  <si>
    <t>指定施法距离内一个你能看见的生物。该目标必须进行一次感知豁免，豁免失败则其在法术持续时间内陷入麻痹。该效应对不死生物无效。目标在其每回合结束时可以再进行一次感知豁免，豁免成功则终止其身上该法术的效应。
升环施法效应。
使用6 环或更高法术位施展该法术时，你使用的法术位每比5 环高一环，你就可以额外指定一个生物。指定目标时，每个目标生物必须身处其他目标30 尺范围内。</t>
  </si>
  <si>
    <t>Animate Objects</t>
  </si>
  <si>
    <t>物件在你的命令下“活”了过来。在施法距离内指定至多十个未被持用或穿戴的非魔法物件作为法术目标。其中，中型目标视为两个物件，大型目标视为四个物件，而巨型目标则视为八个物件，而你无法活化比巨型更大的物件。施法后，每个目标被唤起为受你控制的生物直至法术终止，或直至该生物生命值降至0。你可以使用一个附赠动作并以精神命令操纵500 尺内任何你用此法术唤起的生物（如果你操纵多个生物，则你的命令可以同时传达给它们全部或是其中的某几个，不过只能使用同一种命令）。你决定被操纵生物下回合的动作和移动。或者，你也可以选择下达宽泛的命令（比如守护某个房间或走廊）。没有接受到你命令的生物只会对敌对生物作出自卫行为。一旦被下达命令，该生物会持续执行命令直到任务完成。
活化物件属性资料Animated Object Statistics
体型 HP AC 攻击             力量 敏捷
微型 20 18 命中+8，伤害1d4+4  4   18
小型 25 16 命中+6，伤害1d8+2  6   14
中型 40 13 命中+5，伤害2d6+1  10  12
大型 50 10 命中+6，伤害2d10+2 14  10
巨型 80 10 命中+8，伤害2d12+4 18   6
被活化物件的AC、HP、攻击，以及力量和敏捷值由其体型决定。其体质为10，智力和感知为3，魅力为1。其速度为30尺，如果它没有腿或者类似的构造，则改为30 尺的飞行速度并且可以悬浮。如果该物件被牢牢固定在某个表面或更大的物件上（例如被铁链拴在墙上），则其速度为0。其拥有30 尺盲视感官，该感官范围之外则视为目盲状态。被活化物件的生命值降至0 时，即变回普通的物件，且以物件形态承受所有溢出的伤害。如果你命令活化物件发动攻击，则它可以对其5 尺内的一个生物发动一次近战攻击。它将发动一记猛击并造成钝击伤害，相应的攻击加值和伤害由其体型决定。此外，DM 还可以认定某些物件可以造成挥砍或穿刺伤害。
升环施法效应。
使用6 环或更高法术位施展该法术时，你使用的法术位每比5 环高一环，就多唤起两个物件。</t>
  </si>
  <si>
    <t>Dominate Person</t>
  </si>
  <si>
    <t>你试图安抚一个施法距离内你能看见的类人生物，目标生物必须必须成功通过一次感知豁免，否则将在法术持续时间内被你魅惑。若它正与你或你的友方生物战斗，则其进行该豁免时具有优势。
目标被魅惑时，只要你与其处于同一位面就可以与之保持心灵感应。你在有意识时，可以通过心灵感应命令该生物（不需要作动作），而它则会尽量服从。你可以描述一个简单具体的行为指令，比如“攻击那个生物”“跑到那个位置”或是“去拿那个物品”。生物完成一项指令却未收到你的进一步指示时，将会使用其本身的能力尽可能的保护自己。
你可以使用动作以彻底而精确的控制目标。而该生物则只能作你选择的动作，且不能作任何你没有允许的动作，并持续至你下回合结束。在此期间，你还可以要求该生物作一个反应，但这需要你使用自己的反应来实现。
每次目标受到伤害时，都可以尝试进行一次感知豁免，豁免成功则法术终止。
升环施法效应。
使用6 环法术位施展该法术时，持续时间变为：专注，至多10 分钟。使用7 环法术位施展该法术时，持续时间变为：专注，至多1 小时。使用8 环或更高法术位施展该法术时，持续时间变为：专注，至多8 小时。</t>
  </si>
  <si>
    <t>Seeming</t>
  </si>
  <si>
    <t>该法术允许你修改施法距离内你能看见的任意数量生物的外观。你对指定的每个目标生物分别赋予一个虚假的新外貌。不愿意受该法术影响的目标可以进行一次魅力豁免，豁免成功则不受该法术影响。
该法术能改变生物的物理外观，也能伪装出服装、护甲、武器和装备。肉眼看来目标的身高可以有1 尺的增减，体态可胖可瘦可匀称。但是你不能改变身体的形状，所以目标变形的样子必须有四肢或类似的生理结构。此外，你可以随意改变其他的外观特征。该法术一直持续至持续时间结束，不过你可以用一个动作提前将其解除。
此法术产生的变化无法应对物理检查。比如，你用此法术添了一顶帽子，那么现实物件会穿过帽子，且触碰帽子的人会摸不到任何东西或摸到的是目标的头和头发。若你用该法术让目标变得消瘦，别人用手触碰该目标时，看起来就像用手摸着空气。
一个生物可以使用其动作仔细观察一个目标，并进行一次对抗法术豁免DC 的智力（调查）检定以。检定成功则观察者将一时到目标进行了伪装。</t>
  </si>
  <si>
    <t>Teleportation Circle</t>
  </si>
  <si>
    <t>V、M（稀有粉笔和浸有价值50gp珍稀宝石的墨水，作为该法术的耗材）</t>
  </si>
  <si>
    <t>施展该法术时，你在地上画出一个直径十尺的圆圈，并在其周围画出符文。这个圆形法阵将你所处的位置与你选择的一个与你处在同个位面上的永久传送法阵相连（你必须知道该法阵的符文序列）。圆圈中将打开一个发光的传送门，并一直维持到你的下一回合结束。任何进入传送门的生物将立即出现在目标法阵附近5 尺内（如果该空间已被占据，则出现在最靠近目标法阵的未被占据空间）。
许多神殿、公会和其他重要的场所都在其中某处设有永久的传送法阵。这种法阵各有自己的符文序列——按特定顺序排列的一串魔法符文。当你最初获得施放该法术的能力时，你会知道物质位面上两个永久法阵的符文序列（由DM 决定），随后你还可以在旅途中习得更多的符文序列。你只要花一分钟仔细研究一个新的符文序列就能够将其记录下来。
当你在一年里对同一地点每日连续施展该法术后，将创造出一个永久的传送法阵。而你在如此创造法阵时并不需要使用该法阵进行传送。</t>
  </si>
  <si>
    <t>（稀有粉笔和浸有价值50gp珍稀宝石的墨水，作为该法术的耗材）</t>
  </si>
  <si>
    <t>Raise Dead</t>
  </si>
  <si>
    <t>V、S、M（一颗至少价值500gp的钻石，作为该法术的耗材）</t>
  </si>
  <si>
    <t>你触碰一个已死的生物，使其复活。该生物的死亡时间必须不超过10 日。如果该生物的灵魂愿意并且能够回到其身体中，则它将以1 点生命值重生。该法术同样会中和该生物生前体内的毒素以及罹患的非魔法疾病，但对于魔法造成的疾病、诅咒和类似的效应则无能为力；如果没有在复活前治愈这些效应，则它们在该生物重获生命的时候继续生效。该法术不能复活不死生物。
该法术能治愈所有致命伤，但无法恢复失去的身体部位。如果该生物缺失了它生存所必要的身体部位或器官（比如头），则该法术自动失败。
死而复生是一个痛苦的体验。复活的目标在随后进行攻击检定、豁免检定和属性检定时具有－4 减值。该目标每完成一次长休，其减值就减少1，依次叠加直至减值完全消失。</t>
  </si>
  <si>
    <t>（一颗至少价值500gp的钻石，作为该法术的耗材）</t>
  </si>
  <si>
    <t>Legend Lore</t>
  </si>
  <si>
    <t>5环/预言</t>
  </si>
  <si>
    <t>V、S、M（价值至少250gp的熏香，作为法术的耗材。以及每块价值至少50gp的四块象牙板）</t>
  </si>
  <si>
    <t>点名或描述一个人物，或一处地点、一个物件。并用法术在你脑海中形成一段关于该事物重要传闻的简单概述。传闻可能是最近的流言，也可能是被遗忘的故事或不曾为人知晓的秘闻。如果该事物没有任何传奇事迹，则你不会获得任何信息。你掌握目标越多的信息，所得到的信息就越精确细致。
你由此得到的信息必定是准确的，但仍可能会以隐晦的话语表达。例如，如果你拿着一把神秘的魔法斧，则该法术可能会给你如下信息：“斧头嫉恶如仇，触碰其之邪恶者即受其苦痛惩戒，哪怕仅是光身斧柄也会反噬恶人之手。斧头的真正威力正在沉睡，唯有真正的石之子——那些爱慕着摩拉丁又被其眷恋之人在双唇咏出圣言鲁那格Rudnogg 时才能将其唤醒。”</t>
  </si>
  <si>
    <t>（价值至少250gp的熏香，作为法术的耗材。以及每块价值至少50gp的四块象牙板）</t>
  </si>
  <si>
    <t>Scrying</t>
  </si>
  <si>
    <t>诗人 牧师 德鲁伊 邪术师 法师</t>
  </si>
  <si>
    <t>V、S、M（一个至少价值1,000gp的聚焦镜，例如水晶球、银镜、圣水盆）</t>
  </si>
  <si>
    <t>你能看见和听见一个和你处于同一存在位面上的生物。目标生物必须进行一次感知豁免；该豁免的调整值与你对目标的了解程度有关，也与你和目标之间的物理联系程度有关。如果目标知道你在施展该法术，而它又愿意被你观察，则它可以自愿放弃该豁免。
了解程度                     豁免调整值
二手信息（你曾经听说过受术者）  +5
直接信息（你曾经见过受术者）    +0
熟悉（你对受术者很了解）        -5
联系程度                     豁免调整值
肖像或图像                      -2
所有物或衣物                    -4
身体部位，头发，指甲或类似物件  -10
如果对方豁免成功，则目标不受该法术影响，并且在24 小时内你不能尝试探知同一个目标。
如果对方豁免失败，则你在目标身边10 尺内创造出一个隐形的传感器。通过传感器，你可以身临其境地看见和听见周围的环境。传感器会跟随目标移动，并在法术持续时间内始终保持在目标10 尺之内。在能够看破隐形的生物眼中，你的探传感器是一个拳头大小的光球。
除生物之外，你也可以选择一个你以前见过的地点作为该法术的目标。这时，传感器会出现在目标地点且不会移动。</t>
  </si>
  <si>
    <t>（一个至少价值1,000gp的聚焦镜，例如水晶球、银镜、圣水盆）</t>
  </si>
  <si>
    <t>Geas</t>
  </si>
  <si>
    <t>诗人 牧师 德鲁伊 圣武士 法师</t>
  </si>
  <si>
    <t>你对施法距离内你能看见的一个生物置入一条魔法命令，并强迫其执行相应的某种服务或克制某种行为，甚至遵照你的要求行动。如果该生物可以理解你的意思，则它必须成功通过一次感知豁免，否则将在法术持续时间内被你魅惑。被魅惑生物每次作出与你的命令相悖的行为时，即受到5d10 点心灵伤害。该伤害一日至多生效一次。且不能理解你意思的生物不受该法术影响。
除了涉及导致必死结果的行为外，你向目标下达的任何命令都会生效。如果你发布自杀指令则法术即时终止。
你可以用一个动作解除命令并终止法术。法术如移除诅咒remove curse，高等复原术greater restoration 或祈愿术wish 同样可以终止该法术。
升环施法效应。
使用7 环或8 环法术位施展该法术时，持续时间变为1 年。使用9 环法术位施展该法术时，法术将一直持续至被上文提及的法术所终止。</t>
  </si>
  <si>
    <t>Planar Binding</t>
  </si>
  <si>
    <t>5环/防护</t>
  </si>
  <si>
    <t>V、S、M（一枚价值至少1000gp的宝石，作为该法术的耗材）</t>
  </si>
  <si>
    <t>24 小你尝试以该法术与一个生物建立誓约使其为你服务，该生物可以是天界生物、元素生物、精类生物、邪魔等生物种类之一。该生物在整个施法过程中必须在法术的施法距离内。典型的情况下，在施展该法术前，生物会先被召唤到一个反向作用的防护法阵magic circle 中困住。施法完成后，目标必须进行一次魅力豁免。豁免失败则目标在法术持续时间内与你建立誓约并服务于你。
如果该生物由其他法术所召唤或创造，则维持其存在的法术持续时间被延长至符合本法术的持续时间。
一个已建立誓约的生物必须尽其最大的能力遵从你的指示。你可以命令该生物在你冒险时陪伴你，或守卫一个地点，又或者传递一个信息。该生物将遵从你所下达指示的字面意义，但是如果此生物与你敌对，则它会努力曲解你的字面意思来达到它自己的目标。如果生物在法术终止前全部完成了你的指示而你们仍处于同一位面时，则它会到你面前向你汇报。如果你们处与不同位面，则它会回到其建立誓约之地，并呆停留该处直至法术终止。
升环施法效应。
使用6 环法术位施展该法术时，法术持续时间增为10 日，7 环则增为30 日，8 环为180 日，9 环为一年零一日。</t>
  </si>
  <si>
    <t>（一枚价值至少1000gp的宝石，作为该法术的耗材）</t>
  </si>
  <si>
    <t>Great Restoration</t>
  </si>
  <si>
    <t>V、S、M（价值至少100gp的钻石粉，作为该法术的耗材）</t>
  </si>
  <si>
    <t>你为一个触碰到的生物灌注正能量来解除一项弱化效应。你可以使目标的力竭等级降低一级，或者选择终止目标身上的下列效应之一：
一项影响目标的魅惑或石化效应
一项诅咒，包括目标与一件被诅咒魔法物品的调谐
对目标某项属性值的减损
一项降低目标生命值上限的效应</t>
  </si>
  <si>
    <t>（价值至少100gp的钻石粉，作为该法术的耗材）</t>
  </si>
  <si>
    <t>Mass Cure Wounds</t>
  </si>
  <si>
    <t>一波治愈的能量从施法距离内你指定的一点奔涌而出。你在该点周边30 尺半径的球状区域内指定至多六个生物，并使每个目标生物回复一定的生命值，其数值等于3d8＋你的施法关键属性调整值。该法术对不死生物和构装生物无效。
升环施法效应。
使用6 环或更高法术位施展该法术时，你使用的法术位每比5 环高一环，其治疗量就增加1d8。</t>
  </si>
  <si>
    <t>Mislead</t>
  </si>
  <si>
    <t>你变为隐形，同时在你站的地方出现一个和你一样的幻象分身。分身会持续存在至法术持续时间结束；但如果你发动攻击或施展法术，则终止该隐形效应。
你可以用你的动作将分身以至多两倍于你的速度移动，并且可以让他打手势、说话，以及以任何你指定的方式行事。
你可以通过分身的眼睛视物，用分身的耳朵聆听，如同你处于它的位置一样。你可以在自己回合内以一个附赠动作在自己与分身的感官间切换。而当你使用分身的感官时，本体周边的事物对你而言等同于处于目盲且耳聋的状态。</t>
  </si>
  <si>
    <t>Modify Memory</t>
  </si>
  <si>
    <t>你尝试重塑另一个生物的记忆。迫使一个你能看见的生物进行一次感知豁免。如果你正与该生物战斗，则它进行该豁免时具有优势。豁免失败时，该生物会在法术持续时间内被你魅惑。被魅惑的目标陷入失能状态且无法感知周边的事物，但它仍然能听到你的声音。如果它受到任何伤害或者成为另一个法术的目标，则该法术终止且目标的记忆不会被修改。
该魅惑状态持续时，你可以改变目标关于过去24 小时内经历的一个持续时间不超过十分钟的事件记忆。你可以永久地消除所有关于该事件的记忆，也可以让目标完美清晰地回忆起该事件的所有细节，甚至可以改变目标关于该事件记忆细节，或创造一段关于其他事情的记忆。
你必须通过话语来描述如何改变目标的记忆，并且目标必须能够听懂你的语言以便你植入被改变后的记忆。目标的意识会将你描述中所有缺失的细节填补完全。如果法术在你描述完被修改的记忆前就结束，则目标的记忆不会被改变，否则修改过的记忆会在法术终止时根植于目标心中。
修改过的记忆不一定会影响生物的行为，特别是当修改后的记忆违背了目标的天性，阵营或信仰时。如果植入一段不合逻辑的记忆（例如你灌输给目标关于它有多么享受在强酸中泡澡的记忆），则目标会直接忽视该记忆，或者将其视为自己作的一场噩梦。DM 也可以判定某段修改过的记忆太过荒谬，而无法影响生物的关键行为。
对目标施展法术移除诅咒remove curse 或高等复原术greater restoration 后即可使目标恢复真实的记忆。
升环施法效应。
使用6 环或更高法术位施展该法术时，你可以改变目标关于过去7 日内（6 环）、30 日内（7 环）、1 年内（8环）或者在过去任意时刻（9 环）所发生事件的记忆。</t>
  </si>
  <si>
    <t>Awaken</t>
  </si>
  <si>
    <t>V、S、M（一块价值至少1,000gp的玛瑙，作为该法术的耗材。）</t>
  </si>
  <si>
    <t>利用施法的8 小时引导一块昂贵宝石中的魔法回路后，你触碰一个巨型或更小的野兽或植物作为法术目标。目标必须没有智力值或智力小于等于3。受术后其智力变为10，且学会说一门你所掌握的语言。如果目标是植物，则他获得使用枝、根、藤、蔓或类似部位移动的能力，并获得类似于人类的感官。DM 为启蒙植物决定属性数据，例子可参考怪物图鉴的启蒙灌木和启蒙树。
被启蒙的植物或野兽在30 日内处于被你魅惑的状态，或是直到你或你的盟友做出任何伤害它的举动。魅惑终止后，启蒙生物将根据你对待他的方式决定是否对你保持友善。</t>
  </si>
  <si>
    <t>（一块价值至少1,000gp的玛瑙，作为该法术的耗材。）</t>
  </si>
  <si>
    <t>Banishing Smite</t>
  </si>
  <si>
    <t>你在法术终止前的下一次武器攻击命中某生物时将从武器中爆发巨力，使该次攻击对目标额外造成5d10 点力场伤害。此外，如果本攻击将目标的生命值降低至50 以下，则该生物被放逐。如果目标不是你所处位面的原住民，则他将被放逐回其家园位面。如果目标是你所处位面的原住民，则他将被放逐到一个无害的半位面。在半位面期间，该生物处于失能状态。直至法术终止时，目标将出现在其被放逐前的位置。如果该位置被占据，则目标将出现在距离该位置最近的一个未被占据空间。</t>
  </si>
  <si>
    <t>Circle of Power</t>
  </si>
  <si>
    <t>你身上发出神圣能量并以扭曲散溢的魔法能量构成一个半径30 尺的球状力场。法术持续时间内力场将以你为中心随你移动。力场范围内的友方生物（包括你自己）为对抗法术或其他魔法效应而进行的豁免检定具有优势。此外，受该法术效应影响的生物在对抗豁免成功则伤害减半的法术或魔法效应时，若成功则不受伤害。</t>
  </si>
  <si>
    <t>Destructive Wave</t>
  </si>
  <si>
    <t>你击打地面，并从身上爆发出一阵神圣能量。30 尺范围内每个你所指定的生物都必须进行一次体质豁免。豁免失败者将受到5d6 点雷鸣伤害以及5d6 点光耀或黯蚀伤害（由你选择）并应击倒地，豁免成功则伤害减半且不会应击倒地。</t>
  </si>
  <si>
    <t>Dispel Evil and Good</t>
  </si>
  <si>
    <t>V、S、M（圣水或银铁粉末）</t>
  </si>
  <si>
    <t>发光的能量环绕着你，并保护你免受来自精类生物、不死生物和源于主物质位面外异域生物的伤害。天界生物、元素生物、精类生物、邪魔、不死生物对你发动攻击检定时具有劣势。
你可以通过以下方式提前终止此法术。
破除附魔Break Enchantment。
你使用动作触碰一个触及范围内的生物。如果该生物受天界生物、元素生物、精类生物、邪魔或不死生物影响而陷入魅惑、恐慌，或是被附身状态，则生物的这些状态即时结束。
驱逐Dismissal。
你使用动作发动一次近战法术攻击，攻击一个天界生物、元素生物、精类生物、邪魔或不死生物。命中时，你可以尝试将该生物驱逐回其原属位面。该生物必须成功通过一此魅力豁免，否则将强制返回其原属位面（若已在原属位面则无效）。比如精类生物会返回妖精荒野，不死生物会返回堕影冥界。</t>
  </si>
  <si>
    <t>（圣水或银铁粉末）</t>
  </si>
  <si>
    <t>Insect Plague</t>
  </si>
  <si>
    <t>牧师 德鲁伊 术士</t>
  </si>
  <si>
    <t>V、S、M（少许糖，一些脱壳的谷粒和一抹油脂）</t>
  </si>
  <si>
    <t>你指定施法距离内一点，并以该点为中心使半径20 尺的球状区域内堆满成群的噬人蝗虫。虫群会绕过拐角扩散并使整个区域成为困难地形，且处于轻度遮蔽。虫群在法术终止前都会持续存在。
当虫群显现时，其区域内的每个生物都必须进行一次体质豁免，豁免失败则受到4d10 的穿刺伤害，豁免成功则伤害减半。
生物在一个回合内第一次进入该区域内，或者在区域内结束其回合时，也必须进行该豁免。
升环施法效应。
使用6 环或更高法术位施展该法术时，你使用的法术位每比6 环高一环，伤害就增加1d10。</t>
  </si>
  <si>
    <t>（少许糖，一些脱壳的谷粒和一抹油脂）</t>
  </si>
  <si>
    <t>Contagion</t>
  </si>
  <si>
    <t>你的触碰带着疾病。你对触及范围内一个生物发动一次近战法术攻击。命中时，你选择使该生物承受以下描述的疾病之一。
被触碰生物在每回合结束时必须进行一次体质豁免。在累计三次豁免失败后，该疾病效应将维持至法术持续时间结束，且该生物不再进行相应的体质豁免。在累计三次豁免成功后，该生物从疾病中恢复，并终止法术的效应。
由于法术对目标引发的是自然疾病，因此任何移除疾病或改善疾病状况的效应都可以对受术生物产生影响。
失明症Blinding Sickness。
痛苦缠绕着患病者的意志，并使其眼睛变成奶白色。患病生物进行感知检定和感知豁免时具有劣势，并且承受目盲状态。
腐热症Filth Fever。
患者身体发起严重的高烧。患病生物进行力量检定和力量豁免时，以及发动基于力量的攻击检定时具有劣势。
烂肉症Flesh Rot。
患者的肌肤逐渐腐朽。患病生物进行魅力检定时具有劣势，并且具有所有伤害类型的伤害易受。
脑热症Mindfire。
患者头脑发热。患病生物进行智力检定和智力豁免时具有劣势，并且其在战斗中视为受到困惑术confusion效应影响。
癫痫症Seizure。
患者全身颤抖不止。患病生物进行敏捷检定和敏捷豁免时，以及发动基于敏捷的攻击检定时具劣势。
恶心症Slimy Doom。
患者开始不受控地流血。患病生物进行体质检定和体质豁免时具有劣势。另外每当该生物受到伤害时都会陷入震慑状态，直至其下一回合结束。</t>
  </si>
  <si>
    <t>Commune</t>
  </si>
  <si>
    <t>V、S、M（焚香和一小瓶圣水或邪水）</t>
  </si>
  <si>
    <t>你与所信奉神祇或其代理人进行联系，并询问至多三个能以“是”或“否”回答的问题。你必须在法术终止前完成提问，并在随后分别获得每个问题的答案。这些神能存在也并非全知全能，因此当问题涉及的信息超过神祇的认知范围时，你可能会得到一句“不确定”作为回答。另外当一个单词可能引致误导，或者与神祇的兴致相违背时，DM可能会提供一句短语作为答案。
若你在两次长休之间两次或更多次的施展该法术，则法术有一定的几率不给任何答复。此概率从第二次施展起每次累计25％。
其具体结果由DM 暗骰决定。</t>
  </si>
  <si>
    <t>（焚香和一小瓶圣水或邪水）</t>
  </si>
  <si>
    <t>Flame Strike</t>
  </si>
  <si>
    <t>V、S、M（一小撮硫磺）</t>
  </si>
  <si>
    <t>一支圣火立柱从天堂带着呼啸降落在你指定的一处地点。圣火以施法距离内指定点为源点形成一处半径10 尺、高40 尺柱状区域，其内的每个生物必须进行一次敏捷豁免。豁免失败者将受到4d6 点火焰伤害和4d6 点光耀伤害，豁免成功则伤害减半。
升环施法效应。
使用6 环或更高法术位施展该法术时，你使用的法术位每比5 环高一环，其火焰伤害或光耀伤害（自选其一）就增加1d6。</t>
  </si>
  <si>
    <t>（一小撮硫磺）</t>
  </si>
  <si>
    <t>Hallow</t>
  </si>
  <si>
    <t>V、S、M（价值至少1,000gp的草药、油与熏香，作为该法术的耗材）</t>
  </si>
  <si>
    <t>你触碰一点并将神圣（或邪秽）的力量注入该点周围。区域半径至多60 尺，若此区域内包含了已被另一个圣居术影响的区域，则此次施法失败。受法术影响的区域具有以下效应。
首先，天界生物、元素生物、精类生物、邪魔和不死生物无法进入该区域，这些生物也不能对区域内的生物进行魅惑，恐慌或附身。任何被这些生物魅惑，恐慌或附身的生物只要进入该区域后将不再处于魅惑，恐慌或被附身的状态。你可以从上述生物类别中选择一种或更多，使之不受该效应影响。
其次，你可以为该区域绑定一种额外效应。从下列效应选项中选择其一，或从DM 提供的效应中选择其一生效。其中某些影响区域内生物的效应可以被设定为影响所有生物，影响追随某特定神明或领袖的生物，或是只影响特定生物种类（例如兽人或巨魔）。当一个可受影响生物在一个回合里首次进入该区域，或是在区域内开始其回合时，它可以进行一次魅力豁免。豁免成功则该生物无视此额外效果直至其离开该区域。
勇气Couage。
区域内的受影响生物不受恐慌。
黑暗Darkness。
区域内处于黑暗环境，普通光源以及比本法术施展法术位更低环阶法术所创造的光源均无法照亮该区域。
昼明Daylight。
区域内处于明亮光照，比本法术施展法术位更环节法术所创造的黑暗无法掩盖亮光。
能量防护Energy Protection。
区域内受影响生物对一种由你指定的伤害类型具有抗性，所选类型不包括钝击、穿刺和挥砍。
能量易伤Energy Vulnerability。
区域内的受影响生物对一种由你指定的伤害类型具有易伤，所选类型不包括钝击、穿刺和挥砍。
永恒安息Everlasting Rest。
区域内埋葬的尸体不能被转化成不死生物。
次元干涉Extradimensional Interference。
受影响生物不能通过传送，也不能通过异次元或跨位面途径作移动和旅行。
恐惧Fear。
区域内的受影响生物陷入恐慌。
沉默Silence。
声音无法从区域内发出，区域外的声音也不能传到区域内。
巧言Tongues。
受影响生物与区域内的任何其他生物即使语言不通也可以随意交流。</t>
  </si>
  <si>
    <t>（价值至少1,000gp的草药、油与熏香，作为该法术的耗材）</t>
  </si>
  <si>
    <t>Bigby’s Hand</t>
  </si>
  <si>
    <t>V、S、M（一块蛋壳和一只蛇皮手套）</t>
  </si>
  <si>
    <t>你在施法距离内指定一处你能看见且未被占据的空间，并在该处创造出一只闪烁着微光的巨手。巨手在法术持续时间内维持存在，并听从你的命令模仿你手掌移动的方式进行移动。巨手视为一个物件，其AC 为20，生命值等于你的生命值上限。如果它的生命值降至0 则法术提前终止。其力量为26（+8），敏捷为10（+0）。巨手并不占据其所在的空间。
施展此法术时，你可以令巨手移动至多60 尺远并造成下列效应之一。你也可以在自己随后的回合里以一个附赠动作完成该效应。
金刚拳Clenched Fist。
巨手对自身5 尺内的一个生物或物件发动打击。用你自身的游戏资料发动一次近战法术攻击，并在命中时造成4d8 点力场伤害。
飞击掌Forceful Hand。
巨手尝试对自身5 尺内的一个生物进行推挤。用巨手的力量检定与目标的力量（运动）检定作对抗。如果目标为中型或更小的生物则你的检定具有优势。你胜出对抗时，目标将被推开数尺，其具体尺数等于5 加上你施法关键属性调整值得五倍。巨手随着目标一起移动，并与之保持5 尺的距离。
擒拿掌Grasping Hand。
巨手尝试对自身5 尺内的一个巨型或更小的生物进行擒抱。该擒抱的计算数据使用巨手的力量值。如果目标体型为中型或更小，则你的检定具有优势。在巨手擒抱目标期间，你可以使用一个附赠动作命令巨手对其进行挤压，并对目标造成2d6＋你的施法关键属性调整的钝击伤害。
护身掌Interposing Hand。
巨手阻挡在你和一名你所选生物中间，直到你给他另一个命令为止。巨手不断移动保持在你和目标中间，使得你相对目标处于半身掩护。如果目标的力量值小于或等于巨手的力量值，则其无法穿过巨手的阻挡。如果其力量值高于巨手，则目标可以穿过巨手所在的空间，不过该空间必须被目标视为困难地形。
升环施法效应。
使用6 环或更高法术位施展该法术时，你使用的法术位每比5 环高一环，则金刚拳的伤害提高2d8，擒拿掌的伤害提高2d6。</t>
  </si>
  <si>
    <t>（一块蛋壳和一只蛇皮手套）</t>
  </si>
  <si>
    <t>Passwall</t>
  </si>
  <si>
    <t>V、S、M（一撮芝麻）</t>
  </si>
  <si>
    <t>你指定施法距离内你能看见的表面上一点，并使该处在法术终止前持续显现一条通道。所选表面必须属于木质，灰质或石质（比如墙，屋顶或地面）。而开口的大小则由你指定：其尺寸至多5 尺宽，8 尺高，20 尺深。另外，该通道并不会使其周围结构产生不稳定。
开口消失时，任何还留在该通道中的生物或物件都会被安全的弹至距受术表面最近的未占据空间。</t>
  </si>
  <si>
    <t>（一撮芝麻）</t>
  </si>
  <si>
    <t>Rary’s Telepathic Bond</t>
  </si>
  <si>
    <t>V、S、M（两种不同生物的蛋壳碎片）</t>
  </si>
  <si>
    <t>你与施法距离内至多八个自愿生物建立心灵连线。在法术持续时间内，连线的每个生物的心灵都和其他全部受术生物相连。智力值为2 或更低的生物不受该法术影响。
在该法术终止前，所有受术生物都可以通过心灵连线与其他受术生物进行心灵交流，而不论他们是否语言相通。该交流方式可以跨越任意远近的距离但不能跨位面进行。</t>
  </si>
  <si>
    <t>（两种不同生物的蛋壳碎片）</t>
  </si>
  <si>
    <t>Wall of Force</t>
  </si>
  <si>
    <t>V、S、M（由纯净的宝石原石碾成的一小撮粉末）</t>
  </si>
  <si>
    <t>一面看不见的力墙出现在施法距离内你指定的一点。这面力墙的方向由你决定：你可以使力墙成为水平或垂直的结界，亦可以使它形成一定倾角。它可以浮在空中，也可以立于地上。你可以将它塑成半球状或球状（半径最长10 尺），也可以塑成一个由十个10 尺×10 尺的方板块构成的平面，而每块板块都必须要和至少一块其他板块相连。不管形状如何，力墙的厚度总是1/4 寸。
力场墙将持续存在至法术终止。如果力墙形成时穿过了某个生物所占据的空间，则该生物会被推到力墙的一侧（由你决定推到哪一侧）。
没有任何事物可以通过物理方式穿过力墙。力墙免疫所有伤害，也不能被解除魔法dispel magic 所解除，但法术解离术disintegrate 可以使其立即摧毁。力墙能够延伸进以太位面，因此可以阻断进入以太位面穿过墙壁旅行。</t>
  </si>
  <si>
    <t>（由纯净的宝石原石碾成的一小撮粉末）</t>
  </si>
  <si>
    <t>Commune with Nature</t>
  </si>
  <si>
    <t>你短暂的成为大自然的一部分并以此获得周围地形的信息。
在户外时，该法术可以让你了解3 里内大地的状况。在洞穴和其他天然地下场所中，其范围缩小为300 尺半径区域内。自然环境中被建筑覆盖的区域里（比如地下城或城镇中）法术无法生效。你立即获得的自然资讯至多与该地域三个方面的主题相关，在以下项目中进行选择。
地形和水体
区域内分布的植物，矿物，动物或人物
强大的天界生物，精类生物，邪魔，元素生物或者不死生物
受其他存在位面的影响
建筑物
例如，你可以侦测到某个强大不死生物在区域中的位置，干净安全的水源所在地，以及附近城镇的方位。</t>
  </si>
  <si>
    <t>Tree Stride</t>
  </si>
  <si>
    <t>你能够进入树木中，并从树木内部移动到500 尺内的一棵同类树木内。两棵树必须都是活的，而且至少要和你一样大。你进入一棵树时必须消耗5 尺移动力。你将在进入树木后知道附近500 尺内所有同类树木的位置。作为进入树木所用移动的一部分，你可以移动到这些同类树木的其中一棵，或走出你所在的树木。
你会出现在作为目的地的树木5 尺范围内自选的一点，并因此消耗5 尺移动力。如果你的移动力已经耗尽，则你将出现在你进入的树木周围5 尺范围内某处。
你可以在法术持续时间内的每轮里使用一次这样的传送能力。而且你必须在树外结束你的回合。</t>
  </si>
  <si>
    <t>Wall of Stone</t>
  </si>
  <si>
    <t>V、S、M（一小块花岗岩）</t>
  </si>
  <si>
    <t>一面坚硬的非魔法石墙出现在施法距离内你指定的一点。该石墙厚达6 寸，由十个10 尺×10 尺的方板块组成。每块板块都必须要和至少一块其他板块相连。另外你也可以选择以十个10尺×20 尺的板块组成石墙，但厚度只有3 寸。
如果石墙形成时穿过了某生物所占据的空间，则该生物会被推到石墙的一侧（由你决定推到哪一侧）。如果该生物即将被石墙完全包围住（或被石墙和另一个坚硬的平面包围），则它可以进行一次敏捷豁免。豁免成功者将得以执行一个反应来以正常速度移动，从而避免被墙围住。
你可以将石墙塑成你想要的任何形状，但它不能与其他生物或物件同占一处空间。该墙不必垂直于地面，也不需要地基；但它必须从稳固的既有石块中延伸出来。因此，你可以使用该法术创造一条跨越峡谷的桥或是造一个斜坡。悬空石板的跨度超过20尺时需要支撑，因此石板的面积需减半。你可以对石墙进行粗略塑形，造出锯齿、城垛等结构。
该墙是一个可以因受到伤害而被打破的石制物件。每块板块的AC 为15，每寸厚得石墙具有30 点生命值。当一块板块的生命值降至0 时则该板块被摧毁，而且与它相连的板块也可能会崩塌（具体由DM 判断）。
如果你在整个法术持续时间内一直保持住该法术的专注，则石墙将永久存在且不能被解除。如果你没能这么做，则石墙在法术终止时随即消失。</t>
  </si>
  <si>
    <t>（一小块花岗岩）</t>
  </si>
  <si>
    <t>Conjure Elemental</t>
  </si>
  <si>
    <t>V、S、M（气元素为点燃的焚香，土元素为陶土，火元素为硫和磷，水元素为水和沙子）</t>
  </si>
  <si>
    <t>你召唤出一个元素生物仆从。在施法距离内指定一处充满气、土、火、水四物质其一的10 尺立方区域作为法术目标。例如，一只火元素从篝火中成型，而一只土元素则从地面上浮现。一个挑战等级5 或者更低的元素生物从目标区域成型，并显现在该区域10 尺内一处未被占据空间。该生物在生命值降至0 时，或者法术终止时消失不见。
被召唤的元素生物对你和你的伙伴保持友善关系。你为召唤出来的元素生物掷先攻权，并依此获得其自己的行动回合。该元素生物服从你发出的所有语言命令（不需要你作动作）。如果你不发出任何命令，该生物会在敌对生物前保护自己，如果没有敌对生物则不执行任何动作。
如果你专注被打断，该元素生物并不会因此消失不见，但你会因此失去该元素生物的控制权。失控的元素生物对你和你的伙伴变为敌对，并随时准备发动攻击。不受控的元素生物无法被你解散，并在你的召唤开始算起1 小时后消失不见。
该元素生物的具体数值由DM 掌控。
升环施法效应。
使用6 环或更高法术位施展该法术时，你使用的法术位每比5 环高一环，召唤生物挑战等级就增加1。</t>
  </si>
  <si>
    <t>（气元素为点燃的焚香，土元素为陶土，火元素为硫和磷，水元素为水和沙子）</t>
  </si>
  <si>
    <t>Antilife Shell</t>
  </si>
  <si>
    <t>闪光的屏障环绕你周边10 尺内的区域并以你为中心移动，其阻绝除不死生物和构装生物之外的生物类型。护罩持续存在至法术终止。
护罩阻止受影响的生物穿过或进入其内，但受影响的生物可以使用法术，远程武器或长武器对护罩内部发动攻击。若你移动时迫使受影响生物进入护罩内，则法术随之终止。</t>
  </si>
  <si>
    <t>Reincarnate</t>
  </si>
  <si>
    <t>V、S、M（价值至少1000gp的稀有油和软膏，作为该法术的耗材）</t>
  </si>
  <si>
    <t>你触碰一个类人生物的遗体或遗体的一部分，以此创造出一具新的成年身体，并呼唤该生物的灵魂进入此新身躯。该生物死亡时间必须不超过10 日。此外，如果目标生物的灵魂此时不能或者不愿意完成该过程，则法术失败。
该法术要为目标生物创造出一具新的身体，因此很可能导致该生物的种族发生变动。DM 可以投一个d100 来判定该生物以何种形态复生，也可以直接由DM 选择一种形态。
d100 种族
01~04 龙裔
05~13 丘陵矮人
14~21 山地矮人
22~25 黑暗精灵
26~34 高等精灵
35~42 木精灵
43~46 林侏儒
47~52 岩侏儒
53~56 半精灵
57~60 半兽人
61~68 轻足半身人
69~76 强魄半身人
77~96 人类
97~00 提夫林
转生后的生物保留其前生记忆和经验。受术者保留原形的一切能力，不过其种族特性将以新种族的相应特性做更替。</t>
  </si>
  <si>
    <t>（价值至少1000gp的稀有油和软膏，作为该法术的耗材）</t>
  </si>
  <si>
    <t>Immolation E</t>
  </si>
  <si>
    <t>火焰环绕施法距离内你能看到的一个生物。该目标必须进行一次敏捷豁免。豁免失败将受 7d6 的火焰伤害，豁免成功则伤害减半。豁免失败则目标将在法术持续时间内被点燃。燃烧的目标会向周围 30 尺半径区域散发出明亮光照，以及其外 30 尺范围的微光光照。在其每个回合结束时，目标可以再次进行该豁免。再次豁免失败则受 3d6 的火焰伤害。豁免成功则该法术终止。这些魔法火焰无法以非魔法的方式熄灭。
若此法术的伤害令目标生命值降为 0，则目标化为灰烬。</t>
  </si>
  <si>
    <t>Investiture of Flame E</t>
  </si>
  <si>
    <t>火焰环绕你的身体，并向周围 30 尺半径区域散发出明亮光照，并在其外 30 尺范围内散发出微光光照。这些火焰不会对你造成伤害。直至此法术终止前，你得到如下的增益：
你免疫火焰伤害并对冷冻伤害具有抗性。
任何在回合内第一次进入你周围 5 尺范围内，或是在你周围 5 尺范围内结束其回合的生物将受 1d10 的火焰伤害。
你可以用你的动作以创造出一条以你为起始点，向由你指定方向延伸的 15 尺长、5 尺宽的线状火焰。线状区域中的每个生物都必须进行一次敏捷豁免。豁免失败者将受 4d8 的火焰伤害，豁免成功则伤害减半。</t>
  </si>
  <si>
    <t>Control Wind E</t>
  </si>
  <si>
    <t>你得以控制施法距离内你可以看见的100 立方尺空气。施展此法术时，选择下述效应之一。该效应将在法术持续时间内始终生效，除非你在稍后的自己回合中使用一个动作调整为其他的效应。你还可以用你的动作来暂停效应或重启一个 被暂停的效应。
阵风 Gusts。
你操控的空气中产生了一阵风，持续向一个由你指定的水平方向吹去。风力强度由你选择：无风calm，和风moderate和强风strong。若风力为大风或强风，穿过其中的远程武器攻击，或是对身处风区中的生物发动的远程武 器攻击其攻击检定具有劣势。若风力为强风，逆风而行的生物每移动 1 尺需要额外消耗 1 尺的移动力。
下沉气流 Downdraft。
你操控的空气产生了向下的气流，从空间的顶部开始下沉。穿过其中的远程武器攻击，或是对身处风区中的生物发动的远程武器攻击其攻击检定具有劣势。生物每回合第一次飞进受影响的空间，或是在飞行状态下于受影响空间开始其回合时，其必须进行一次力量豁免。检定失败则该生物摔下倒地。
上升气流 updraft。
你操控的空气产生了向上的气流，从空间的地面开始上升。在该空间内结束坠落的生物只会受一半的坠落伤害。处于该空间内的生物垂直跳跃时，可以比正常情况下跳跃的高度高出10 尺。</t>
  </si>
  <si>
    <t>Transmute Rock E</t>
  </si>
  <si>
    <t>你指定施法距离内你能看到，且总体积不超过 40 立方尺的岩石或泥土，并选择下述效应之一。
化石为泥 Transmute Rock to Mud。
该区域内任何种类的 非魔法石块在法术持续时间内变成等量可流动的稀薄泥浆。
若你将法术施展在一处区域或地表，其将变得足够瘫软以令生物陷入其中。生物穿过每尺泥浆需消耗4 尺的移动力， 而在你施法时处于该区域内的生物需要进行一次力量豁免。若生物在一回合内第一次进入此区域，或在此区域内结束其回合，则该生物也要进行此豁免。豁免失败者将没入泥浆并被束缚，不过他可以用一个动作把自己拽出泥浆以终止束缚。
若你对天花板施展此法术，则泥浆会掉落。在泥浆掉落时，处于其下方的所有生物必须进行一次敏捷豁免。豁免失败者将受 4d8 的钝击伤害，豁免成功则伤害减半。
化泥为石 Transmute Mud to Rock。
法术持续时间内，区域内不超过 10 尺深的非魔法泥土或流沙变为柔软的岩石。在变化的泥土中的生物需要进行一次敏捷豁免。豁免失败者将被岩石束缚。被束缚生物可以用一个动作尝试通过一次力量 检定（DC 20）来脱困，对束缚目标的岩石造成 25 点伤害也可以令其脱困。若豁免成功，则该生物安全的移动到未被占据的一处地面。</t>
  </si>
  <si>
    <t>Maelstrom E</t>
  </si>
  <si>
    <t>大量水流出现在施法距离内你能看到的一点，形成一处 5 尺深、30 尺半径的大漩涡。该点必须处于水体表面或内部。直到法术终止前，该区域成为困难地形，所有在该区域开始其回合的生物必须成功通过一次力量豁免否则受 6d6 的钝击伤害向中心的方向拉近 10 尺。</t>
  </si>
  <si>
    <t>Mental Prison</t>
  </si>
  <si>
    <t>6环/幻术</t>
  </si>
  <si>
    <t>你试图将目标生物束缚在一个只有他自己能感知的幻觉牢房中。在距离内你可见的一个生物必须进行智力豁免检定。如果目标免疫魅惑，它在这次豁免中自动成功。若豁免成功，目标受到5d10精神伤害，同时法术结束。若豁免失败，在造成5d10精神伤害的同时你立即创造出环绕目标所在空间的某种危险区域。你也许会让目标感觉到自己被烈火、被浮动的刀锋、被可怕的獠牙所包围。
无论你采用什么形式的幻象，目标都不能越过它看到或听到任何事物，并且在法术持续时间内被束缚。如果目标移动出幻象，穿过它进行一次近战攻击检定，或尝试用身体的任何部分穿过它，目标受到10d10精神伤害，然后法术结束。</t>
  </si>
  <si>
    <t>Scatter</t>
  </si>
  <si>
    <t>6环/咒法</t>
  </si>
  <si>
    <t>你选择距离之内最多5个可见生物，震颤的空气将环绕他们周围。一个非自愿的生物必须成功进行感知豁免检定来抵抗这个法术。你将每个受影响的生物传送至120尺内任意你可以看见且未被占据的空间。这个空间必须在地面上或在地板上。</t>
  </si>
  <si>
    <t>Soul Cage</t>
  </si>
  <si>
    <t>6环/死灵</t>
  </si>
  <si>
    <t>1个反应，当你看见60英尺内类人生物死去时采取</t>
  </si>
  <si>
    <t>V、S、M（一个价值100GP的银笼子）</t>
  </si>
  <si>
    <t>这个法术攫取一个死去的类人生物的灵魂，并将它关在你用作为法术材料成分的笼子里。被偷窃而来的灵魂在笼子里持续到法术结束或者你摧毁这个笼子，这也会使法术结束。当你的笼子里面有一个灵魂时，你可以用下文描述的任一方法来利用它。一个被困住的灵魂最多被你这样使用6次。一旦你第六次利用这个灵魂，它将会被释放，然后法术结束。在灵魂被困住时，作为灵魂来源的已死类人生物无法被复活。
窃取生命Steal Life：
你可以用一个附赠动作从灵魂中吸取活力并恢复2d8生命值。
灵魂质问Query Soul：
你向灵魂提出一个问题（无需动作）并得到一个简短的回答作为心灵感应，无论用什么语言你都可以理解。灵魂只知道它的人生中了解的事物，但它必须如实回答并且尽其所能。回答至多是一两句话，也有可能是有隐藏意义的。
借鉴经验Borrow Experience：
你可以使用一个附赠动作让灵魂的人生经验来支撑你，令你的下一次攻击检定，能力检定和豁免检定具有优势。如果在你的下个回合开始之前你没有使用这个增益，它将会丢失。
亡者之眼Eyes of the Dead：
你可以使用一个动作来说出这个类人生物在人生中曾见过的地点的名字，如果你和那个地点在同一位面，你可以在那里创造出一个隐形的传感器。这个传感器将维持到你的专注结束，最多10分钟（如同你正专注于一个法术）。你从这个传感器中接受视觉和听觉信息，就如同你在那个地点使用自己的感官。
能看到这个传感器的生物（例如使用了识破隐形法术或是拥有真实视觉）将会看到被你关在笼中的受难者半透明的影像。</t>
  </si>
  <si>
    <t>（一个价值100GP的银笼子）</t>
  </si>
  <si>
    <t>Create Homunculus</t>
  </si>
  <si>
    <t>6环/变化</t>
  </si>
  <si>
    <t>V、S、M（黏土，灰尘，曼德拉草根，以上材料在施法时被消耗，以及价值1000GP的镶嵌宝石的匕首）</t>
  </si>
  <si>
    <t>说出复杂咒语的同时，你用一把镶嵌宝石的匕首刺穿自己，并受到不能被任何方式降低的2d4穿刺伤害。随后你将血液滴落在法术的其他成分上并接触它们，将它们转变为一种名为造妖Homunculus的特殊构装体。
造妖的数据参见怪物手册。它是你的忠实伙伴，并且会随着你死亡。每次你完成一次长休息，并且此时若造妖与你处于同一位面，你可以选择花费最多一半的生命骰，投掷每个骰子并加上你的体质调整值，之后你的最大生命值降低数字的总和，并且造妖的最大生命值和当前生命值都提升这个数字。这个过程可以让你的生命值降至不低于1点。你和造妖的生命值变化会在你完成下一次长休息时还原，在那之前你的最大生命降低效果不能被移除，除非你的造妖死亡。
同一时间你只能拥有一只造妖。如果你在你的造妖还存活时施展，法术将会失败。</t>
  </si>
  <si>
    <t>（黏土，灰尘，曼德拉草根，以上材料在施法时被消耗，以及价值1000GP的镶嵌宝石的匕首）</t>
  </si>
  <si>
    <t>Tenser's Transformation</t>
  </si>
  <si>
    <t>V、S、M（一缕公牛毛发）</t>
  </si>
  <si>
    <t>你以魔法为燃料赋予自己耐久和武艺。直到法术结束之前，你不能施展法术，并且得到如下增益：
  你得到50点临时生命。如果这些临时生命保持到了法术结束，它们会失去。
  你在使用简易或军用武器时，攻击检定具有优势。
  当你用武器攻击击中一个目标，它将受到额外2d12力场伤害。
  你熟练于所有盔甲，盾牌，简易武器和军用武器。
  你熟练于力量豁免和体质豁免。
  当你在自己的回合采取攻击动作时，你可以攻击两次而非一次。如果已经有类似的能力给予你额外攻击，例如额外攻击Extra Attack，你无视这项增益。
在法术结束时你需要立即成功通过一次DC15的体质豁免检定，否则将承受1级力竭。</t>
  </si>
  <si>
    <t>（一缕公牛毛发）</t>
  </si>
  <si>
    <t>Investiture of Flame</t>
  </si>
  <si>
    <t>火焰环绕着你的身体，照亮周围30英尺半径的区域，并在外围30英尺范围内产生微弱的亮光。这些火焰不会伤害到你。直到此法术终结，你得到如下的好处：
  你免疫于火焰伤害并对寒冷伤害具有抗力。
  任何在回合中第一次进入你周围5英尺范围之内，或是在你周围5英尺范围之内结束回合的生物受到1d10点火焰伤害。
  你可以使用你的动作以创造出一条以你为起始点，向由你选择的方向延伸的15英尺长、5英尺宽的火线。在线中的每个生物都必须进行一次敏捷豁免检定。豁免失败的生物受到4d8点火焰伤害，豁免成功者受到上述伤害的一半。</t>
  </si>
  <si>
    <t>Investiture of Ice</t>
  </si>
  <si>
    <t>直到此法术终结，寒冰浸沐了你的躯体，你得到如下好处：
  你免疫寒冷伤害，并对火焰伤害具有抗力。
  你可以在由冰或雪形成的困难地形上移动而无需额外消耗移动力。
  以你为中心，周围10英尺半径的区域被冻结了，对于你之外的生物而言，其被视为困难地形。此范围会随着你移动而移动。
  你可以使用你的动作以创造出一道15英尺的寒风锥，以你张开的手为起始点，向由你选择的任意方向延伸。在锥内的每个生物均必须进行一次体质豁免检定。检定失败则受到4d6点寒冷伤害，若成功则受到上述伤害的一半。在对抗刺效应的豁免检定中失败的生物，直到你的下个回合开始，其速度减半。</t>
  </si>
  <si>
    <t>Investiture of Stone</t>
  </si>
  <si>
    <t>直到法术终结，岩石颗粒布满了你的躯体，你得到如下好处：
  你对于来自非魔法攻击的钝击，穿刺和挥砍伤害得到抗力。
  你可以使用你的动作，在以你为中心周围15英尺半径的地表创造出一阵小型地震。在地表上的其他生物必须通过一次敏捷豁免检定，否则会摔倒。
  你可以在由泥土或岩石造成的困难地形上移动而无需额外消耗移动力。你可以穿过固态的泥土或石头，像是穿过空气那样。这并未令穿过的物质变得不再凝固，但你不能在物质中结束你的移动。若你结束了移动，你将被排出到最近的未被占据的空间内，此法术终结，你在直到你下个回合结束前的时间内处于震慑状态。</t>
  </si>
  <si>
    <t>Investiture of Wind</t>
  </si>
  <si>
    <t>直到此法术终止，风在你的身旁回旋，而你得到下述好处：
  对你进行的远程武器攻击，在其攻击检定中具有劣势。
  你得到60英尺的飞行速度。若此法术终止时，你仍处于飞行状态，你会坠落，除非你有其他方法避免坠落。
  你可以使用你的动作以在你60英尺范围内，以你能看到的一点为中心，制造出15立方英尺的呼啸之风。每个在该空间内的生物必须进行一次体质豁免检定。豁免失败的生物受到2d10点钝击伤害，豁免成功者受到上述伤害的一半。若体型不超过大型的生物在此豁免中失败。该生物将在远离该空间中心的方向上被推离10英尺。</t>
  </si>
  <si>
    <t>Bones of the Earth</t>
  </si>
  <si>
    <t>你令距离内你能看见的地面处升起六根石柱。每根石柱为直径5英尺，高度至多30英尺的圆柱。升起石柱的地表必须具有足以容纳其直径的空间，你可以以一个体型不超过中型Medium的生物的脚下作为目标。每根石柱的AC为5，具有30点生命值。当其生命值被降为0时，石柱将变为碎石，在10英尺半径的区域内形成一片困难地形的区域。每块5尺直径的碎石区域都需要至少1分钟来手动清理。
若一根石柱在一个生物的脚下升起，该生物必须进行一次敏捷豁免检定，否则会被石柱顶起。生物可以选择在此豁免中失败。
若一根事物因为天花板或其他障碍未能达到其最大高度，在石柱上的生物受到6d6点钝击伤害，并被束缚，在石柱与障碍物间动弹不得。被束缚的生物可以以一个动作来进行一次力量或敏捷检定（由该生物选择），对抗此法术的豁免检定DC。若成功，该生物不再被束缚，必须选择从石柱上移动下来或摔落下来。
升环效果：当你使用7环或更高的法术位施放该法术时，使用的法术位每高一环，你便能额外升起两根石柱。</t>
  </si>
  <si>
    <t>Druid Grove</t>
  </si>
  <si>
    <t>6环/防护</t>
  </si>
  <si>
    <t>V、S、M（一个在满月之光下以黄金镰刀收割的槲寄生，在施法时会被消耗）</t>
  </si>
  <si>
    <t>你呼唤自然之灵来守护一块户外区域或者是地底。这片区域最小为边长30英尺的立方体，最大则可达边长90英尺的立方体。建筑物和其他构造物会被排除在受影响区域外。如果你在一年内每天对同一区域施展这个法术，法术将持续到被解除。
法术将在区域内产生如下效果。当你施展这个法术时，你可以指定生物作为友伴免疫这些效果。你也可以指定一个口令，大声说出口令的人也同样免疫这些效果。
整个被保护的区域都辐射着魔法。一道在区域内施展的解除魔法法术若成功，将只移除以下效果之一，而非整块区域。法术的施法者可以选择一个效果结束。只有当所有效果结束时法术才会被解除。
重雾Solid Fog：
你可以在地面上分布厚雾填充任意数量的5尺方格，使其处于重度隐蔽之下。雾气高达10英尺。在穿过雾气时每移动1英尺就要花费额外2英尺的移动力。在免疫这个效果的生物眼中，雾气什么也不会掩盖，并且看起来像是漂浮在空气中的绿色光点。
纠缠灌木Grasping Undergrowth：
你可以在没有被填充雾气的地面上分布纠缠的藤蔓和杂草填充任意数量的5尺方格，如同它们受到了纠缠术的影响。对免疫这个效果的生物而言这些野草和藤蔓都是柔软的，甚至可以重塑形态成为临时的座椅和床铺。
林地守卫Grove Guardians：
你可以活化区域内最多四棵树木，使它们从地面上拔根而起。这些树木与怪物手册中的启蒙树Awakened tree有相同的数据，除了它们不会说话，并且在它们的表皮上覆盖着德鲁伊符记。如果有任何不免疫这个效果的生物进入被保护的区域，林地守卫会与它们战斗直到入侵者被赶走或被杀死。林地守卫也遵从你在这个区域内发布的口头命令（无需你的动作）。如果你没有给它们命令也没有入侵者，林地守卫不会行动。林地守卫不能从被保护的区域离开。在法术结束时，驱动它们的魔法也会消失，它们会重新生根（如果可能的话）。
额外法术效果Additional Spell Effect：
你可以从以下魔法效果中选择其一放置在被保护的区域。
  在你选择的两个位置布置持续的造风术效果。
  在你选择的一个位置布置荆棘丛生效果。
  在你选择的两个位置布置风墙术效果。
对免疫这个效果的生物而言，风是带着芳香的微风，而布置荆棘丛生的区域是无害的。</t>
  </si>
  <si>
    <t>（一个在满月之光下以黄金镰刀收割的槲寄生，在施法时会被消耗）</t>
  </si>
  <si>
    <t>Primordial Ward</t>
  </si>
  <si>
    <t>你在本法术的持续时间内具有对强酸，寒冷，火焰，电击和雷鸣伤害的抗力。
当你收到上述类型之一的伤害时，你可以使用你的反应来得到对该种类型伤害的免疫，这包括了对触发此效果的伤害。若你如此做，则抗力效果结束，而你在直到你的下个回合结束前具有对应的免疫，之后此法术终结。</t>
  </si>
  <si>
    <t>Flesh to Stone</t>
  </si>
  <si>
    <t>V、S、M（一小撮石灰、水和土壤）</t>
  </si>
  <si>
    <t>你尝试将施法距离内一个你能看见的生物变为石头。如果该目标的身体由血肉组成，则其必须进行一次体质豁免。豁免失败者的肉体将变得生硬并因此而受到束缚。豁免成功者将不受该效应的影响。
因该法术受束缚的生物必须在其每回合结束时再进行一次体质豁免。在累计三次豁免成功后，该法术终止。在累计三次豁免失败后，该生物变为石头并在持续时间内视为陷入石化状态。成功或失败的检定不需要连续；只要记录各情况的次数直至其中一方累计三次为止。
如果该生物被石化的身体遭破坏，则其在恢复原形时将遭受同样的破坏。
如果你在为该法术维持了最长持续时间的专注，则该生物变为石头的效应将保持至被移除为止。</t>
  </si>
  <si>
    <t>（一小撮石灰、水和土壤）</t>
  </si>
  <si>
    <t>Arcane Gate</t>
  </si>
  <si>
    <t>你创造两个相连的传送门。指定地面上你能看见的两点，一点在你身边10 尺内，另一点则在500 尺内。随后，10 尺直径的圆形传送门将分别在两点打开。如果你选择的点被生物占据，则法术失败且被消耗。
传送门边缘为闪烁的二维环形，其内布满迷雾，且整个垂直的悬浮在离地几尺处。环形只有一面可见（由你选择），那一面即是传送门生效的一面。
任何进入其中一个传送门的生物将从另一个传送门走出，如同两个传送门邻接一样。从传送门不生效的那一面走过则不会有任何效果。门中满布的迷雾阻挡了视线因此无法看到任何影像。
你可以在自己的回合里使用一个附赠动作改变传送门的朝向。</t>
  </si>
  <si>
    <t>Circle of Death</t>
  </si>
  <si>
    <t>V、S、M（研磨过的黑珍珠粉末，价值至少500gp）</t>
  </si>
  <si>
    <t>一阵负能量波从施法距离内某点放出，冲击60 尺半径的球状区域。区域内的生物必须进行一次体质豁免。豁免失败者将受到8d6 点黯蚀伤害，豁免成功则伤害减半。
升环施法效应。
使用7 环或更高法术位施展该法术时，你使用的法术位每比6 环高一环，法术的伤害就增加2d6。</t>
  </si>
  <si>
    <t>（研磨过的黑珍珠粉末，价值至少500gp）</t>
  </si>
  <si>
    <t>Chain Lightning</t>
  </si>
  <si>
    <t>6环/塑能</t>
  </si>
  <si>
    <t>V、S、M（一些毛皮，一块琥珀，玻璃或一柄水晶权杖，以及三根银质别针。）</t>
  </si>
  <si>
    <t>你放出一道闪电，射向施法距离内某个你能看见的指定目标。
经过首个目标后，闪电分成三束跳向该目标30 尺内至多3 个其他目标。闪电的目标可以是生物或物件，但每束闪电必须指定不同的目标。
每个目标必须进行一次敏捷豁免。豁免失败者将受到10d8点闪电伤害，豁免成功则伤害减半。
升环施法效应。
使用7 环或更高法术位施展该法术时，你使用的法术位每比6 环高一环，跳跃后闪电就多分出一束射向一个不同的目标。</t>
  </si>
  <si>
    <t>（一些毛皮，一块琥珀，玻璃或一柄水晶权杖，以及三根银质别针。）</t>
  </si>
  <si>
    <t>Disintegrate</t>
  </si>
  <si>
    <t>V、S、M（一块磁石和一撮灰尘）</t>
  </si>
  <si>
    <t>一束纤细的绿射线从你的指尖射向施法距离内一个你能看见的目标。该目标可以是一个生物或一个物件，或者是一个魔法力场（比如由力场墙wall of force 创造的墙壁）。目标生物必须进行一次敏捷豁免，豁免失败则受10d6+40 点力场伤害，如果目标生命值因此降至0，则目标被解离。
除魔法物品外，被解离的生物连同其穿着携带的所有随身物品一起变成一堆灰尘。此后该生物只能通过完全复生术trueresurrection 和祈愿术wish 复活。
此法术会直接解离大型或更小的非魔法物件或魔法力场。如果目标是巨型或更大的物件或魔法力场，则此法术会解离其10尺立方大小的部分。魔法物品不受此法术影响。
升环施法效应。
使用7 环或更高法术位施展该法术时，你使用的法术位每比6 环高一环，伤害就提高3d6。</t>
  </si>
  <si>
    <t>（一块磁石和一撮灰尘）</t>
  </si>
  <si>
    <t>Globe of Invulnerability</t>
  </si>
  <si>
    <t>V、S、M（一个玻璃质或水晶质的珠子，其将在法术终止时破碎）</t>
  </si>
  <si>
    <t>一个固定的微光屏障从你周围半径10 尺区域内涌现并在法术持续时间内维持存在。
任何在屏障外施放的5 环或更低环阶的法术无法影响其内的生物或物件，这些法术即使以升环施法施展也无法突破该限制。
这些法术可以以屏障内的生物或物件为目标，但无法对其生效。
其效果有如屏障内的区域被排除在法术效应范围之外。
升环施法效应。
当你使用7 环或更高法术位施展该法术时，你使用的法术位每比6 环高一环，屏障能阻挡的法术就高一环。</t>
  </si>
  <si>
    <t>（一个玻璃质或水晶质的珠子，其将在法术终止时破碎）</t>
  </si>
  <si>
    <t>Eyebite</t>
  </si>
  <si>
    <t>在法术持续时间内，你的眼睛变成充满恐怖力量的漆黑空洞。
指定一个60 尺内你能看见的生物，并迫使其进行一次感知豁免，豁免失败者将承受下列效应之一（由你选择）。在法术终止前的每个自己回合，你都可以使用动作来指定一个目标。不过不能指定那些已经成功通过该豁免的生物。
沉睡Asleep。
目标陷入昏迷。其在受到伤害，或另一个生物使用动作摇晃它时，即可再次醒来。
惊慌Panicked。
目标因你而恐慌，它必须在每个其自己回合里执行疾走Dash 动作并移动，且以最短、最安全的路径尽可能的逃离你，直至其无路可逃为止。如果目标移至离你60 尺远且看不见你的地方，则法术效应终止。
患病Sickened。
目标发动攻击检定和进行能力检定时具有劣势。目标在每个其自己回合结束时都可以进行另一个感知豁免，豁免成功则该效应终止。</t>
  </si>
  <si>
    <t>Mass Suggestion</t>
  </si>
  <si>
    <t>6环/附魔</t>
  </si>
  <si>
    <t>V、M（一条蛇的舌头外加一小块蜂窝或一滴橄榄油）</t>
  </si>
  <si>
    <t>你以魔法影响施法距离内至多十二个你能看见的生物，并对其施以某种行动暗示（至多以一两句话的形式）。由你指定的受术目标必须能听到并理解你的话语。而不能被魅惑的生物也将免疫此效应。你的暗示言辞必须能让其行为听起来合乎情理。要求生物刺伤它自己，自己撞向矛尖上，让它自我牺牲，或是让它做任何明显有害的行为都会直接取消该法术所产生的效应。
每个目标必须进行一次感知豁免，豁免失败者将尽其所能地从事你所描述的行为。你所暗示的行为可能会在法术持续时间内始终一直进行。而如果你所暗示的活动可以用更短的时间完成，则该法术会在目标完成了你的要求后随即终止。
你也可以描述一种在持续时间内发生的特定状况，作为触发特殊行为的条件。例如，你可以暗示一队士兵将所有的钱交给他们遇到的第一个乞丐。如果在法术终止前条件始终没有满足，则指定的行为不会被执行。
如果你或你同伴中的任何人伤害了一个被该法术影响的生物，则该法术对该生物产生的效应随之终止。
升环施法效应。
使用7 环法术位施展该法术时，持续时间变为10 日。使用8 环法术位施展该法术时，持续时间变为30 日。使用9 环法术位施展该法术时，持续时间变为一年零一日。</t>
  </si>
  <si>
    <t>（一条蛇的舌头外加一小块蜂窝或一滴橄榄油）</t>
  </si>
  <si>
    <t>True Seeing</t>
  </si>
  <si>
    <t>6环/预言</t>
  </si>
  <si>
    <t>V、S、M（由蘑菇粉、藏红花和油脂制成得眼药膏，价值为25gp，作为该法术耗材）</t>
  </si>
  <si>
    <t>你触碰一个自愿的生物，让该法术赋予其看到事物真实面目的能力。受术者在法术持续时间内拥有120 尺的真实视觉，其能发现被魔法隐藏的暗门，也能看到以太位面。</t>
  </si>
  <si>
    <t>（由蘑菇粉、藏红花和油脂制成得眼药膏，价值为25gp，作为该法术耗材）</t>
  </si>
  <si>
    <t>Find the Path</t>
  </si>
  <si>
    <t>V、S、M（一套占卜用具，比如骨头、象牙、卡片、牙齿、雕刻符文等，其价值至少为100gp，此外还需要一个来自你所寻找地点的物件）</t>
  </si>
  <si>
    <t>该法术可以搜寻同一位面的另一处你熟悉的特定地点，法术会找出通往该处最短、最直接的道路。如果你寻找的目的地在另一位面，或者其会不断移动（例如一座移动堡垒），或者描述不够具体（例如一个“绿龙的巢穴”），该法术失效。
你在法术持续时间内只要和目的地在同一位面，就知晓目的地的远近和所在方向。向目的地移动并遇到岔路时，你会本能的选择通往目的地最近、最直接的路（但不一定最安全）。</t>
  </si>
  <si>
    <t>（一套占卜用具，比如骨头、象牙、卡片、牙齿、雕刻符文等，其价值至少为100gp，此外还需要一个来自你所寻找地点的物件）</t>
  </si>
  <si>
    <t>Guards and Wards</t>
  </si>
  <si>
    <t>V、S、M（燃烧的熏香，少许硫磺和油，一条打结的绳子，少量土巨怪的血和一把至少价值10gp的小型银权杖）</t>
  </si>
  <si>
    <t>你制造一个保护区域覆盖至多2,500 平方尺地面面积（一个50 尺的方形区域，或一百个5 尺的方状区域，或二十五个10 尺的方形区域）。保护区域至高可达20 尺，并随你的意愿塑形。只要你施法时可以走进每一个连续区域，你就可以分割区域来护卫一座要塞的几个楼层。
施展该法术时，你可以指明特定个体以让其不受法术某些或全部效应的影响。你还可以指明一句口令，当其被大声说出时，即可让说出口令的人对这些效应免疫。
铜墙铁壁在保护区域内创造下列效应。
过道Corridors。浓雾充斥受保护的过道使其处于重度遮蔽。
此外，除你以外的生物在过道上遇到需要选择方向的分叉路口时，有50% 机会误认错的方向为正确的前进方向。
门Door。
所有保护区域内的门都以魔法上锁，等同于使用法术秘法锁封门。此外，你还可以用一个幻像掩盖至多10 扇门（相当于法术次级幻像minor illusion 的虚幻物件效果）来让其看起来有如平整的墙面。
楼梯Stairs。
蛛网从上到下布满了保护区域内的楼梯，等同于法术蛛网术web 的效应。铜墙铁壁法术持续时，即使这些蛛网被焚烧或撕毁，也可以在10 分钟后重生。
其他法术效应。
你可以在要塞的保护区域内布置你指定的下列魔法效应之一。
在四条走廊布置舞光术dancing lights。你可以安排一个简单的灯光舞动程序，使其在铜墙铁壁法术持续时反复运作。
在两个地点布置魔嘴术magic mouth。
在两个地点布置臭云术stinking clound。其云雾显现在由你安排的位置。在铜墙铁壁法术持续时，即使其云雾被风吹散也会在10 分钟后重新生成。
在一条走廊或一个房间布置一个持续存在的造风术gust ofwind。
在一个地点布置一个暗示术suggestion。你指定一个至多5 尺的方状区域，任何进入或穿过该区域的生物将受到法术的精神暗示。
整个保护区域辐射着魔法。对某个特定效应施展解除魔法dispel magic 时，如果法术成功则移除该特定效应。
当你在一年里对同一处每日连续施展该法术后，将创造出一个永久的铜墙铁壁效果。</t>
  </si>
  <si>
    <t>（燃烧的熏香，少许硫磺和油，一条打结的绳子，少量土巨怪的血和一把至少价值10gp的小型银权杖）</t>
  </si>
  <si>
    <t>Otto’s Irresistible Dance</t>
  </si>
  <si>
    <t>指定施法距离内一个你能看见的生物，并使目标生物会在原地跳起滑稽的舞蹈：它将在持续时间内不住的曳步、踏脚和蹦跳。
不会被魅惑的生物将免疫该法术。
正在跳舞的生物必须用掉它全部的移动力在原地跳舞，其进行敏捷豁免和攻击检定时具有劣势。目标受该法术影响时，其它生物对其进行的攻击检定具有优势。正在跳舞的生物可以使用一个动作来进行一次感知豁免，豁免成功则法术终止。</t>
  </si>
  <si>
    <t>Programmed Illusion</t>
  </si>
  <si>
    <t>V、S，材料（一点羊毛和价值至少25gp的翡翠粉末）</t>
  </si>
  <si>
    <t>你在施法距离内创造一个幻象，其外观为一个物件，一个生物或其他可视的现象，并使其在特定情况下激活。该幻象在被激活前无法被察觉。它必须不大于30 尺立方区域，而你将在施放该法术时决定幻像该如何行动和发出什么声音。而这种按脚本执行的表演可以持续至多5 分钟。
你所指定的情况发生时，幻像会迅速成型并按设定的方式表演。表演结束后，幻象将消失并潜伏10 分钟。这段时间过后，幻像就可以再次被激活。
触发幻象的情况可以是一般事件，也可以按你的要求进行细化，但是它必须是发生在目标区域周边30 尺范围内的能看到或听到的状况。例如，你可以制造一个自己的幻像，在其他人试图打开一扇设置了陷阱的门时出现并发出警告，或者你也可以设置一个在生物说出正确单词或短语才触发的幻象。
由于幻象无法被碰到，任何与该幻象进行的物理互动都会暴露其幻觉本质。一个生物用其动作调查幻象时，它可以进行一次对抗法术豁免DC 的智力（调查）检定，以判定是否看穿幻象。
辨出幻象的生物可以看穿该影像，其产生的声响对该生物而言显得虚假。</t>
  </si>
  <si>
    <t>（一点羊毛和价值至少25gp的翡翠粉末）</t>
  </si>
  <si>
    <t>Create Undead</t>
  </si>
  <si>
    <t>牧师 邪术师 法师</t>
  </si>
  <si>
    <t>V、S、M（一个装满坟土的陶壶和一个装满苦水的陶壶，并为每具尸体准备一枚150gp的黑玛瑙）</t>
  </si>
  <si>
    <t>在施法距离内指定至多三具中型或小型类人生物遗体，并使每具受术尸体变成一只受你控制的食尸鬼ghoul（这些生物的具体游戏资料由DM 掌控）。该法术只能在夜晚施展。
在你的任一回合内，你可以使用一个附赠动作并以精神命令操纵120 尺内任何你用此法术唤起的生物（如果你操纵多个生物，则你的命令可以同时传达给它们全部或是其中的某几个，不过只能使用同一种命令）。你决定被操纵的生物下回合的动作和移动。或者，你也可以选择下达宽泛的命令，例如守护某个房间或走廊。没有接受到你命令的生物则只会对敌对生物作出自卫的行为。一旦被下达命令，该生物会持续执行命令直到任务完成。被操纵的生物只会在24 小时内服从你的命令。如果你在当前的24 小时时间段终止前再次施展此法术，则你对该生物的操纵时间再延长24 小时。法术的此种用法只能延长你对至多三个你使用此法术所创造生物的控制时间，而不会创造新的生物。
升环施法效应。
使用7 环法术位施展该法术时，你可以唤起或者维持四只食尸鬼。使用8 环法术位施展该法术时，你可以唤起或维持五只食尸鬼，或者两只妖鬼，或者两个尸妖。当你使用9 环法术位施展该法术时，你可以唤起或维持六只食尸鬼，或者三只妖鬼，或者三个尸妖，或者两个木乃伊。</t>
  </si>
  <si>
    <t>（一个装满坟土的陶壶和一个装满苦水的陶壶，并为每具尸体准备一枚150gp的黑玛瑙）</t>
  </si>
  <si>
    <t>Heal</t>
  </si>
  <si>
    <t>指定施法距离内一个你能看见的生物。汹涌澎湃的正能量将充盈该生物，使其回复70 点生命值。该法术也会终止正在影响目标的目盲、耳聋以及任何疾病效应。该法术对构装体与不死生物无效。
升环施法效应。
使用7 环或更高法术位施展该法术时，你使用的法术位每比6 环高一环，治疗量就增加10 点。</t>
  </si>
  <si>
    <t>Hero’s Feast</t>
  </si>
  <si>
    <t>V、S、M（一个价值至少1,000gp的镶饰宝石的碗，作为法术的耗材）</t>
  </si>
  <si>
    <t>你创造出一席盛宴，其中包括了上等的食物和饮品。宴席需要1 小时来享用，并会在这段时间结束后消失不见，而且下述增益效应在该小时结束前不会生效。你可以让至多十二个生物加入分享大餐。
所有享用了大餐的生物都会获得几种增益。这些生物的所有疾病和中毒状态都会被治愈，并且免疫毒素和恐慌状态，其进行感知豁免时具有优势，生命值上限也将提高2d10 点，并获得等量的生命值。这些增益将持续24 小时。</t>
  </si>
  <si>
    <t>（一个价值至少1,000gp的镶饰宝石的碗，作为法术的耗材）</t>
  </si>
  <si>
    <t>Blade Barrier</t>
  </si>
  <si>
    <t>你立起一道由旋转的魔法利刃组成的墙。墙壁出现在施法距离内一个你指定的位置，并维持到法术持续时间结束。你可以选择创造长不过100 尺、高不过20 尺、厚不过5 尺的直墙；或是直径不过60 尺、高不过20 尺、厚不过5 尺的环形墙。墙为位于其后方的生物提供四分之三掩护。而墙体所占据的空间则视为困难地形。
任何生物在一个回合内第一次进入墙体区域，或者在区域内开始其回合时，必须进行一次敏捷豁免。豁免失败者将受到6d10点挥砍伤害。豁免成功则伤害减半。</t>
  </si>
  <si>
    <t>Forbiddance</t>
  </si>
  <si>
    <t>6环/防护（仪式）</t>
  </si>
  <si>
    <t>V、S、M（少量圣水，稀有焚香，以及至少价值1,000gp的红宝石粉末）</t>
  </si>
  <si>
    <t>你创造一个对抗魔法旅行的结界，该结界区域至多覆盖40000 平方尺地面及其上30 尺高空。在法术持续时间内，生物无法传送进区域内或使用传送门（诸如法术异界之门gate 的作用）进入其内。该法术使该区域无法进行位面旅行，因此生物无法通过星界位面，以太位面，妖精荒野，堕影冥界，或是通过法术异界传送plane shift 来连接该区域。
此外，该法术可以对你所选定类别的生物造成伤害。从一下选项中选择一项或多项：天界生物、元素生物、精类生物、邪魔以及不死生物。所选定生物在一个回合内第一次进入法术区域或者在其内开始其回合时，将受到5d10 点光耀伤害或黯蚀伤害（由你在施法时选择其一）。
施展该法术时，你可以设定一段密语。说出密语的生物就算进入区域也不会受到该法术的伤害。
该法术的效应区域不能与另一个禁制术的区域相重叠。你可以通过对同一区域连续30 日每日施展禁制术来使其效应持续至被解除，并在最后一次施法时将该法术对材料成分消耗殆尽。</t>
  </si>
  <si>
    <t>（少量圣水，稀有焚香，以及至少价值1,000gp的红宝石粉末）</t>
  </si>
  <si>
    <t>Harm</t>
  </si>
  <si>
    <t>你将致命的病害释放到施法距离内一个你能看见的生物身上。目标必须进行一次体质豁免，豁免失败则受到14d6 的黯蚀伤害，豁免成功则伤害减半。该伤害不能将目标的生命值降至1以下。若目标体质豁免失败，则其生命值上限减损与该黯蚀伤害相等数值。减损效果维持一小时，且任何可移除疾病的效应均可在时限到达前将目标生命值上限回复至正常值。</t>
  </si>
  <si>
    <t>Planar Ally</t>
  </si>
  <si>
    <t>你祈求一个异界个体的援助。你必须对该存在个体有所了解，它可以是一个神祗，一位原祖，一名恶魔主君，或是其他界域级力量的存在。该存在将派遣一个效忠它的天界生物，元素生物或邪魔来援助你，并使该个生物显现在施法距离内一个未占据空间。如果你知道他们中某个特定生物的名字，则你可以在施展法术时说出其名字来请求指派该生物来援，但是你仍然有可能得到一个不同的生物（由DM 选择）。
该生物出现时，你无法强迫它作任何事。你可以以报酬为交换请求其提供服务，只是它并没任何义务为你实现。请求的任务可以简单（帮我们飞越峡谷，或在一场战斗中提供协助），也可以复杂（暗中监视我们的敌人，或在我们扫荡地城时保护我们）。你必须能与该生物交流以为他服务的报酬讨价还价。
报酬的形式也可以各式各样。一个天界生物可能会要求为一座同盟的神殿捐献一份相当可观的金币或魔法物品，而一只邪魔可能会索要一次活祭或一份财宝作为礼物。一些生物可能会要求你进行一个任务来换取它们的服务。
粗略计算，一个可以按分钟计算的任务需要每分钟100 gp的报酬。一个可以按小时计算的任务需要每小时1,000 gp 的报酬。一个可以按日计算的任务（至多10 日）需要每日10,000 gp的报酬。DM 可以按你施放该法术的环境调整具体的报酬。如果任务与生物的行为准则一致，则报酬可能会被减半甚至放弃。没有风险的任务一般只需要建议报酬的一半，而特别危险的任务可能会需要更大的赠礼。生物极少接受看上去像自杀的任务。
生物完成任务后，或当协议服务时间结束后，如果任务合适并在可能的情况下，生物会在回来向你报告后再返回自己的家乡位面。如果你不能同意生物的服务价格，则其将立即返回其家乡位面。
应召加入你队伍的生物算作队伍成员，并正常分享获得的经验值。</t>
  </si>
  <si>
    <t>Word of Recall</t>
  </si>
  <si>
    <t>你和你身边5 尺内的至多五个自愿生物一起瞬间传送到一个你事先设置好的避难所。你和与你一起传送的生物将出现在你准备避难所时指定的地点（见下）旁边最近的未被占据位置。如果你在施放法术前没有事先准备好避难所，则该法术将不产生任何效应。
设置避难所时，你必须身处一个你所信仰神祇的神庙或与该神祇密切相关的地点，然后在该处施展此法术。如果你试图在一个并不供奉你所信仰神祇的地方施展此法术，则该法术将不产生任何效应。</t>
  </si>
  <si>
    <t>Contingency</t>
  </si>
  <si>
    <t>V、S、M（一尊你自己的塑像，其材质为象牙并以宝石作装饰，其价值至少为1,500gp）</t>
  </si>
  <si>
    <t>选择一个你可以施展的5 环或更低环阶法术，该法术的施法时间必须为1 动作，且必须能够以你自身为目标。你以“随因法术”的形式施展该法术，即将其作为所施展触发术的一部分，并且同时消耗该法术与触发术的法术位。该随因法术并不立即生效，而是在特定状况发生时才触发其效应。你在施展这两个法术时，必须描述该触发状况的细节。例如，触发术与水下呼吸waterbreathing 一起施放可以确保水下呼吸可以在你被水或其他液体淹没时自动触发其效应。
随因法术的效应在相应状况第一次出现时立即生效，而无论你是否想要这么做，在这之后触发术终止。
随因法术只能对你起作用，哪怕它通常可以指定其他目标现在也无法再作指定。你一次只能使用一个触发术，如果你在已施放该法术时再次施展该法术，则前一个触发术的效应立即终止。另外，当触发术的材料成分不在你的角色身上时，其法术效应也将立即终止。</t>
  </si>
  <si>
    <t>（一尊你自己的塑像，其材质为象牙并以宝石作装饰，其价值至少为1,500gp）</t>
  </si>
  <si>
    <t>Drawmij’s Instant Summons</t>
  </si>
  <si>
    <t>6环/咒法（仪式）</t>
  </si>
  <si>
    <t>V、S、M（一枚价值1000gp的蓝宝石）</t>
  </si>
  <si>
    <t>你触碰一个重量至多10 磅，长度至多6 尺的物件。该法术将在该物品表面留下一个隐形的印记，并在你用以施法的蓝宝石上留下该物件的名称。你每次施展该法术时都必须使用不同的蓝宝石作为其材料成分。
在随后的时间里，你可以使用动作唤出该物件的名称并粉碎这颗蓝宝石，该物件将无视任何距离和位面的限制立即出现在你的手上。物件出现后该随即法术终止。
如果另一个生物正持握或携带着该物件，则粉碎蓝宝石的动作无法将该物品传送过来。不过你会知晓是谁占有了该物品，以及其此刻身处的何处。
解除魔法dispel magic 或成功生效的类似效应作用于这颗蓝宝石时，将提前终止该法术。</t>
  </si>
  <si>
    <t>（一枚价值1000gp的蓝宝石）</t>
  </si>
  <si>
    <t>Magic Jar</t>
  </si>
  <si>
    <t>V、S、M（一块宝石或水晶，或者一个圣物匣，又或者他带装饰的容器，其价值不能低于500gp）</t>
  </si>
  <si>
    <t>你的灵魂离开身体进入作为法术材料成分的容器中，而你的身体则陷入失神的状况。灵魂处于容器中时，你可以如同身处容器所在位置一样察觉周边。你不能移动，也不能使用反应，而此时你唯一能做的动作就是将你的灵魂投射出容器至多100 尺的距离，或者回到你仍活着的身体中去（并终止该法术），或者尝试占据另一个类人生物的身体。
你可以附身于任何距你100 尺内你能看见的人形生物（受法术防护善恶 或防护法阵 所保护的生物无法被附身）。该目标必须进行一次魅力豁免。豁免失败，则你的灵魂进入目标的身体，而目标的灵魂被困在容器中；豁免成功，则目标抵抗了你的附身，而随后的24 小时内你将无法再次尝试附身该生物。
附身成功后，目标生物的身体将由你控制。你的游戏资料将替换为该生物的属性数据，不过你将保留自己的阵营以及智力、感知、魅力属性值。你的职业特性增益也会在附身时维持，但你无法使用目标可能具有的任何职业特性。
此外，被附身生物的灵魂可以用它自己的感官从容器内部观察外部，但它既不能移动也不能使用动作。
附身于一具躯体时，如果容器处在你身边100 尺内，则你可以用一个动作从宿主的身体回到容器中，并让宿主的灵魂回到它自己的身体里。在你处于宿主的身体中时，如果宿主的身体死亡，则你必须进行一次对抗该法术豁免DC 的魅力豁免。豁免成功且容器距你不超过100 尺时，你回归容器内。豁免失败则即时死亡。
如果容器被毁或者法术终止，则你的灵魂会立即回到你自己身体里。如果你在尝试回到自己身体时，身体距你超过100 尺或者你的身体已死，则你也随之死亡。如果容器被毁时另一生物的灵魂在容器内，且该生物的身体仍然活着并距它不超过100 尺，则其灵魂会回到身体里。否则该生物死亡。
该法术终止时，其容器将随之被摧毁。</t>
  </si>
  <si>
    <t>（一块宝石或水晶，或者一个圣物匣，又或者他带装饰的容器，其价值不能低于500gp）</t>
  </si>
  <si>
    <t>Otiluke’s Freezing Sphere</t>
  </si>
  <si>
    <t>V、S、M（一个小水晶球）</t>
  </si>
  <si>
    <t>一个冷冻能量形成的冰球从你的指尖射向施法距离内一处指定点，并在该处迸裂为一个半径60 尺的球状区域。区域内的每个生物必须进行一次体质豁免。豁免失败者将受到10d6 点冷冻伤害。豁免成功则伤害减半。
如果冰球击中某处水体或者某处以水分为主的液态表面（不包括由水组成的生物），其触及的水面将凝结出6 寸厚、30 尺宽的方形冻结区域。任何在其中游泳的生物将被冰面所困。受困的生物可以用一个动作进行一次对抗法术豁免DC 的力量检定以破冰挣脱。
你可以在完成该法术后延迟发射冰。此时你手上将形成一个弹丸般大小，摸起来感觉冰冷的小冰球。你或者任意从你手上获得冰球的生物可以随时将冰球投出去（以40 尺射程）或者用投石索将其弹射出去（以投石索的正常射程），并以冲击将其打破再产生正常施法时相同的效应。你还可以将冰球设置好，然后使其在不需要打破的情况下维持1 分钟后自动迸裂。
升环施法效应。
使用7 环或更高法术位施展该法术时，你使用的法术位每比6 环高一环，其伤害就增加1d6。</t>
  </si>
  <si>
    <t>（一个小水晶球）</t>
  </si>
  <si>
    <t>Wall of Ice</t>
  </si>
  <si>
    <t>V、S、M（一小块石英）</t>
  </si>
  <si>
    <t>你在施法距离内一块坚实的地面上创造出一面冰墙。你可以将它塑成半球状或球状（半径最长10 尺），也可以塑成一个由十个10 尺×10 尺的方板块构成的平面。每块板块都必须要和至少一块其他板块相连。不管形状如何，冰墙总是厚1 尺并持续存在至法术终止。
如果冰墙形成时穿过了某生物所占据的空间，则该生物会被推到冰墙的一侧且必须进行一次敏捷豁免。豁免失败者将受到10d6 点冷冻伤害，豁免成功则伤害减半。
作为一个物件，冰墙可以因受到伤害而被打破。冰墙的AC为12，每段10 尺长的冰墙有30 点生命值，而且冰墙对火焰伤害具有易伤。当一段10 尺长的冰墙的生命值降至0 时，这段冰墙就会被摧毁，但原地会留下一片冰冷刺骨的空气。生物在一个回合内第一次通过这片寒气时，必须进行一次体质豁免。豁免失败者将受到5d6 的冷冻伤害，成功则伤害减半。
升环施法效应。
使用7 环或更高法术位施展该法术时，你使用的法术位每比6 环高一环，冰墙出现时造成的伤害就增加2d6，并且通过寒气时受到的伤害也增加1d6。</t>
  </si>
  <si>
    <t>（一小块石英）</t>
  </si>
  <si>
    <t>Conjure Fey</t>
  </si>
  <si>
    <t>德鲁伊 邪术师</t>
  </si>
  <si>
    <t>你召唤一个挑战等级6 或更低的精类生物，或者一个挑战等级6 或更低的野兽形态精魂。被召唤生物显现在施法距离内一处你能看见且未被占据的空间。该精类生物在生命值降至0 时，或者法术终止时消失不见。
被召唤的精类生物对你和你的伙伴保持友善关系。你为每次召唤出来的精类生物掷先攻权，并依此获得其自己的行动回合。该精类生物服从你发出的所有语言命令（不需要你作动作），前提是该命令必须不违反其所属阵营。如果你不发出任何命令，该生物会在敌对生物前保护自己，如果没有敌对生物则不执行任何动作。
如果你的专注被打断，该精类生物并不会因此消失不见，但你会因此失去该生物的控制权。失去控制的精类生物对你和你的伙伴变为敌对，并随时准备发动攻击。不受控的精类生物无法被你解散，并在你的召唤开始算起1 小时后消失不见。
该精类生物的具体数值由DM 掌控。
升环施法效应。
使用7 环或更高法术位施展该法术时，你使用的法术位每比6 环高一环，召唤生物挑战等级就增加1。</t>
  </si>
  <si>
    <t>Move Earth</t>
  </si>
  <si>
    <t>V、S、M（一把铁刃以及一个小袋子，袋内装着黏土、壤土、砂土等混成的泥土）</t>
  </si>
  <si>
    <t>指定施法距离内边长不大于40 尺的方状地形区域，并以任意的方式重塑区域内的泥土，沙土或黏土。你可以升高或降低区域内的地面高度，制造或填平一道沟渠，升起或夷平一座山丘，或者塑造一根立柱。被改变的地形范围在最长不得超过整个区域最长边长的一半。因此，如果你影响了40 尺方状区域，则你可以创造一根至多20 尺高的立柱，将地面升高或降低至多20 尺，挖一条至多20 尺深的壕沟，等等。这些改变需要花10 分钟的时间来完成。
每为法术维持10 分钟专注，你都可以选择一片新的地形区域再施以影响。
由于地形的变化发生得很缓慢，区域内的生物通常不会被地面的移动困住或者受伤。
该法术无法改变天然的岩石或石制建筑。但石头和建筑仍会因适应地形的变化而被改变。如果你改变地形的方式会使得建筑不稳定，则它有可能倒塌。
此外，该法术也无法直接影响植物生长。而被移走的土壤会带走任何生长在其上的植物。</t>
  </si>
  <si>
    <t>（一把铁刃以及一个小袋子，袋内装着黏土、壤土、砂土等混成的泥土）</t>
  </si>
  <si>
    <t>Sunbeam</t>
  </si>
  <si>
    <t>自身（60尺直线）</t>
  </si>
  <si>
    <t>V、S、M（一面放大镜）</t>
  </si>
  <si>
    <t>一道耀眼的光芒从你手中射出并形成一条5 尺宽、60 尺长的线状区域。所有区域内的生物必须进行一次体质豁免。豁免失败者将受到6d8 点光耀伤害，并且在你的下一回合前陷入目盲。豁免成功则伤害减半，且不会陷入目盲。不死生物和泥怪在进行该豁免是具有劣势。
你可以在法术终止前的任一回合内以一个动作重新创造一到线状光芒。
在法术持续时间内，你的手中一点散发出耀眼的光芒。其光耀为周围提供30 尺的明亮光照，以及该范围外30 尺的微光光照。这些光芒均视为等同于阳光。</t>
  </si>
  <si>
    <t>（一面放大镜）</t>
  </si>
  <si>
    <t>Transport via Plants</t>
  </si>
  <si>
    <t>该法术将施法距离内一棵大型或更大的静态植物用魔法与同位面上任意距离外的另一棵植物相连接。施法时，你必须见过或触碰过出口植物至少一次。此后，任何生物都可以在法术持续时间内花费5 尺移动力进入目标植物内，然后从出口植物处出来。</t>
  </si>
  <si>
    <t>Wall of Thorns</t>
  </si>
  <si>
    <t>V、S、M（一把荆棘）</t>
  </si>
  <si>
    <t>你创造出一面坚韧、纠缠、长满锐利棘刺的灌木之墙。棘墙出现在施法距离内一处坚实的地面上并且持续存在至法术终止。
你可以选择创造长不过60 尺、高不过10 尺、厚不过5 尺的直墙；或是直径不过20 尺、高不过20 尺、厚不过5 尺的环形墙。此外，棘墙还会阻挡视线。
棘墙出现时所有位于其内的生物要进行一次敏捷豁免。豁免失败者将受到7d8 点穿刺伤害，豁免成功则伤害减半。
生物可以移动穿过棘墙，但这是个十分缓慢且痛苦的过程。
生物在棘墙中每移动1 尺要消耗4 尺的移动力。另外，生物在一个回合内第一次进入棘墙或在棘墙里结束其回合时，必须进行一次敏捷豁免。豁免失败者将受到7d8 点挥砍伤害，豁免成功则伤害减半。
升环施法效应。
使用7 环或更高法术位施展该法术时，你使用的法术位每比6 环高一环，两种类型的伤害就都增加1d8。</t>
  </si>
  <si>
    <t>（一把荆棘）</t>
  </si>
  <si>
    <t>Wind Walk</t>
  </si>
  <si>
    <t>V、S、M（明火和圣水）</t>
  </si>
  <si>
    <t>你和施法距离内你能看见的至多十个自愿生物在法术持续时间内变为气化形态，其外观有如一团云雾。处于该云雾形态的生物具有300 尺的飞行速度，并且对非魔法武器造成的伤害具有抗性。该形态下的生物除疾走Dash 和变回原形以外不能执行其他动作。变回原形需要花一分钟的时间，在这段时间内该生物处于失能状态且不能移动。在法术终止前，该生物还可以再次变成云雾形态，而再次进行变形同样要花一分钟时间。
如果法术终止时受术生物正以云雾形态飞行，则该生物将在1 分钟内以每轮60 尺的速度降落直至安全着陆。如果该生物降落1 分钟后还没着陆，则在余下的距离中它将会如正常情况一样坠落。</t>
  </si>
  <si>
    <t>（明火和圣水）</t>
  </si>
  <si>
    <t>Investiture of Ice E</t>
  </si>
  <si>
    <t>直到此法术终止前，寒冰浸沐你的躯体，你得到如下增益：
你免疫冷冻伤害，并对火焰伤害具有抗性。
你在由冰或雪形成的困难地形上移动时无需消耗额外的移动力。
以你为中心，周围 10 尺半径的区域被冻结，除你之外的生物将该区域视为困难地形。此范围会随着你移动。
你可以用你的动作创造出一道 15 尺的寒风锥，以你张开的手为起始点，向由你指定的任意方向延伸。锥状区域的每个生物都必须进行一次体质豁免。豁免失败者将受 4d6 的冷冻伤害，成功则伤害减半。豁免失败的生物，直到你的下个回合开始前，其速度减半。</t>
  </si>
  <si>
    <t>Investiture of Stone E</t>
  </si>
  <si>
    <t>直到法术终止，岩石颗粒布满你的躯体，你得到如下增益：
你对于来自非魔法武器的钝击、穿刺和挥砍伤害具有抗性。
你可以用你的动作，在以你为中心周围 15 尺半径的地表创造出一阵小型地震。地表上的其他生物必须成功通过一次敏捷豁免，否则将失足倒地。
你在由泥土或岩石造成的困难地形上移动时无需额外消耗移动力。你可以像是穿过空气一样穿过固态的泥土或石头。你穿越时不会改变物质的凝固状态，但你不能在物质中停止移动。若你在其中停止移动，则你将被排出到最近的未被占据空间内，且该法术终止，你直到自己的下个回合结束前陷入震慑状态。</t>
  </si>
  <si>
    <t>Investiture of Wind E</t>
  </si>
  <si>
    <t>直到此法术终止，风在你的身旁回旋，而你得到下述增益：
对你发动的远程武器攻击，其攻击检定具有劣势。
你得到 60 尺的飞行速度。若此法术终止时，你仍处于飞行状态，则你将坠落，除非你有其他方法避免坠落。
你可以用你的动作指定周边 60 尺范围内你能看到的一点，并以该点为中心创造出 15 立方尺的呼啸之风。每个在该空间内的生物必须进行一次体质豁免。豁免失败者将受 2d10 的钝击伤害，豁免成功者伤害减半。若体型不超过大型的生物在此豁免中失败，则该生物将沿远离该空间中心的方向上推离 10 尺。</t>
  </si>
  <si>
    <t>Primordial Ward E</t>
  </si>
  <si>
    <t>你在本法术的持续时间内具有对强酸，冷冻，火焰，闪电和雷鸣伤害的抗性。
你受到上述类型之一的伤害时，可以用你的反应来得到对这些伤害类型的免疫，判定受伤时也包含触发式伤害。实现该操作后，你的抗性效应终止，而你免疫效应持续到你的下个回合结束前，然后此法术终止。</t>
  </si>
  <si>
    <t>Bones of the Earth E</t>
  </si>
  <si>
    <t>你令施法距离内你能看见的某处地面升起六根石柱。
每根石柱为直径5 尺，高度至多30 尺的圆柱。升起石柱的地表必须具有足以容纳其直径的空间，你可以指定一个体型不超过中型的生物脚下地面作目标。每根石柱的AC为5，具有30点生命值。石柱生命值被降为0时变为碎石，在其周边10尺 半径区域内形成一片困难地形区域。碎石在清理前一直存在。
若一根石柱在某生物脚下升起，则该生物必须成功通过一次敏捷豁免否则将被石柱顶起。生物可以主动选择在此豁免中失败。
若一根石柱因为天花板或其他障碍未能达到其最大高度，则石柱上的生物受6d6的钝击伤害，并被束缚，困在石柱与障碍物间动弹不得。该被束缚生物可以用一个动作进行一次力量或敏捷检定（由该生物选择），以对抗此法术的豁免DC。若成功，则该生物不再被束缚，必须选择从石柱上移动下来或摔落下来。
升环施法效应。
使用7 环或更高环法术位施展该法术时，你使用的法术位每比7环高一环，便能额外升起两根石柱。</t>
  </si>
  <si>
    <t>Crown of Stars</t>
  </si>
  <si>
    <t>7环/塑能</t>
  </si>
  <si>
    <t>七个星型的光点在你的头顶浮现并环绕，直到法术结束。你可以使用一个附赠动作消耗一个光点袭向在你120英尺内的一个生物或物品。当你这么做时，进行一次远程法术攻击检定。若击中，目标受到4d12光耀伤害。无论你击中与否光点都将被消耗。如果你消耗了最后一枚光点，法术将提前结束。
如果你还留存4个或更多的光点，它们会发出30英尺半径的明亮照明和额外30英尺的微亮照明。如果你还留存1至3个光点，它们只会发出30尺的微亮照明。
升环效果：当你使用8环或更高的法术位施放该法术时，使用的法术位每高一环，你就可以多创造两枚额外的光点。</t>
  </si>
  <si>
    <t>Power Word Pain</t>
  </si>
  <si>
    <t>7环/附魔</t>
  </si>
  <si>
    <t>你说出饱含力量的真言，引发距离内一个你可见生物的剧痛波浪。如果目标的生命值为100点或更少，它将遭受强烈的痛苦。否则，法术将对它没有作用。免疫魅惑的生物同样不受这个法术影响。
如果目标承受了这种痛苦，他所拥有的任何速度都不能超过10尺。目标在攻击检定、属性检定和除了体质豁免以外的豁免检定中承受劣势。最后，如果目标试图施法，它必须先成功进行体质豁免检定，否则它将施法失败，法术会被浪费。
承受了这种痛苦的目标在它的每个回合结束都可以进行一次体质豁免检定。如果豁免成功，痛苦将结束。</t>
  </si>
  <si>
    <t>Temple of the Gods</t>
  </si>
  <si>
    <t>7环/咒法</t>
  </si>
  <si>
    <t>V、S、M（一个价值至少5GP的圣徽）</t>
  </si>
  <si>
    <t>你让一座神庙在闪耀的光辉中出现。选择施法距离内一处你可见的地面，为了容纳神庙这个空间必须是一个未被占用的立方体，每边至少120英尺长。神庙维持到法术结束。它被用于供奉施法时所用圣徽体现的神明、众神或是哲学理念。
你可以对这座神庙的外观做出所有决定。它的内部被地板、墙壁和屋顶所包围，有一扇作为入口的门扉和任意数量的窗户，如你所愿。只有你或任何你在施法时指定的生物可以开启或关闭这扇门。
神庙的内部是个开放性空间，在一端摆放着神像或者是祭坛。你决定神庙是否被照亮，决定照亮神庙的是明亮光照还是微光光照。这里的温度适宜，熏香的气味弥漫在空气中。
在你施展这个法术的时候，你选择数种生物类型被神庙所敌对。从以下列表中选择一项或更多：天界生物，元素生物，精类，邪魔，或是不死生物。如果选定类型的生物试图进入神庙，它必须立即进行一次魅力豁免检定。若豁免失败，他在24小时内不能进入神庙。即使生物能够进入神庙，魔法的力量也会妨碍它；每当它在神庙里进行攻击检定，属性检定或者是豁免检定时，它必须额外骰一个d4骰，把那个数值从d20的结果中减去。
此外，预言系法术所创造的传感器不能在神庙中出现，并且神庙里的生物无法被预言系法术定位。
最后，每次在神庙里的任何生物从1环或更高环的法术中恢复生命时，它将恢复等同于你感知调整值的额外生命值（至少1点）。
神庙由不透明的魔法力场所创造并延伸至以太位面，因此会阻碍任何试图从以太旅行中进入神庙内部的行为。没有东西能物理性地穿过神庙的外部。它不会被解除魔法所解消，也不会受到反魔场的影响。一道解离术能立即摧毁神庙。
如果你在一年中每天都对同一地点施展这个法术，法术的效果将持续永久。</t>
  </si>
  <si>
    <t>（一个价值至少5GP的圣徽）</t>
  </si>
  <si>
    <t>Whirlwind</t>
  </si>
  <si>
    <t>V、M（一根稻草）</t>
  </si>
  <si>
    <t>一阵呼啸的旋风出现在你指定的地表上可见的一点。旋风半径为10英尺，高度为30英尺，是一个以指定点为中心的柱状体。直到此法术终结，你可以使用你的动作来在水平的任何方向上移动至多30英尺。旋风会吸入所有固定或未被穿戴或持握的，不大于中型Medium的物体。
在回合中第一次进入旋风的生物，或所在空间被旋风进入的生物（包括旋风第一次出现时的）必须进行一次敏捷豁免检定。豁免失败的生物受到10d6点钝击伤害，豁免成功者只受到上述伤害的一半。此外，体型不超过大型Large的生物若未通过豁免则必须通过一次力量豁免检定，否则会被旋风束缚，直到法术终结。当一个生物在被旋风束缚的条件下开始其回合时，除非其达到了顶点，其将被向上方推动5英尺。被束缚的生物会随着旋风移动，而法术终结时其会摔落，除非其具有其他方法保持悬浮。
被束缚的生物可以使用一个动作来进行一次力量或敏捷检定，对抗你的法术豁免DC。若成功，该生物不再被旋风束缚，并被向随机方向抛离3d6×10英尺远。</t>
  </si>
  <si>
    <t>（一根稻草）</t>
  </si>
  <si>
    <t>Finger of Death</t>
  </si>
  <si>
    <t>7环/死灵</t>
  </si>
  <si>
    <t>你发出负能量并贯穿施法距离内你能看见的一个生物使其承受苦痛。该生物必须进行以此体质豁免。豁免失败则受到7d8+30 点黯蚀伤害，豁免成功则伤害减半。
被该法术杀死的类人生物将在你下一回合开始时唤起为一只受你操控的僵尸，并在随后尽力遵循你的语言指令。</t>
  </si>
  <si>
    <t>Delayed Blast Fireball</t>
  </si>
  <si>
    <t>V、S、M（一颗蝙蝠粪和硫磺混合的小球）</t>
  </si>
  <si>
    <t>一束黄光从你的指尖射向施法距离内你指定的一点，并在法术持续时间内在该点凝结成一颗赤红的珠子。当因专注被打断或自主决定导致法术终止时，珠子将伴着低吼炸裂成四窜的烈焰并绕过拐角扩散。此时，目标点周边半径20 尺内的每个生物都必须进行一次敏捷豁免。豁免失败者将承受全部累积的火焰伤害，豁免成功则伤害减半。
该法术的基础伤害为12d6。如果你在回合结束时，珠子尚未引爆，则其伤害增加1d6。
如果珠子爆炸前被生物触碰到，则该生物必须进行一次敏捷豁免。豁免失败则法术立即终止并触发爆炸效应。豁免成功则该生物可将珠子抛开至多40 尺。当珠子被生物或固态物件撞击时，法术立即终止并且触发爆炸效应。火焰伤害区域内没被着装携带的易燃物品将被烈焰点燃。
升环施法效应。
使用8 环或更高法术位施展该法术时，你使用的法术位每比7 环高一环，基础伤害就提高1d6。</t>
  </si>
  <si>
    <t>（一颗蝙蝠粪和硫磺混合的小球）</t>
  </si>
  <si>
    <t>Prismatic Spray</t>
  </si>
  <si>
    <t>八条多彩射线从你的手上闪出。每条射线颜色不同且具有不同的威力和作用。在60 尺锥状区域内的每个生物必须进行一次敏捷豁免同时掷一次d8 决定生效哪种颜色的射线。
1.红red。目标豁免失败时受10d6 的火焰伤害，成功则伤害减半。
2.橙Orange。目标豁免失败时受10d6 的强酸伤害，成功则伤害减半。
3 黄Yellow。目标豁免失败时受10d6 的闪电伤害，成功则伤害减半。
4.绿Green。目标豁免失败时受10d6 的毒素伤害，成功则伤害减半。
5.蓝Blue。目标豁免失败时受10d6 的冷冻伤害，成功则伤害减半。
6.靛Indigo。目标豁免失败时受束缚。它必须在其每回合结束时进行一次体质豁免。三次豁免成功后法术终止。三次豁免失败后目标将永久陷入石化状态。成功或失败的豁免不需要连续，只需记下两边的数量直至其中一种达到三次。
7.紫Violet。目标豁免失败时陷入目盲。其必须在你下一回合开始时进行一次感知豁免。豁免成功则目盲状态终止。豁免失败则该生物被传送到另一个DM 指定的位面并且不再目盲。（典型情况是不在家乡位面的生物被驱逐回家，而其他生物通常会被传送到星界或以太位面。）
8.特殊Special。目标被两条射线打中。再掷两次，结果为8时再重掷。</t>
  </si>
  <si>
    <t>Forcecage</t>
  </si>
  <si>
    <t>V、S、M（价值1,500gp的红宝石尘）</t>
  </si>
  <si>
    <t>你围绕施法距离内一处指定地点以魔力形成一个固定的立方状隐形监牢。你可以选择监牢的形式为笼状或密封体。
笼状监牢为各边长至多20 尺的立方体，其墙体由1/2 寸粗的力场栅栏杆组成，每杆指间相距1/2 寸。
密封监牢为各边长至多10 尺的立方体，其墙体为由力场墙密封，并阻隔一切物质和法术从牢笼里进出。
施展该法术时，所有完全在法术区域内的生物将被牢笼困住。
部分处于区域内或者体型比区域更大的生物则被从区域中心向外推开，直至其完全离开该区域。
牢笼内的生物不能以非魔法的手段离开。如果该生物试图使用传送或跨位面旅行来离开牢笼，则其必须线进行一次魅力豁免。
豁免成功则该生物可以用该魔法离开牢笼。豁免失败者将无法以此离开牢笼并浪费掉该法术或效应。该牢笼同时延伸至以太位面从而屏蔽掉从以太位面旅行逃脱。
该法术不能被法术解除魔法dispel magic 所解除。</t>
  </si>
  <si>
    <t>（价值1,500gp的红宝石尘）</t>
  </si>
  <si>
    <t>Teleport</t>
  </si>
  <si>
    <t>该法术将你以及施法距离内你能看见的至多八个自愿生物，或者施法距离内你能看见的一个物件传送到你指定的某处地点。
如果你指定一个物件作为法术目标，则该物件必须能被整个放进一个边长10 尺的立方体中，且必须没有被一个非自愿生物所着装或携带。
你只能指定你知道的地点作为传送目的地，而目的地必须与你位于同一个存在位面中。你对目的地的熟悉程度决定你是否能成功抵达。DM 可以掷一个d100 并查阅下表。
熟悉程度 遇难 相似地区 目标错误 目标正确
永久法阵   —    —      —    01~100
相关物件   —    —      —    01~100
非常熟悉 01~05  06~13   14~24  25~100
偶尔见过 01~33  34~43   44~53  54~100
见过一次 01~43  44~53   54~73  74~100
听过描述 01~43  44~53   54~73  74~100
查无此地 01~50  51~100   —    —
熟悉程度Familiarity。
“永久法阵”指你知道某永久传送法阵的相关符文序列。“相关物件”指你持有一件在过去六个月内从目标地点取来的物件，例如某个法师图书馆内的一本书，某个皇家卧室里床上的亚麻线或某巫妖陵墓里的一块大理石。“非常熟悉”指的是你常去的地方，你仔细研究过的地方，或是你在施展该法术时能看见的地方。“偶尔见过”指你见过几次的地方，但你不是很熟悉。“见过一次”指你只见过一次的地方，包括通过魔法看到的地点。“听过描述”指一个你从别人那里听来位置和外观的地点，比如从地图上看来的地点。“查无此地”指根本不存在的地点。也许你尝试探知敌人的密室但看到的只是幻像，或者是一个你曾经熟悉但如今已不再存在的地点。
正中目标on Target。
你和你的队伍（或目标物件）出现在你意料中的地点。
偏离目标off Target。
你和你的队伍（或目标物件）出现在目的地随机方向上随机距离的一点。距离误差等于原定移动距离×1d10×1d10×1%。例如，假设你尝试移动120 里而不幸偏离目标，并且在掷距离误差时两个d10 投出了5 和3，那么你的传送距离误差是原定移动距离的15%，也就是18 里。DM 通过掷一次d8 来判误差出现在目的地的哪个方向。1 为正北，2 为东北，3 为正东，依此类推。如果你们想要传送到一个海滨城市但却出现在离岸18 里远的海上，那你们可有麻烦了。
相似地区Similar Area。
你和你的队伍（或目标物件）出现在一个和目的地外观或氛围相似的不同地点。例如，如果你想回你自己的研究室去，则你可能会误打误撞出现在其他法师的研究室里，或是一个陈设有许多和你的研究室里相似工具的炼金用品店。通常你会出现在离目的地最近的相似地区，但由于该法术没有距离限制，你有可能会出现在同一个位面上的任何地点。
遇难Mishap。
该法术的意外魔法效果导致这次旅行特别艰难。尝试传送的所有生物（或目标物件）受到3d10 点力场伤害，随后DM 重投d100 并查阅上表来决定你们出现在哪里（你们可能再次遇难，而每次遇难都要承受该伤害）。</t>
  </si>
  <si>
    <t>Etherealness</t>
  </si>
  <si>
    <t>7环/变化</t>
  </si>
  <si>
    <t>你进入当前所处位面与以太位面边缘的重叠空间。你可以在法术持续时间内一直呆在该以太边缘，也可以使用动作解除法术。
此时你可以向任意方向移动。如果向上或向下移动，则你移动的每尺距离需要额外消耗一尺的移动力。你可以看见并听见你原来的位面，但是所有事物都以灰度显示，而你也看不到60 尺外的东西。
在以太位面时，只有同样处在以太位面的其他生物才能被你影响或影响你。不在以太位面的生物无法察觉你，也无法与你互动，除非其具相应的特殊能力或魔法。
你将无视所有不在以太位面的物品和效应，这使你可以穿越你能看见的原属位面物件。
法术终止时，你立刻回到原本所在的位面，占据当前所在的空间位置。如果你的位置已经有一件固体的物件或一个生物，则你立刻被转移到最近一处你可占据而未被占据的空间位置，并受到两倍于你移动尺数的力场伤害。
如果你正处于以太位面，或所在位面与以太位面不相连（比如某个外层位面），则该法术无效。
升环施法效应。
使用8 环或更高法术位施展该法术时，你使用的法术位每比7 环高一环，你就可以多指定三个自愿生物作为法术目标（包括你在内）。这些生物在你施法时必须在你10 尺内。</t>
  </si>
  <si>
    <t>Symbol</t>
  </si>
  <si>
    <t>7环/防护</t>
  </si>
  <si>
    <t>V、S、M（水银和磷，以及总计价值至少1000gp的钻石和蛋白石粉末，作为该法术的耗材）</t>
  </si>
  <si>
    <t>持续时间施展该法术时，你在某个表面（诸如桌面、地板、墙等）或某个能被关闭以隐藏符纹的物件里（诸如书本、卷轴、宝箱等）刻画一个伤害其他生物的符纹。如果你指定某个表面，则此符纹可以覆盖周边不超过10 尺直径的区域。如果你指定某个物件，则该物件必须待在其所在位置；如果该物件从被施法位置被移动超过10 尺，则其符纹被破坏且法术不被触发即高终止。
该符纹近乎隐形，其需要以法术的豁免DC 进行一次智力（调查）检定才能被发现。
你在施法时设定该符纹的触发条件。刻画于表面的符纹其最典型的触发条件包括：触碰或站立在符纹上；拿掉覆盖在符纹上的物件；进入符纹一定施法距离；操作符纹所在的物件等。刻画在物件内的符纹其最典型的触发条件包括：打开物件；靠近物件一定的距离；看到或阅读该符纹等。
你可以进一步细化触发条件，比如设定法术触发时符合特定的条件，或设定其触发者必须具备特定身体特征（身高体重等），特定生物种类（例如设定为只影响异怪或卓尔）或特定阵营。你还可以将特定条件者排除在符纹触发者之外，诸如某说出特定口令的人。
刻画符文时，你可以从下列选项中选择其一作为该法术的效应。符文一旦被触发就会开始发光，使其周围60 尺半径的球状区域处于微光光照并持续10 分钟。该时间段过后法术即告终止。
符文生效时，所有位于球状区域内的生物即成为法术效应的目标。
生物在其回合内第一次进入该区域内或在其中结束其回合时，也同样会成为符文效应的目标。
死亡Death。
所有目标必须进行一次体质豁免，豁免失败者将受到10d10 点黯蚀伤害，豁免成功则伤害减半。
争斗Discord。
所有目标必须进行一次体质豁免。豁免失败者将在接下来的1 分钟内将不停地与其他生物争吵。该时间段内它无法进行任何有意义的沟通，并且其进行的所有攻击检定和属性检定都具有劣势。
恐惧Fear。
所有目标必须进行一次感知豁免，豁免失败者将陷入1 分钟的恐慌状态。被恐慌时，该生物将丢弃其所有持握物，并在其每回合里尽力向远离符文的方向移动至少30 尺。
绝望Hopelessness。
所有目标必须进行一次魅力豁免，豁免失败者将陷入持续1 分钟的绝望。该时间段内它不能进行攻击，也不能对任何生物使用伤害性的能力，法术或其他魔法效应。
错乱Insanity。
所有目标必须进行一次智力豁免，豁免失败者将陷入持续1 分钟的错乱。陷入错乱的生物不能执行动作，也听不懂其他生物的话语看不懂任何文字，而只会胡言乱语。此时将由DM 来控制其胡乱的移动。
苦痛Pain。
所有目标必须进行一次体质豁免，豁免失败者将因极度的痛苦而陷入1 分钟的失能状态。
睡眠Sleep。
所有目标必须进行一次感知豁免，豁免失败者将陷入10 分钟的昏迷状态。该睡眠者受到伤害时将会被惊醒，也可以被其他人用一个动作摇醒或打醒。
震慑Stunning。
所有目标必须进行一次感知豁免，豁免失败则陷入1 分钟的被震慑状态。</t>
  </si>
  <si>
    <t>（水银和磷，以及总计价值至少1000gp的钻石和蛋白石粉末，作为该法术的耗材）</t>
  </si>
  <si>
    <t>Regenerate</t>
  </si>
  <si>
    <t>V、S、M（一个转经筒和圣水）</t>
  </si>
  <si>
    <t>你触碰一个生物并加快其自愈速度。目标恢复4d8+15 点生命值。在法术持续时间内，目标在它的每回合开始时回复1 点生命值（每分钟10 点）。
如果目标失去了某些身体部位（手指、腿、尾巴等等），则这些部位将在2 分钟后会重新长出。如果你持有失去的身体部位并且将其手动固定到创口上，则该法术会使该身体部位和创口立即接合。</t>
  </si>
  <si>
    <t>（一个转经筒和圣水）</t>
  </si>
  <si>
    <t>Resurrection</t>
  </si>
  <si>
    <t>V、S、M（一颗至少价值1000gp的钻石，作为该法术的耗材）</t>
  </si>
  <si>
    <t>你触碰一个已死的生物，并使之复活。该目标的死亡时间必须没有超过一百年，其死因不能是老死，且不能是不死生物。此时，如果该生物的灵魂愿意并且能够回来，则受术生物以生命值全满的状态复活。
该法术同样会中和该生物生前体内的毒素以及罹患的普通疾病，但对于魔法造成的疾病、诅咒和类似的效应则无能为力；如果没有在复活前治愈这些效应，则该生物重获生命的时该效应将继续生效。
该法术能治愈致命的伤口，也能恢复失去的身体部位。
死而复生是一个痛苦的体验。复活的目标在随后进行攻击检定、豁免检定和属性检定时具有－4 减值。该目标每完成一次长休，其减值就减少1，依次叠加直至减值完全消失。
使用该法术复活一个已死去一年或更久的生物会使你耗费大量精力。你将无法在完成一次长休前再施放任何法术，且此时你进行的一切攻击检定、属性检定和豁免检定具有劣势。</t>
  </si>
  <si>
    <t>（一颗至少价值1000gp的钻石，作为该法术的耗材）</t>
  </si>
  <si>
    <t>Mordenkainen’s Magnificent Mansion</t>
  </si>
  <si>
    <t>V、S、M（一个象牙雕琢的拱门小模型、一块打磨过的大理石和一把微型银汤匙，每件物品至少价值5gp）</t>
  </si>
  <si>
    <t>你在施法距离内创造出一个异次元的居所，并维持至法术持续时间结束。居所唯一的入口宽5 尺，高10 尺而微微发光，其具体位置由你指定。只要该入口保持开启，你和你施展该法术时指定的任意生物都可以进入该异次元居所中。你可以在距入口不超过30 尺处开启或关闭入口。而入口关闭时即其处于隐形状态。
入口内是一个连接着许多房间的华丽大厅。其内空气洁净清新而温暖舒适。
你可以随意创造自己喜欢的房间构造，但其总体积不得超过50 个边长10 尺的立方体。房间内依你喜好配置好家具和装饰，其内储备的食材足以制作供100 人享用的九道菜大餐。一组共100 名的半透明仆从会招待任何进入房间的人。仆从的外观衣着由你决定，而它们会完全服从你的命令。每个仆从都可以完成一个普通人程度的工作，但它们不能攻击或者进行任何直接伤害其他生物的行动。因而仆从可以完成的工作包括：取来物品、清洁、修理、叠衣服、生火、上菜、倒酒等等。仆从可以去豪宅中的任何地方，但不能里开宅子。由该法术创造的家具和其他物品如果被移出豪宅，就会消散成烟雾。该法术终止时，任何处于该异次元空间内的生物都将被移出空间内，并出现在距离入口最近的开放空间内。</t>
  </si>
  <si>
    <t>（一个象牙雕琢的拱门小模型、一块打磨过的大理石和一把微型银汤匙，每件物品至少价值5gp）</t>
  </si>
  <si>
    <t>Mordenkainen’s Sword</t>
  </si>
  <si>
    <t>V、S、M（一把剑柄和柄端由铜与锌打造的微缩铂金剑，价值250gp）</t>
  </si>
  <si>
    <t>你在施法距离内创造出一个闪闪发光的剑形力场，并使其在法术持续时间内维持存在。
秘法剑出现时，你可以对该剑5 尺内的一个自选目标发动一次近战法术攻击。命中时，目标受到3d10 点力场伤害。在法术持续时间内，你可以在自己回合使用一个附赠动作将剑移动至多20 尺。移动的目的地你必须能够看见，而移动完成后你还可以对同一目标或不同的目标再发动一次该攻击。</t>
  </si>
  <si>
    <t>（一把剑柄和柄端由铜与锌打造的微缩铂金剑，价值250gp）</t>
  </si>
  <si>
    <t>Project Image</t>
  </si>
  <si>
    <t>7环/幻术</t>
  </si>
  <si>
    <t>V、S、M（价值至少5gp的材料制成的一个你自身的微缩模型）</t>
  </si>
  <si>
    <t>你创造一个自己的幻象分身，并使其在法术持续时间内维持存在。该分身可以出现在施法距离内你曾见过的任何地点，而不论中间是否存在障碍物。该幻象外观和声音与你一样，只是没有现实形体。幻象受到伤害时会立即消失并终止法术。
你可以用你的动作移动该分身至多两倍于你速度的尺数，而其姿态、言语和行为均按照你的指定作表现。此外幻象还可以完美的模仿你的举止。
你可以通过分身的眼睛视物，用分身的耳朵聆听，如同你处于它的位置一样。你可以在自己回合内以一个附赠动作在自己与分身的感官间切换。而当你使用分身的感官时，本体周边的事物对你而言等同于处于目盲且耳聋的状态。
由于幻象无法被碰到，任何与该幻象进行的物理互动都会暴露其幻觉本质。一个生物用其动作调查幻象时，它可以进行一次对抗法术豁免DC 的智力（调查）检定，以判定是否看穿幻象。辨出幻象的生物可以看穿该影像，其产生的声响对该生物而言显得虚假。</t>
  </si>
  <si>
    <t>（价值至少5gp的材料制成的一个你自身的微缩模型）</t>
  </si>
  <si>
    <t>Mirage Arcane</t>
  </si>
  <si>
    <t>你使至多1 里方形区域内的地形在视觉、听觉、嗅觉、甚至触觉上都像是某种其它的地形，不过其地形的大致形状仍保持不变。你可以让开阔的平原或者一条路可能变得像一片湿地，一座小山，一个裂谷或是其它困难或无法通行的地形。你还可以让一个池塘变得像一片茂盛的草地，一个悬崖变得像一个缓坡，或者让一个乱石沟变得像一条宽阔平坦的大路。
另外，你还可以改变建筑物的外观，或者在本来没有建筑物的地方添上建筑物。该法术不可以伪装、隐藏或增添生物。
该幻术是听觉、视觉、触觉和嗅觉的综合体，因而其可以把空旷的地面变成困难地形（或者反过来），甚至使之变成无法通行的区域。幻象地形的任何一小部分（例如一块石头或者一根树枝）被移动到法术区域外时都会立刻消失不见。
拥有真实视觉的生物可以看穿幻术，洞悉地形的真实形态；然而幻象的所有其它元素仍会得以保留，所以一个意识到这是幻象的生物仍然可以与该幻象进行物理互动。</t>
  </si>
  <si>
    <t>Plane Shift</t>
  </si>
  <si>
    <t>牧师 德鲁伊 术士 邪术师 法师</t>
  </si>
  <si>
    <t>V、S、M（一根与某个位面完成同调，价值至少250gp的分叉金属短棒）</t>
  </si>
  <si>
    <t>你和至多八个自愿生物手拉手站成一圈，然后被传送到一个不同的存在位面中。你可以概括地指名一个目的地（比如火元素位面的黄铜城，或者九层地狱第二层迪斯帕特的宫殿），然后你将出现在目的地里或其附近附近。假设你想到达黄铜城，按照DM的判断，你可能会传送到达它的钢铁大道上，或它的灰烬之门前，又或者与城市隔着火焰之海相望之处。
另外，如果你知道某个处于另一位面的传送法阵的印记序列，则该法术可以把你带到该法阵处。如果该传送法阵太小而装不下所有你传送的生物，则他们会出现在离传送法阵最近的未占据空间里。
你可以用该法术放逐一个非自愿的生物到另一位面。指定一个你触及范围内的生物并对它进行一次近战法术攻击。命中时，此生物必须进行一次魅力豁免。豁免失败者将被传送到你指定位面的一个随机地点。被这样传送走的生物必须自行寻找回到你现在位面的路。</t>
  </si>
  <si>
    <t>（一根与某个位面完成同调，价值至少250gp的分叉金属短棒）</t>
  </si>
  <si>
    <t>Fire Storm</t>
  </si>
  <si>
    <t>一片由烈焰形成的风暴扫过施法距离内一处你指定的区域。
该区域由至多十个10 尺立方区域组成。你可以自行安排各立方区域的组合方式，而每个立方区域必须至少有一面与其他立方区域相连。区域内每个生物必须进行一次敏捷豁免。豁免失败者将受到7d10 点火焰伤害，豁免成功则伤害减半。
风暴的烈焰将对区域内的物件造成伤害，并点燃区域内所有未被着装或携带的可燃物件。你可以选择让区域内的植物生命免受该法术效应的影响。</t>
  </si>
  <si>
    <t>Conjure Celestial</t>
  </si>
  <si>
    <t>你召唤一个挑战等级4 或更低的天界生物，并使其显现在施法范围内一处你能看见且未被占据的空间。该天界生物在生命值降至0 时，或者法术终止时消失不见。
被召唤的天界生物对你和你的伙伴保持友善关系。你为召唤出来的天界生物掷先攻权，并依此获得其自己的行动回合。该天界生物服从你发出的所有语言命令（不需要你作动作），前提是该命令必须不违反其所属阵营。如果你不发出任何命令，该生物会在敌对生物前保护自己，如果没有敌对生物则不执行任何动作。
该天界生物的具体数值由DM 掌控。
升环施法效应。
使用9 环法术位施展该法术时，你将召唤一个挑战等级5 或者更低的天界生物。</t>
  </si>
  <si>
    <t>Divine Word</t>
  </si>
  <si>
    <t>你吟诵一句神圣的箴言，其中充盈了创世黎明的力量。在施法距离内指定任意数量的你能看见的生物，并迫使每个能够听到圣言的生物进行一次魅力豁免。豁免失败者基于其当前生命值承受以下效应：
生命值为50 或更少：耳聋1 分钟。
生命值为40 或更少：耳聋并目盲10 分钟。
生命值为30 或更少：耳聋、目盲并被震慑1 小时。
生命值为20 或更少：即死。
对于受术的天界生物、元素生物、精类生物或邪魔，其豁免失败时不需考虑其当前生命值，并直接将其遣返回其原属位面（本来就处于原属位面则无效）。在随后24 小时内，该生物不能通过任何方式回到当前位面，除非使用祈愿术的效应。</t>
  </si>
  <si>
    <t>Sequester</t>
  </si>
  <si>
    <t>V、S、M（钻石、绿宝石、红宝石、蓝宝石得粉尘混合而成的粉末，其价值至少5000gp，作为该法术的耗材）</t>
  </si>
  <si>
    <t>该法术能够将一个自愿的生物或物体藏匿起来，使其在法术结束前都无法被侦测。施展该法术并且触碰目标时，目标变为隐形且不能被作为预言系法术的目标，也无法被预言系法术创造出的传感器所感知。
如果法术的目标是一个生物，则目标将进入假死状态。时间在受术者的世界中停止了流动，因此它不会衰老。
你可以设置一个让该法术提前终止的条件。该条件由你自由设定，但必须是发生在目标周围1 里内或目标在周围一英里内能看见的事件。例如：“1000 年以后”或者“当泰拉斯奎巨兽觉醒时”。如果受术者受到任何伤害，则该法术立刻终止。</t>
  </si>
  <si>
    <t>（钻石、绿宝石、红宝石、蓝宝石得粉尘混合而成的粉末，其价值至少5000gp，作为该法术的耗材）</t>
  </si>
  <si>
    <t>Simulacrum</t>
  </si>
  <si>
    <t>V、S、M（一些雪或冰，用来给模拟对象制作一个真人大小的模型；放置在模型上的模拟对象身体的一部分，比如毛发或指甲；以及撒在分身上至少价值1500gp的红宝石粉，作为该法术的耗材）</t>
  </si>
  <si>
    <t>你花费整段施法时间为施法距离内一个野兽或类人生物塑造出一个幻像分身。该分身是一个由冰雪构成的半真实生物，它可以执行动作，也能在其他方面如同正常生物一样受到各种影响。它与其本体生物看起来一样，但是其生命值上限只有本体一半，而且在成型时不带任何装备。除此之外，幻象分身的属性数据都与本体相同。
拟像对你和你所选定的生物保持友好关系。它会服从你说出的命令，按照你的愿望行动，在战斗中还会在你的回合行动。拟像无法学习，也不知道如何变得更强大，因此它永远不会升级，其他能力也不会变得更强，而它用掉的法术位也不能恢复。
拟像受损后，你可以在炼金实验室里修理它。拟像每恢复一点生命值就要消耗价值100gp 的稀有矿物和药草。拟像会一直持续到其生命值降至0，随后就变回冰雪并立刻融化。再次施放该法术时，任何你已用该法术创造出来并且正在活动中的分身都会立刻被摧毁。</t>
  </si>
  <si>
    <t>（一些雪或冰，用来给模拟对象制作一个真人大小的模型；放置在模型上的模拟对象身体的一部分，比如毛发或指甲；以及撒在分身上至少价值1500gp的红宝石粉，作为该法术的耗材）</t>
  </si>
  <si>
    <t>Reverse Gravity</t>
  </si>
  <si>
    <t>V、S、M（一块磁石和一些铁屑）</t>
  </si>
  <si>
    <t>该法术以施法距离内一点为中心，创造一个半径50 尺、高100 尺柱状的重力反转区域。施展该法术时，区域内一切没有被固定在地面上的生物和物件都会向上落去，直到碰到该区域顶端为止。受术生物可以进行一次敏捷豁免以抓住一件他能触及的固定物件，从而避免向上坠落。
如果在坠落过程中遇到任何固体（比如天花板），则坠落的物体和生物会受到同样情况下正常坠落时所会受到的冲击。如果一个物体或生物到达该区域的顶部并且没有撞到任何实体，则它将停留在该处并微微振动，直至法术终止。法术持续时间结束后，受术物件和生物将重新坠落下来。</t>
  </si>
  <si>
    <t>（一块磁石和一些铁屑）</t>
  </si>
  <si>
    <t>Whirlwind E</t>
  </si>
  <si>
    <t>一阵呼啸的旋风出现在你指定的地面一点。旋风覆盖半径 10 尺，高 30 尺的柱状区域。直到此法术终止前，你都可以用你的动作在水平的任何方向使其移动至多 30 尺。旋风会吸入所有未固定或未被着装持握的中型或更小尺寸物件。
一回合内第一次进入旋风的生物，或所在空间内被旋风没入的生物（包括旋风第一次出现时）必须进行一次敏捷豁免。豁免失败者将受 10d6 的钝击伤害，豁免成功则伤害减半。此外，该豁免失败的大型或更小体型生物必须再成功通过一次力量豁免否则被旋风束缚直至该法术终止。被旋风束缚的生物开始其自己回合时，除非其到达悬浮顶点，否则将被向上方推动 5 尺。该被束缚生物会随旋风移动，法术终止时其会摔落，除非其有其他方法保持悬浮。
该被束缚生物可以用一个动作来进行一次力量或敏捷检定，对抗你的法术豁免 DC。若成功，则该生物不再被旋风束缚，并被向随机方向抛离 1d6 × 10 尺远。</t>
  </si>
  <si>
    <t>Abi-Dalzim’s Horrid Wilting</t>
  </si>
  <si>
    <t>8环/死灵</t>
  </si>
  <si>
    <t>V、S、M（一小块海绵）</t>
  </si>
  <si>
    <t>你从以距离内由你指定的一点为中心、30英尺立方空间内的每个生物身上抽取水汽。在该区域内的每个生物必须进行一次体质豁免检定。构装生物和不死生物不受影响，而植物和水元素在进行此豁免检定时具有劣势。若豁免失败，生物将受到12d8的黯蚀伤害，而豁免成功则只受到上述伤害的一半。
在这个区域内的非魔法、非生物植物，例如树木和灌木，会立即死亡。</t>
  </si>
  <si>
    <t>（一小块海绵）</t>
  </si>
  <si>
    <t>Maddening Darkness</t>
  </si>
  <si>
    <t>8环/塑能</t>
  </si>
  <si>
    <t>V、M（一滴沥青与一滴水银的混合物）</t>
  </si>
  <si>
    <t>魔法黑暗从范围内你指定的一点延伸至半径60尺的球形范围，直到法术结束。黑暗会蔓延过拐角。生物的黑暗视觉不能看穿这片黑暗。非魔法的光源，以及8环和8环以下法术创造的光亮不能照亮这片区域。
尖叫声，低语声，以及疯狂的大笑声时不时能从球形范围内听见。每当一名生物在范围内开始回合，它必须进行一次感知豁免，失败时将受到8d8精神伤害，成功则只承受一半。</t>
  </si>
  <si>
    <t>（一滴沥青与一滴水银的混合物）</t>
  </si>
  <si>
    <t>Illusory Dragon</t>
  </si>
  <si>
    <t>8环/幻术</t>
  </si>
  <si>
    <t>你汇聚、编织从堕影冥界收集的阴影物质，随后在施法距离内你可见的未占据空间创造出巨型Huge阴影龙。这个幻象会占据所在空间并持续到法术结束，就好像是一个真实生物。
当幻象出现时，任何可以看见幻象的你的敌人必须成功进行感知豁免检定，否则将在1分钟内陷入恐惧。如果被恐惧的生物在与幻象没有视觉线相连的位置并结束回合，它可以重新进行豁免检定，成功将终止对自己的恐惧效果。
在你的回合中以一个附赠动作，你可以移动幻象最多60英尺。选择它进行移动的任意一点，你可以使它以那个位置作为起源点并喷吐出60尺锥形的爆发性能量。在你创造巨龙时选择一种伤害类型：强酸，寒冷，火焰，闪电，暗蚀或者毒素。处于锥形范围内的每个生物必须进行智力豁免检定，若豁免失败会受到7d6点对应类型的伤害，成功只承受一半。
幻象是有形的因为它由阴影物质创造而成，不过对它的攻击会自动失手。它会通过所有豁免检定，并且免疫所有的伤害和异常状态。一个生物可以用动作来进行智力（调查）检定对抗你的法术豁免DC来判断巨龙是否为幻影。如果生物识别了幻象的真相，生物可以看穿它并在对抗它的吐息时获得优势。</t>
  </si>
  <si>
    <t>Mighty Fortress</t>
  </si>
  <si>
    <t>8环/咒法</t>
  </si>
  <si>
    <t>V、S、M（一颗价值至少500GP的钻石，在施法时被消耗）</t>
  </si>
  <si>
    <t>一座岩石的堡垒从施法距离内你选择的一处可见的方形地面升起。这块区域需要在每一边上有至少120英尺，并且必须没有任何建筑或其他构造物立于其上。所有处于区域内的生物在堡垒升起时将会被无害地举起。
这座堡垒有4个方形的塔楼，每一个都有20英尺的边长和30英尺的高度，分布在堡垒的每个角上。塔楼通过每边80尺长的石墙相互连接，创造出一个封闭的区域。每一面墙的厚度都达到1英尺，由10英尺宽度和20英尺高度的石板组成。每块石板都与其他两块石板或是与一块石板和一座塔楼相邻接。你可以在堡垒的外墙放置4面石门。
在封闭区域内树立着一座小城堡。城堡拥有50尺边长的方形基座，并且有3层楼，每一层的天花板都有10英尺高。每一层都可以以你喜欢的方式划分出许多房间，但每个房间都至少要有5英尺的边长。城堡的每一层都由石头楼梯相连，它的墙厚达6英寸，室内房间的门户式样（石门或者开放式拱门）由你选择。城堡内部的家具和装潢以你喜欢的方式布置，它每天可以提供足够100人享用的、包含九道菜肴的盛宴。从堡垒中被带走的家具、食物和其他由这个法术创造的物体会立即化为土灰。
你在施展法术时可以指定任意生物，有100个隐形的侍从作为堡垒的职工遵从他们的任何命令。每一个侍从都如同隐形仆役法术的造物，有近似的功能。
所有由石头创造的城墙、塔楼和城堡都会被损害。每一块10英尺x10英尺的岩石部件都有15点AC，以及每英寸厚度30点的生命值。它免疫毒素和精神伤害。将某一部分的岩石生命值降低至0点会摧毁它，并且也许会引起与它连接的部分变形和垮塌，具体由你的DM裁量。
在7天之后，或当你在别处再次施展这个法术，堡垒会无害地坍塌并沉入地面，把其中的任何生物安全地留在地上。
在一年之间，每7天一次在相同的位置施展这个法术会让堡垒永久存在。</t>
  </si>
  <si>
    <t>（一颗价值至少500GP的钻石，在施法时被消耗）</t>
  </si>
  <si>
    <t>Demiplane</t>
  </si>
  <si>
    <t>你在施法距离内一处能看见的平面上创造一扇形状模糊的门。门的大小足以让中型生物在其间通行无阻。门开启时，其通向一个边长30 尺，由木质或石质组成的空房间半位面。法术终止时，门消失不见，而半位面中的门也消失不见，并把任何还在半位面的生物或物件困在其内。
你每次施展此法术时都可以创造一个新的半位面，也可以连向用此法术创造的旧有的半位面。另外，如果你知晓了某个其他生物用此法术创造的半位面，则你也可以通过此法术连接到那里。</t>
  </si>
  <si>
    <t>Incendiary Cloud</t>
  </si>
  <si>
    <t>一片充满了炽热灰烬的旋转烟云显现，并以施法距离内一点为中心的蔓延至半径20 尺的球状区域。烟云会绕过拐角扩散并使整个区域处于重度遮蔽，并在法术终止前持续存在。此外烟云还可以被和风或强度等级更高的风势（风速至少每小时10 里）所吹散。
烟云出现时，每个处在其内的生物都必须进行一次敏捷豁免，豁免失败者将受到10d8 的火焰伤害，豁免成功则伤害减半。生物在一个回合内第一次进入烟云内，或者在烟云内结束其回合时，也必须进行该豁免。
在你的每回合开始时，烟云会向你指定的方向直线移动10尺。</t>
  </si>
  <si>
    <t>Glibness</t>
  </si>
  <si>
    <t>8环/变化</t>
  </si>
  <si>
    <t>直至法术终止前，你每次进行魅力检定时可以用15 代替你掷出的数值。此外，无论你说什么，判断你是否说谎的魔法都会将你的话视为真实。</t>
  </si>
  <si>
    <t>Dominate Monster</t>
  </si>
  <si>
    <t>8环/附魔</t>
  </si>
  <si>
    <t>你试图安抚一个施法距离内你能看见的生物，必须成功通过一次感知豁免，否则将在法术持续时间内被你魅惑。若它正与你或你的友方生物战斗，则其进行该豁免时具有优势。
该生物被魅惑时，只要你与其处于同一位面就可以与之保持心灵感应。你在有意识时，可以通过心灵感应命令该生物（不需要作动作），而它则会尽量服从。你可以描述一个简单具体的行为指令，比如“攻击那个生物”“跑到那个位置”或是“去拿那个物品”。生物完成一项指令却未收到你的进一步指示时，将会使用其本身的能力尽可能的保护自己。
你可以使用动作以彻底而精确的控制目标。而该生物则只能作你选择的动作，且不能作任何你没有允许的动作，并持续至你下回合结束。在此期间，你还可以要求该生物作一个反应，但这需要你使用自己的反应来实现。
每次目标受到伤害时，都可以尝试进行一次感知豁免，豁免成功则法术终止。
升环施法效应。
使用9 环法术位施展该法术时，持续时间变为：专注，至多8 小时。</t>
  </si>
  <si>
    <t>Power Word Stun</t>
  </si>
  <si>
    <t>你说出一蕴含威力的单词，其足以使施法距离内一个你能看见的生物意志受压迫而震惊。如果你所指定的生物现有生命值为150 或更少，则其被震慑。否则该法术不产生任何效应。
被震慑目标必须在其每回合结束时进行一次体质豁免。豁免成功，则此震慑效果终止。</t>
  </si>
  <si>
    <t>Mind Blank</t>
  </si>
  <si>
    <t>8环/防护</t>
  </si>
  <si>
    <t>直至法术终止前，你所触碰的一个自愿生物对下列项目具有免疫：心灵伤害；任何可以感知到其情绪或阅读其思想的效应；预言法术；魅惑状态。当目标受祈愿术wish 或者其他威力相当的法术或效应影响心智或窃获信息时，其也能以该法术进行阻挡。</t>
  </si>
  <si>
    <t>Feeblemind</t>
  </si>
  <si>
    <t>V、S、M（一把粘土，水晶，玻璃或矿物球）</t>
  </si>
  <si>
    <t>指定施法距离内一个你能看见的生物，并尝试摧毁其理智与人格。目标受4d6 点心灵伤害且须进行一次智力豁免。
豁免失败时，该生物的智力和魅力变为1。受术生物将不能施法，也不能启动魔法物品，甚至不能听懂语言或以智慧方式沟通。但该生物仍可以辨识、跟随伙伴，甚至保护他们。
受术生物每过30 日即可在当日结束时重新进行一次豁免，豁免成功则该法术效应终止。
另外，高等复原术greater restoration，医疗术heal 或者许愿术wish 可直接终止该法术的效应。</t>
  </si>
  <si>
    <t>（一把粘土，水晶，玻璃或矿物球）</t>
  </si>
  <si>
    <t>Antimagic Field</t>
  </si>
  <si>
    <t>自身（10尺半径球状）</t>
  </si>
  <si>
    <t>V、S、M（一撮铁粉或铁屑）</t>
  </si>
  <si>
    <t>半径10 尺的隐形球状反魔法能量环绕着你，将该区域与弥漫在多元宇宙间的魔法能量隔离开来。在该球状力场内：法术无法施放；召唤生物消失无踪；魔法物品也失去其效应。该力场以你为中心移动，直至法术终止。
除非其来自神器或神祇本身，否则任何法术和魔法效应都将在力场内受压制而无法波及力场内部。在力场内施放的法术，其效应被压制的同时其使用的法术位依然被消耗。被压制的魔法效应不会生效，但其持续时间仍然如常计算。
目标效应Targeted Effects。
法术或其他魔法效应以生物或物件为目标时（比如魔法飞弹和魅惑人类），无法对力场内的目标生效。
魔法区域Areas of Magic。
法术和其他魔法效应产生的区域影响（比如火球术），无法波及力场内部。如果力场与某一魔法效应重叠，则该效应在重叠部分被压制。例如，当力场与火墙术产生的火焰重叠时，重叠区域的火焰被压制。如果重叠区域够大，甚至可以将火墙从中间截断。
法术Spell。
力场中的生物或物件身上生效的法术或其他魔法效应会受到压制。
魔法物品Magic Items。
魔法物品的属性和威能在力场中受到压制。例如，一把 +1 长剑 在力场中视为一把非魔法长剑。用以攻击力场内目标，或被力场内攻击者持用的魔法武器，其属性和威力将受到压制。如果一把魔法武器或是一发魔法弹药完全离开力场范围（例如，你从力场内向力场外的某个目标发射一支箭矢或是投掷一把标枪），则其中的魔法将在离开力场的瞬间得以恢复。
魔法旅行Magic Tracel。
以力场内区域为起点或终点的传送或位面旅行效应无法生效。在力场内，通往某地、某世界或某位面的传送门，以及次元空间的入口（诸如魔绳术所创造的区域）都被暂时关闭。
生物和物件Creatures and Objects。
在力场内，由魔法创造或召唤的生物或物件暂时消失。如此消失的生物，在力场不再覆盖其所占据空间时立刻在该处重新出现。
解除魔法Dispel Magic。
法术和其他魔法效应产生的类似法术解除魔法的效应对力场无效。另外，不同来源的防魔法力场之间不会相互抵消。</t>
  </si>
  <si>
    <t>（一撮铁粉或铁屑）</t>
  </si>
  <si>
    <t>Earthquake</t>
  </si>
  <si>
    <t>V、S、M（一撮泥土、一块岩石和一坨粘土）</t>
  </si>
  <si>
    <t>你在施法距离内一处能看见的地面上指定一点，并在其上制造地震扰动。在法术持续时间内，一阵强烈的震颤在震源周边半径100 尺的圆形范围内传递，并使区域内地上的生物和建筑都受到震动影响。
受影响区域内的地面变为困难地形。而区域地面上的每个正在进行专注的生物都必须进行一次体质豁免，豁免失败则其专注被打断。
在你施展此法术以及随后保持专注的每回合结束时，区域地面上的每个生物都必须进行一次敏捷豁免，豁免失败则生物应击倒地。
根据施法区域的地形，DM 可以决定是否应用额外的效应。
裂缝Fissures。
在施展此法术的下一个回合开始时，法术影响区域会撕开一道道裂缝。1d6 条裂缝在DM 安排的位置出现。每条裂缝深1d10×10 尺，宽10 尺，并由影响区域的一边向另一边延伸。裂缝撕开时，将处于其位置上的生物必须成功通过一次敏捷豁免，否则将坠落其中。豁免成功则该生物移动到裂缝旁边。裂缝上的建筑会直接崩塌，详情如下。
建筑Structures。
在你施展此法术及法术终止前你的每个回合开始时，地震对影响区域内的所有建筑都造成50 点钝击伤害。建筑生命值降为0 时立即崩塌，且可能对附近生物造成伤害。与该建筑距离不大于该建筑高度一半的生物，都必须进行一次敏捷豁免。豁免失败则受5d6 的钝击伤害并应击倒地且埋于废墟之下。该生物可用一个动作来进行一次DC 20 的力量（运动）检定来尝试逃离废墟。DM 可根据废墟的情况调整DC 高低。豁免成功时伤害减半，且不会倒地或被掩埋。</t>
  </si>
  <si>
    <t>（一撮泥土、一块岩石和一坨粘土）</t>
  </si>
  <si>
    <t>Control Weather</t>
  </si>
  <si>
    <t>自身（半径5里）</t>
  </si>
  <si>
    <t>V、S、M（点燃的焚香和一点混有泥土和木屑的水）</t>
  </si>
  <si>
    <t>你在法术持续时间内控制自身5 里范围内的天气状况。施展该法术时你必须身处户外，而一旦移动到无法直接看到天空的地点时，法术也会随即终止。
本来由DM 基于季节和气候所决定的天气状况，在你施展此法术时可以由你随意操控。你可以改变降水、气温以及风势等状况。新的天气状况生效需要经过1d4×10 分钟的时间才能完成。
状况改变完成后，你可以再次对当前对天气状况作改变。法术终止时，天气将渐渐恢复成平常状态。
改变天气状况时，你可以从以下表格查明与目前对应的等级，再选择同一表格中高一级或第一级的状况作为其改变结果。改变风势时，你还可以同时改变其风向。
降水Precipitation
等级 状况
1    天晴clear
2    薄云light clouds
3    多云overcast 或有雾ground fog
4    下雨rain，下冰雹hail 或下雪snow
5    暴雨torrential rain，大冰雹driving hail 或暴雪blizzard
气温Temperature
等级 状况
1    酷热unbearable heat
2    炎热hot
3    暖和warm
4    清凉cool
5    寒冷cold
6    严寒arctic cold
风势Wind
等级 状况
1    无风calm
2    和风moderate wind
3    强风strong wind
4    狂风gale
5    暴风strom</t>
  </si>
  <si>
    <t>（点燃的焚香和一点混有泥土和木屑的水）</t>
  </si>
  <si>
    <t>Holy Aura</t>
  </si>
  <si>
    <t>V、S、M（一个价值至少1,000gp的小圣物箱，内含一件圣遗物，例如某位圣者长袍上的一片碎布，或者某本宗教典籍中的一张羊皮纸）</t>
  </si>
  <si>
    <t>神圣的光芒从你身体中奔涌而出，在你身边汇聚成半径30尺的柔光。施展该法术时，你指定处于柔光范围内的若干生物。
被指定生物散发出半径5 尺的微光光照，且其进行的所有豁免均具有优势，而其他生物对它们进行的攻击检定具有劣势。该效应将持续至法术终止。另外，当一个邪魔或不死生物以近战攻击命中受术生物时，其灵光将产生耀眼的爆发，而攻击者必须进行一次体质豁免，豁免失败者将陷入目盲直至法术终止。</t>
  </si>
  <si>
    <t>（一个价值至少1,000gp的小圣物箱，内含一件圣遗物，例如某位圣者长袍上的一片碎布，或者某本宗教典籍中的一张羊皮纸）</t>
  </si>
  <si>
    <t>Clone</t>
  </si>
  <si>
    <t>V、S、M（一枚至少价值1,000gp的钻石以及被克隆生物1立方寸的肉，作为该法术的耗材。外加一副至少价值2,000gp的带密封功能的大容器，其尺寸必须足以存放一个中型生物，例如一个巨大的瓮或灵柩，或是立在地上充满浆状物质的卵囊，又或者充满盐水的水晶棺）</t>
  </si>
  <si>
    <t>此法术用以培养一个活体生物的无意识复制体作为其死亡时的保险措施。该克隆体在一个密封容器中成长，并在120 日后成熟；你还可以为同一个生物制作较年轻版本的肉体。在未被使用前，该躯体会一直保持无意识的静止状态。
克隆体成长成熟后，如果本体生物死亡，则其灵魂转移到克隆体中，前提是该灵魂必须保持自由且自愿复活。克隆体的肉体特质与本体相同，并具有相同的个性、记忆和能力，但并不拥有本体随身的装备。由于灵魂已经转移到别处，该生物原本的遗体（如果依然存在）失去活力，且不能被复活</t>
  </si>
  <si>
    <t>（一枚至少价值1,000gp的钻石以及被克隆生物1立方寸的肉，作为该法术的耗材。外加一副至少价值2,000gp的带密封功能的大容器，其尺寸必须足以存放一个中型生物，例如一个巨大的瓮或灵柩，或是立在地上充满浆状物质的卵囊，又或者充满盐水的水晶棺）</t>
  </si>
  <si>
    <t>Maze</t>
  </si>
  <si>
    <t>你将施法距离内一个你能看见的生物放逐到一个迷宫般错综复杂的半位面。目标将一直留在该处直至法术持续时间结束，或者直到它逃出该迷宫。
目标可以使用其动作尝试逃出迷宫。此时它可以进行一次DC20 的智力检定，检定成功者将逃出迷宫，而该法术随之终止。
牛头人和巨牛魔进行该检定时直接成功。
法术终止时，目标将重新出现在它之前消失的位置。如果该位置被占据，则目标出现在最近的未占据位置。</t>
  </si>
  <si>
    <t>Telepathy</t>
  </si>
  <si>
    <t>V、S、M（一对相连的银戒指）</t>
  </si>
  <si>
    <t>你与一个你熟识的自愿生物建起心灵连接。该生物可以身处你所在的位面的任意位置。一旦你与目标生物不再位于同一位面则该法术随即终止。
直至法术终止前，你可以和目标生物通过心灵连接即时共享任何言语、图像、声音以及其他形式的感官信息，而目标也能够辨认出与之交流的对象正是你本人。该法术可以让智力值至少为1 的目标生物理解你的言语并接收任何你所发送的感官信息。</t>
  </si>
  <si>
    <t>（一对相连的银戒指）</t>
  </si>
  <si>
    <t>Sunburst</t>
  </si>
  <si>
    <t>V、S、M（一块猫眼石和一团明火）</t>
  </si>
  <si>
    <t>灿烂的阳光照耀施法距离内指定的一点为中心周围60 尺半径的区域。所有位于该光芒中的生物必须进行一次体质豁免。豁免失败者将受到12d6 点光耀伤害，并陷入1 分钟的目盲状态。豁免成功则伤害减半，且不会陷入目盲。不死生物和泥怪进行该豁免时具有劣势。
因该法术陷入目盲的生物在其每回合结束时都可以再进行一次体质豁免。豁免成功则不再目盲。
该法术将驱散法术区域内所有由法术所创造的黑暗。</t>
  </si>
  <si>
    <t>（一块猫眼石和一团明火）</t>
  </si>
  <si>
    <t>Tsunami</t>
  </si>
  <si>
    <t>你指定施法距离内一点并从中升起一面水墙。水墙长不过300 尺，高不过300 尺，厚不过50 尺，且持续存在至法术终止。水墙出现时，所有位于水墙内的生物都要进行一次力量豁免。
豁免失败者将受到6d10 点钝击伤害，豁免成功则伤害减半。水墙出现后，将在你每一回合开始时带着其内的所有生物一起向远离你的方向移动50 尺。当水墙进入一个巨型或更小体型生物所占据空间，或他们原本就处于墙内时，该生物必须进行一次力量豁免，豁免失败则受到5d10 点钝击伤害。该伤害一轮里对同一个生物只生效一次。在你的回合结束时，水墙的高度减少50 尺，且其随后每轮对生物造成的伤害也减少1d10。当水墙高度变为0 尺时法术终止。
淹没在水墙中的生物可以用游泳的方式移动，由于波涛阻力影响，该生物必须要进行一次对抗该法术DC 的力量（运动）检定以决定起能否成功移动，而检定失败者则无法移动。通过移动离开水墙区域的生物会直接掉到地上。</t>
  </si>
  <si>
    <t>Antipathy/Sympathy</t>
  </si>
  <si>
    <t>V、S、M（嫌恶术时用一小块醋浸湿的明矾；关怀术则为一滴蜂蜜）</t>
  </si>
  <si>
    <t>此法术吸引或驱赶你指定的生物。在施法距离内指定一个巨型或更小体型的物件或生物，或是一处不超过200 尺的立方区域。你指定一类智慧生物（例如红龙、地精、吸血鬼等），并为目标注入能吸引或是驱赶所选类型生物的灵光。你可以选择嫌恶或是关怀作为法术的效应。
嫌恶Antipathy。
法术的影响让你选定类型的生物不可遏止的想要远离被附魔目标。当符合条件的生物看到目标或是距离目标不足60 尺时，该生物必须进行一次感知豁免并成功通过，否则将陷入恐慌。只要还能看到目标或是在目标60 尺内，该生物就会维持恐慌状态。陷入该恐慌状态的生物必须自主移动至附近无法看到目标的安全地点。离开目标至少60 尺且无法看到目标后，该生物的恐慌状态终止。但再次看到目标或是进入目标60尺内时他也将再次陷入恐慌。
关怀Sympathy。
法术的影响让你选定类型的生物不可遏止的想要接近被附魔目标。当符合条件的生物看到目标或是距离目标不足60 尺时，该生物必须进行一次感知豁免并成功通过，否则便会每回合自主移动并靠近目标。靠近后，该生物不能自主的远离目标。
若目标对该生物造成伤害或是以其他方式对其造成危害，则该生物可以再进行一次感知豁免以终止效应，详情见下节。
终止效应Ending the Effect。
如果受影响的生物在距离目标60 尺外或是无法看到目标的地方终止其回合，则其可以进行一次感知豁免，豁免成功则不再受法术影响并意识到厌恶感或诱惑力是来自魔法的影响。另外，在法术持续时间内，受影响的生物每24 小时可以再进行一次感知豁免。
对该法术效应豁免成功的生物在1 分钟内免疫该效应，但随后仍会受该效应影响。</t>
  </si>
  <si>
    <t>（嫌恶术时用一小块醋浸湿的明矾；关怀术则为一滴蜂蜜）</t>
  </si>
  <si>
    <t>Animal Shapes</t>
  </si>
  <si>
    <t>你施法把其他生物变成野兽。指定施法距离内任意数量的自愿生物，并使每个目标变形为一只挑战等级不超过4，体型不大于大型的野兽。你可以在法术持续时间内以一个动作将受术生物变成其他野兽形态。
每个受术生物的变形效应持续至法术终止，其生命值降至0或是死亡时，法术效应也将随之终止。你可以分别为每个目标选择不同的形态。而目标的游戏资料则以所选野兽的游戏资料作替换，并保留其本来的阵营，以及智力、感知和魅力值。目标将使用新形态的生命值。而当其变回通常形态时，该目标的生命值也恢复为变形前的数值。如果目标是因为生命值降至0 而变回通常形态，则由通常形态承受溢出的伤害。只要溢出伤害不足以将通常形态生命值降至0，他就不会因此而昏迷。受术生物只能使用新形态的动作，且无法说话或施法。
目标的装备融入其新形态，而且不能激活或持用装备，也无法以其他任何方式从其装备上获益。</t>
  </si>
  <si>
    <t>Abi-Dalzim’s Horrid Wilting E</t>
  </si>
  <si>
    <t>你指定施法距离内一点，以该点为中心 30 尺立方区域内的每个生物将被抽出身体的水汽。该区域内的每个生物必须进行一次体质豁免。构装生物和不死生物不受影响，而植物和水元素进行此豁免时具有劣势。豁免失败者将受到 10d8 的黯蚀伤害，豁免成功则伤害减半。</t>
  </si>
  <si>
    <t>Psychic Scream</t>
  </si>
  <si>
    <t>9环/附魔</t>
  </si>
  <si>
    <t>你释放你的心灵力量，轰击施法距离内至多10个由你选择的可见生物的心智。智力值为2或更低的生物不受影响。
每个目标都必须进行一次智力豁免检定。若豁免失败，目标受到14d6精神伤害并且被震慑。豁免成功则只承受一半且不被震慑。如果一个有头的目标被这个伤害杀死，它的头会爆炸。
一个被震慑的生物可以在它每个回合结束时重新进行智力豁免。若豁免成功，震慑效果将结束。</t>
  </si>
  <si>
    <t>Mass Polymorph</t>
  </si>
  <si>
    <t>9环/变化</t>
  </si>
  <si>
    <t>V、S、M（一个毛毛虫的茧）</t>
  </si>
  <si>
    <t>你可以转变施法距离内最多10个由你选择的可见生物。非自愿的目标必须通过一次感知豁免检定来对抗变形。非自愿的变形者（shapechanger）在这次豁免中自动成功。
每一个目标都获得由你选择的、相同或是不同的野兽形态。新的形态可以是你曾见过的、挑战等级低于或等于目标挑战等级任意野兽（如果目标没有挑战等级，那么上限是目标等级的一半）。这些目标的游戏数据，包括心智属性值，将被你所选择的野兽数据所取代，但仍然保留他们的生命值、阵营和人格。
每一个目标都得到等同于新形态生命值的临时生命值。这些临时生命值不能被其他来源的临时生命值替换。生物会在失去这些临时生命值或者死亡时变回原本的形态。如果法术在这之前结束，这些临时生命值也会失去且生物变回原形。
生物能进行的动作被它新形态的特质所限制。它将不能说话、施展法术、或是做其他需要用到手或言语的事情。
目标的装备融合进新形态，目标生物不能启动，使用，挥舞或其他方式从它的装备上获得增益。</t>
  </si>
  <si>
    <t>（一个毛毛虫的茧）</t>
  </si>
  <si>
    <t>Invulnerability</t>
  </si>
  <si>
    <t>9环/防护</t>
  </si>
  <si>
    <t>V、S、M（一颗价值至少500GP的精金，在施法时被消耗）</t>
  </si>
  <si>
    <t>你免疫所有伤害直到法术结束。</t>
  </si>
  <si>
    <t>（一颗价值至少500GP的精金，在施法时被消耗）</t>
  </si>
  <si>
    <t>Imprisonment</t>
  </si>
  <si>
    <t>V、S、M（一张写有对目标详细描述的牛皮纸或者一个与目标相似的小雕像，以及对应所选择法术版本的特殊材料，其价值为对应目标每粒生命骰至少花费500gp）</t>
  </si>
  <si>
    <t>你创造一个魔法监牢，将施法距离内一个你能看见的生物监禁于其内。目标必须进行一次感知豁免，豁免失败则被该法术禁锢；对于成功通过豁免的生物，若你再次对其施展该法术，则它对该法术免疫。被该法术禁锢时，目标生物不需要呼吸，不需要吃喝，也不会变老。预言法术也无法定位或感知到该目标。你在施展该法术时从下列选项中选择一种监牢的形式：
埋葬Burial。
目标被深埋在远离地表的球状魔法力场内，其大小刚好能包覆住目标。任何事物均无法穿过该力场，且任何生物均无法通过传送或位面旅行进出该力场。此版本法术需要的特殊材料为一个秘银小球。
锁链Chaining。
沉重的锁链牢固地深植于大地，将目标禁锢在原地。目标被束缚至法术终止，其间它不能移动或以任何方式被移动。
此版本法术需要的特殊材料为一截精美的贵金属链。
避世监牢Hedged Prison。
该法术将目标传送至一个隔绝了传送和位面旅行的小型半位面。该半位面可以是一个迷宫，一间牢房，一座塔楼，或是任意由你选择的幽闭建筑或区域。此版本法术需要的特殊材料为一个玉制的监牢微缩模型。
微缩牢笼Minimus Containment。
目标被缩小到1 寸高，并囚禁于一块宝石或是类似的物件里。光线可以正常地穿透宝石（这让目标可以看到外面，其他生物也可以看到里面），但其他任何事物均无法在其内进出，即使是通过传送或位面旅行等手段也不行。只要法术仍然生效，该宝石就无法被切开或打碎。该版本法术需要的特殊材料为一大块透明的宝石，例如刚玉，钻石或红宝石。
沉睡Slumber。
目标陷入昏睡且无法被唤醒。该版本法术需要的特殊材料为稀有的催眠药草。
终止法术。
无论是法术的哪个版本，你都可以在施法过程中设定一个使法术终止并释放目标的条件。此条件可以按你的意愿设定其明确或复杂的程度，但必须经由DM 认可该条件的合理性及可实现性。此条件可以根据一个生物的名字，身份或神格来设定，但在其他方面必须基于可观察到的行为或特性，而不能基于诸如等级，职业或生命值这类无形之物。
法术解除魔法dispel magic 可以终止该法术，但只有使用9环法术位并针对监牢或针对创造监牢效果的特殊物质施展时才有效。
你在同一时间内，使用同一种特殊材料只能创造一个监牢。
如果你使用了同样的材料再次施展该法术，则先前被监禁的生物立刻从禁锢中解脱摆脱恢复自由。</t>
  </si>
  <si>
    <t>（一张写有对目标详细描述的牛皮纸或者一个与目标相似的小雕像，以及对应所选择法术版本的特殊材料，其价值为对应目标每粒生命骰至少花费500gp）</t>
  </si>
  <si>
    <t>Meteor Swarm</t>
  </si>
  <si>
    <t>9环/塑能</t>
  </si>
  <si>
    <t>指定施法距离内四个你能看见的不同地点，并使熊熊燃烧的流星垂直坠落其地面。爆破的流星影响以指定点为中心，周边40尺半径的球状区域，区域影响会绕过拐角扩散。区域内的每个生物必须进行一次敏捷豁免。豁免失败者将受到20d6 的火焰伤害
和20d6 的钝击伤害，豁免成功则伤害减半。另外，同时处于多个爆炸范围内的生物仍只受一次效应影响。
该法术会对区域内的物件造成伤害，并点燃所有未被着装或携带的易燃物。</t>
  </si>
  <si>
    <t>Time Stop</t>
  </si>
  <si>
    <t>你使时间在除你之外所有生物的世界中暂时停止流动。你一次性进行1d4+1 个回合，在这段过程内时间对于其他生物来说是静止的，但你可以像正常一样移动和使用动作。
在法术持续时间内，如果你的一个动作或任何你创造出来的效应影响到除你之外的任何生物，或影响到其他生物着装或携带的物件时，该法术将立即终止。此外，如果你在施法后移动离开施法位置超过1000 尺，则法术也将因此终止。</t>
  </si>
  <si>
    <t>Wish</t>
  </si>
  <si>
    <t>9环/咒法</t>
  </si>
  <si>
    <t>祈愿术wish 是凡间生物所能施展的最强大法术。你只需要大声说出自己的愿望就能将现实世界的根基操弄于手中。
此法术最基础的用法是用来模仿任意一个8 环或更低环阶的法术。你不需要满足目标法术所需的任何前提条件（包括昂贵的材料成分）就可以让该法术生效。
除此之外，你也可以选择创造下列效应其中之一：
你创造出一个价值不超过25,000 gp 的物件。该物件不能是魔法物品。该物件最长尺寸不能超过300 尺，并随法术出现在地面上你能看见的一处未被占据位置。
你让至多二十个你能看见的生物恢复其全部生命值，并且终止它们身上一切在高等复原术greater restoration 中描述过的效应。
你让至多十个你能看见的生物对你所指定的一种伤害类型具有抗性。
你让最多十个你能看见的生物在八小时内免疫某种法术或其他魔法效应。例如，你可以使你自己和你的所有同伴免疫巫妖的吸取生命攻击。
你改变一件刚刚发生的事件。重掷前一轮的任意一次掷骰（包括你前一回合进行的掷骰），并让现实随着你的新掷骰结果改变。例如，祈愿术wish 可以撤销对手的成功豁免，敌人的重击或同伴的失败豁免。你可以迫使重新进行的掷骰具有优势或劣势，并且可以选择是使用重投后的结果还是使用原来的结果。
上述范例效应之外，你也许还能达成其他某些结果。你可以详细的跟DM 说明你的愿望，并由DM 对其作出判定。不过你的愿望越大，出错的概率就越大。法术可能会直接失败，也可能部分的达成你想要的结果，你还有可能因表述愿望时措辞不当而遭到意想不到的结果。例如，许愿让一个坏人死去可能会让你穿越到多年后该人已死的一个时间段，使你相当于离开了游戏一样。此外，许愿获取一件传说中的魔法物品或神器可能会立即将你传送到该物品当前的持有者身边。
施放该法术来达成除了模仿其他法术外的任何目的都会使你承受极大的负担。承受这种负担之后，直到你完成一次长休息之前，你每次施放法术时都将受到一定伤害（伤害数值与施放法术的环阶相关，每环1d10 的黯蚀伤害）。你无法以任何方式减轻或防止这种伤害，而你的力量值在也将在2d4 日内降至3（除非它已经是3 或更低）。在这段时间里，你每花一整日休息（不从事任何费力的工作），恢复需要的日数就减少2 日。最后，如果你承受了这种负担，你将有33%的概率再也无法施放祈愿术。</t>
  </si>
  <si>
    <t>True Polymorph</t>
  </si>
  <si>
    <t>V、S、M（一滴水银，一团阿拉伯胶以及一缕烟）</t>
  </si>
  <si>
    <t>你指定施法距离内一个你能看见的生物或物件并使其变形。
你可以将目标生物变成另一个不同的生物，或将目标生物变成一个物件，又或者将目标物件变成一个生物（该物件必须没有被任何生物着装或携带）。变形效应持续到法术持续时间结束，或直至目标生命值降至0 或目标死亡。如果你在法术持续时间内一直保持该法术的专注，则该变形得以永久持续。
该法术对变形生物以及生命值为0 的目标无效。而不愿被变形的生物可以进行一次感知豁免，豁免成功则不受该法术影响。
生物变生物。
如果你将一个生物变形成另一种生物，则它的新形态可以是你选择的挑战等级等于或低于受术者挑战等级（如果受术者没有挑战等级则按其角色等级）的任意物种。受术者的游戏资料（包括各精神属性值）将被新形态的数据取代，而其阵营和性格则保持不变。目标将使用新形态的生命值。而当其变回通常形态时，该目标的生命值也恢复为变形前的数值。如果目标是因为生命值降至0 而变回通常形态，则由通常形态承受溢出的伤害。只要溢出伤害不足以将通常形态生命值降至0，他就不会因此而昏迷。
该生物所能实施的行为因其新形态的特征而受限，除非其新形态的身体特征允许，否则该生物不能说话，施法或者执行任何需要手和言语的动作。目标的装备融入其新形态，而且不能激活或持用装备，也无法以其他任何方式从其装备上获益。
物件变生物。
你可以将一个物件变成任何一种符合下列要求的生物：生物的体积不能大于原物件，且生物的挑战等级必须低于等于9。变形出的生物对你和你的同伴保持友善。而战斗中它将会在你的回合内，由你决定其如何行动。该生物的数据由DM掌控，并由DM 来判定其行动结果如何。
如果该法术变成永久有效，则你将不再控制该生物。此后，该生物将根据你对待他的方式决定是否对你保持友善。
生物变物件。
如果你将一个生物变形成一个物件，则它连同其穿着携带物一起变成新的形态。受术者的数据变成和该物件一样，在法术终止而受术者变回原形后，它将不会记得在变成物件时所发生的任何事情。</t>
  </si>
  <si>
    <t>（一滴水银，一团阿拉伯胶以及一缕烟）</t>
  </si>
  <si>
    <t>Power Word Kill</t>
  </si>
  <si>
    <t>你读出一威力满溢的单词，其足以使施法距离内一个你能看见的生物立即死亡。如果你所指定的生物现有生命值为100 或更少，则其立即死亡。否则该法术不产生任何效应。</t>
  </si>
  <si>
    <t>Foresight</t>
  </si>
  <si>
    <t>9环/预言</t>
  </si>
  <si>
    <t>V、S、M（一根蜂鸟的羽毛）</t>
  </si>
  <si>
    <t>你触碰一个自愿生物，并授予其预示最近未来事件的有限能力。该目标在法术持续时间内无法被突袭，并且其进行的攻击检定、属性检定和豁免检定均具有优势。而其他生物对其进行攻击检定时具有劣势。
如果你在法术持续时间结束前再施展该法术，则原法术效应即时终止。</t>
  </si>
  <si>
    <t>（一根蜂鸟的羽毛）</t>
  </si>
  <si>
    <t>Power Word Heal</t>
  </si>
  <si>
    <t>一波治疗能量覆盖你所触碰的生物，并使目标回复其所有的生命值。如果该生物正处于魅惑，惊惧，麻痹或震慑状态，则终止相应状态。如果该生物正处于倒地状态，则他可以执行其反应站起。该法术无法对不死生物和构装生物生效。</t>
  </si>
  <si>
    <t>Astral Projection</t>
  </si>
  <si>
    <t>9环/死灵</t>
  </si>
  <si>
    <t>V、S、M（你必须为此法术影响的每个生物准备一枚至少价值1,000gp的红锆石jacinth，以及一根做工精细，至少价值100gp的银棒，作为该法术的耗材。）</t>
  </si>
  <si>
    <t>你和施法距离内至多八名自愿的生物将躯体投影到星界（如果你已经在星界，则法术失败且被消耗）。你原本的躯体昏迷并进入静止状态，即其不需要空气和食物也不会衰老。
你的星界躯体几乎完美的保持了原本的形态，并保留你本体的游戏资料和随身物。星界躯体和你本体的主要区别是从你肩胛骨间向后伸出的一条银线。这条可见长度仅有一尺的银线是你星界躯体和本体间的联系。只要银线保持完好，你总能找到回原本世界的路。只有明确注明可以切断这种银线的效应才可以将其切断。切断银线会将你的灵魂和躯体分离，并将你杀死。
你的星界躯体可以在星界任意旅行，并能穿过星界的传送门到达其他位面。如果你到达一个新位面，或是回到你施法时所在的位面，你的本体和物品将沿着银线被传送，使你以本体的形态到达新位面。你的星界躯体是单独的实体。星界躯体承受的伤害或效应不会反映在你的本体上，也不会在你回到本体时保持。
你可以使用一个动作来解散法术，并终止其对你与同伴产生的效应。法术终止时，受术的生物回到其原本的躯体并苏醒。你或你的某位同伴会存在提前终止法术效应的情况。对某生物的本体或星界躯体成功施展解除魔法将终止生物的投影效应。
如果某生物的本体或星界躯体的生命值降至0，则该生物自身的投影效应终止。如果法术终止时银线依然保持连接，则受术生物会被拉回原本的躯体，并脱离静止状态。
如果你在法术终止前被送回本体，你的同伴将被留在星界，只能自行返回（通常通过生命值降至0 的方式）。</t>
  </si>
  <si>
    <t>（你必须为此法术影响的每个生物准备一枚至少价值1,000gp的红锆石jacinth，以及一根做工精细，至少价值100gp的银棒，作为该法术的耗材。）</t>
  </si>
  <si>
    <t>Gate</t>
  </si>
  <si>
    <t>牧师 术士 法师</t>
  </si>
  <si>
    <t>V、S、M（一枚价值至少5,000gp的钻石）</t>
  </si>
  <si>
    <t>你召唤一扇传送门将施法距离内你能看到的一处未被占据空间与一个不同位面的特定地点连接在一起。传送门是你打开的一个直径5 到20 尺的圆形开口。其开口朝向你指定的任意方向，并持续至法术终止。
传送门在某个位面显现时有着明确的正反面。只有从正面穿过传送门的事物才能实现其传送功能，从而传送至另一位面，并在离传送门最近的未占据空间中显现。
神祗和其他位面统治者可以阻止该法术在其所在或属于其领域的任何地点创造传送门。
施展该法术时，你可以说出某个特定生物的名字（不能是假名、头衔、绰号等）。如果该生物在与你不同的位面，则传送门会紧挨被指名生物打开并将该生物吸进传送门。此时该生物会从你所在的传送门另一头出现，并显现在距传送门最近的未被占据空间。你不会获得任何被传送生物的特殊能力，而它此时可以自由的作任何DM 认为合适的行动。它可能离开，也可以攻击你或协助你。</t>
  </si>
  <si>
    <t>（一枚价值至少5,000gp的钻石）</t>
  </si>
  <si>
    <t>True Resurrection</t>
  </si>
  <si>
    <t>V、S、M（少量圣水和至少价值25000gp的钻石，作为该法术的耗材）</t>
  </si>
  <si>
    <t>你触碰一个已死的生物使其复活。该生物的死亡时间必须不超过200 年，且死因不能是老死。如果该生物的灵魂愿意并且能够回到其身体中，则它将以生命值全满的状态复活。
该法术能治愈所有致命伤，中和一切毒素与疾病，并解除其生前所受的一切诅咒。该法术甚至能恢复其损伤或失去的器官和肢体。
如果受术生物的遗体已经不再存在，该法术甚至能给它再造一个新的身体。此时，你必须喊出该生物的名字，随后该生物便出现在你指定点周围10 尺内一处未被占据的空间。</t>
  </si>
  <si>
    <t>（少量圣水和至少价值25000gp的钻石，作为该法术的耗材）</t>
  </si>
  <si>
    <t>Mass Heal</t>
  </si>
  <si>
    <t>泉涌般的治愈能量从你流向你周围受伤的生物。你为施法距离内任意数量你能看见的生物恢复总计至多700 点生命值，而具体治疗量则由你随意分配。受该法术所治疗的生物其所有疾病以及导致它们目盲或耳聋的效应也一并被治愈。该法术对不死生物和构装生物无效。</t>
  </si>
  <si>
    <t>Prismatic Wall</t>
  </si>
  <si>
    <t>由光构成的闪光多彩平面形成一幅不透光的墙壁。墙壁垂直于地面，其至多长90 尺，高30 尺，厚1 寸，并以施法距离内你能看见的一点为源点。你也可以将此墙塑造成一个直径30 尺的球体，并以施法距离内你能看到的一点为中心。法墙在法术持续时间内维持在原地。如果定位法墙位置时可能使其穿过有生物占据的空间，则本次施法失败，而你的动作和法术位仍然会被浪费。法墙延伸出100 尺的明亮光照外加100 尺的微光光照。你和施放该法术时指定的生物可以穿过法墙或停留在法墙附近而不受伤害。如果其他能看见法墙的生物移动到距墙20 尺内区域或在该处开始其回合，则该生物必须进行一次体质豁免，豁免失败则陷入1 分钟的目盲状态。
法墙由七层组成，每层都有不同颜色。生物试图进入或穿过法墙时，将一层层穿过法墙所有的光层。其每穿过一层就必须进行一次敏捷豁免，豁免失败则受下列光层特性影响。法墙可以被摧毁，不过也必须由红到紫的顺序一次一个光层的通过具体每层。某个光层一旦被摧毁则其在法术持续时间内保持被摧毁状态。反魔法力场antimagic field 无法对法墙生效，法术解除魔法dispel magic 只对紫墙有效。
1.红Red。生物豁免失败时受到10d6 的火焰伤害，豁免成功则伤害减半。此光层存在时，非魔法远程攻击无法穿过法墙。光层受至少25 点冷冻伤害时被摧毁。
2.橙Orange。生物豁免失败时受到10d6 的强酸伤害，豁免成功则伤害减半。此光层存在时，魔法远程攻击不能穿过法墙。光层受强风吹袭后被摧毁。
3.黄Yellow。生物豁免失败时受到10d6 的闪电伤害，豁免成功则伤害减半。光层受至少60 点力场伤害时被摧毁。
4.绿Green。生物豁免失败时受到10d6 的毒素伤害，豁免成功则伤害减半。光层在受法术穿墙术passwall，或者其它相同或更高环阶法术在固态表面开口的效应影响时被摧毁。
5.蓝Blue。生物豁免失败时受到10d6 的冷冻伤害，豁免成功则伤害减半。光层受至少25 点火焰伤害时被摧毁。
6.靛Indigo。生物豁免失败时受束缚。其每回合结束时进行一次体质豁免。三次豁免成功后法术终止。三次豁免失败后目标将永久陷入石化状态。成功或失败的豁免不需要连续，只需记下两边的数量直至其中一种达到三次。此光层存在时法术无法穿过。光层受日光术daylight，或者其他相同或更高环阶法术发出的明亮光线照射时被摧毁。
7.紫Violet。生物豁免失败时陷入目盲。其必须在你下一回合开始时进行一次感知豁免。豁免成功则目盲状态终止。豁免失败则该生物被传送到另一个DM 指定的位面并且不再目盲。（典型情况是不在家乡位面的生物被驱逐回家，而其他生物通常会被传送到星界或以太位面。）该光层在受法术解除魔法dispel magic，或者其他类似的相同或更高环阶法术所产生的终止法术魔法效应的影响时被摧毁。</t>
  </si>
  <si>
    <t>Weird</t>
  </si>
  <si>
    <t>9环/幻术</t>
  </si>
  <si>
    <t>你利用一群生物最恐惧的事物，在它们的心中创造出一个只有它们自己能看见的虚幻生物。指定施法距离内一点为中心，其周边半径30 尺球状区域内的所有生物必须进行一次感知豁免。
豁免失败者将在法术终止前陷入恐慌。该法术造出的幻像能唤起受术者心中最深的恐惧，使它最恐怖的噩梦显现为一个永远无法摆脱的威胁。如果生物因该法术陷入恐慌，则它在自己每回合结束时必须进行一次感知豁免，豁免失败则受到4d10 点心灵伤害。
豁免成功则此法术在该生物身上的效应终止。</t>
  </si>
  <si>
    <t>Shapechange</t>
  </si>
  <si>
    <t>V、S、M（至少价值1500gp的玉环，并在施法时戴在头上）</t>
  </si>
  <si>
    <t>你在法术持续时间内变形为另一个生物。你的新形态可以是任何挑战等级小于等于你等级的生物。该类生物不能是构装生物或不死生物，而且你必须见过该类生物至少一次。你变形成该类生物中一个普通的个体，没有任何职业等级，也不具有施法特性。
你的游戏资料以目标生物的数据代替，但你的阵营，以及智力、感知和魅力值不变。你同样保留你的所有技能和豁免的熟练项，并且还能获得目标生物的技能和豁免的熟练项。如果目标生物和你都具有某熟练项，且目标生物在这该项的熟练加值比你高，则你在该项检定时使用较高的熟练加值而非自己的原加值。你不能使用新形态的传奇动作和巢穴动作。
你的生命值和生命骰变成和新形态一样。当你变回原形时，你的生命值恢复变形前的状态。如果你因为生命值降至0 以下而变回原形，则你的正常形态将承受所有溢出的伤害。只要该伤害不足以把你在正常形态下的生命值也降至0，你就不会因此陷入昏迷。
你依然可以获得你的职业特性、种族特性和其他特性带来的增益，前提是你的新形态在物理上必须能够做到这些事。你不能使用任何之前享有的特殊感官（例如黑暗视觉），除非你的新形态也有这种感官。如果你变形成的生物通常不能说话，那么你也不能说话。
变形时，你可以选择你的装备掉到地上、融入新的形态中还是继续着装。继续着装的装备依然拥有正常情况下的功能。DM要根据新形态的外形和大小来判断你在新形态下是否能够继续着装你身上的每件装备。你的装备不会改变形状和尺寸以适应你的新形态，而新形态下不能着装的装备只能掉到地上或融入新的形态中。融入新形态的装备将不会产生任何效应。
在法术持续时间内，你可以用你的动作转换为另一形态。重新变形的规则与限制与第一次变形相同，只有一点不同：如果新形态的生命值比你当前的形态要多，那么你的生命值将保持为当前值不变。</t>
  </si>
  <si>
    <t>（至少价值1500gp的玉环，并在施法时戴在头上）</t>
  </si>
  <si>
    <t>Storm of Vengeance</t>
  </si>
  <si>
    <t>一团翻腾搅动的乌云并以你能看见的一点为中心一直扩散至半径360 尺的区域，并使该区域内充斥着电闪雷鸣与狂风呼啸。所有位于云团下的生物（处于云团下方5000 尺内）必须进行一次体质豁免。豁免失败者将受到2d6 点雷鸣伤害，并陷入持续5 分钟的耳聋状态。
你每维持一轮该法术的专注，风暴就会在你的回合中产生新的效应：
第2 轮。
云层中降下酸雨。所有位于云团下方的生物和物件受到1d6 点强酸伤害。
第3 轮。
你从云中召下六束闪电击向你指定的六个位于云团下的生物或物件，其中任一生物或物件都只能被该闪电击中一次。遭电击的生物必须进行一次敏捷豁免，豁免失败者将受到10d6点闪电伤害，豁免成功则伤害减半。
第4 轮。
冰雹从云团中倾泻而下。所有位于云团下方的生物将受到2d6 点钝击伤害。
第5－10 轮。
狂风和冰雨冲袭着云团下的区域，使该区域变为困难地形并造成重度遮蔽。该区域内的所有生物受到1d6 点冷冻伤害。该区域内无法进行远程武器攻击。而其内的强风和暴雨将对维持法术专注造成严重干扰。此外，区域内的强风（风速在每小时20 到50 里）会自动吹散区域内的一切魔法或非魔法的烟雾以及其他类似现象。</t>
  </si>
  <si>
    <t>Magic Stone</t>
  </si>
  <si>
    <t>变化/戏法</t>
  </si>
  <si>
    <t>你接触一到三块小石块，向其中注入魔法的力量。你或其他人可以通过徒手或使用投石索来投掷小石块之一以进行一次远程法术攻击。若徒手投掷，其射程为60英尺。若除你之外的其他人使用小石块进行攻击，攻击者在其攻击检定中加上你的施法属性调整值，而非攻击者的。若击中，目标收到1d6+你的施法属性调整值点数的钝击伤害。无论击中与否，在那块石块上的魔法都会终结。
若你再次释放此法术，此法术先前释放时，在受到影响的石块上的效果会提前终结。</t>
  </si>
  <si>
    <t>Gust</t>
  </si>
  <si>
    <t>在距离内的，你能看到的一点上，空气被你掌握，被迫产生了下述效应之一：
  由你选择的一个中型或更小的生物必须通过一次力量豁免检定，否则会被你推离5英尺。
  你能制造出小小的空气爆破，足以移动一个未被持握或携带的，不超过5磅的物体。该物体被推离你10英尺。以此法产生的力不足以造成伤害。
  你利用空气制造出无害的感官感受，例如令树叶沙沙作响，令百叶窗闭合，或你的衣服在微风中摆动</t>
  </si>
  <si>
    <t>Mold Earth</t>
  </si>
  <si>
    <t>你选择距离之内，你能看见的，占满5立方英尺空间的一堆泥土或一块岩石。你可以用以下方式之一对其进行改变：
  若你指向一片松散的土壤，你可以立刻挖开它，令其沿着地表行进，被运离到至多5英尺之外的地方。这种移动的力量不足以造成伤害。
  你让泥土或岩石的形状，和/或颜色发生改变，写出文字，画出图案或雕出图纹。这种变化持续1个小时。
  若你指定的泥土或岩石在地表上，你可以令其成为困难地形。作为另一种选项，你亦可以令已经是困难地形的地表区域成为正常地形。这种变化持续1个小时。
若你多次施放此法术，你可以同时维持至多两个非立即的效果生效，你也可以以一个动作解消上述效应之一。</t>
  </si>
  <si>
    <t>Shape Water</t>
  </si>
  <si>
    <t>你选定距离之内，你能看见的一处占据5立方英尺的水体。你能以下述方式之一来对其进行操控：
  你立即在你选定的方向上，造成或改变水的流动，至多在任意方向上改变5英尺。此种运动的力量不足以造成伤害。
  你令水体呈现出简单的形状，随你的意愿而运动。这种变化持续1个小时。
  你改变了水体的颜色或透明度。水体必须被整体性的改变。此种变化持续1个小时。
  你冻结了水，只要其中没有生物。水会在1小时内解冻。
若你多次施放此法术，你可以同时维持至多两个非立即的效果生效，你也可以以一个动作解消上述效应之一。</t>
  </si>
  <si>
    <t>Control Flames</t>
  </si>
  <si>
    <t>你选择范围内你能看见的，占据5立方英尺的非魔法火焰。你以下述方式之一影响此火焰：
  你立刻令火焰在一个方向上蔓延5英尺，如同在新位置处有着木头或其他燃料。
  你立刻熄灭该空间内的火焰。            、
  你令火焰产生的明亮和微亮区域的范围加倍或减半，和/或改变其颜色。此种变化持续1个小时。
  你令火焰产生简单的形象——例如一个生物的模糊影像，一个固定的物体，或一个地点——这样的影像出现在火焰中，如你所愿变化着。这样的形象持续1个小时
若你多次施放此法术，你可以令至多3个非立刻的效应同时生效，而你可以以一个动作解除上述的效果之一。</t>
  </si>
  <si>
    <t>Primal Savagery</t>
  </si>
  <si>
    <t>你的牙齿或指甲变得长而尖锐，从而准备好发起酸蚀性的打击。对一个处于你周围5英尺内的生物进行一次近战法术攻击。命中则目标受到1d10点强酸伤害。在你进行此攻击后，你的牙齿或指甲恢复正常。
此法术的伤害在你达到5级（2d10），11级（3d10），和17级（4d10）时提高1d10点。</t>
  </si>
  <si>
    <t>Prestidigitation</t>
  </si>
  <si>
    <t>该法术是一个初级施法者用来练习的魔法小伎俩。你在施法距离内创造下列魔法效果中的一种：
你创造一个立即生效的，无害的感观效应，比如一束火花，一阵风，微弱音乐或古怪的臭味。
你立即点燃或熄灭一支蜡烛，一支火把或一小型营火。
你立即使一个不大于1 立方尺的物件变得清洁或肮脏。
你立即使一个不大于1 立方尺的非活体物质变得冰冷、温暖或对其调味，其效应持续1 小时。
你在一个物件或一个表面上创造一块色斑，或者一个记号，又或者一个标志，其效应持续1 小时。
你创造一个巴掌大小的非魔法小玩意或一个虚幻图像，其效应持续到你下回合结束。
如果你多次施展该法术，则可以同时维持至多三个不同的非即时效应，并且可以用一个动作解散其中一种效应。</t>
  </si>
  <si>
    <t>Message</t>
  </si>
  <si>
    <t>V、S、M（一小段铜线）</t>
  </si>
  <si>
    <t>你用手指指向施法距离内的一个生物并低声说出一段信息。该目标（且只有该目标）会听到这段信息并可以用只有你能听见的低语回复你。
你可以隔着固态物件施展该法术，但你必须熟悉法术目标并知晓其就在屏障后方。魔法的沉默，1 尺厚的石头，1 寸厚的普通金属，一片薄铅片，或者3 尺厚的木料都可以阻挡该法术。该法术不需要直线传递信息，它可以自由地转过拐角或穿过孔洞。</t>
  </si>
  <si>
    <t>（一小段铜线）</t>
  </si>
  <si>
    <t>Mending</t>
  </si>
  <si>
    <t>诗人 牧师 德鲁伊 术士 法师</t>
  </si>
  <si>
    <t>V、S、M（两块天然磁石）</t>
  </si>
  <si>
    <t>该法术修复你所触碰一个物件上的一处破损或裂缝，例如修复一条断裂的链条，或者一把碎成两半的钥匙、一件撕裂的斗篷、一个漏了的酒袋等。只要破损或断裂处在任意方向上都不超过1尺，你就可以不留痕迹地修复它。
该法术可以从物理上修复一件魔法物品或一个构装体，但不会恢复这类物件上的魔法。</t>
  </si>
  <si>
    <t>（两块天然磁石）</t>
  </si>
  <si>
    <t>Thaumaturgy</t>
  </si>
  <si>
    <t>你在施法距离内展示出一个低级奇观，以表现你的超自然力。你在施法距离内创造出下列魔法效应之一：
你的声音在1 分钟内变得比常人响两倍。
你在1 分钟内使一团火焰闪烁，变亮，变暗或变色。
你使地面震动1 分钟（完全无害）。
你使某种声音自施法距离内一点瞬间发出，例如雷鸣声，鸦叫声或不祥的低语声。
你使一扇没有锁上的门或窗瞬间打开或关上。
你在1 分钟内改变自己眼睛的颜色。
多次施展该法术时，你可以同时维持最多三个持续1 分钟的效应。你也可以用一个动作驱散其中一种效应。</t>
  </si>
  <si>
    <t>Druidcraft</t>
  </si>
  <si>
    <t>你向自然之魂低语，并创造以下效应之一：
你创造一个微小而无害的感官效应，并以之预报你所在地接下来24 小时的天气状况。该效应可表现为一个代表晴空的金球，一朵代表雨天的云彩，代表雪日而飘飞的雪花等等。该效应将持续1 轮。
你可以立即让一朵鲜花绽放，一颗种子破壳，一片叶蕾发芽。
你创造一个微小而无害的即时感官效应，如落叶，微风，小动物的动静或者臭鼬的微弱气味。该效应只能在5 尺的立方空间内起效。
你可以立即点亮或熄灭一根蜡烛、一把火把或一处小篝火。</t>
  </si>
  <si>
    <t>Shillelagh</t>
  </si>
  <si>
    <t>V、S、M（一些槲寄生，一片三叶草的叶子和一根短棒或木杖）</t>
  </si>
  <si>
    <t>你将自然之力灌入手中持握的一根短棒或木杖中。你在法术持续时间内使用该武器进行近战攻击时可以用你的施法关键属性代替力量值来进行攻击检定和伤害掷骰，且该武器的伤害骰变为d8。另外，如果该武器原来不是魔法武器，则它将变成魔法武器。你再次施展该法术或丢掉该武器时，该法术将随之终止。</t>
  </si>
  <si>
    <t>（一些槲寄生，一片三叶草的叶子和一根短棒或木杖）</t>
  </si>
  <si>
    <t>Thorn Whip</t>
  </si>
  <si>
    <t>V、S、M（一根来自带刺植物的茎干）</t>
  </si>
  <si>
    <t>你创造出一条藤蔓般的带刺长鞭，并猛抽向施法距离内一个你指定的生物。对目标进行一次近战法术攻击，如果命中，则目标受到1d6 点穿刺伤害，如果目标生物为大型或更小体型，则其将朝你所在位置拉近至多10 尺。
你到达5 级时，该法术的伤害增加1d6（变为2d6）。11 级时再加1d6（变为3d6），17 级时再加1d6（变为4d6）。</t>
  </si>
  <si>
    <t>（一根来自带刺植物的茎干）</t>
  </si>
  <si>
    <t>Magic Stone E</t>
  </si>
  <si>
    <t>你触碰一到三块小石块向其中注入魔法。你或其他人可以通过徒手或使用投石索来投掷一块小石块，并以此发动一次远程法术攻击。徒手投掷时其射程为 60 尺。若除你之外的其他人使用该石块发动攻击，则攻击者在其攻击检定中加上你的施法关键属性调整值，而非攻击本人相关数值。若命中，则目标受1d6＋你施法关键属性调整值的钝击伤害。此后无论击中与否，在该石块上的魔法都会随之终止。
若你再次施展此法术，则法术先前施展时影响的石块其效应将提前终止。</t>
  </si>
  <si>
    <t>Gust E</t>
  </si>
  <si>
    <t>你指定施法距离内你能看到的一点，其内的空气由你掌 握，被迫产生了下述效应之一：
  由你指定的一个中型或更小体型生物必须成功通过一次力量豁免否则被你推离 5 尺。
  你能制造出小小的空气爆破，足以移动一个未被持握或携带，不超过 5 磅的物件。该物件从你的方向被推离 10 尺。其推力不足以造成任何伤害。
  你利用空气制造出无害的感官感受，例如令树叶沙沙作响，令百叶窗闭合，或是你的衣服在微风中摆动。</t>
  </si>
  <si>
    <t>Mold Earth E</t>
  </si>
  <si>
    <t>你指定施法距离内你能看见且占满 5 立方尺空间的一堆泥土或一块岩石。你可以用下列方式之一对其进行改变：
若指向一片松散的土壤，则你可以立刻挖开目标，令其沿着地表行进，被运离到至多 5 尺之外的地方。这种移动的力量不足以造成伤害。
你让泥土或岩石的形状或颜色发生改变，或者同时实现两者状况，并以此写出文字，画出图案或雕出图纹。这种变化持续 1 个小时。
若你指定的泥土或岩石在地表上，则你可以令其成为困难地形。作为另一种选项，你亦可以令已经是困难地形的地表区域成为正常地形。这种变化持续 1 个小时。
若你多次施展此法术，你则可以同时维持至多两个非立即的效应，你也可以用一个动作解消上述效应之一。</t>
  </si>
  <si>
    <t>Shape Water E</t>
  </si>
  <si>
    <t>你指定施法距离内一处你能看见的 5 立方尺水体区域。你能以下述方式之一来对其进行操控：
你立即在指定的方向上造成或改变水的流动，至多在任意 方向上改变 5 尺。此种运动的力量不足以造成伤害。
你令水体呈现出简单的形状，随你的意愿而运动。这种变化持续 1 个小时。
你改变了水体的颜色或透明度。水体必须被整体性的改变。此种变化持续 1 个小时。
你将水冻结，只要其中没有生物。水就会在 1 小时内解冻。若多次施展此法术，则你可以同时维持至多两个非立即的效应生效，你也可以用一个动作解消上述效应之一。</t>
  </si>
  <si>
    <t>Control Flames E</t>
  </si>
  <si>
    <t>你指定施法范围内你能看见，且占据5 立方尺的非魔法火焰。你以下述方式之一影响此火焰：
你立刻令火焰在一个方向上蔓延 5 尺，如同在新位置处有木头或其他燃料。
你立刻熄灭该空间内的火焰。
你令火焰产生的明亮和昏暗区域的范围加倍或减半，或改变其颜色，也可以同时实现两者。该变化持续1 个小时。
你令火焰生成简单的形象（例如生物的模糊影像，一个固定的物件，或一个地点），这样的影像出现在火焰中，如你所愿变化着。这样的形象持续1 个小时若你多次施展此法术，你可以令至多三个非立刻的效应同时生效，而你可以用一个动作解除上述的效应其一。</t>
  </si>
  <si>
    <t>Blade Ward</t>
  </si>
  <si>
    <t>防护/戏法</t>
  </si>
  <si>
    <t>你伸手在空中勾勒出一个防护印记，以令自己在下一回合结束前对武器攻击造成的钝击、穿刺和挥砍伤害具有抗性。</t>
  </si>
  <si>
    <t>Resistance</t>
  </si>
  <si>
    <t>V、S、M（一件微型斗篷）</t>
  </si>
  <si>
    <t>你触碰一个自愿的生物。在法术终止前，目标可以选择在一次豁免检定时额外掷一粒d4，并将所得数值加入检定结果中。他可以在进行豁免检定之前或之后掷骰。法术随后即终止。</t>
  </si>
  <si>
    <t>（一件微型斗篷）</t>
  </si>
  <si>
    <t>Friend</t>
  </si>
  <si>
    <t>附魔/戏法</t>
  </si>
  <si>
    <t>S、M（法术施展时作用于脸部的一些化妆用品）</t>
  </si>
  <si>
    <t>指定一个对你非敌对的生物，你在法术持续时间内对其进行的所有魅力检定均具有优势。当该法术终止时，该生物将意识到你曾使用魔法操弄他的情绪，从而对你的态度转为敌对。此时如果该生物有暴力倾向则会直接对你发动攻击，而非暴力倾向的生物则会寻求其他的报复形式（由DM 决定），具体情况视你与其交互时的具体内容而定。</t>
  </si>
  <si>
    <t>（法术施展时作用于脸部的一些化妆用品）</t>
  </si>
  <si>
    <t>Vicious Mockery</t>
  </si>
  <si>
    <t>你对施法距离内一个你能看见的生物连珠炮式的说出一串蕴涵魔力的咒骂。如果目标能听见你说话（不一定要听懂），它就必须要进行一次感知豁免，豁免失败者将受到1d4 点心灵伤害，其下一回合结束前进行第一次攻击检定具有劣势。
你到达5 级时，该法术的伤害增加1d4（变为2d4）。11 级时再加1d4（变为3d4），17 级时再加1d4（变为4d4）。</t>
  </si>
  <si>
    <t>Minor Illusion</t>
  </si>
  <si>
    <t>幻术/戏法</t>
  </si>
  <si>
    <t>S、M（一小块羊毛）</t>
  </si>
  <si>
    <t>你在施法距离内创造一段声响或一个物件的影像，并使之维持至法术持续时间结束。你也可以用一个动作解除幻象，或者再次施展该法术来终止幻象。
如果你创造一段声响，其音量可以是低声耳语也可以是高声尖叫。它可以是你或其他任何人的嗓音，或者是一头狮子的咆哮、一段鼓声以及任何你指定的其它声响。声响在持续时间内不会减弱，或者你也可以于法术终止前在不同的时间段创造几段分散的声响。
如果你创造一个物件的影像（比如一把椅子、泥泞的脚印、一个小箱子等），则该物件大小不得大于一个边长5 尺的立方体。
该影像不具有声音、光亮、味道或任何其他的感官效应。由于影像可以被任何物件所穿透，因此与之进行物理互动时都会揭露其幻象的本质。
生物用其动作调查该声响或影像时，必须进行一次对抗该法术豁免DC 的智力（调查）检定，检定成功则判断出眼前即是幻象。幻象在看穿它的生物面前会显得模糊不清。</t>
  </si>
  <si>
    <t>Toll the Dead</t>
  </si>
  <si>
    <t>牧师 法师 邪术师</t>
  </si>
  <si>
    <t>死灵/戏法</t>
  </si>
  <si>
    <t>你指向一个处于距离内、你能看见的生物，一阵哀痛的铃声在空中鸣响。目标必须通过一次感知豁免检定，否则受到1d8点黯蚀伤害。若目标失去了任何量的生命值，它改为受到1d12点黯蚀伤害。
此法术的伤害在你达到5级（2d8或2d12），11级（3d8或3d12），和17级（4d8或4d12）时提高一个伤害骰。</t>
  </si>
  <si>
    <t>Chill Touch</t>
  </si>
  <si>
    <t>你在施法距离内某生物所在位置召唤出幽魂般的骨手，夹带着墓穴的刺骨冻寒攻击目标。并对该生物进行一次远程法术攻击，命中时，手掌抓住目标并令其受1d8 点黯蚀伤害，且直至你下一回合开始前都无法恢复生命值。
如果你的命中目标为一个不死生物，则其在你下回合结束之前对你发动的攻击检定都具有劣势。
你到达5 级时，该法术的伤害增加1d8（变为2d8）。11 级时再加1d8（变为3d8），17 级时再加1d8（变为4d8）。</t>
  </si>
  <si>
    <t>Spare the Dying</t>
  </si>
  <si>
    <t>你触碰一个生命值为0 的活体生物，使该生物的伤势立刻稳定下来。该法术对不死生物和构装生物无效。</t>
  </si>
  <si>
    <t>Thunderclap</t>
  </si>
  <si>
    <t>塑能/戏法</t>
  </si>
  <si>
    <t>你制造出雷鸣巨响，可以在100英尺范围内被听到。除你之外，在你周围5英尺范围内的生物必须进行一次体质豁免检定。若检定失败，该生物受到1d6点雷鸣伤害。
你到达5级时，该法术的伤害增加1d6（变为2d6）。11级时再加1d6（变为3d6），17级时再加1d6（变为4d6）。</t>
  </si>
  <si>
    <t>Word of Radiance</t>
  </si>
  <si>
    <t>V、M（一块圣徽）</t>
  </si>
  <si>
    <t>你念出神圣的词语，灼热的光辉随之喷薄而出。每个你选择的、处于你周围5英尺内、你能看见的生物必须通过一次体质豁免检定，否则受到1d6点光耀伤害。
此法术的伤害在你达到5级（2d6），11级（3d6），和17级（4d6）时提高1d6点。</t>
  </si>
  <si>
    <t>（一块圣徽）</t>
  </si>
  <si>
    <t>Frostbite</t>
  </si>
  <si>
    <t>你令施法距离内一个你能看见的生物开始结冰。该目标必须进行一次体质豁免。豁免失败则该目标受 1d6 的冷冻伤害，其下个回合结束前发动下一次武器攻击时其攻击检定具有劣势。
你到达 5 级时，该法术的伤害增加 1d6（变为 2d6）。11级时再加 1d6（变为 3d6），17 级时再加 1d6（变为 4d6）。</t>
  </si>
  <si>
    <t>Frostbite E</t>
  </si>
  <si>
    <t>Booming Blade</t>
  </si>
  <si>
    <t>出自：SCAG</t>
  </si>
  <si>
    <t>法师 术士 邪术师</t>
  </si>
  <si>
    <t>V、M（一把武器）</t>
  </si>
  <si>
    <t>作为施展该法术的一部分，你必须用你的武器对施法距离内一个生物发动一次近战攻击，否则法术失败。若攻击命中，则目标受本次攻击正常影响外，还将被包复在爆发性能量中并持续至你下一回合开始。如果目标在此之前进行了一次自主移动，则他将立即受 1d8 的雷鸣伤害，随后法术终止。
该法术的伤害随你的等级提升而增加。第 5 级时，其单次的近战攻击将额外造成 1d8 的雷鸣伤害，且目标进行移动时受到的伤害提升为 2d8。这两组伤害骰都会在 11 级和 17 级的时将各增长 1d8。</t>
  </si>
  <si>
    <t>（一把武器）</t>
  </si>
  <si>
    <t>Green-Flame Blade</t>
  </si>
  <si>
    <t>作为施展该法术的一部分，你必须用你的武器对施法距离内一个生物发动一次近战攻击，否则法术失败。若攻击命中，则目标受本次攻击正常影响外，还将出现一股翠绿的火焰从目标身上跳转至另一生物。跳转至的生物必须是第一目标周边 5 尺内你能看见的生物，而它将受到等于你施法关健属性调整值数值的火焰伤害。
该法术的伤害随你的等级提升而增加。第 5 级时，其单次的近战攻击将额外造成 1d8 的火焰伤害，且第二目标所受伤害提升数值为 1d8＋你法术关键属性调整值。这两组伤害骰都会在 11 级和 17 级的时将各增长 1d8。</t>
  </si>
  <si>
    <t>Lightning Lure</t>
  </si>
  <si>
    <t>你创造出鞭状的闪电能量袭击射程内由你指定的一个你能看见的生物。目标必须进行一次力量豁免；若失败，目标将沿直线向你拉近 10 尺。如果拉近以后目标在你周边 5 尺内，则目标受 1d8 的闪电伤害。
该法术的伤害在你 5 级时提升至 2d8，11 级时为 3d8，17 级时为 4d8。</t>
  </si>
  <si>
    <t>Eldritch Blast</t>
  </si>
  <si>
    <t>一束激烈的能量射向施法距离内一个生物。对该目标发动一次远程法术攻击，如果命中则该目标受1d10 点力场伤害。当你到达更高等级时，该法术还可以同时创造更多的射线：
5 级时两条，11 级时三条，17 级时四条。你可以决定这些射线攻击同一个目标或分别攻击不同的目标，且为每束射线分别进行攻击检定。</t>
  </si>
  <si>
    <t>Fire bolt</t>
  </si>
  <si>
    <t>你对施法距离内一个生物或物件掷出一把火焰，对目标进行一次远程法术攻击。若命中，则目标受到1d10 点火焰伤害。未被着装或携带的可燃物件被该法术命中时将被点燃。
你到达5 级时，该法术的伤害增加1d10（变为2d10）。11级时再加1d10（变为3d10），17 级时再加1d10（变为4d10）。</t>
  </si>
  <si>
    <t>Ray of Frost</t>
  </si>
  <si>
    <t>一道冰冷的蓝白色光线朝施法距离内的一个生物射去。你对目标进行一次远程法术攻击。若命中，则目标受到1d8 点寒冷伤害，并且在你的下一回合开始前速度减少10 尺。
你到达5 级时，该法术的伤害增加1d8（变为2d8）。11 级时再加1d8（变为3d8），17 级时再加1d8（变为4d8）。</t>
  </si>
  <si>
    <t>Shocking Grasp</t>
  </si>
  <si>
    <t>你的手上发出闪电，并对你触碰的一个生物发动电击。对目标发动一次近战法术攻击。如果目标穿着金属护甲，则你进行该检定时具有优势。若命中，则目标受到1d8 点闪电伤害，并且在其下一回合开始前不能执行任何反应。
你到达5 级时，该法术的伤害增加1d8（变为2d8）。11 级时再加1d8（变为3d8），17 级时再加1d8（变为4d8）。</t>
  </si>
  <si>
    <t>Dancing Lights</t>
  </si>
  <si>
    <t>V、S、M（一点磷或光榆木，或者一只萤火虫）</t>
  </si>
  <si>
    <t>你在施法距离内创造四个火把大小的光源。法术持续时间内，光源能够以火把，灯笼或光球的形态显现并在空中悬浮。你也可以将四个光源合为一个中型类人生物的模糊光影。无论选择哪种方式，每处光源都可以发出半径10 尺的微光光照。
你在自己回合可以用一个附赠动作令这些光源在施法距离内移动至多60 尺。每个光源必需在另一个光源周边20 尺内，而离开施法距离的光源会随即熄灭。</t>
  </si>
  <si>
    <t>（一点磷或光榆木，或者一只萤火虫）</t>
  </si>
  <si>
    <t>Light</t>
  </si>
  <si>
    <t>V、M（一只萤火虫或一片磷光苔藓）</t>
  </si>
  <si>
    <t>你触碰一个尺寸在任意方向上都不超过10 尺的物件。在法术终止前，物件将在其20 尺半径范围内发出明亮光照，并在其外20 尺范围发出微光光照。光的颜色由你决定，该物件被不透明的东西完全遮盖时，其光照被遮挡。如果你再次施展该法术，或者使用一个动作解散该法术，则该法术终止。
如果你指定敌对生物所持握或着装的一个物件作为目标，则该生物必须进行一次敏捷豁免以尝试摆脱该法术的效应。</t>
  </si>
  <si>
    <t>（一只萤火虫或一片磷光苔藓）</t>
  </si>
  <si>
    <t>Sacred Flame</t>
  </si>
  <si>
    <t>如同火焰般的辉光向施法距离内你能看见的一个生物倾泻而下。目标必须要进行一次敏捷豁免，豁免失败则受到1d8 点光耀伤害。目标在这次豁免检定中无法获得掩护的增益。
你到达5 级时，该法术的伤害增加1d8（变为2d8）。11 级时再加1d8（变为3d8），17 级时再加1d8（变为4d8）。</t>
  </si>
  <si>
    <t>自身（5尺半径）</t>
  </si>
  <si>
    <t>你制造出雷鸣巨响，响声可在 100 尺范围内被听到。除你之外，在你周围5 尺范围内的生物必须进行一次体质豁免。豁免失败者将受 1d6 的雷鸣伤害。
你到达 5 级时，该法术的伤害增加 1d6（变为 2d6）。11级时再加 1d6（变为 3d6），17级时再加 1d6（变为 4d6）。</t>
  </si>
  <si>
    <t>True Strike</t>
  </si>
  <si>
    <t>预言/戏法</t>
  </si>
  <si>
    <t>你伸出手并以手指指向施法距离内的一个生物，并以魔力刹那间看穿目标的防御。如果该法术还未终止，则你在自己的下一回合里，对该目标发动的第一次攻击检定具有优势。</t>
  </si>
  <si>
    <t>Guidance</t>
  </si>
  <si>
    <t>你触碰一个自愿的生物。在法术终止前，目标可以选择在一次属性检定时额外掷一粒d4，并将所得数值加入检定结果中。它可以在进行属性检定之前或之后掷骰。法术随后即终止。</t>
  </si>
  <si>
    <t>Create Bonfire</t>
  </si>
  <si>
    <t>咒法/戏法</t>
  </si>
  <si>
    <t>你在距离之内你能看到的地面上燃起一堆篝火。直到此法术终结，该魔法篝火会占满5立方英尺的空间。当你施放此法术时，所有在篝火所在空间的生物必须通过一次敏捷豁免检定，否则受到1d8点伤害。当生物在一个回合中第一次进入篝火所在的空间，或在篝火所在的空间结束其回合时，其同样必须进行该豁免检定。
篝火可以点燃区域内未被穿戴或者携带的可燃物体。
你到达5级时，该法术的伤害增加1d8（变为2d8）。11级时再加1d8（变为3d8），17级时再加1d8（变为4d8）。</t>
  </si>
  <si>
    <t>Infestation</t>
  </si>
  <si>
    <t>V、S、M（一只活跳蚤）</t>
  </si>
  <si>
    <t>你令一个处于距离内、你能看见的生物身上暂时性的出现螨虫、跳蚤、和其他寄生虫。目标必须通过一次体质豁免检定，否则受到1d6点毒素伤害并且向着一个随机的方向移动5英尺，只要它可以移动并且有至少5英尺的速度。投1d4决定方向：1，北；2，南；3，东；4，西。这个移动不会提供借机攻击，并且如果移动的方向被阻挡，目标将不会移动。
此法术的伤害在你达到5级（2d6），11级（3d6），和17级（4d6）时提高1d6点。</t>
  </si>
  <si>
    <t>（一只活跳蚤）</t>
  </si>
  <si>
    <t>Sword Burst</t>
  </si>
  <si>
    <t>你在制造出一圈短暂存在的半透明利刃来清扫周围。施法距离内除你以外的每个生物都必须成功通过一次敏捷豁免，否则将受到 1d6 的力场伤害。
该法术的伤害在你 5 级时提升至 2d6，11 级时为 3d6，17 级时为 4d6。</t>
  </si>
  <si>
    <t>Acid Splash</t>
  </si>
  <si>
    <t>你掷出一颗酸液球。在施法距离内指定一个生物，或者在距离内指定两个相距不超过5 尺的生物。每个目标必须进行一次敏捷豁免，豁免失败则受到1d6 点强酸伤害。
你到达5 级时，该法术的伤害增加1d6（变为2d6）。11 级时再加1d6（变为3d6），17 级时再加1d6（变为4d6）。</t>
  </si>
  <si>
    <t>Mage Hand</t>
  </si>
  <si>
    <t>一只漂浮的幽灵手出现在施法距离内你指定的一点。幽灵手持续存在至法术终止，或直至你以一个动作解散该法术。如果幽灵手距你的距离超过30 尺，或者当你再次施展了该法术时，则现存的幽灵手消失不见。
你可以用动作控制幽灵手，并通过幽灵手实现一个行为：你可以操控一个物件，或者打开一扇未上锁的门或容器，或者将一件物品放入容器或从容器中取出，或者将小瓶中的内容物倾倒出来。你每次你使用幽灵手时可以令其移动至多30 尺。
该幽灵手不能攻击，也不能激活魔法物品或承载超过10 磅重的物质。</t>
  </si>
  <si>
    <t>Produce Flame</t>
  </si>
  <si>
    <t>一朵摇曳的火焰出现在你手中。火焰在法术持续时间存在，并且不会伤害你和你的装备。火焰为其周边半径10 尺范围内提供明亮光照，以及该范围外10 尺的微光光照。法术将在再次施展该法术，或者以一个动作解除法术时终止。
此外，你还可以使用火焰发动攻击，并以此终止该法术。施展该法术时，你可以将火焰投向距你30 尺内的一个生物，并对其发动一次远程法术攻击，命中时目标将受到1d8 点火焰伤害。你也可以在施展法术后的随后回合里以一个动作实现该行为。
你到达5 级时，该法术的伤害增加1d8（变为2d8）。11 级时再加1d8（变为3d8），17 级时再加1d8（变为4d8）。</t>
  </si>
  <si>
    <t>Poison Spray</t>
  </si>
  <si>
    <t>你伸手向施法距离内一个你能看见的生物喷一阵毒气。目标必须进行一次体质豁免，豁免失败则受1d12 毒素伤害。你到达5 级时，该法术的伤害增加1d12（变为2d12）。11级时再加1d12（变为3d12），17 级时再加1d12（变为4d12）。</t>
  </si>
  <si>
    <t>Create Bonfire E</t>
  </si>
  <si>
    <t>你在指定施法距离之内一处你能看到的地面并燃起一堆篝火。直到此法术终止前，该篝火会占满5 立方尺的空间。你施展此法术时，所有身处篝火所在空间的生物必须成功通过一次敏捷豁免，否则受1d8 的伤害。生物在一回合中第一次进入篝火所在空间时，或在篝火所在的空间结束其自己回合时，也必须进行该豁免检定。
你到达 5 级时，该法术的伤害增加 1d8（变为 2d8）。11级时再加 1d8（变为 3d8），17 级时再加 1d8（变为 4d8）。</t>
  </si>
  <si>
    <t>DND 5E 人物卡 &lt;NekoWorks ver2.0&gt;</t>
  </si>
  <si>
    <t>次元袋1</t>
  </si>
  <si>
    <t>次元袋2</t>
  </si>
  <si>
    <t>扎希尔 莱恩 Zasheir Rein</t>
    <phoneticPr fontId="103" type="noConversion"/>
  </si>
  <si>
    <t>Gloria</t>
    <phoneticPr fontId="103" type="noConversion"/>
  </si>
  <si>
    <t>半精灵</t>
    <phoneticPr fontId="103" type="noConversion"/>
  </si>
  <si>
    <t>这种护甲的护胸和护肩由通过油煮硬化的皮革制成。其余的部分则由更软更灵活的材料制作。</t>
    <phoneticPr fontId="103" type="noConversion"/>
  </si>
  <si>
    <t>精灵语</t>
    <phoneticPr fontId="103" type="noConversion"/>
  </si>
  <si>
    <t>通用语</t>
    <phoneticPr fontId="103" type="noConversion"/>
  </si>
  <si>
    <t>德鲁伊语</t>
    <phoneticPr fontId="103" type="noConversion"/>
  </si>
  <si>
    <t>稍长的直发，披散，右侧变成小股麻花辫</t>
    <phoneticPr fontId="103" type="noConversion"/>
  </si>
  <si>
    <t>金色</t>
    <phoneticPr fontId="103" type="noConversion"/>
  </si>
  <si>
    <t>暗绿色</t>
    <phoneticPr fontId="103" type="noConversion"/>
  </si>
  <si>
    <t>深棕色</t>
    <phoneticPr fontId="103" type="noConversion"/>
  </si>
  <si>
    <t>1d6</t>
  </si>
  <si>
    <t>5尺7寸</t>
    <phoneticPr fontId="103" type="noConversion"/>
  </si>
  <si>
    <t>禁用</t>
  </si>
  <si>
    <t>行动无踪</t>
    <phoneticPr fontId="103" type="noConversion"/>
  </si>
  <si>
    <t>火焰刀</t>
    <phoneticPr fontId="103" type="noConversion"/>
  </si>
  <si>
    <t>神导术</t>
    <phoneticPr fontId="103" type="noConversion"/>
  </si>
  <si>
    <t>扎希尔 莱恩 Zasheir Rein</t>
  </si>
  <si>
    <t>Gloria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</si>
</sst>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00"/>
    <numFmt numFmtId="177" formatCode="&quot;×&quot;0"/>
    <numFmt numFmtId="178" formatCode="&quot;D&quot;0"/>
    <numFmt numFmtId="179" formatCode="0&quot;尺&quot;"/>
    <numFmt numFmtId="180" formatCode="&quot;+&quot;0"/>
    <numFmt numFmtId="181" formatCode="0&quot;LB&quot;"/>
  </numFmts>
  <fonts count="105" x14ac:knownFonts="1">
    <font>
      <sz val="11"/>
      <color theme="1"/>
      <name val="宋体"/>
      <charset val="134"/>
      <scheme val="minor"/>
    </font>
    <font>
      <sz val="10"/>
      <color theme="1"/>
      <name val="微软雅黑"/>
      <family val="2"/>
      <charset val="134"/>
    </font>
    <font>
      <sz val="10"/>
      <color theme="0"/>
      <name val="微软雅黑"/>
      <family val="2"/>
      <charset val="134"/>
    </font>
    <font>
      <sz val="11"/>
      <name val="宋体"/>
      <family val="3"/>
      <charset val="134"/>
      <scheme val="minor"/>
    </font>
    <font>
      <sz val="10.5"/>
      <name val="宋体"/>
      <family val="3"/>
      <charset val="134"/>
    </font>
    <font>
      <sz val="11"/>
      <color theme="1"/>
      <name val="微软雅黑"/>
      <family val="2"/>
      <charset val="134"/>
    </font>
    <font>
      <b/>
      <sz val="10"/>
      <color rgb="FFFF0000"/>
      <name val="微软雅黑"/>
      <family val="2"/>
      <charset val="134"/>
    </font>
    <font>
      <b/>
      <sz val="12"/>
      <color rgb="FFFF0000"/>
      <name val="微软雅黑"/>
      <family val="2"/>
      <charset val="134"/>
    </font>
    <font>
      <b/>
      <sz val="10"/>
      <color theme="1"/>
      <name val="微软雅黑"/>
      <family val="2"/>
      <charset val="134"/>
    </font>
    <font>
      <b/>
      <sz val="28"/>
      <color theme="1"/>
      <name val="微软雅黑"/>
      <family val="2"/>
      <charset val="134"/>
    </font>
    <font>
      <b/>
      <sz val="22"/>
      <color rgb="FF00B0F0"/>
      <name val="微软雅黑"/>
      <family val="2"/>
      <charset val="134"/>
    </font>
    <font>
      <sz val="11"/>
      <color rgb="FF000000"/>
      <name val="微软雅黑"/>
      <family val="2"/>
      <charset val="134"/>
    </font>
    <font>
      <sz val="11"/>
      <color theme="0"/>
      <name val="微软雅黑"/>
      <family val="2"/>
      <charset val="134"/>
    </font>
    <font>
      <sz val="10"/>
      <name val="微软雅黑"/>
      <family val="2"/>
      <charset val="134"/>
    </font>
    <font>
      <sz val="8"/>
      <name val="微软雅黑"/>
      <family val="2"/>
      <charset val="134"/>
    </font>
    <font>
      <sz val="8"/>
      <color rgb="FF7F7F7F"/>
      <name val="微软雅黑"/>
      <family val="2"/>
      <charset val="134"/>
    </font>
    <font>
      <sz val="12"/>
      <color rgb="FF000000"/>
      <name val="微软雅黑"/>
      <family val="2"/>
      <charset val="134"/>
    </font>
    <font>
      <sz val="8"/>
      <color rgb="FF000000"/>
      <name val="微软雅黑"/>
      <family val="2"/>
      <charset val="134"/>
    </font>
    <font>
      <sz val="9"/>
      <color rgb="FF000000"/>
      <name val="微软雅黑"/>
      <family val="2"/>
      <charset val="134"/>
    </font>
    <font>
      <b/>
      <sz val="8"/>
      <color rgb="FFDE0000"/>
      <name val="微软雅黑"/>
      <family val="2"/>
      <charset val="134"/>
    </font>
    <font>
      <sz val="10"/>
      <color rgb="FF000000"/>
      <name val="微软雅黑"/>
      <family val="2"/>
      <charset val="134"/>
    </font>
    <font>
      <sz val="11"/>
      <name val="楷体"/>
      <family val="3"/>
      <charset val="134"/>
    </font>
    <font>
      <sz val="11"/>
      <color theme="1"/>
      <name val="楷体"/>
      <family val="3"/>
      <charset val="134"/>
    </font>
    <font>
      <sz val="22"/>
      <name val="楷体"/>
      <family val="3"/>
      <charset val="134"/>
    </font>
    <font>
      <sz val="20"/>
      <color theme="1"/>
      <name val="楷体"/>
      <family val="3"/>
      <charset val="134"/>
    </font>
    <font>
      <sz val="22"/>
      <color theme="1"/>
      <name val="楷体"/>
      <family val="3"/>
      <charset val="134"/>
    </font>
    <font>
      <sz val="20"/>
      <name val="楷体"/>
      <family val="3"/>
      <charset val="134"/>
    </font>
    <font>
      <sz val="24"/>
      <color theme="1"/>
      <name val="楷体"/>
      <family val="3"/>
      <charset val="134"/>
    </font>
    <font>
      <sz val="14"/>
      <name val="楷体"/>
      <family val="3"/>
      <charset val="134"/>
    </font>
    <font>
      <sz val="18"/>
      <name val="楷体"/>
      <family val="3"/>
      <charset val="134"/>
    </font>
    <font>
      <sz val="20"/>
      <color theme="1"/>
      <name val="宋体"/>
      <family val="3"/>
      <charset val="134"/>
      <scheme val="minor"/>
    </font>
    <font>
      <sz val="14"/>
      <color theme="1"/>
      <name val="楷体"/>
      <family val="3"/>
      <charset val="134"/>
    </font>
    <font>
      <b/>
      <sz val="20"/>
      <color rgb="FFC00000"/>
      <name val="楷体"/>
      <family val="3"/>
      <charset val="134"/>
    </font>
    <font>
      <b/>
      <sz val="20"/>
      <name val="楷体"/>
      <family val="3"/>
      <charset val="134"/>
    </font>
    <font>
      <sz val="28"/>
      <name val="宋体"/>
      <family val="3"/>
      <charset val="134"/>
      <scheme val="minor"/>
    </font>
    <font>
      <sz val="28"/>
      <name val="宋体"/>
      <family val="3"/>
      <charset val="134"/>
      <scheme val="minor"/>
    </font>
    <font>
      <b/>
      <sz val="36"/>
      <name val="楷体"/>
      <family val="3"/>
      <charset val="134"/>
    </font>
    <font>
      <b/>
      <sz val="16"/>
      <name val="仿宋"/>
      <family val="3"/>
      <charset val="134"/>
    </font>
    <font>
      <i/>
      <u/>
      <sz val="16"/>
      <name val="楷体"/>
      <family val="3"/>
      <charset val="134"/>
    </font>
    <font>
      <b/>
      <sz val="16"/>
      <color rgb="FF000000"/>
      <name val="仿宋"/>
      <family val="3"/>
      <charset val="134"/>
    </font>
    <font>
      <sz val="18"/>
      <name val="楷体"/>
      <family val="3"/>
      <charset val="134"/>
    </font>
    <font>
      <b/>
      <sz val="72"/>
      <name val="楷体"/>
      <family val="3"/>
      <charset val="134"/>
    </font>
    <font>
      <b/>
      <sz val="11"/>
      <name val="Segoe Script"/>
      <family val="4"/>
    </font>
    <font>
      <b/>
      <sz val="16"/>
      <name val="Segoe Script"/>
      <family val="4"/>
    </font>
    <font>
      <sz val="32"/>
      <name val="楷体"/>
      <family val="3"/>
      <charset val="134"/>
    </font>
    <font>
      <i/>
      <u/>
      <sz val="36"/>
      <name val="楷体"/>
      <family val="3"/>
      <charset val="134"/>
    </font>
    <font>
      <b/>
      <i/>
      <u/>
      <sz val="36"/>
      <name val="楷体"/>
      <family val="3"/>
      <charset val="134"/>
    </font>
    <font>
      <sz val="8"/>
      <color theme="1" tint="0.499984740745262"/>
      <name val="微软雅黑"/>
      <family val="2"/>
      <charset val="134"/>
    </font>
    <font>
      <sz val="8"/>
      <color theme="0" tint="-0.499984740745262"/>
      <name val="微软雅黑"/>
      <family val="2"/>
      <charset val="134"/>
    </font>
    <font>
      <sz val="8"/>
      <color theme="0" tint="-0.34998626667073579"/>
      <name val="微软雅黑"/>
      <family val="2"/>
      <charset val="134"/>
    </font>
    <font>
      <sz val="10"/>
      <color rgb="FFF7F7EB"/>
      <name val="微软雅黑"/>
      <family val="2"/>
      <charset val="134"/>
    </font>
    <font>
      <sz val="8"/>
      <color theme="1"/>
      <name val="微软雅黑"/>
      <family val="2"/>
      <charset val="134"/>
    </font>
    <font>
      <sz val="7"/>
      <color theme="1"/>
      <name val="微软雅黑"/>
      <family val="2"/>
      <charset val="134"/>
    </font>
    <font>
      <sz val="8"/>
      <color theme="0"/>
      <name val="微软雅黑"/>
      <family val="2"/>
      <charset val="134"/>
    </font>
    <font>
      <b/>
      <sz val="10"/>
      <color rgb="FFFFFCEB"/>
      <name val="微软雅黑"/>
      <family val="2"/>
      <charset val="134"/>
    </font>
    <font>
      <b/>
      <sz val="10"/>
      <color theme="0" tint="-4.9989318521683403E-2"/>
      <name val="微软雅黑"/>
      <family val="2"/>
      <charset val="134"/>
    </font>
    <font>
      <b/>
      <sz val="10"/>
      <color rgb="FFFEEF00"/>
      <name val="微软雅黑"/>
      <family val="2"/>
      <charset val="134"/>
    </font>
    <font>
      <b/>
      <sz val="10"/>
      <color theme="0"/>
      <name val="微软雅黑"/>
      <family val="2"/>
      <charset val="134"/>
    </font>
    <font>
      <b/>
      <sz val="10"/>
      <color rgb="FFB87333"/>
      <name val="微软雅黑"/>
      <family val="2"/>
      <charset val="134"/>
    </font>
    <font>
      <sz val="24"/>
      <color theme="1"/>
      <name val="微软雅黑"/>
      <family val="2"/>
      <charset val="134"/>
    </font>
    <font>
      <b/>
      <sz val="11"/>
      <color theme="1"/>
      <name val="微软雅黑"/>
      <family val="2"/>
      <charset val="134"/>
    </font>
    <font>
      <b/>
      <sz val="7"/>
      <color theme="1"/>
      <name val="微软雅黑"/>
      <family val="2"/>
      <charset val="134"/>
    </font>
    <font>
      <sz val="10"/>
      <color theme="0" tint="-0.499984740745262"/>
      <name val="微软雅黑"/>
      <family val="2"/>
      <charset val="134"/>
    </font>
    <font>
      <sz val="9"/>
      <name val="微软雅黑"/>
      <family val="2"/>
      <charset val="134"/>
    </font>
    <font>
      <sz val="11"/>
      <color theme="0" tint="-0.499984740745262"/>
      <name val="微软雅黑"/>
      <family val="2"/>
      <charset val="134"/>
    </font>
    <font>
      <sz val="9"/>
      <color theme="1"/>
      <name val="微软雅黑"/>
      <family val="2"/>
      <charset val="134"/>
    </font>
    <font>
      <sz val="9"/>
      <color theme="0"/>
      <name val="微软雅黑"/>
      <family val="2"/>
      <charset val="134"/>
    </font>
    <font>
      <b/>
      <sz val="9"/>
      <color rgb="FF0799FF"/>
      <name val="微软雅黑"/>
      <family val="2"/>
      <charset val="134"/>
    </font>
    <font>
      <b/>
      <sz val="9"/>
      <color rgb="FF6FC7FF"/>
      <name val="微软雅黑"/>
      <family val="2"/>
      <charset val="134"/>
    </font>
    <font>
      <b/>
      <sz val="9"/>
      <color theme="0" tint="-0.34998626667073579"/>
      <name val="微软雅黑"/>
      <family val="2"/>
      <charset val="134"/>
    </font>
    <font>
      <b/>
      <sz val="9"/>
      <color rgb="FFFF7777"/>
      <name val="微软雅黑"/>
      <family val="2"/>
      <charset val="134"/>
    </font>
    <font>
      <b/>
      <sz val="9"/>
      <color rgb="FFFF3939"/>
      <name val="微软雅黑"/>
      <family val="2"/>
      <charset val="134"/>
    </font>
    <font>
      <b/>
      <sz val="9"/>
      <color theme="1"/>
      <name val="微软雅黑"/>
      <family val="2"/>
      <charset val="134"/>
    </font>
    <font>
      <b/>
      <sz val="9"/>
      <color rgb="FFABE1FF"/>
      <name val="微软雅黑"/>
      <family val="2"/>
      <charset val="134"/>
    </font>
    <font>
      <b/>
      <sz val="9"/>
      <color rgb="FFDE0000"/>
      <name val="微软雅黑"/>
      <family val="2"/>
      <charset val="134"/>
    </font>
    <font>
      <sz val="10"/>
      <color theme="0" tint="-0.34998626667073579"/>
      <name val="微软雅黑"/>
      <family val="2"/>
      <charset val="134"/>
    </font>
    <font>
      <sz val="5"/>
      <color rgb="FFF7F7EB"/>
      <name val="微软雅黑"/>
      <family val="2"/>
      <charset val="134"/>
    </font>
    <font>
      <sz val="12"/>
      <color theme="1"/>
      <name val="微软雅黑"/>
      <family val="2"/>
      <charset val="134"/>
    </font>
    <font>
      <b/>
      <sz val="11"/>
      <color theme="7" tint="-0.249977111117893"/>
      <name val="微软雅黑"/>
      <family val="2"/>
      <charset val="134"/>
    </font>
    <font>
      <sz val="12"/>
      <color theme="0" tint="-0.499984740745262"/>
      <name val="微软雅黑"/>
      <family val="2"/>
      <charset val="134"/>
    </font>
    <font>
      <b/>
      <sz val="12"/>
      <color theme="7" tint="-0.249977111117893"/>
      <name val="微软雅黑"/>
      <family val="2"/>
      <charset val="134"/>
    </font>
    <font>
      <b/>
      <sz val="12"/>
      <color theme="0"/>
      <name val="微软雅黑"/>
      <family val="2"/>
      <charset val="134"/>
    </font>
    <font>
      <sz val="10"/>
      <color theme="0" tint="-0.249977111117893"/>
      <name val="微软雅黑"/>
      <family val="2"/>
      <charset val="134"/>
    </font>
    <font>
      <b/>
      <sz val="16"/>
      <color theme="9"/>
      <name val="微软雅黑"/>
      <family val="2"/>
      <charset val="134"/>
    </font>
    <font>
      <b/>
      <sz val="14"/>
      <color theme="9"/>
      <name val="微软雅黑"/>
      <family val="2"/>
      <charset val="134"/>
    </font>
    <font>
      <sz val="12"/>
      <color theme="0" tint="-0.249977111117893"/>
      <name val="微软雅黑"/>
      <family val="2"/>
      <charset val="134"/>
    </font>
    <font>
      <b/>
      <sz val="12"/>
      <color theme="4"/>
      <name val="微软雅黑"/>
      <family val="2"/>
      <charset val="134"/>
    </font>
    <font>
      <b/>
      <sz val="10"/>
      <color theme="7" tint="-0.249977111117893"/>
      <name val="微软雅黑"/>
      <family val="2"/>
      <charset val="134"/>
    </font>
    <font>
      <sz val="10"/>
      <color theme="7" tint="-0.249977111117893"/>
      <name val="微软雅黑"/>
      <family val="2"/>
      <charset val="134"/>
    </font>
    <font>
      <u/>
      <sz val="8"/>
      <color theme="1"/>
      <name val="微软雅黑"/>
      <family val="2"/>
      <charset val="134"/>
    </font>
    <font>
      <b/>
      <sz val="16"/>
      <color theme="4" tint="-0.249977111117893"/>
      <name val="微软雅黑"/>
      <family val="2"/>
      <charset val="134"/>
    </font>
    <font>
      <b/>
      <sz val="12"/>
      <color theme="4" tint="-0.249977111117893"/>
      <name val="微软雅黑"/>
      <family val="2"/>
      <charset val="134"/>
    </font>
    <font>
      <b/>
      <sz val="12"/>
      <color theme="9"/>
      <name val="微软雅黑"/>
      <family val="2"/>
      <charset val="134"/>
    </font>
    <font>
      <sz val="12"/>
      <name val="微软雅黑"/>
      <family val="2"/>
      <charset val="134"/>
    </font>
    <font>
      <b/>
      <sz val="10"/>
      <color theme="4" tint="-0.249977111117893"/>
      <name val="微软雅黑"/>
      <family val="2"/>
      <charset val="134"/>
    </font>
    <font>
      <sz val="8"/>
      <color theme="0" tint="-0.249977111117893"/>
      <name val="微软雅黑"/>
      <family val="2"/>
      <charset val="134"/>
    </font>
    <font>
      <b/>
      <sz val="9"/>
      <color theme="4"/>
      <name val="微软雅黑"/>
      <family val="2"/>
      <charset val="134"/>
    </font>
    <font>
      <sz val="9"/>
      <color theme="0" tint="-0.499984740745262"/>
      <name val="微软雅黑"/>
      <family val="2"/>
      <charset val="134"/>
    </font>
    <font>
      <b/>
      <sz val="11"/>
      <color theme="4"/>
      <name val="微软雅黑"/>
      <family val="2"/>
      <charset val="134"/>
    </font>
    <font>
      <sz val="7"/>
      <color theme="0" tint="-0.499984740745262"/>
      <name val="微软雅黑"/>
      <family val="2"/>
      <charset val="134"/>
    </font>
    <font>
      <sz val="11"/>
      <name val="宋体"/>
      <family val="3"/>
      <charset val="134"/>
    </font>
    <font>
      <sz val="20"/>
      <name val="Arial"/>
      <family val="2"/>
    </font>
    <font>
      <sz val="9"/>
      <color rgb="FF000000"/>
      <name val="宋体"/>
      <family val="3"/>
      <charset val="134"/>
    </font>
    <font>
      <sz val="9"/>
      <name val="宋体"/>
      <family val="3"/>
      <charset val="134"/>
      <scheme val="minor"/>
    </font>
    <font>
      <sz val="10"/>
      <color rgb="FF000000"/>
      <name val="Calibri"/>
      <family val="2"/>
    </font>
  </fonts>
  <fills count="24">
    <fill>
      <patternFill patternType="none"/>
    </fill>
    <fill>
      <patternFill patternType="gray125"/>
    </fill>
    <fill>
      <patternFill patternType="solid">
        <fgColor rgb="FFF7F7EB"/>
        <bgColor indexed="64"/>
      </patternFill>
    </fill>
    <fill>
      <patternFill patternType="solid">
        <fgColor theme="5" tint="-0.499984740745262"/>
        <bgColor indexed="64"/>
      </patternFill>
    </fill>
    <fill>
      <patternFill patternType="solid">
        <fgColor theme="0"/>
        <bgColor indexed="64"/>
      </patternFill>
    </fill>
    <fill>
      <patternFill patternType="solid">
        <fgColor theme="4"/>
        <bgColor indexed="64"/>
      </patternFill>
    </fill>
    <fill>
      <patternFill patternType="solid">
        <fgColor rgb="FFBDFFBD"/>
        <bgColor indexed="64"/>
      </patternFill>
    </fill>
    <fill>
      <patternFill patternType="solid">
        <fgColor theme="4" tint="0.79995117038483843"/>
        <bgColor indexed="64"/>
      </patternFill>
    </fill>
    <fill>
      <patternFill patternType="solid">
        <fgColor theme="4" tint="-0.249977111117893"/>
        <bgColor indexed="64"/>
      </patternFill>
    </fill>
    <fill>
      <patternFill patternType="solid">
        <fgColor theme="2"/>
        <bgColor indexed="64"/>
      </patternFill>
    </fill>
    <fill>
      <patternFill patternType="solid">
        <fgColor theme="0" tint="-4.9989318521683403E-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E5FFE5"/>
        <bgColor indexed="64"/>
      </patternFill>
    </fill>
    <fill>
      <patternFill patternType="solid">
        <fgColor rgb="FFEFE4F7"/>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E9DAF4"/>
        <bgColor indexed="64"/>
      </patternFill>
    </fill>
    <fill>
      <patternFill patternType="solid">
        <fgColor theme="0" tint="-0.499984740745262"/>
        <bgColor indexed="64"/>
      </patternFill>
    </fill>
  </fills>
  <borders count="5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rgb="FF00B050"/>
      </left>
      <right style="thin">
        <color rgb="FF00B050"/>
      </right>
      <top style="thin">
        <color rgb="FF00B050"/>
      </top>
      <bottom style="thin">
        <color rgb="FF00B050"/>
      </bottom>
      <diagonal/>
    </border>
    <border>
      <left style="thin">
        <color theme="0" tint="-0.249977111117893"/>
      </left>
      <right/>
      <top style="thin">
        <color theme="0" tint="-0.249977111117893"/>
      </top>
      <bottom/>
      <diagonal/>
    </border>
    <border>
      <left/>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style="thin">
        <color theme="0" tint="-0.249977111117893"/>
      </top>
      <bottom/>
      <diagonal/>
    </border>
    <border>
      <left/>
      <right style="thin">
        <color theme="0" tint="-0.249977111117893"/>
      </right>
      <top/>
      <bottom style="thin">
        <color theme="0" tint="-0.249977111117893"/>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auto="1"/>
      </left>
      <right/>
      <top style="medium">
        <color auto="1"/>
      </top>
      <bottom/>
      <diagonal/>
    </border>
    <border>
      <left/>
      <right style="medium">
        <color auto="1"/>
      </right>
      <top style="medium">
        <color auto="1"/>
      </top>
      <bottom/>
      <diagonal/>
    </border>
    <border>
      <left style="medium">
        <color auto="1"/>
      </left>
      <right style="medium">
        <color auto="1"/>
      </right>
      <top style="medium">
        <color auto="1"/>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diagonal/>
    </border>
    <border>
      <left style="medium">
        <color auto="1"/>
      </left>
      <right/>
      <top/>
      <bottom/>
      <diagonal/>
    </border>
    <border>
      <left/>
      <right/>
      <top/>
      <bottom style="medium">
        <color auto="1"/>
      </bottom>
      <diagonal/>
    </border>
    <border>
      <left/>
      <right style="medium">
        <color auto="1"/>
      </right>
      <top/>
      <bottom/>
      <diagonal/>
    </border>
    <border diagonalUp="1">
      <left/>
      <right/>
      <top/>
      <bottom/>
      <diagonal style="medium">
        <color auto="1"/>
      </diagonal>
    </border>
    <border diagonalUp="1">
      <left/>
      <right/>
      <top style="medium">
        <color auto="1"/>
      </top>
      <bottom style="medium">
        <color auto="1"/>
      </bottom>
      <diagonal style="medium">
        <color auto="1"/>
      </diagonal>
    </border>
    <border>
      <left/>
      <right/>
      <top style="medium">
        <color auto="1"/>
      </top>
      <bottom style="medium">
        <color auto="1"/>
      </bottom>
      <diagonal/>
    </border>
    <border diagonalUp="1">
      <left/>
      <right/>
      <top style="medium">
        <color auto="1"/>
      </top>
      <bottom/>
      <diagonal style="medium">
        <color auto="1"/>
      </diagonal>
    </border>
    <border diagonalUp="1">
      <left/>
      <right/>
      <top/>
      <bottom style="medium">
        <color auto="1"/>
      </bottom>
      <diagonal style="medium">
        <color auto="1"/>
      </diagonal>
    </border>
    <border diagonalDown="1">
      <left/>
      <right/>
      <top/>
      <bottom/>
      <diagonal style="medium">
        <color auto="1"/>
      </diagonal>
    </border>
    <border>
      <left style="medium">
        <color auto="1"/>
      </left>
      <right style="medium">
        <color auto="1"/>
      </right>
      <top/>
      <bottom/>
      <diagonal/>
    </border>
    <border diagonalDown="1">
      <left/>
      <right style="medium">
        <color auto="1"/>
      </right>
      <top/>
      <bottom/>
      <diagonal style="medium">
        <color auto="1"/>
      </diagonal>
    </border>
    <border diagonalDown="1">
      <left/>
      <right/>
      <top/>
      <bottom style="medium">
        <color auto="1"/>
      </bottom>
      <diagonal style="medium">
        <color auto="1"/>
      </diagonal>
    </border>
    <border diagonalUp="1">
      <left style="medium">
        <color auto="1"/>
      </left>
      <right/>
      <top/>
      <bottom/>
      <diagonal style="medium">
        <color auto="1"/>
      </diagonal>
    </border>
    <border>
      <left/>
      <right style="thin">
        <color auto="1"/>
      </right>
      <top/>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auto="1"/>
      </left>
      <right/>
      <top/>
      <bottom/>
      <diagonal/>
    </border>
    <border diagonalDown="1">
      <left/>
      <right/>
      <top/>
      <bottom/>
      <diagonal style="thin">
        <color auto="1"/>
      </diagonal>
    </border>
    <border>
      <left style="thin">
        <color auto="1"/>
      </left>
      <right style="thin">
        <color auto="1"/>
      </right>
      <top style="thin">
        <color auto="1"/>
      </top>
      <bottom/>
      <diagonal/>
    </border>
    <border>
      <left/>
      <right style="thin">
        <color theme="0" tint="-0.249977111117893"/>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auto="1"/>
      </left>
      <right style="thin">
        <color auto="1"/>
      </right>
      <top/>
      <bottom style="thin">
        <color auto="1"/>
      </bottom>
      <diagonal/>
    </border>
    <border>
      <left style="dashed">
        <color auto="1"/>
      </left>
      <right/>
      <top style="thin">
        <color auto="1"/>
      </top>
      <bottom style="thin">
        <color auto="1"/>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s>
  <cellStyleXfs count="2">
    <xf numFmtId="0" fontId="0" fillId="0" borderId="0">
      <alignment vertical="center"/>
    </xf>
    <xf numFmtId="0" fontId="100" fillId="0" borderId="0">
      <alignment vertical="center"/>
    </xf>
  </cellStyleXfs>
  <cellXfs count="626">
    <xf numFmtId="0" fontId="0" fillId="0" borderId="0" xfId="0">
      <alignment vertical="center"/>
    </xf>
    <xf numFmtId="0" fontId="1" fillId="0" borderId="0" xfId="0" applyFont="1" applyAlignment="1">
      <alignment horizontal="center" vertical="center"/>
    </xf>
    <xf numFmtId="0" fontId="1" fillId="0" borderId="1" xfId="0" applyFont="1" applyBorder="1" applyAlignment="1">
      <alignment horizontal="center" vertical="center"/>
    </xf>
    <xf numFmtId="0" fontId="0" fillId="2" borderId="0" xfId="0" applyFill="1">
      <alignment vertical="center"/>
    </xf>
    <xf numFmtId="0" fontId="2" fillId="3" borderId="0" xfId="0" applyFont="1" applyFill="1">
      <alignment vertical="center"/>
    </xf>
    <xf numFmtId="0" fontId="3" fillId="4" borderId="0" xfId="0" applyFont="1" applyFill="1" applyAlignment="1"/>
    <xf numFmtId="0" fontId="3" fillId="4" borderId="0" xfId="0" applyFont="1" applyFill="1" applyAlignment="1">
      <alignment horizontal="center"/>
    </xf>
    <xf numFmtId="0" fontId="3" fillId="4" borderId="1" xfId="0" applyFont="1" applyFill="1" applyBorder="1" applyAlignment="1"/>
    <xf numFmtId="0" fontId="3" fillId="4" borderId="1" xfId="0" applyFont="1" applyFill="1" applyBorder="1" applyAlignment="1">
      <alignment horizontal="center"/>
    </xf>
    <xf numFmtId="0" fontId="0" fillId="4" borderId="0" xfId="0" applyFill="1" applyAlignment="1"/>
    <xf numFmtId="0" fontId="0" fillId="4" borderId="0" xfId="0" applyFill="1" applyAlignment="1">
      <alignment wrapText="1"/>
    </xf>
    <xf numFmtId="0" fontId="3" fillId="4" borderId="1" xfId="0" applyFont="1" applyFill="1" applyBorder="1" applyAlignment="1">
      <alignment wrapText="1"/>
    </xf>
    <xf numFmtId="0" fontId="0" fillId="4" borderId="1" xfId="0" applyFill="1" applyBorder="1" applyAlignment="1">
      <alignment wrapText="1"/>
    </xf>
    <xf numFmtId="0" fontId="4" fillId="4" borderId="1" xfId="0" applyFont="1" applyFill="1" applyBorder="1" applyAlignment="1">
      <alignment horizontal="justify" wrapText="1"/>
    </xf>
    <xf numFmtId="0" fontId="3" fillId="4" borderId="1" xfId="0" applyFont="1" applyFill="1" applyBorder="1" applyAlignment="1">
      <alignment horizontal="center" vertical="center" wrapText="1"/>
    </xf>
    <xf numFmtId="0" fontId="5" fillId="0" borderId="0" xfId="0" applyFont="1">
      <alignment vertical="center"/>
    </xf>
    <xf numFmtId="0" fontId="1" fillId="0" borderId="0" xfId="0" applyFont="1" applyAlignment="1">
      <alignment vertical="center" wrapText="1"/>
    </xf>
    <xf numFmtId="0" fontId="1" fillId="0" borderId="0" xfId="0" applyFont="1" applyAlignment="1">
      <alignment horizontal="left" vertical="center" wrapText="1"/>
    </xf>
    <xf numFmtId="0" fontId="1" fillId="0" borderId="0" xfId="0" applyFont="1">
      <alignment vertical="center"/>
    </xf>
    <xf numFmtId="0" fontId="11" fillId="0" borderId="0" xfId="1" applyFont="1" applyAlignment="1">
      <alignment vertical="center" wrapText="1"/>
    </xf>
    <xf numFmtId="0" fontId="5" fillId="0" borderId="0" xfId="0" applyFont="1" applyAlignment="1">
      <alignment horizontal="center" vertical="center"/>
    </xf>
    <xf numFmtId="0" fontId="12" fillId="0" borderId="0" xfId="0" applyFont="1" applyAlignment="1">
      <alignment horizontal="center" vertical="center"/>
    </xf>
    <xf numFmtId="0" fontId="17" fillId="0" borderId="0" xfId="1" applyFont="1" applyAlignment="1">
      <alignment horizontal="center" vertical="center" wrapText="1"/>
    </xf>
    <xf numFmtId="0" fontId="17" fillId="0" borderId="0" xfId="1" applyFont="1" applyAlignment="1">
      <alignment vertical="center" wrapText="1"/>
    </xf>
    <xf numFmtId="0" fontId="11" fillId="0" borderId="0" xfId="1" applyFont="1" applyAlignment="1">
      <alignment horizontal="center" vertical="center" wrapText="1"/>
    </xf>
    <xf numFmtId="0" fontId="3" fillId="4" borderId="0" xfId="0" applyFont="1" applyFill="1" applyAlignment="1" applyProtection="1">
      <protection locked="0"/>
    </xf>
    <xf numFmtId="0" fontId="0" fillId="4" borderId="0" xfId="0" applyFill="1" applyAlignment="1" applyProtection="1">
      <protection locked="0"/>
    </xf>
    <xf numFmtId="0" fontId="21" fillId="4" borderId="0" xfId="0" applyFont="1" applyFill="1" applyAlignment="1" applyProtection="1">
      <protection locked="0"/>
    </xf>
    <xf numFmtId="0" fontId="22" fillId="4" borderId="0" xfId="0" applyFont="1" applyFill="1" applyAlignment="1" applyProtection="1">
      <protection locked="0"/>
    </xf>
    <xf numFmtId="0" fontId="26" fillId="4" borderId="0" xfId="0" applyFont="1" applyFill="1" applyAlignment="1">
      <alignment horizontal="center" vertical="center"/>
    </xf>
    <xf numFmtId="0" fontId="27" fillId="4" borderId="0" xfId="0" applyFont="1" applyFill="1">
      <alignment vertical="center"/>
    </xf>
    <xf numFmtId="0" fontId="24" fillId="4" borderId="26" xfId="0" applyFont="1" applyFill="1" applyBorder="1" applyAlignment="1" applyProtection="1">
      <alignment horizontal="center" vertical="center"/>
      <protection locked="0"/>
    </xf>
    <xf numFmtId="0" fontId="27" fillId="4" borderId="0" xfId="0" applyFont="1" applyFill="1" applyProtection="1">
      <alignment vertical="center"/>
      <protection locked="0"/>
    </xf>
    <xf numFmtId="0" fontId="24" fillId="4" borderId="0" xfId="0" applyFont="1" applyFill="1" applyAlignment="1">
      <alignment horizontal="center"/>
    </xf>
    <xf numFmtId="0" fontId="24" fillId="4" borderId="0" xfId="0" applyFont="1" applyFill="1" applyAlignment="1" applyProtection="1">
      <alignment horizontal="center"/>
      <protection locked="0"/>
    </xf>
    <xf numFmtId="0" fontId="26" fillId="4" borderId="1" xfId="0" applyFont="1" applyFill="1" applyBorder="1" applyAlignment="1">
      <alignment horizontal="center" vertical="center"/>
    </xf>
    <xf numFmtId="0" fontId="24" fillId="4" borderId="0" xfId="0" applyFont="1" applyFill="1" applyAlignment="1" applyProtection="1">
      <alignment horizontal="center" vertical="center"/>
      <protection locked="0"/>
    </xf>
    <xf numFmtId="0" fontId="0" fillId="4" borderId="27" xfId="0" applyFill="1" applyBorder="1" applyAlignment="1" applyProtection="1">
      <protection locked="0"/>
    </xf>
    <xf numFmtId="0" fontId="24" fillId="4" borderId="23" xfId="0" applyFont="1" applyFill="1" applyBorder="1" applyAlignment="1" applyProtection="1">
      <alignment horizontal="center" vertical="center"/>
      <protection locked="0"/>
    </xf>
    <xf numFmtId="0" fontId="24" fillId="4" borderId="24" xfId="0" applyFont="1" applyFill="1" applyBorder="1" applyAlignment="1" applyProtection="1">
      <alignment horizontal="center" vertical="center"/>
      <protection locked="0"/>
    </xf>
    <xf numFmtId="0" fontId="24" fillId="4" borderId="28" xfId="0" applyFont="1" applyFill="1" applyBorder="1" applyAlignment="1" applyProtection="1">
      <alignment horizontal="center" vertical="center"/>
      <protection locked="0"/>
    </xf>
    <xf numFmtId="0" fontId="26" fillId="4" borderId="28" xfId="0" applyFont="1" applyFill="1" applyBorder="1" applyAlignment="1" applyProtection="1">
      <alignment horizontal="center" vertical="center"/>
      <protection locked="0"/>
    </xf>
    <xf numFmtId="0" fontId="24" fillId="4" borderId="29" xfId="0" applyFont="1" applyFill="1" applyBorder="1">
      <alignment vertical="center"/>
    </xf>
    <xf numFmtId="0" fontId="24" fillId="4" borderId="29" xfId="0" applyFont="1" applyFill="1" applyBorder="1" applyProtection="1">
      <alignment vertical="center"/>
      <protection locked="0"/>
    </xf>
    <xf numFmtId="0" fontId="22" fillId="4" borderId="27" xfId="0" applyFont="1" applyFill="1" applyBorder="1" applyAlignment="1" applyProtection="1">
      <protection locked="0"/>
    </xf>
    <xf numFmtId="0" fontId="0" fillId="4" borderId="21" xfId="0" applyFill="1" applyBorder="1" applyAlignment="1" applyProtection="1">
      <protection locked="0"/>
    </xf>
    <xf numFmtId="0" fontId="0" fillId="4" borderId="30" xfId="0" applyFill="1" applyBorder="1" applyAlignment="1" applyProtection="1">
      <protection locked="0"/>
    </xf>
    <xf numFmtId="0" fontId="30" fillId="4" borderId="0" xfId="0" applyFont="1" applyFill="1" applyAlignment="1" applyProtection="1">
      <alignment horizontal="center" vertical="center"/>
      <protection locked="0"/>
    </xf>
    <xf numFmtId="0" fontId="30" fillId="4" borderId="30" xfId="0" applyFont="1" applyFill="1" applyBorder="1" applyAlignment="1" applyProtection="1">
      <alignment horizontal="center" vertical="center"/>
      <protection locked="0"/>
    </xf>
    <xf numFmtId="0" fontId="24" fillId="4" borderId="30" xfId="0" applyFont="1" applyFill="1" applyBorder="1" applyAlignment="1" applyProtection="1">
      <alignment horizontal="center" vertical="center"/>
      <protection locked="0"/>
    </xf>
    <xf numFmtId="0" fontId="26" fillId="4" borderId="30" xfId="0" applyFont="1" applyFill="1" applyBorder="1" applyAlignment="1" applyProtection="1">
      <alignment horizontal="center" vertical="center"/>
      <protection locked="0"/>
    </xf>
    <xf numFmtId="0" fontId="32" fillId="0" borderId="0" xfId="0" applyFont="1" applyAlignment="1" applyProtection="1">
      <alignment horizontal="center" vertical="center"/>
      <protection locked="0"/>
    </xf>
    <xf numFmtId="0" fontId="3" fillId="4" borderId="31" xfId="0" applyFont="1" applyFill="1" applyBorder="1" applyAlignment="1" applyProtection="1">
      <protection locked="0"/>
    </xf>
    <xf numFmtId="0" fontId="3" fillId="4" borderId="27" xfId="0" applyFont="1" applyFill="1" applyBorder="1" applyAlignment="1" applyProtection="1">
      <protection locked="0"/>
    </xf>
    <xf numFmtId="0" fontId="3" fillId="4" borderId="32" xfId="0" applyFont="1" applyFill="1" applyBorder="1" applyAlignment="1" applyProtection="1">
      <protection locked="0"/>
    </xf>
    <xf numFmtId="0" fontId="3" fillId="4" borderId="33" xfId="0" applyFont="1" applyFill="1" applyBorder="1" applyAlignment="1" applyProtection="1">
      <protection locked="0"/>
    </xf>
    <xf numFmtId="0" fontId="3" fillId="4" borderId="34" xfId="0" applyFont="1" applyFill="1" applyBorder="1" applyAlignment="1" applyProtection="1">
      <protection locked="0"/>
    </xf>
    <xf numFmtId="0" fontId="3" fillId="4" borderId="35" xfId="0" applyFont="1" applyFill="1" applyBorder="1" applyAlignment="1" applyProtection="1">
      <protection locked="0"/>
    </xf>
    <xf numFmtId="0" fontId="3" fillId="4" borderId="28" xfId="0" applyFont="1" applyFill="1" applyBorder="1" applyAlignment="1" applyProtection="1">
      <protection locked="0"/>
    </xf>
    <xf numFmtId="0" fontId="3" fillId="4" borderId="30" xfId="0" applyFont="1" applyFill="1" applyBorder="1" applyAlignment="1" applyProtection="1">
      <protection locked="0"/>
    </xf>
    <xf numFmtId="0" fontId="36" fillId="4" borderId="0" xfId="0" applyFont="1" applyFill="1" applyAlignment="1">
      <alignment horizontal="center" vertical="center"/>
    </xf>
    <xf numFmtId="0" fontId="3" fillId="4" borderId="20" xfId="0" applyFont="1" applyFill="1" applyBorder="1" applyAlignment="1" applyProtection="1">
      <protection locked="0"/>
    </xf>
    <xf numFmtId="0" fontId="3" fillId="4" borderId="37" xfId="0" applyFont="1" applyFill="1" applyBorder="1" applyAlignment="1" applyProtection="1">
      <protection locked="0"/>
    </xf>
    <xf numFmtId="0" fontId="21" fillId="4" borderId="0" xfId="0" applyFont="1" applyFill="1" applyAlignment="1"/>
    <xf numFmtId="0" fontId="3" fillId="4" borderId="38" xfId="0" applyFont="1" applyFill="1" applyBorder="1" applyAlignment="1" applyProtection="1">
      <protection locked="0"/>
    </xf>
    <xf numFmtId="0" fontId="3" fillId="4" borderId="29" xfId="0" applyFont="1" applyFill="1" applyBorder="1" applyAlignment="1" applyProtection="1">
      <protection locked="0"/>
    </xf>
    <xf numFmtId="0" fontId="36" fillId="4" borderId="0" xfId="0" applyFont="1" applyFill="1">
      <alignment vertical="center"/>
    </xf>
    <xf numFmtId="0" fontId="3" fillId="4" borderId="39" xfId="0" applyFont="1" applyFill="1" applyBorder="1" applyAlignment="1" applyProtection="1">
      <protection locked="0"/>
    </xf>
    <xf numFmtId="0" fontId="3" fillId="4" borderId="21" xfId="0" applyFont="1" applyFill="1" applyBorder="1" applyAlignment="1" applyProtection="1">
      <protection locked="0"/>
    </xf>
    <xf numFmtId="0" fontId="24" fillId="4" borderId="0" xfId="0" applyFont="1" applyFill="1" applyAlignment="1" applyProtection="1">
      <alignment vertical="top"/>
      <protection locked="0"/>
    </xf>
    <xf numFmtId="0" fontId="3" fillId="4" borderId="40" xfId="0" applyFont="1" applyFill="1" applyBorder="1" applyAlignment="1" applyProtection="1">
      <protection locked="0"/>
    </xf>
    <xf numFmtId="0" fontId="3" fillId="4" borderId="36" xfId="0" applyFont="1" applyFill="1" applyBorder="1" applyAlignment="1" applyProtection="1">
      <protection locked="0"/>
    </xf>
    <xf numFmtId="0" fontId="46" fillId="4" borderId="0" xfId="0" applyFont="1" applyFill="1" applyAlignment="1">
      <alignment horizontal="left" vertical="top"/>
    </xf>
    <xf numFmtId="0" fontId="38" fillId="4" borderId="0" xfId="0" applyFont="1" applyFill="1">
      <alignment vertical="center"/>
    </xf>
    <xf numFmtId="0" fontId="1" fillId="2" borderId="0" xfId="0" applyFont="1" applyFill="1" applyAlignment="1">
      <alignment horizontal="center" vertical="center"/>
    </xf>
    <xf numFmtId="0" fontId="2" fillId="3" borderId="0" xfId="0" applyFont="1" applyFill="1" applyAlignment="1">
      <alignment horizontal="center" vertical="center" wrapText="1"/>
    </xf>
    <xf numFmtId="0" fontId="47" fillId="2" borderId="0" xfId="0" applyFont="1" applyFill="1" applyAlignment="1">
      <alignment horizontal="center"/>
    </xf>
    <xf numFmtId="0" fontId="1" fillId="2" borderId="0" xfId="0" applyFont="1" applyFill="1" applyAlignment="1">
      <alignment horizontal="center" vertical="center" wrapText="1"/>
    </xf>
    <xf numFmtId="0" fontId="1" fillId="4" borderId="19" xfId="0" applyFont="1" applyFill="1" applyBorder="1" applyAlignment="1" applyProtection="1">
      <alignment horizontal="center" vertical="center" wrapText="1"/>
      <protection locked="0"/>
    </xf>
    <xf numFmtId="0" fontId="1" fillId="10" borderId="19" xfId="0" applyFont="1" applyFill="1" applyBorder="1" applyAlignment="1" applyProtection="1">
      <alignment horizontal="center" vertical="center" wrapText="1"/>
      <protection locked="0"/>
    </xf>
    <xf numFmtId="0" fontId="48" fillId="2" borderId="0" xfId="0" applyFont="1" applyFill="1" applyAlignment="1">
      <alignment horizontal="center" wrapText="1"/>
    </xf>
    <xf numFmtId="0" fontId="48" fillId="2" borderId="0" xfId="0" applyFont="1" applyFill="1" applyAlignment="1"/>
    <xf numFmtId="0" fontId="50" fillId="2" borderId="0" xfId="0" applyFont="1" applyFill="1" applyAlignment="1">
      <alignment horizontal="left" vertical="center"/>
    </xf>
    <xf numFmtId="0" fontId="5" fillId="0" borderId="0" xfId="0" applyFont="1" applyAlignment="1">
      <alignment vertical="center" wrapText="1"/>
    </xf>
    <xf numFmtId="0" fontId="5" fillId="0" borderId="1" xfId="0" applyFont="1" applyBorder="1" applyAlignment="1">
      <alignment horizontal="center" vertical="center" wrapText="1"/>
    </xf>
    <xf numFmtId="0" fontId="5" fillId="0" borderId="1" xfId="0" applyFont="1" applyBorder="1" applyAlignment="1">
      <alignment vertical="center" wrapText="1"/>
    </xf>
    <xf numFmtId="0" fontId="5" fillId="2" borderId="0" xfId="0" applyFont="1" applyFill="1" applyAlignment="1">
      <alignment horizontal="center" vertical="center" wrapText="1"/>
    </xf>
    <xf numFmtId="0" fontId="51" fillId="2" borderId="0" xfId="0" applyFont="1" applyFill="1" applyAlignment="1">
      <alignment horizontal="center" vertical="center"/>
    </xf>
    <xf numFmtId="0" fontId="48" fillId="2" borderId="0" xfId="0" applyFont="1" applyFill="1" applyAlignment="1">
      <alignment horizontal="center"/>
    </xf>
    <xf numFmtId="0" fontId="52" fillId="4" borderId="19" xfId="0" applyFont="1" applyFill="1" applyBorder="1" applyAlignment="1">
      <alignment horizontal="center" vertical="center"/>
    </xf>
    <xf numFmtId="0" fontId="52" fillId="11" borderId="19" xfId="0" applyFont="1" applyFill="1" applyBorder="1" applyAlignment="1">
      <alignment horizontal="center" vertical="center"/>
    </xf>
    <xf numFmtId="0" fontId="52" fillId="10" borderId="19" xfId="0" applyFont="1" applyFill="1" applyBorder="1" applyAlignment="1">
      <alignment horizontal="center" vertical="center"/>
    </xf>
    <xf numFmtId="0" fontId="5" fillId="4" borderId="0" xfId="0" applyFont="1" applyFill="1" applyAlignment="1">
      <alignment horizontal="center" vertical="center" wrapText="1"/>
    </xf>
    <xf numFmtId="1" fontId="5" fillId="4" borderId="0" xfId="0" applyNumberFormat="1" applyFont="1" applyFill="1" applyAlignment="1">
      <alignment horizontal="center" vertical="center" wrapText="1"/>
    </xf>
    <xf numFmtId="0" fontId="5" fillId="4" borderId="46" xfId="0" applyFont="1" applyFill="1" applyBorder="1" applyAlignment="1">
      <alignment horizontal="center" vertical="center" wrapText="1"/>
    </xf>
    <xf numFmtId="1" fontId="1" fillId="4" borderId="4" xfId="0" applyNumberFormat="1" applyFont="1" applyFill="1" applyBorder="1" applyAlignment="1">
      <alignment horizontal="center" vertical="center" wrapText="1"/>
    </xf>
    <xf numFmtId="1" fontId="1" fillId="4" borderId="2" xfId="0" applyNumberFormat="1" applyFont="1" applyFill="1" applyBorder="1" applyAlignment="1">
      <alignment horizontal="center" vertical="center" wrapText="1"/>
    </xf>
    <xf numFmtId="176" fontId="62" fillId="4" borderId="48" xfId="0" applyNumberFormat="1" applyFont="1" applyFill="1" applyBorder="1" applyAlignment="1">
      <alignment horizontal="center" vertical="center" wrapText="1"/>
    </xf>
    <xf numFmtId="1" fontId="62" fillId="4" borderId="48" xfId="0" applyNumberFormat="1" applyFont="1" applyFill="1" applyBorder="1" applyAlignment="1">
      <alignment horizontal="center" vertical="center" wrapText="1"/>
    </xf>
    <xf numFmtId="1" fontId="2" fillId="4" borderId="49" xfId="0" applyNumberFormat="1" applyFont="1" applyFill="1" applyBorder="1" applyAlignment="1">
      <alignment horizontal="center" vertical="center" wrapText="1"/>
    </xf>
    <xf numFmtId="0" fontId="62" fillId="4" borderId="48" xfId="0" applyFont="1" applyFill="1" applyBorder="1" applyAlignment="1" applyProtection="1">
      <alignment horizontal="center" vertical="center" wrapText="1"/>
      <protection locked="0"/>
    </xf>
    <xf numFmtId="176" fontId="62" fillId="4" borderId="9" xfId="0" applyNumberFormat="1" applyFont="1" applyFill="1" applyBorder="1" applyAlignment="1">
      <alignment horizontal="center" vertical="center" wrapText="1"/>
    </xf>
    <xf numFmtId="1" fontId="62" fillId="4" borderId="9" xfId="0" applyNumberFormat="1" applyFont="1" applyFill="1" applyBorder="1" applyAlignment="1">
      <alignment horizontal="center" vertical="center" wrapText="1"/>
    </xf>
    <xf numFmtId="1" fontId="2" fillId="4" borderId="50" xfId="0" applyNumberFormat="1" applyFont="1" applyFill="1" applyBorder="1" applyAlignment="1">
      <alignment horizontal="center" vertical="center" wrapText="1"/>
    </xf>
    <xf numFmtId="0" fontId="12" fillId="4" borderId="0" xfId="0" applyFont="1" applyFill="1" applyAlignment="1">
      <alignment horizontal="center" vertical="center" wrapText="1"/>
    </xf>
    <xf numFmtId="0" fontId="64" fillId="2" borderId="0" xfId="0" applyFont="1" applyFill="1" applyAlignment="1">
      <alignment horizontal="center" vertical="center" wrapText="1"/>
    </xf>
    <xf numFmtId="0" fontId="65" fillId="4" borderId="1" xfId="0" applyFont="1" applyFill="1" applyBorder="1" applyAlignment="1" applyProtection="1">
      <alignment horizontal="center" vertical="center" wrapText="1"/>
      <protection locked="0"/>
    </xf>
    <xf numFmtId="0" fontId="65" fillId="10" borderId="1" xfId="0" applyFont="1" applyFill="1" applyBorder="1" applyAlignment="1" applyProtection="1">
      <alignment horizontal="center" vertical="center" wrapText="1"/>
      <protection locked="0"/>
    </xf>
    <xf numFmtId="0" fontId="65" fillId="2" borderId="0" xfId="0" applyFont="1" applyFill="1" applyAlignment="1">
      <alignment horizontal="center" vertical="center" wrapText="1"/>
    </xf>
    <xf numFmtId="0" fontId="1" fillId="0" borderId="0" xfId="0" applyFont="1" applyAlignment="1">
      <alignment horizontal="center" vertical="center" wrapText="1"/>
    </xf>
    <xf numFmtId="0" fontId="1" fillId="0" borderId="1" xfId="0" applyFont="1" applyBorder="1" applyAlignment="1">
      <alignment horizontal="center" vertical="center" wrapText="1"/>
    </xf>
    <xf numFmtId="58" fontId="1" fillId="0" borderId="0" xfId="0" applyNumberFormat="1" applyFont="1" applyAlignment="1">
      <alignment horizontal="center" vertical="center" wrapText="1"/>
    </xf>
    <xf numFmtId="0" fontId="1" fillId="0" borderId="19" xfId="0" applyFont="1" applyBorder="1">
      <alignment vertical="center"/>
    </xf>
    <xf numFmtId="0" fontId="1" fillId="0" borderId="19" xfId="0" applyFont="1" applyBorder="1" applyAlignment="1">
      <alignment horizontal="center" vertical="center"/>
    </xf>
    <xf numFmtId="0" fontId="1" fillId="17" borderId="19" xfId="0" applyFont="1" applyFill="1" applyBorder="1" applyAlignment="1">
      <alignment vertical="center" wrapText="1"/>
    </xf>
    <xf numFmtId="0" fontId="1" fillId="6" borderId="19" xfId="0" applyFont="1" applyFill="1" applyBorder="1" applyAlignment="1">
      <alignment vertical="center" wrapText="1"/>
    </xf>
    <xf numFmtId="0" fontId="1" fillId="18" borderId="19" xfId="0" applyFont="1" applyFill="1" applyBorder="1" applyAlignment="1">
      <alignment vertical="center" wrapText="1"/>
    </xf>
    <xf numFmtId="0" fontId="1" fillId="19" borderId="19" xfId="0" applyFont="1" applyFill="1" applyBorder="1" applyAlignment="1">
      <alignment vertical="center" wrapText="1"/>
    </xf>
    <xf numFmtId="0" fontId="1" fillId="0" borderId="19" xfId="0" applyFont="1" applyBorder="1" applyAlignment="1">
      <alignment vertical="center" wrapText="1"/>
    </xf>
    <xf numFmtId="0" fontId="1" fillId="0" borderId="0" xfId="0" applyFont="1" applyAlignment="1">
      <alignment horizontal="right" vertical="center"/>
    </xf>
    <xf numFmtId="0" fontId="1" fillId="20" borderId="0" xfId="0" applyFont="1" applyFill="1" applyAlignment="1">
      <alignment vertical="center" wrapText="1"/>
    </xf>
    <xf numFmtId="0" fontId="1" fillId="21" borderId="0" xfId="0" applyFont="1" applyFill="1" applyAlignment="1">
      <alignment vertical="center" wrapText="1"/>
    </xf>
    <xf numFmtId="0" fontId="1" fillId="0" borderId="0" xfId="0" applyFont="1" applyAlignment="1">
      <alignment horizontal="left" vertical="center"/>
    </xf>
    <xf numFmtId="0" fontId="1" fillId="16" borderId="1" xfId="0" applyFont="1" applyFill="1" applyBorder="1" applyAlignment="1">
      <alignment vertical="center" wrapText="1"/>
    </xf>
    <xf numFmtId="0" fontId="1" fillId="16" borderId="0" xfId="0" applyFont="1" applyFill="1" applyAlignment="1">
      <alignment vertical="center" wrapText="1"/>
    </xf>
    <xf numFmtId="0" fontId="1" fillId="20" borderId="1" xfId="0" applyFont="1" applyFill="1" applyBorder="1" applyAlignment="1">
      <alignment vertical="center" wrapText="1"/>
    </xf>
    <xf numFmtId="0" fontId="1" fillId="10" borderId="1" xfId="0" applyFont="1" applyFill="1" applyBorder="1" applyAlignment="1">
      <alignment vertical="center" wrapText="1"/>
    </xf>
    <xf numFmtId="0" fontId="1" fillId="10" borderId="0" xfId="0" applyFont="1" applyFill="1" applyAlignment="1">
      <alignment vertical="center" wrapText="1"/>
    </xf>
    <xf numFmtId="0" fontId="1" fillId="0" borderId="1" xfId="0" applyFont="1" applyBorder="1">
      <alignment vertical="center"/>
    </xf>
    <xf numFmtId="0" fontId="1" fillId="22" borderId="0" xfId="0" applyFont="1" applyFill="1" applyAlignment="1">
      <alignment vertical="center" wrapText="1"/>
    </xf>
    <xf numFmtId="0" fontId="1" fillId="0" borderId="1" xfId="0" applyFont="1" applyBorder="1" applyAlignment="1">
      <alignment vertical="center" wrapText="1"/>
    </xf>
    <xf numFmtId="0" fontId="1" fillId="19" borderId="1" xfId="0" applyFont="1" applyFill="1" applyBorder="1" applyAlignment="1">
      <alignment vertical="center" wrapText="1"/>
    </xf>
    <xf numFmtId="0" fontId="65" fillId="0" borderId="0" xfId="0" applyFont="1">
      <alignment vertical="center"/>
    </xf>
    <xf numFmtId="0" fontId="65" fillId="0" borderId="1" xfId="0" applyFont="1" applyBorder="1" applyAlignment="1">
      <alignment horizontal="center" vertical="center"/>
    </xf>
    <xf numFmtId="0" fontId="65" fillId="0" borderId="1" xfId="0" applyFont="1" applyBorder="1" applyAlignment="1">
      <alignment horizontal="left" vertical="center"/>
    </xf>
    <xf numFmtId="0" fontId="65" fillId="0" borderId="0" xfId="0" applyFont="1" applyAlignment="1">
      <alignment horizontal="center" vertical="center"/>
    </xf>
    <xf numFmtId="0" fontId="65" fillId="0" borderId="0" xfId="0" applyFont="1" applyAlignment="1">
      <alignment vertical="center" wrapText="1"/>
    </xf>
    <xf numFmtId="0" fontId="65" fillId="12" borderId="1" xfId="0" applyFont="1" applyFill="1" applyBorder="1" applyAlignment="1">
      <alignment horizontal="center" vertical="center"/>
    </xf>
    <xf numFmtId="0" fontId="65" fillId="15" borderId="1" xfId="0" applyFont="1" applyFill="1" applyBorder="1" applyAlignment="1">
      <alignment horizontal="center" vertical="center"/>
    </xf>
    <xf numFmtId="0" fontId="65" fillId="16" borderId="1" xfId="0" applyFont="1" applyFill="1" applyBorder="1" applyAlignment="1">
      <alignment horizontal="center" vertical="center"/>
    </xf>
    <xf numFmtId="0" fontId="67" fillId="0" borderId="1" xfId="0" applyFont="1" applyBorder="1" applyAlignment="1">
      <alignment horizontal="center" vertical="center"/>
    </xf>
    <xf numFmtId="0" fontId="68" fillId="0" borderId="1" xfId="0" applyFont="1" applyBorder="1" applyAlignment="1">
      <alignment horizontal="center" vertical="center"/>
    </xf>
    <xf numFmtId="0" fontId="69" fillId="0" borderId="1" xfId="0" applyFont="1" applyBorder="1" applyAlignment="1">
      <alignment horizontal="center" vertical="center"/>
    </xf>
    <xf numFmtId="0" fontId="70" fillId="0" borderId="1" xfId="0" applyFont="1" applyBorder="1" applyAlignment="1">
      <alignment horizontal="center" vertical="center"/>
    </xf>
    <xf numFmtId="0" fontId="71" fillId="0" borderId="1" xfId="0" applyFont="1" applyBorder="1" applyAlignment="1">
      <alignment horizontal="center" vertical="center"/>
    </xf>
    <xf numFmtId="0" fontId="65" fillId="0" borderId="1" xfId="0" applyFont="1" applyBorder="1">
      <alignment vertical="center"/>
    </xf>
    <xf numFmtId="0" fontId="65" fillId="0" borderId="0" xfId="0" applyFont="1" applyAlignment="1">
      <alignment horizontal="center" vertical="top"/>
    </xf>
    <xf numFmtId="0" fontId="65" fillId="0" borderId="6" xfId="0" applyFont="1" applyBorder="1">
      <alignment vertical="center"/>
    </xf>
    <xf numFmtId="0" fontId="65" fillId="0" borderId="3" xfId="0" applyFont="1" applyBorder="1">
      <alignment vertical="center"/>
    </xf>
    <xf numFmtId="0" fontId="72" fillId="0" borderId="47" xfId="0" applyFont="1" applyBorder="1" applyAlignment="1">
      <alignment horizontal="justify" vertical="top" wrapText="1"/>
    </xf>
    <xf numFmtId="0" fontId="65" fillId="0" borderId="1" xfId="0" applyFont="1" applyBorder="1" applyAlignment="1">
      <alignment horizontal="center" vertical="center" wrapText="1"/>
    </xf>
    <xf numFmtId="0" fontId="65" fillId="0" borderId="1" xfId="0" applyFont="1" applyBorder="1" applyAlignment="1">
      <alignment horizontal="justify" vertical="top" wrapText="1"/>
    </xf>
    <xf numFmtId="0" fontId="51" fillId="0" borderId="0" xfId="0" applyFont="1" applyAlignment="1">
      <alignment horizontal="center" vertical="center"/>
    </xf>
    <xf numFmtId="0" fontId="65" fillId="0" borderId="1" xfId="0" applyFont="1" applyBorder="1" applyAlignment="1">
      <alignment horizontal="right" vertical="center"/>
    </xf>
    <xf numFmtId="0" fontId="65" fillId="0" borderId="6" xfId="0" applyFont="1" applyBorder="1" applyAlignment="1">
      <alignment horizontal="center" vertical="center"/>
    </xf>
    <xf numFmtId="0" fontId="65" fillId="10" borderId="1" xfId="0" applyFont="1" applyFill="1" applyBorder="1" applyAlignment="1">
      <alignment horizontal="center" vertical="center" wrapText="1"/>
    </xf>
    <xf numFmtId="0" fontId="65" fillId="10" borderId="1" xfId="0" applyFont="1" applyFill="1" applyBorder="1" applyAlignment="1">
      <alignment horizontal="justify" vertical="top" wrapText="1"/>
    </xf>
    <xf numFmtId="0" fontId="73" fillId="0" borderId="1" xfId="0" applyFont="1" applyBorder="1" applyAlignment="1">
      <alignment horizontal="center" vertical="center"/>
    </xf>
    <xf numFmtId="0" fontId="74" fillId="0" borderId="1" xfId="0" applyFont="1" applyBorder="1" applyAlignment="1">
      <alignment horizontal="center" vertical="center"/>
    </xf>
    <xf numFmtId="0" fontId="65" fillId="0" borderId="1" xfId="0" applyFont="1" applyBorder="1" applyAlignment="1">
      <alignment vertical="center" wrapText="1"/>
    </xf>
    <xf numFmtId="0" fontId="65" fillId="10" borderId="1" xfId="0" applyFont="1" applyFill="1" applyBorder="1" applyAlignment="1">
      <alignment horizontal="center" vertical="center"/>
    </xf>
    <xf numFmtId="0" fontId="65" fillId="10" borderId="1" xfId="0" applyFont="1" applyFill="1" applyBorder="1">
      <alignment vertical="center"/>
    </xf>
    <xf numFmtId="0" fontId="18" fillId="0" borderId="0" xfId="0" applyFont="1" applyAlignment="1">
      <alignment horizontal="center"/>
    </xf>
    <xf numFmtId="0" fontId="11" fillId="0" borderId="1" xfId="0" applyFont="1" applyBorder="1" applyAlignment="1">
      <alignment horizontal="center" vertical="center" wrapText="1"/>
    </xf>
    <xf numFmtId="0" fontId="65" fillId="14" borderId="0" xfId="0" applyFont="1" applyFill="1" applyAlignment="1">
      <alignment horizontal="center" vertical="center"/>
    </xf>
    <xf numFmtId="0" fontId="65" fillId="0" borderId="11" xfId="0" applyFont="1" applyBorder="1">
      <alignment vertical="center"/>
    </xf>
    <xf numFmtId="0" fontId="1" fillId="2" borderId="0" xfId="0" applyFont="1" applyFill="1" applyAlignment="1">
      <alignment vertical="center" wrapText="1"/>
    </xf>
    <xf numFmtId="0" fontId="48" fillId="2" borderId="0" xfId="0" applyFont="1" applyFill="1" applyAlignment="1">
      <alignment horizontal="left"/>
    </xf>
    <xf numFmtId="0" fontId="49" fillId="2" borderId="0" xfId="0" applyFont="1" applyFill="1" applyAlignment="1">
      <alignment wrapText="1"/>
    </xf>
    <xf numFmtId="0" fontId="75" fillId="2" borderId="0" xfId="0" applyFont="1" applyFill="1" applyAlignment="1">
      <alignment horizontal="center" vertical="center" wrapText="1"/>
    </xf>
    <xf numFmtId="0" fontId="76" fillId="2" borderId="0" xfId="0" applyFont="1" applyFill="1" applyAlignment="1" applyProtection="1">
      <alignment horizontal="center" vertical="center" wrapText="1"/>
      <protection locked="0"/>
    </xf>
    <xf numFmtId="0" fontId="48" fillId="2" borderId="0" xfId="0" applyFont="1" applyFill="1" applyAlignment="1">
      <alignment wrapText="1"/>
    </xf>
    <xf numFmtId="0" fontId="62" fillId="2" borderId="0" xfId="0" applyFont="1" applyFill="1" applyAlignment="1">
      <alignment horizontal="center" vertical="center" wrapText="1"/>
    </xf>
    <xf numFmtId="0" fontId="82" fillId="2" borderId="0" xfId="0" applyFont="1" applyFill="1" applyAlignment="1">
      <alignment horizontal="center" vertical="center" wrapText="1"/>
    </xf>
    <xf numFmtId="0" fontId="48" fillId="2" borderId="0" xfId="0" applyFont="1" applyFill="1" applyAlignment="1">
      <alignment horizontal="center" vertical="center" wrapText="1"/>
    </xf>
    <xf numFmtId="0" fontId="13" fillId="2" borderId="0" xfId="0" applyFont="1" applyFill="1" applyAlignment="1">
      <alignment vertical="center" wrapText="1"/>
    </xf>
    <xf numFmtId="0" fontId="48" fillId="2" borderId="0" xfId="0" applyFont="1" applyFill="1" applyAlignment="1">
      <alignment horizontal="center" vertical="top" wrapText="1"/>
    </xf>
    <xf numFmtId="0" fontId="48" fillId="2" borderId="0" xfId="0" applyFont="1" applyFill="1" applyAlignment="1">
      <alignment horizontal="right"/>
    </xf>
    <xf numFmtId="0" fontId="65" fillId="4" borderId="6" xfId="0" applyFont="1" applyFill="1" applyBorder="1" applyAlignment="1" applyProtection="1">
      <alignment vertical="center" wrapText="1"/>
      <protection locked="0"/>
    </xf>
    <xf numFmtId="0" fontId="88" fillId="2" borderId="0" xfId="0" applyFont="1" applyFill="1" applyAlignment="1">
      <alignment horizontal="center" vertical="center" wrapText="1"/>
    </xf>
    <xf numFmtId="0" fontId="75" fillId="2" borderId="0" xfId="0" applyFont="1" applyFill="1" applyAlignment="1">
      <alignment horizontal="center" wrapText="1"/>
    </xf>
    <xf numFmtId="0" fontId="48" fillId="2" borderId="0" xfId="0" applyFont="1" applyFill="1" applyAlignment="1">
      <alignment horizontal="right" wrapText="1"/>
    </xf>
    <xf numFmtId="0" fontId="51" fillId="4" borderId="6" xfId="0" applyFont="1" applyFill="1" applyBorder="1" applyAlignment="1" applyProtection="1">
      <alignment horizontal="center" vertical="center" wrapText="1"/>
      <protection locked="0"/>
    </xf>
    <xf numFmtId="0" fontId="51" fillId="10" borderId="6" xfId="0" applyFont="1" applyFill="1" applyBorder="1" applyAlignment="1" applyProtection="1">
      <alignment horizontal="center" vertical="center" wrapText="1"/>
      <protection locked="0"/>
    </xf>
    <xf numFmtId="0" fontId="65" fillId="10" borderId="6" xfId="0" applyFont="1" applyFill="1" applyBorder="1" applyAlignment="1" applyProtection="1">
      <alignment vertical="center" wrapText="1"/>
      <protection locked="0"/>
    </xf>
    <xf numFmtId="0" fontId="65" fillId="4" borderId="6" xfId="0" applyFont="1" applyFill="1" applyBorder="1" applyAlignment="1" applyProtection="1">
      <alignment horizontal="center" vertical="center" wrapText="1"/>
      <protection locked="0"/>
    </xf>
    <xf numFmtId="0" fontId="65" fillId="10" borderId="6" xfId="0" applyFont="1" applyFill="1" applyBorder="1" applyAlignment="1" applyProtection="1">
      <alignment horizontal="center" vertical="center" wrapText="1"/>
      <protection locked="0"/>
    </xf>
    <xf numFmtId="177" fontId="89" fillId="2" borderId="0" xfId="0" applyNumberFormat="1" applyFont="1" applyFill="1" applyAlignment="1" applyProtection="1">
      <alignment horizontal="left" wrapText="1"/>
      <protection locked="0"/>
    </xf>
    <xf numFmtId="0" fontId="51" fillId="2" borderId="0" xfId="0" applyFont="1" applyFill="1" applyAlignment="1">
      <alignment horizontal="center" wrapText="1"/>
    </xf>
    <xf numFmtId="0" fontId="90" fillId="2" borderId="0" xfId="0" applyFont="1" applyFill="1" applyAlignment="1">
      <alignment vertical="center" wrapText="1"/>
    </xf>
    <xf numFmtId="180" fontId="51" fillId="4" borderId="52" xfId="0" applyNumberFormat="1" applyFont="1" applyFill="1" applyBorder="1" applyAlignment="1" applyProtection="1">
      <alignment horizontal="center" vertical="center" wrapText="1"/>
      <protection locked="0"/>
    </xf>
    <xf numFmtId="180" fontId="51" fillId="10" borderId="52" xfId="0" applyNumberFormat="1" applyFont="1" applyFill="1" applyBorder="1" applyAlignment="1" applyProtection="1">
      <alignment horizontal="center" vertical="center" wrapText="1"/>
      <protection locked="0"/>
    </xf>
    <xf numFmtId="0" fontId="51" fillId="4" borderId="7" xfId="0" applyFont="1" applyFill="1" applyBorder="1" applyAlignment="1">
      <alignment horizontal="right" vertical="center" wrapText="1"/>
    </xf>
    <xf numFmtId="0" fontId="51" fillId="4" borderId="11" xfId="0" applyFont="1" applyFill="1" applyBorder="1" applyAlignment="1">
      <alignment horizontal="left" vertical="center" wrapText="1"/>
    </xf>
    <xf numFmtId="0" fontId="53" fillId="3" borderId="0" xfId="0" applyFont="1" applyFill="1" applyAlignment="1">
      <alignment horizontal="center" vertical="center" wrapText="1"/>
    </xf>
    <xf numFmtId="0" fontId="51" fillId="2" borderId="0" xfId="0" applyFont="1" applyFill="1" applyAlignment="1">
      <alignment horizontal="center" vertical="center" wrapText="1"/>
    </xf>
    <xf numFmtId="0" fontId="2" fillId="2" borderId="0" xfId="0" applyFont="1" applyFill="1" applyAlignment="1">
      <alignment vertical="center" wrapText="1"/>
    </xf>
    <xf numFmtId="0" fontId="50" fillId="2" borderId="0" xfId="0" applyFont="1" applyFill="1" applyAlignment="1" applyProtection="1">
      <alignment horizontal="center" vertical="center" wrapText="1"/>
      <protection locked="0"/>
    </xf>
    <xf numFmtId="0" fontId="53" fillId="13" borderId="1" xfId="0" applyFont="1" applyFill="1" applyBorder="1" applyAlignment="1">
      <alignment horizontal="center" vertical="center" wrapText="1"/>
    </xf>
    <xf numFmtId="0" fontId="75" fillId="4" borderId="7" xfId="0" applyFont="1" applyFill="1" applyBorder="1" applyAlignment="1">
      <alignment horizontal="center" vertical="center" wrapText="1"/>
    </xf>
    <xf numFmtId="0" fontId="51" fillId="4" borderId="1" xfId="0" applyFont="1" applyFill="1" applyBorder="1" applyAlignment="1">
      <alignment horizontal="center" vertical="center" wrapText="1"/>
    </xf>
    <xf numFmtId="0" fontId="2" fillId="3" borderId="0" xfId="0" applyFont="1" applyFill="1" applyAlignment="1">
      <alignment vertical="center" wrapText="1"/>
    </xf>
    <xf numFmtId="0" fontId="99" fillId="2" borderId="0" xfId="0" applyFont="1" applyFill="1" applyAlignment="1">
      <alignment wrapText="1"/>
    </xf>
    <xf numFmtId="0" fontId="1" fillId="2" borderId="0" xfId="0" applyFont="1" applyFill="1">
      <alignment vertical="center"/>
    </xf>
    <xf numFmtId="0" fontId="1" fillId="0" borderId="7" xfId="0" applyFont="1" applyBorder="1" applyAlignment="1">
      <alignment horizontal="center" vertical="center"/>
    </xf>
    <xf numFmtId="0" fontId="50" fillId="2" borderId="0" xfId="0" applyFont="1" applyFill="1" applyProtection="1">
      <alignment vertical="center"/>
      <protection locked="0"/>
    </xf>
    <xf numFmtId="0" fontId="62" fillId="2" borderId="0" xfId="0" applyFont="1" applyFill="1" applyAlignment="1">
      <alignment horizontal="center" vertical="center"/>
    </xf>
    <xf numFmtId="0" fontId="75" fillId="2" borderId="0" xfId="0" quotePrefix="1" applyFont="1" applyFill="1" applyAlignment="1">
      <alignment horizontal="center" vertical="center" wrapText="1"/>
    </xf>
    <xf numFmtId="0" fontId="1" fillId="0" borderId="0" xfId="0" quotePrefix="1" applyFont="1" applyAlignment="1">
      <alignment horizontal="center" vertical="center" wrapText="1"/>
    </xf>
    <xf numFmtId="0" fontId="2" fillId="13" borderId="1" xfId="0" applyFont="1" applyFill="1" applyBorder="1" applyAlignment="1">
      <alignment horizontal="center" vertical="center"/>
    </xf>
    <xf numFmtId="0" fontId="2" fillId="13" borderId="6" xfId="0" applyFont="1" applyFill="1" applyBorder="1" applyAlignment="1">
      <alignment horizontal="center" vertical="center"/>
    </xf>
    <xf numFmtId="0" fontId="1" fillId="4" borderId="1" xfId="0" applyFont="1" applyFill="1" applyBorder="1" applyAlignment="1" applyProtection="1">
      <alignment horizontal="left" vertical="top" wrapText="1"/>
      <protection locked="0"/>
    </xf>
    <xf numFmtId="0" fontId="2" fillId="13" borderId="3" xfId="0" applyFont="1" applyFill="1" applyBorder="1" applyAlignment="1">
      <alignment horizontal="center" vertical="center" wrapText="1"/>
    </xf>
    <xf numFmtId="0" fontId="2" fillId="13" borderId="4" xfId="0" applyFont="1" applyFill="1" applyBorder="1" applyAlignment="1">
      <alignment horizontal="center" vertical="center" wrapText="1"/>
    </xf>
    <xf numFmtId="0" fontId="2" fillId="13" borderId="8" xfId="0" applyFont="1" applyFill="1" applyBorder="1" applyAlignment="1">
      <alignment horizontal="center" vertical="center" wrapText="1"/>
    </xf>
    <xf numFmtId="0" fontId="2" fillId="13" borderId="5" xfId="0" applyFont="1" applyFill="1" applyBorder="1" applyAlignment="1">
      <alignment horizontal="center" vertical="center" wrapText="1"/>
    </xf>
    <xf numFmtId="0" fontId="2" fillId="13" borderId="2" xfId="0" applyFont="1" applyFill="1" applyBorder="1" applyAlignment="1">
      <alignment horizontal="center" vertical="center" wrapText="1"/>
    </xf>
    <xf numFmtId="0" fontId="2" fillId="13" borderId="10" xfId="0" applyFont="1" applyFill="1" applyBorder="1" applyAlignment="1">
      <alignment horizontal="center" vertical="center" wrapText="1"/>
    </xf>
    <xf numFmtId="0" fontId="1" fillId="4" borderId="3" xfId="0" applyFont="1" applyFill="1" applyBorder="1" applyAlignment="1" applyProtection="1">
      <alignment horizontal="left" vertical="top" wrapText="1"/>
      <protection locked="0"/>
    </xf>
    <xf numFmtId="0" fontId="1" fillId="4" borderId="4" xfId="0" applyFont="1" applyFill="1" applyBorder="1" applyAlignment="1" applyProtection="1">
      <alignment horizontal="left" vertical="top" wrapText="1"/>
      <protection locked="0"/>
    </xf>
    <xf numFmtId="0" fontId="1" fillId="4" borderId="8" xfId="0" applyFont="1" applyFill="1" applyBorder="1" applyAlignment="1" applyProtection="1">
      <alignment horizontal="left" vertical="top" wrapText="1"/>
      <protection locked="0"/>
    </xf>
    <xf numFmtId="0" fontId="1" fillId="4" borderId="5" xfId="0" applyFont="1" applyFill="1" applyBorder="1" applyAlignment="1" applyProtection="1">
      <alignment horizontal="left" vertical="top" wrapText="1"/>
      <protection locked="0"/>
    </xf>
    <xf numFmtId="0" fontId="1" fillId="4" borderId="2" xfId="0" applyFont="1" applyFill="1" applyBorder="1" applyAlignment="1" applyProtection="1">
      <alignment horizontal="left" vertical="top" wrapText="1"/>
      <protection locked="0"/>
    </xf>
    <xf numFmtId="0" fontId="1" fillId="4" borderId="10" xfId="0" applyFont="1" applyFill="1" applyBorder="1" applyAlignment="1" applyProtection="1">
      <alignment horizontal="left" vertical="top" wrapText="1"/>
      <protection locked="0"/>
    </xf>
    <xf numFmtId="0" fontId="1" fillId="4" borderId="45" xfId="0" applyFont="1" applyFill="1" applyBorder="1" applyAlignment="1" applyProtection="1">
      <alignment horizontal="left" vertical="top" wrapText="1"/>
      <protection locked="0"/>
    </xf>
    <xf numFmtId="0" fontId="1" fillId="4" borderId="0" xfId="0" applyFont="1" applyFill="1" applyAlignment="1" applyProtection="1">
      <alignment horizontal="left" vertical="top" wrapText="1"/>
      <protection locked="0"/>
    </xf>
    <xf numFmtId="0" fontId="1" fillId="4" borderId="41" xfId="0" applyFont="1" applyFill="1" applyBorder="1" applyAlignment="1" applyProtection="1">
      <alignment horizontal="left" vertical="top" wrapText="1"/>
      <protection locked="0"/>
    </xf>
    <xf numFmtId="0" fontId="1" fillId="4" borderId="1" xfId="0" applyFont="1" applyFill="1" applyBorder="1" applyAlignment="1" applyProtection="1">
      <alignment horizontal="center" vertical="center" wrapText="1"/>
      <protection locked="0"/>
    </xf>
    <xf numFmtId="0" fontId="1" fillId="10" borderId="1" xfId="0" applyFont="1" applyFill="1" applyBorder="1" applyAlignment="1" applyProtection="1">
      <alignment horizontal="center" vertical="center" wrapText="1"/>
      <protection locked="0"/>
    </xf>
    <xf numFmtId="0" fontId="2" fillId="13" borderId="1" xfId="0" applyFont="1" applyFill="1" applyBorder="1" applyAlignment="1">
      <alignment horizontal="center" vertical="center" wrapText="1"/>
    </xf>
    <xf numFmtId="0" fontId="1" fillId="4" borderId="1" xfId="0" applyFont="1" applyFill="1" applyBorder="1" applyAlignment="1" applyProtection="1">
      <alignment horizontal="center" vertical="center"/>
      <protection locked="0"/>
    </xf>
    <xf numFmtId="0" fontId="1" fillId="4" borderId="1" xfId="0" applyFont="1" applyFill="1" applyBorder="1" applyAlignment="1" applyProtection="1">
      <alignment horizontal="left" vertical="center" wrapText="1"/>
      <protection locked="0"/>
    </xf>
    <xf numFmtId="0" fontId="1" fillId="10" borderId="1" xfId="0" applyFont="1" applyFill="1" applyBorder="1" applyAlignment="1" applyProtection="1">
      <alignment horizontal="left" vertical="center" wrapText="1"/>
      <protection locked="0"/>
    </xf>
    <xf numFmtId="0" fontId="2" fillId="3" borderId="0" xfId="0" applyFont="1" applyFill="1" applyAlignment="1">
      <alignment horizontal="center" vertical="center"/>
    </xf>
    <xf numFmtId="0" fontId="1" fillId="0" borderId="3" xfId="0" applyFont="1" applyBorder="1" applyAlignment="1" applyProtection="1">
      <alignment horizontal="left" vertical="top" wrapText="1"/>
      <protection locked="0"/>
    </xf>
    <xf numFmtId="0" fontId="1" fillId="0" borderId="4" xfId="0" applyFont="1" applyBorder="1" applyAlignment="1" applyProtection="1">
      <alignment horizontal="left" vertical="top" wrapText="1"/>
      <protection locked="0"/>
    </xf>
    <xf numFmtId="0" fontId="1" fillId="0" borderId="8" xfId="0" applyFont="1" applyBorder="1" applyAlignment="1" applyProtection="1">
      <alignment horizontal="left" vertical="top" wrapText="1"/>
      <protection locked="0"/>
    </xf>
    <xf numFmtId="0" fontId="1" fillId="0" borderId="45" xfId="0" applyFont="1" applyBorder="1" applyAlignment="1" applyProtection="1">
      <alignment horizontal="left" vertical="top" wrapText="1"/>
      <protection locked="0"/>
    </xf>
    <xf numFmtId="0" fontId="1" fillId="0" borderId="0" xfId="0" applyFont="1" applyAlignment="1" applyProtection="1">
      <alignment horizontal="left" vertical="top" wrapText="1"/>
      <protection locked="0"/>
    </xf>
    <xf numFmtId="0" fontId="1" fillId="0" borderId="41" xfId="0" applyFont="1" applyBorder="1" applyAlignment="1" applyProtection="1">
      <alignment horizontal="left" vertical="top" wrapText="1"/>
      <protection locked="0"/>
    </xf>
    <xf numFmtId="0" fontId="1" fillId="0" borderId="5" xfId="0" applyFont="1" applyBorder="1" applyAlignment="1" applyProtection="1">
      <alignment horizontal="left" vertical="top" wrapText="1"/>
      <protection locked="0"/>
    </xf>
    <xf numFmtId="0" fontId="1" fillId="0" borderId="2" xfId="0" applyFont="1" applyBorder="1" applyAlignment="1" applyProtection="1">
      <alignment horizontal="left" vertical="top" wrapText="1"/>
      <protection locked="0"/>
    </xf>
    <xf numFmtId="0" fontId="1" fillId="0" borderId="10" xfId="0" applyFont="1" applyBorder="1" applyAlignment="1" applyProtection="1">
      <alignment horizontal="left" vertical="top" wrapText="1"/>
      <protection locked="0"/>
    </xf>
    <xf numFmtId="0" fontId="1" fillId="4" borderId="3" xfId="0" applyFont="1" applyFill="1" applyBorder="1" applyAlignment="1" applyProtection="1">
      <alignment horizontal="center" vertical="center" wrapText="1"/>
      <protection locked="0"/>
    </xf>
    <xf numFmtId="0" fontId="1" fillId="4" borderId="4" xfId="0" applyFont="1" applyFill="1" applyBorder="1" applyAlignment="1" applyProtection="1">
      <alignment horizontal="center" vertical="center" wrapText="1"/>
      <protection locked="0"/>
    </xf>
    <xf numFmtId="0" fontId="1" fillId="4" borderId="8" xfId="0" applyFont="1" applyFill="1" applyBorder="1" applyAlignment="1" applyProtection="1">
      <alignment horizontal="center" vertical="center" wrapText="1"/>
      <protection locked="0"/>
    </xf>
    <xf numFmtId="0" fontId="1" fillId="4" borderId="45" xfId="0" applyFont="1" applyFill="1" applyBorder="1" applyAlignment="1" applyProtection="1">
      <alignment horizontal="center" vertical="center" wrapText="1"/>
      <protection locked="0"/>
    </xf>
    <xf numFmtId="0" fontId="1" fillId="4" borderId="0" xfId="0" applyFont="1" applyFill="1" applyAlignment="1" applyProtection="1">
      <alignment horizontal="center" vertical="center" wrapText="1"/>
      <protection locked="0"/>
    </xf>
    <xf numFmtId="0" fontId="1" fillId="4" borderId="41" xfId="0" applyFont="1" applyFill="1" applyBorder="1" applyAlignment="1" applyProtection="1">
      <alignment horizontal="center" vertical="center" wrapText="1"/>
      <protection locked="0"/>
    </xf>
    <xf numFmtId="0" fontId="1" fillId="4" borderId="5" xfId="0" applyFont="1" applyFill="1" applyBorder="1" applyAlignment="1" applyProtection="1">
      <alignment horizontal="center" vertical="center" wrapText="1"/>
      <protection locked="0"/>
    </xf>
    <xf numFmtId="0" fontId="1" fillId="4" borderId="2" xfId="0" applyFont="1" applyFill="1" applyBorder="1" applyAlignment="1" applyProtection="1">
      <alignment horizontal="center" vertical="center" wrapText="1"/>
      <protection locked="0"/>
    </xf>
    <xf numFmtId="0" fontId="1" fillId="4" borderId="10" xfId="0" applyFont="1" applyFill="1" applyBorder="1" applyAlignment="1" applyProtection="1">
      <alignment horizontal="center" vertical="center" wrapText="1"/>
      <protection locked="0"/>
    </xf>
    <xf numFmtId="0" fontId="92" fillId="4" borderId="1" xfId="0" applyFont="1" applyFill="1" applyBorder="1" applyAlignment="1" applyProtection="1">
      <alignment horizontal="center" vertical="center" wrapText="1"/>
      <protection locked="0"/>
    </xf>
    <xf numFmtId="0" fontId="81" fillId="13" borderId="1" xfId="0" applyFont="1" applyFill="1" applyBorder="1" applyAlignment="1">
      <alignment horizontal="center" vertical="center" wrapText="1"/>
    </xf>
    <xf numFmtId="0" fontId="80" fillId="16" borderId="1" xfId="0" applyFont="1" applyFill="1" applyBorder="1" applyAlignment="1">
      <alignment horizontal="center" vertical="center" wrapText="1"/>
    </xf>
    <xf numFmtId="0" fontId="2" fillId="23" borderId="1" xfId="0" applyFont="1" applyFill="1" applyBorder="1" applyAlignment="1">
      <alignment horizontal="center" vertical="center" wrapText="1"/>
    </xf>
    <xf numFmtId="0" fontId="51" fillId="4" borderId="1" xfId="0" applyFont="1" applyFill="1" applyBorder="1" applyAlignment="1">
      <alignment horizontal="left" vertical="top" wrapText="1"/>
    </xf>
    <xf numFmtId="0" fontId="65" fillId="10" borderId="1" xfId="0" applyFont="1" applyFill="1" applyBorder="1" applyAlignment="1" applyProtection="1">
      <alignment horizontal="center" vertical="center" wrapText="1"/>
      <protection locked="0"/>
    </xf>
    <xf numFmtId="0" fontId="65" fillId="10" borderId="1" xfId="0" applyFont="1" applyFill="1" applyBorder="1" applyAlignment="1" applyProtection="1">
      <alignment horizontal="left" vertical="center" wrapText="1"/>
      <protection locked="0"/>
    </xf>
    <xf numFmtId="0" fontId="65" fillId="4" borderId="1" xfId="0" applyFont="1" applyFill="1" applyBorder="1" applyAlignment="1" applyProtection="1">
      <alignment horizontal="center" vertical="center" wrapText="1"/>
      <protection locked="0"/>
    </xf>
    <xf numFmtId="0" fontId="65" fillId="4" borderId="6" xfId="0" applyFont="1" applyFill="1" applyBorder="1" applyAlignment="1" applyProtection="1">
      <alignment horizontal="left" vertical="center" wrapText="1"/>
      <protection locked="0"/>
    </xf>
    <xf numFmtId="0" fontId="65" fillId="4" borderId="7" xfId="0" applyFont="1" applyFill="1" applyBorder="1" applyAlignment="1" applyProtection="1">
      <alignment horizontal="left" vertical="center" wrapText="1"/>
      <protection locked="0"/>
    </xf>
    <xf numFmtId="0" fontId="65" fillId="4" borderId="11" xfId="0" applyFont="1" applyFill="1" applyBorder="1" applyAlignment="1" applyProtection="1">
      <alignment horizontal="left" vertical="center" wrapText="1"/>
      <protection locked="0"/>
    </xf>
    <xf numFmtId="0" fontId="2" fillId="3" borderId="0" xfId="0" applyFont="1" applyFill="1" applyAlignment="1">
      <alignment horizontal="center" vertical="center" wrapText="1"/>
    </xf>
    <xf numFmtId="0" fontId="65" fillId="4" borderId="1" xfId="0" applyFont="1" applyFill="1" applyBorder="1" applyAlignment="1" applyProtection="1">
      <alignment horizontal="left" vertical="center" wrapText="1"/>
      <protection locked="0"/>
    </xf>
    <xf numFmtId="0" fontId="48" fillId="2" borderId="0" xfId="0" applyFont="1" applyFill="1" applyAlignment="1">
      <alignment horizontal="center" wrapText="1"/>
    </xf>
    <xf numFmtId="0" fontId="1" fillId="4" borderId="1" xfId="0" applyFont="1" applyFill="1" applyBorder="1" applyAlignment="1" applyProtection="1">
      <alignment horizontal="center" vertical="top" wrapText="1"/>
      <protection locked="0"/>
    </xf>
    <xf numFmtId="0" fontId="2" fillId="23" borderId="3" xfId="0" applyFont="1" applyFill="1" applyBorder="1" applyAlignment="1">
      <alignment horizontal="center" vertical="center" wrapText="1"/>
    </xf>
    <xf numFmtId="0" fontId="2" fillId="23" borderId="8" xfId="0" applyFont="1" applyFill="1" applyBorder="1" applyAlignment="1">
      <alignment horizontal="center" vertical="center" wrapText="1"/>
    </xf>
    <xf numFmtId="0" fontId="2" fillId="23" borderId="5" xfId="0" applyFont="1" applyFill="1" applyBorder="1" applyAlignment="1">
      <alignment horizontal="center" vertical="center" wrapText="1"/>
    </xf>
    <xf numFmtId="0" fontId="2" fillId="23" borderId="10" xfId="0" applyFont="1" applyFill="1" applyBorder="1" applyAlignment="1">
      <alignment horizontal="center" vertical="center" wrapText="1"/>
    </xf>
    <xf numFmtId="0" fontId="1" fillId="4" borderId="3" xfId="0" applyFont="1" applyFill="1" applyBorder="1" applyAlignment="1" applyProtection="1">
      <alignment horizontal="center" vertical="top" wrapText="1"/>
      <protection locked="0"/>
    </xf>
    <xf numFmtId="0" fontId="1" fillId="4" borderId="4" xfId="0" applyFont="1" applyFill="1" applyBorder="1" applyAlignment="1" applyProtection="1">
      <alignment horizontal="center" vertical="top" wrapText="1"/>
      <protection locked="0"/>
    </xf>
    <xf numFmtId="0" fontId="1" fillId="4" borderId="8" xfId="0" applyFont="1" applyFill="1" applyBorder="1" applyAlignment="1" applyProtection="1">
      <alignment horizontal="center" vertical="top" wrapText="1"/>
      <protection locked="0"/>
    </xf>
    <xf numFmtId="0" fontId="1" fillId="4" borderId="5" xfId="0" applyFont="1" applyFill="1" applyBorder="1" applyAlignment="1" applyProtection="1">
      <alignment horizontal="center" vertical="top" wrapText="1"/>
      <protection locked="0"/>
    </xf>
    <xf numFmtId="0" fontId="1" fillId="4" borderId="2" xfId="0" applyFont="1" applyFill="1" applyBorder="1" applyAlignment="1" applyProtection="1">
      <alignment horizontal="center" vertical="top" wrapText="1"/>
      <protection locked="0"/>
    </xf>
    <xf numFmtId="0" fontId="1" fillId="4" borderId="10" xfId="0" applyFont="1" applyFill="1" applyBorder="1" applyAlignment="1" applyProtection="1">
      <alignment horizontal="center" vertical="top" wrapText="1"/>
      <protection locked="0"/>
    </xf>
    <xf numFmtId="0" fontId="79" fillId="2" borderId="0" xfId="0" applyFont="1" applyFill="1" applyAlignment="1">
      <alignment horizontal="center" vertical="center" wrapText="1"/>
    </xf>
    <xf numFmtId="0" fontId="65" fillId="10" borderId="6" xfId="0" applyFont="1" applyFill="1" applyBorder="1" applyAlignment="1" applyProtection="1">
      <alignment horizontal="left" vertical="center" wrapText="1"/>
      <protection locked="0"/>
    </xf>
    <xf numFmtId="0" fontId="65" fillId="10" borderId="7" xfId="0" applyFont="1" applyFill="1" applyBorder="1" applyAlignment="1" applyProtection="1">
      <alignment horizontal="left" vertical="center" wrapText="1"/>
      <protection locked="0"/>
    </xf>
    <xf numFmtId="0" fontId="65" fillId="10" borderId="11" xfId="0" applyFont="1" applyFill="1" applyBorder="1" applyAlignment="1" applyProtection="1">
      <alignment horizontal="left" vertical="center" wrapText="1"/>
      <protection locked="0"/>
    </xf>
    <xf numFmtId="0" fontId="13" fillId="4" borderId="1" xfId="0" applyFont="1" applyFill="1" applyBorder="1" applyAlignment="1" applyProtection="1">
      <alignment horizontal="left" vertical="center" wrapText="1"/>
      <protection locked="0"/>
    </xf>
    <xf numFmtId="0" fontId="86" fillId="4" borderId="1" xfId="0" applyFont="1" applyFill="1" applyBorder="1" applyAlignment="1" applyProtection="1">
      <alignment horizontal="center" vertical="center" wrapText="1"/>
      <protection locked="0"/>
    </xf>
    <xf numFmtId="0" fontId="1" fillId="15" borderId="1" xfId="0" applyFont="1" applyFill="1" applyBorder="1" applyAlignment="1" applyProtection="1">
      <alignment horizontal="center" vertical="center" wrapText="1"/>
      <protection locked="0"/>
    </xf>
    <xf numFmtId="0" fontId="77" fillId="9" borderId="1" xfId="0" applyFont="1" applyFill="1" applyBorder="1" applyAlignment="1">
      <alignment horizontal="center" vertical="center" wrapText="1"/>
    </xf>
    <xf numFmtId="0" fontId="81" fillId="13" borderId="3" xfId="0" applyFont="1" applyFill="1" applyBorder="1" applyAlignment="1">
      <alignment horizontal="center" vertical="center" wrapText="1"/>
    </xf>
    <xf numFmtId="0" fontId="81" fillId="13" borderId="4" xfId="0" applyFont="1" applyFill="1" applyBorder="1" applyAlignment="1">
      <alignment horizontal="center" vertical="center" wrapText="1"/>
    </xf>
    <xf numFmtId="0" fontId="81" fillId="13" borderId="5" xfId="0" applyFont="1" applyFill="1" applyBorder="1" applyAlignment="1">
      <alignment horizontal="center" vertical="center" wrapText="1"/>
    </xf>
    <xf numFmtId="0" fontId="81" fillId="13" borderId="2" xfId="0" applyFont="1" applyFill="1" applyBorder="1" applyAlignment="1">
      <alignment horizontal="center" vertical="center" wrapText="1"/>
    </xf>
    <xf numFmtId="0" fontId="83" fillId="4" borderId="4" xfId="0" applyFont="1" applyFill="1" applyBorder="1" applyAlignment="1" applyProtection="1">
      <alignment horizontal="right" vertical="center" wrapText="1"/>
      <protection locked="0"/>
    </xf>
    <xf numFmtId="0" fontId="83" fillId="4" borderId="2" xfId="0" applyFont="1" applyFill="1" applyBorder="1" applyAlignment="1" applyProtection="1">
      <alignment horizontal="right" vertical="center" wrapText="1"/>
      <protection locked="0"/>
    </xf>
    <xf numFmtId="0" fontId="83" fillId="4" borderId="4" xfId="0" applyFont="1" applyFill="1" applyBorder="1" applyAlignment="1" applyProtection="1">
      <alignment horizontal="left" vertical="center" wrapText="1"/>
      <protection locked="0"/>
    </xf>
    <xf numFmtId="0" fontId="83" fillId="4" borderId="8" xfId="0" applyFont="1" applyFill="1" applyBorder="1" applyAlignment="1" applyProtection="1">
      <alignment horizontal="left" vertical="center" wrapText="1"/>
      <protection locked="0"/>
    </xf>
    <xf numFmtId="0" fontId="83" fillId="4" borderId="2" xfId="0" applyFont="1" applyFill="1" applyBorder="1" applyAlignment="1" applyProtection="1">
      <alignment horizontal="left" vertical="center" wrapText="1"/>
      <protection locked="0"/>
    </xf>
    <xf numFmtId="0" fontId="83" fillId="4" borderId="10" xfId="0" applyFont="1" applyFill="1" applyBorder="1" applyAlignment="1" applyProtection="1">
      <alignment horizontal="left" vertical="center" wrapText="1"/>
      <protection locked="0"/>
    </xf>
    <xf numFmtId="0" fontId="90" fillId="16" borderId="1" xfId="0" applyFont="1" applyFill="1" applyBorder="1" applyAlignment="1">
      <alignment horizontal="center" vertical="center" wrapText="1"/>
    </xf>
    <xf numFmtId="0" fontId="48" fillId="2" borderId="0" xfId="0" applyFont="1" applyFill="1" applyAlignment="1">
      <alignment horizontal="center" vertical="center" wrapText="1"/>
    </xf>
    <xf numFmtId="0" fontId="48" fillId="2" borderId="0" xfId="0" applyFont="1" applyFill="1" applyAlignment="1">
      <alignment horizontal="center" vertical="center"/>
    </xf>
    <xf numFmtId="0" fontId="1" fillId="10"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95" fillId="4" borderId="3" xfId="0" applyFont="1" applyFill="1" applyBorder="1" applyAlignment="1" applyProtection="1">
      <alignment horizontal="center" vertical="top" wrapText="1"/>
      <protection locked="0"/>
    </xf>
    <xf numFmtId="0" fontId="95" fillId="4" borderId="4" xfId="0" applyFont="1" applyFill="1" applyBorder="1" applyAlignment="1" applyProtection="1">
      <alignment horizontal="center" vertical="top" wrapText="1"/>
      <protection locked="0"/>
    </xf>
    <xf numFmtId="0" fontId="95" fillId="4" borderId="8" xfId="0" applyFont="1" applyFill="1" applyBorder="1" applyAlignment="1" applyProtection="1">
      <alignment horizontal="center" vertical="top" wrapText="1"/>
      <protection locked="0"/>
    </xf>
    <xf numFmtId="0" fontId="95" fillId="4" borderId="45" xfId="0" applyFont="1" applyFill="1" applyBorder="1" applyAlignment="1" applyProtection="1">
      <alignment horizontal="center" vertical="top" wrapText="1"/>
      <protection locked="0"/>
    </xf>
    <xf numFmtId="0" fontId="95" fillId="4" borderId="0" xfId="0" applyFont="1" applyFill="1" applyAlignment="1" applyProtection="1">
      <alignment horizontal="center" vertical="top" wrapText="1"/>
      <protection locked="0"/>
    </xf>
    <xf numFmtId="0" fontId="95" fillId="4" borderId="41" xfId="0" applyFont="1" applyFill="1" applyBorder="1" applyAlignment="1" applyProtection="1">
      <alignment horizontal="center" vertical="top" wrapText="1"/>
      <protection locked="0"/>
    </xf>
    <xf numFmtId="0" fontId="95" fillId="4" borderId="5" xfId="0" applyFont="1" applyFill="1" applyBorder="1" applyAlignment="1" applyProtection="1">
      <alignment horizontal="center" vertical="top" wrapText="1"/>
      <protection locked="0"/>
    </xf>
    <xf numFmtId="0" fontId="95" fillId="4" borderId="2" xfId="0" applyFont="1" applyFill="1" applyBorder="1" applyAlignment="1" applyProtection="1">
      <alignment horizontal="center" vertical="top" wrapText="1"/>
      <protection locked="0"/>
    </xf>
    <xf numFmtId="0" fontId="95" fillId="4" borderId="10" xfId="0" applyFont="1" applyFill="1" applyBorder="1" applyAlignment="1" applyProtection="1">
      <alignment horizontal="center" vertical="top" wrapText="1"/>
      <protection locked="0"/>
    </xf>
    <xf numFmtId="0" fontId="13" fillId="4" borderId="1" xfId="0" applyFont="1" applyFill="1" applyBorder="1" applyAlignment="1" applyProtection="1">
      <alignment horizontal="center" vertical="center" wrapText="1"/>
      <protection locked="0"/>
    </xf>
    <xf numFmtId="0" fontId="78" fillId="16" borderId="1" xfId="0" applyFont="1" applyFill="1" applyBorder="1" applyAlignment="1">
      <alignment horizontal="center" vertical="center" wrapText="1"/>
    </xf>
    <xf numFmtId="0" fontId="91" fillId="15" borderId="1" xfId="0" applyFont="1" applyFill="1" applyBorder="1" applyAlignment="1">
      <alignment horizontal="center" vertical="center" wrapText="1"/>
    </xf>
    <xf numFmtId="0" fontId="62" fillId="2" borderId="0" xfId="0" applyFont="1" applyFill="1" applyAlignment="1">
      <alignment horizontal="center" vertical="center" wrapText="1"/>
    </xf>
    <xf numFmtId="178" fontId="93" fillId="4" borderId="4" xfId="0" applyNumberFormat="1" applyFont="1" applyFill="1" applyBorder="1" applyAlignment="1" applyProtection="1">
      <alignment horizontal="center" vertical="center" wrapText="1"/>
      <protection locked="0"/>
    </xf>
    <xf numFmtId="178" fontId="93" fillId="4" borderId="8" xfId="0" applyNumberFormat="1" applyFont="1" applyFill="1" applyBorder="1" applyAlignment="1" applyProtection="1">
      <alignment horizontal="center" vertical="center" wrapText="1"/>
      <protection locked="0"/>
    </xf>
    <xf numFmtId="178" fontId="93" fillId="4" borderId="2" xfId="0" applyNumberFormat="1" applyFont="1" applyFill="1" applyBorder="1" applyAlignment="1" applyProtection="1">
      <alignment horizontal="center" vertical="center" wrapText="1"/>
      <protection locked="0"/>
    </xf>
    <xf numFmtId="178" fontId="93" fillId="4" borderId="10" xfId="0" applyNumberFormat="1" applyFont="1" applyFill="1" applyBorder="1" applyAlignment="1" applyProtection="1">
      <alignment horizontal="center" vertical="center" wrapText="1"/>
      <protection locked="0"/>
    </xf>
    <xf numFmtId="0" fontId="85" fillId="2" borderId="0" xfId="0" applyFont="1" applyFill="1" applyAlignment="1">
      <alignment horizontal="center" vertical="center" wrapText="1"/>
    </xf>
    <xf numFmtId="0" fontId="13" fillId="4" borderId="4" xfId="0" applyFont="1" applyFill="1" applyBorder="1" applyAlignment="1">
      <alignment horizontal="center" vertical="center" wrapText="1"/>
    </xf>
    <xf numFmtId="0" fontId="13" fillId="4" borderId="2" xfId="0" applyFont="1" applyFill="1" applyBorder="1" applyAlignment="1">
      <alignment horizontal="center" vertical="center" wrapText="1"/>
    </xf>
    <xf numFmtId="0" fontId="84" fillId="4" borderId="3" xfId="0" applyFont="1" applyFill="1" applyBorder="1" applyAlignment="1" applyProtection="1">
      <alignment horizontal="right" vertical="center" wrapText="1"/>
      <protection locked="0"/>
    </xf>
    <xf numFmtId="0" fontId="84" fillId="4" borderId="4" xfId="0" applyFont="1" applyFill="1" applyBorder="1" applyAlignment="1" applyProtection="1">
      <alignment horizontal="right" vertical="center" wrapText="1"/>
      <protection locked="0"/>
    </xf>
    <xf numFmtId="0" fontId="84" fillId="4" borderId="5" xfId="0" applyFont="1" applyFill="1" applyBorder="1" applyAlignment="1" applyProtection="1">
      <alignment horizontal="right" vertical="center" wrapText="1"/>
      <protection locked="0"/>
    </xf>
    <xf numFmtId="0" fontId="84" fillId="4" borderId="2" xfId="0" applyFont="1" applyFill="1" applyBorder="1" applyAlignment="1" applyProtection="1">
      <alignment horizontal="right" vertical="center" wrapText="1"/>
      <protection locked="0"/>
    </xf>
    <xf numFmtId="0" fontId="50" fillId="2" borderId="0" xfId="0" applyFont="1" applyFill="1" applyAlignment="1">
      <alignment horizontal="center" vertical="center" wrapText="1"/>
    </xf>
    <xf numFmtId="0" fontId="76" fillId="2" borderId="0" xfId="0" applyFont="1" applyFill="1" applyAlignment="1" applyProtection="1">
      <alignment horizontal="center" vertical="center" wrapText="1"/>
      <protection locked="0"/>
    </xf>
    <xf numFmtId="0" fontId="1" fillId="2" borderId="0" xfId="0" applyFont="1" applyFill="1" applyAlignment="1">
      <alignment horizontal="center" vertical="center" wrapText="1"/>
    </xf>
    <xf numFmtId="0" fontId="65" fillId="4" borderId="1" xfId="0" applyFont="1" applyFill="1" applyBorder="1" applyAlignment="1" applyProtection="1">
      <alignment horizontal="left" vertical="top" wrapText="1"/>
      <protection locked="0"/>
    </xf>
    <xf numFmtId="0" fontId="51" fillId="4" borderId="1" xfId="0" applyFont="1" applyFill="1" applyBorder="1" applyAlignment="1" applyProtection="1">
      <alignment horizontal="center" vertical="center" wrapText="1"/>
      <protection locked="0"/>
    </xf>
    <xf numFmtId="0" fontId="65" fillId="4" borderId="53" xfId="0" applyFont="1" applyFill="1" applyBorder="1" applyAlignment="1" applyProtection="1">
      <alignment horizontal="center" vertical="center" wrapText="1"/>
      <protection locked="0"/>
    </xf>
    <xf numFmtId="0" fontId="65" fillId="4" borderId="54" xfId="0" applyFont="1" applyFill="1" applyBorder="1" applyAlignment="1" applyProtection="1">
      <alignment horizontal="center" vertical="center" wrapText="1"/>
      <protection locked="0"/>
    </xf>
    <xf numFmtId="0" fontId="65" fillId="4" borderId="55" xfId="0" applyFont="1" applyFill="1" applyBorder="1" applyAlignment="1" applyProtection="1">
      <alignment horizontal="center" vertical="center" wrapText="1"/>
      <protection locked="0"/>
    </xf>
    <xf numFmtId="0" fontId="2" fillId="13" borderId="6" xfId="0" applyFont="1" applyFill="1" applyBorder="1" applyAlignment="1">
      <alignment horizontal="center" vertical="center" wrapText="1"/>
    </xf>
    <xf numFmtId="0" fontId="2" fillId="13" borderId="11" xfId="0" applyFont="1" applyFill="1" applyBorder="1" applyAlignment="1">
      <alignment horizontal="center" vertical="center" wrapText="1"/>
    </xf>
    <xf numFmtId="0" fontId="1" fillId="4" borderId="6" xfId="0" applyFont="1" applyFill="1" applyBorder="1" applyAlignment="1" applyProtection="1">
      <alignment horizontal="left" vertical="center" wrapText="1"/>
      <protection locked="0"/>
    </xf>
    <xf numFmtId="0" fontId="1" fillId="4" borderId="7" xfId="0" applyFont="1" applyFill="1" applyBorder="1" applyAlignment="1" applyProtection="1">
      <alignment horizontal="left" vertical="center" wrapText="1"/>
      <protection locked="0"/>
    </xf>
    <xf numFmtId="0" fontId="1" fillId="4" borderId="11" xfId="0" applyFont="1" applyFill="1" applyBorder="1" applyAlignment="1" applyProtection="1">
      <alignment horizontal="left" vertical="center" wrapText="1"/>
      <protection locked="0"/>
    </xf>
    <xf numFmtId="0" fontId="94" fillId="15" borderId="1" xfId="0" applyFont="1" applyFill="1" applyBorder="1" applyAlignment="1" applyProtection="1">
      <alignment horizontal="center" vertical="center"/>
      <protection locked="0"/>
    </xf>
    <xf numFmtId="0" fontId="51" fillId="4" borderId="6" xfId="0" applyFont="1" applyFill="1" applyBorder="1" applyAlignment="1">
      <alignment horizontal="center" vertical="center" wrapText="1"/>
    </xf>
    <xf numFmtId="0" fontId="51" fillId="4" borderId="7" xfId="0" applyFont="1" applyFill="1" applyBorder="1" applyAlignment="1">
      <alignment horizontal="center" vertical="center" wrapText="1"/>
    </xf>
    <xf numFmtId="0" fontId="51" fillId="4" borderId="11" xfId="0" applyFont="1" applyFill="1" applyBorder="1" applyAlignment="1">
      <alignment horizontal="center" vertical="center" wrapText="1"/>
    </xf>
    <xf numFmtId="0" fontId="1" fillId="9" borderId="6" xfId="0" applyFont="1" applyFill="1" applyBorder="1" applyAlignment="1">
      <alignment horizontal="center" vertical="center" wrapText="1"/>
    </xf>
    <xf numFmtId="0" fontId="1" fillId="9" borderId="11" xfId="0" applyFont="1" applyFill="1" applyBorder="1" applyAlignment="1">
      <alignment horizontal="center" vertical="center" wrapText="1"/>
    </xf>
    <xf numFmtId="0" fontId="87" fillId="16" borderId="1" xfId="0" applyFont="1" applyFill="1" applyBorder="1" applyAlignment="1" applyProtection="1">
      <alignment horizontal="center" vertical="center"/>
      <protection locked="0"/>
    </xf>
    <xf numFmtId="0" fontId="51" fillId="2" borderId="0" xfId="0" applyFont="1" applyFill="1" applyAlignment="1">
      <alignment horizontal="center" wrapText="1"/>
    </xf>
    <xf numFmtId="0" fontId="51" fillId="4" borderId="1" xfId="0" applyFont="1" applyFill="1" applyBorder="1" applyAlignment="1">
      <alignment horizontal="center" vertical="center" wrapText="1"/>
    </xf>
    <xf numFmtId="0" fontId="2" fillId="13" borderId="7" xfId="0" applyFont="1" applyFill="1" applyBorder="1" applyAlignment="1">
      <alignment horizontal="center" vertical="center" wrapText="1"/>
    </xf>
    <xf numFmtId="0" fontId="1" fillId="4" borderId="6" xfId="0" applyFont="1" applyFill="1" applyBorder="1" applyAlignment="1" applyProtection="1">
      <alignment horizontal="center" vertical="center" wrapText="1"/>
      <protection locked="0"/>
    </xf>
    <xf numFmtId="0" fontId="1" fillId="4" borderId="7" xfId="0" applyFont="1" applyFill="1" applyBorder="1" applyAlignment="1" applyProtection="1">
      <alignment horizontal="center" vertical="center" wrapText="1"/>
      <protection locked="0"/>
    </xf>
    <xf numFmtId="0" fontId="1" fillId="4" borderId="11" xfId="0" applyFont="1" applyFill="1" applyBorder="1" applyAlignment="1" applyProtection="1">
      <alignment horizontal="center" vertical="center" wrapText="1"/>
      <protection locked="0"/>
    </xf>
    <xf numFmtId="0" fontId="1" fillId="4" borderId="6" xfId="0" applyFont="1" applyFill="1" applyBorder="1" applyAlignment="1" applyProtection="1">
      <alignment horizontal="center" vertical="center"/>
      <protection locked="0"/>
    </xf>
    <xf numFmtId="0" fontId="1" fillId="4" borderId="7" xfId="0" applyFont="1" applyFill="1" applyBorder="1" applyAlignment="1" applyProtection="1">
      <alignment horizontal="center" vertical="center"/>
      <protection locked="0"/>
    </xf>
    <xf numFmtId="0" fontId="65" fillId="0" borderId="6" xfId="0" applyFont="1" applyBorder="1" applyAlignment="1" applyProtection="1">
      <alignment horizontal="center" vertical="center"/>
      <protection locked="0"/>
    </xf>
    <xf numFmtId="0" fontId="65" fillId="0" borderId="7" xfId="0" applyFont="1" applyBorder="1" applyAlignment="1" applyProtection="1">
      <alignment horizontal="center" vertical="center"/>
      <protection locked="0"/>
    </xf>
    <xf numFmtId="0" fontId="65" fillId="0" borderId="11" xfId="0" applyFont="1" applyBorder="1" applyAlignment="1" applyProtection="1">
      <alignment horizontal="center" vertical="center"/>
      <protection locked="0"/>
    </xf>
    <xf numFmtId="0" fontId="1" fillId="0" borderId="6" xfId="0" applyFont="1" applyBorder="1" applyAlignment="1" applyProtection="1">
      <alignment horizontal="left" vertical="center" wrapText="1"/>
      <protection locked="0"/>
    </xf>
    <xf numFmtId="0" fontId="1" fillId="0" borderId="7" xfId="0" applyFont="1" applyBorder="1" applyAlignment="1" applyProtection="1">
      <alignment horizontal="left" vertical="center" wrapText="1"/>
      <protection locked="0"/>
    </xf>
    <xf numFmtId="0" fontId="1" fillId="0" borderId="11" xfId="0" applyFont="1" applyBorder="1" applyAlignment="1" applyProtection="1">
      <alignment horizontal="left" vertical="center" wrapText="1"/>
      <protection locked="0"/>
    </xf>
    <xf numFmtId="0" fontId="1" fillId="16" borderId="1" xfId="0" applyFont="1" applyFill="1" applyBorder="1" applyAlignment="1">
      <alignment horizontal="center" vertical="center"/>
    </xf>
    <xf numFmtId="0" fontId="65" fillId="4" borderId="1" xfId="0" applyFont="1" applyFill="1" applyBorder="1" applyAlignment="1">
      <alignment horizontal="center" vertical="center" wrapText="1"/>
    </xf>
    <xf numFmtId="0" fontId="1" fillId="0" borderId="1" xfId="0" applyFont="1" applyBorder="1" applyAlignment="1" applyProtection="1">
      <alignment horizontal="center" vertical="center" wrapText="1"/>
      <protection locked="0"/>
    </xf>
    <xf numFmtId="0" fontId="1" fillId="0" borderId="6" xfId="0" applyFont="1" applyBorder="1" applyAlignment="1" applyProtection="1">
      <alignment horizontal="center" vertical="center" wrapText="1"/>
      <protection locked="0"/>
    </xf>
    <xf numFmtId="0" fontId="1" fillId="0" borderId="7" xfId="0" applyFont="1" applyBorder="1" applyAlignment="1" applyProtection="1">
      <alignment horizontal="center" vertical="center" wrapText="1"/>
      <protection locked="0"/>
    </xf>
    <xf numFmtId="0" fontId="1" fillId="0" borderId="11" xfId="0" applyFont="1" applyBorder="1" applyAlignment="1" applyProtection="1">
      <alignment horizontal="center" vertical="center" wrapText="1"/>
      <protection locked="0"/>
    </xf>
    <xf numFmtId="0" fontId="1" fillId="9" borderId="1" xfId="0" applyFont="1" applyFill="1" applyBorder="1" applyAlignment="1">
      <alignment horizontal="center" vertical="center" wrapText="1"/>
    </xf>
    <xf numFmtId="0" fontId="87" fillId="16" borderId="6" xfId="0" applyFont="1" applyFill="1" applyBorder="1" applyAlignment="1">
      <alignment horizontal="center" vertical="center" wrapText="1"/>
    </xf>
    <xf numFmtId="0" fontId="87" fillId="16" borderId="11" xfId="0" applyFont="1" applyFill="1" applyBorder="1" applyAlignment="1">
      <alignment horizontal="center" vertical="center" wrapText="1"/>
    </xf>
    <xf numFmtId="0" fontId="1" fillId="14" borderId="6" xfId="0" applyFont="1" applyFill="1" applyBorder="1" applyAlignment="1">
      <alignment horizontal="center" vertical="center" wrapText="1"/>
    </xf>
    <xf numFmtId="0" fontId="1" fillId="14" borderId="7" xfId="0" applyFont="1" applyFill="1" applyBorder="1" applyAlignment="1">
      <alignment horizontal="center" vertical="center" wrapText="1"/>
    </xf>
    <xf numFmtId="0" fontId="1" fillId="14" borderId="11" xfId="0" applyFont="1" applyFill="1" applyBorder="1" applyAlignment="1">
      <alignment horizontal="center" vertical="center" wrapText="1"/>
    </xf>
    <xf numFmtId="0" fontId="94" fillId="4" borderId="1" xfId="0" applyFont="1" applyFill="1" applyBorder="1" applyAlignment="1">
      <alignment horizontal="center" vertical="center" wrapText="1"/>
    </xf>
    <xf numFmtId="0" fontId="1" fillId="14" borderId="1" xfId="0" applyFont="1" applyFill="1" applyBorder="1" applyAlignment="1">
      <alignment horizontal="center" vertical="center" wrapText="1"/>
    </xf>
    <xf numFmtId="0" fontId="58" fillId="12" borderId="6" xfId="0" applyFont="1" applyFill="1" applyBorder="1" applyAlignment="1">
      <alignment horizontal="center" vertical="center" wrapText="1"/>
    </xf>
    <xf numFmtId="0" fontId="58" fillId="12" borderId="1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98" fillId="4" borderId="6" xfId="0" applyFont="1" applyFill="1" applyBorder="1" applyAlignment="1" applyProtection="1">
      <alignment horizontal="right" vertical="center" wrapText="1"/>
      <protection locked="0"/>
    </xf>
    <xf numFmtId="0" fontId="98" fillId="4" borderId="7" xfId="0" applyFont="1" applyFill="1" applyBorder="1" applyAlignment="1" applyProtection="1">
      <alignment horizontal="right" vertical="center" wrapText="1"/>
      <protection locked="0"/>
    </xf>
    <xf numFmtId="0" fontId="98" fillId="4" borderId="7" xfId="0" applyFont="1" applyFill="1" applyBorder="1" applyAlignment="1" applyProtection="1">
      <alignment horizontal="left" vertical="center" wrapText="1"/>
      <protection locked="0"/>
    </xf>
    <xf numFmtId="0" fontId="98" fillId="4" borderId="11" xfId="0" applyFont="1" applyFill="1" applyBorder="1" applyAlignment="1" applyProtection="1">
      <alignment horizontal="left" vertical="center" wrapText="1"/>
      <protection locked="0"/>
    </xf>
    <xf numFmtId="0" fontId="48" fillId="2" borderId="0" xfId="0" applyFont="1" applyFill="1" applyAlignment="1">
      <alignment horizontal="center"/>
    </xf>
    <xf numFmtId="0" fontId="57" fillId="12" borderId="6" xfId="0" applyFont="1" applyFill="1" applyBorder="1" applyAlignment="1">
      <alignment horizontal="center" vertical="center" wrapText="1"/>
    </xf>
    <xf numFmtId="0" fontId="57" fillId="12" borderId="11" xfId="0" applyFont="1" applyFill="1" applyBorder="1" applyAlignment="1">
      <alignment horizontal="center" vertical="center" wrapText="1"/>
    </xf>
    <xf numFmtId="0" fontId="56" fillId="12" borderId="6" xfId="0" applyFont="1" applyFill="1" applyBorder="1" applyAlignment="1">
      <alignment horizontal="center" vertical="center" wrapText="1"/>
    </xf>
    <xf numFmtId="0" fontId="56" fillId="12" borderId="11" xfId="0" applyFont="1" applyFill="1" applyBorder="1" applyAlignment="1">
      <alignment horizontal="center" vertical="center" wrapText="1"/>
    </xf>
    <xf numFmtId="0" fontId="55" fillId="12" borderId="6" xfId="0" applyFont="1" applyFill="1" applyBorder="1" applyAlignment="1">
      <alignment horizontal="center" vertical="center" wrapText="1"/>
    </xf>
    <xf numFmtId="0" fontId="55" fillId="12" borderId="11" xfId="0" applyFont="1" applyFill="1" applyBorder="1" applyAlignment="1">
      <alignment horizontal="center" vertical="center" wrapText="1"/>
    </xf>
    <xf numFmtId="0" fontId="48" fillId="2" borderId="0" xfId="0" applyFont="1" applyFill="1" applyAlignment="1">
      <alignment horizontal="right" wrapText="1"/>
    </xf>
    <xf numFmtId="0" fontId="54" fillId="12" borderId="6" xfId="0" applyFont="1" applyFill="1" applyBorder="1" applyAlignment="1">
      <alignment horizontal="center" vertical="center" wrapText="1"/>
    </xf>
    <xf numFmtId="0" fontId="54" fillId="12" borderId="11" xfId="0" applyFont="1" applyFill="1" applyBorder="1" applyAlignment="1">
      <alignment horizontal="center" vertical="center" wrapText="1"/>
    </xf>
    <xf numFmtId="0" fontId="65" fillId="15" borderId="1" xfId="0" applyFont="1" applyFill="1" applyBorder="1" applyAlignment="1" applyProtection="1">
      <alignment horizontal="center" vertical="center" wrapText="1"/>
      <protection locked="0"/>
    </xf>
    <xf numFmtId="0" fontId="65" fillId="4" borderId="7" xfId="0" applyFont="1" applyFill="1" applyBorder="1" applyAlignment="1" applyProtection="1">
      <alignment horizontal="center" vertical="center" wrapText="1"/>
      <protection locked="0"/>
    </xf>
    <xf numFmtId="0" fontId="65" fillId="4" borderId="11" xfId="0" applyFont="1" applyFill="1" applyBorder="1" applyAlignment="1" applyProtection="1">
      <alignment horizontal="center" vertical="center" wrapText="1"/>
      <protection locked="0"/>
    </xf>
    <xf numFmtId="181" fontId="65" fillId="4" borderId="1" xfId="0" applyNumberFormat="1" applyFont="1" applyFill="1" applyBorder="1" applyAlignment="1" applyProtection="1">
      <alignment horizontal="center" vertical="center" wrapText="1"/>
      <protection locked="0"/>
    </xf>
    <xf numFmtId="0" fontId="87" fillId="16" borderId="1" xfId="0" applyFont="1" applyFill="1" applyBorder="1" applyAlignment="1">
      <alignment horizontal="center" vertical="center" wrapText="1"/>
    </xf>
    <xf numFmtId="0" fontId="65" fillId="10" borderId="7" xfId="0" applyFont="1" applyFill="1" applyBorder="1" applyAlignment="1" applyProtection="1">
      <alignment horizontal="center" vertical="center" wrapText="1"/>
      <protection locked="0"/>
    </xf>
    <xf numFmtId="0" fontId="65" fillId="10" borderId="11" xfId="0" applyFont="1" applyFill="1" applyBorder="1" applyAlignment="1" applyProtection="1">
      <alignment horizontal="center" vertical="center" wrapText="1"/>
      <protection locked="0"/>
    </xf>
    <xf numFmtId="181" fontId="65" fillId="10" borderId="1" xfId="0" applyNumberFormat="1" applyFont="1" applyFill="1" applyBorder="1" applyAlignment="1" applyProtection="1">
      <alignment horizontal="center" vertical="center" wrapText="1"/>
      <protection locked="0"/>
    </xf>
    <xf numFmtId="0" fontId="65" fillId="4" borderId="1" xfId="0" applyFont="1" applyFill="1" applyBorder="1" applyAlignment="1" applyProtection="1">
      <alignment horizontal="right" vertical="center" wrapText="1"/>
      <protection locked="0"/>
    </xf>
    <xf numFmtId="0" fontId="14" fillId="15" borderId="1" xfId="0" applyFont="1" applyFill="1" applyBorder="1" applyAlignment="1" applyProtection="1">
      <alignment horizontal="center" vertical="center" wrapText="1"/>
      <protection locked="0"/>
    </xf>
    <xf numFmtId="0" fontId="14" fillId="4" borderId="1" xfId="0" applyFont="1" applyFill="1" applyBorder="1" applyAlignment="1" applyProtection="1">
      <alignment horizontal="center" vertical="center" wrapText="1"/>
      <protection locked="0"/>
    </xf>
    <xf numFmtId="0" fontId="13" fillId="15" borderId="6" xfId="0" applyFont="1" applyFill="1" applyBorder="1" applyAlignment="1" applyProtection="1">
      <alignment horizontal="center" vertical="center" wrapText="1"/>
      <protection locked="0"/>
    </xf>
    <xf numFmtId="0" fontId="13" fillId="15" borderId="11" xfId="0" applyFont="1" applyFill="1" applyBorder="1" applyAlignment="1" applyProtection="1">
      <alignment horizontal="center" vertical="center" wrapText="1"/>
      <protection locked="0"/>
    </xf>
    <xf numFmtId="0" fontId="65" fillId="10" borderId="1" xfId="0" applyFont="1" applyFill="1" applyBorder="1" applyAlignment="1" applyProtection="1">
      <alignment horizontal="right" vertical="center" wrapText="1"/>
      <protection locked="0"/>
    </xf>
    <xf numFmtId="0" fontId="14" fillId="10" borderId="1" xfId="0" applyFont="1" applyFill="1" applyBorder="1" applyAlignment="1" applyProtection="1">
      <alignment horizontal="center" vertical="center" wrapText="1"/>
      <protection locked="0"/>
    </xf>
    <xf numFmtId="0" fontId="65" fillId="10" borderId="6" xfId="0" applyFont="1" applyFill="1" applyBorder="1" applyAlignment="1" applyProtection="1">
      <alignment horizontal="center" vertical="center" wrapText="1"/>
      <protection locked="0"/>
    </xf>
    <xf numFmtId="0" fontId="1" fillId="10" borderId="6" xfId="0" applyFont="1" applyFill="1" applyBorder="1" applyAlignment="1" applyProtection="1">
      <alignment horizontal="center" vertical="center" wrapText="1"/>
      <protection locked="0"/>
    </xf>
    <xf numFmtId="0" fontId="1" fillId="10" borderId="11" xfId="0" applyFont="1" applyFill="1" applyBorder="1" applyAlignment="1" applyProtection="1">
      <alignment horizontal="center" vertical="center" wrapText="1"/>
      <protection locked="0"/>
    </xf>
    <xf numFmtId="0" fontId="51" fillId="15" borderId="1" xfId="0" applyFont="1" applyFill="1" applyBorder="1" applyAlignment="1" applyProtection="1">
      <alignment horizontal="center" vertical="center" wrapText="1"/>
      <protection locked="0"/>
    </xf>
    <xf numFmtId="0" fontId="51" fillId="4" borderId="7" xfId="0" applyFont="1" applyFill="1" applyBorder="1" applyAlignment="1" applyProtection="1">
      <alignment horizontal="center" vertical="center" wrapText="1"/>
      <protection locked="0"/>
    </xf>
    <xf numFmtId="0" fontId="97" fillId="2" borderId="0" xfId="0" applyFont="1" applyFill="1" applyAlignment="1">
      <alignment horizontal="center" vertical="center" wrapText="1"/>
    </xf>
    <xf numFmtId="0" fontId="65" fillId="4" borderId="6" xfId="0" applyFont="1" applyFill="1" applyBorder="1" applyAlignment="1" applyProtection="1">
      <alignment horizontal="center" vertical="center" wrapText="1"/>
      <protection locked="0"/>
    </xf>
    <xf numFmtId="0" fontId="51" fillId="10" borderId="7" xfId="0" applyFont="1" applyFill="1" applyBorder="1" applyAlignment="1" applyProtection="1">
      <alignment horizontal="center" vertical="center" wrapText="1"/>
      <protection locked="0"/>
    </xf>
    <xf numFmtId="0" fontId="65" fillId="4" borderId="1" xfId="0" applyFont="1" applyFill="1" applyBorder="1" applyAlignment="1" applyProtection="1">
      <alignment horizontal="left" vertical="center" wrapText="1" indent="1"/>
      <protection locked="0"/>
    </xf>
    <xf numFmtId="0" fontId="96" fillId="4" borderId="1" xfId="0" applyFont="1" applyFill="1" applyBorder="1" applyAlignment="1" applyProtection="1">
      <alignment horizontal="center" vertical="center" wrapText="1"/>
      <protection locked="0"/>
    </xf>
    <xf numFmtId="0" fontId="48" fillId="2" borderId="0" xfId="0" applyFont="1" applyFill="1" applyAlignment="1">
      <alignment horizontal="left" wrapText="1"/>
    </xf>
    <xf numFmtId="0" fontId="96" fillId="4" borderId="6" xfId="0" applyFont="1" applyFill="1" applyBorder="1" applyAlignment="1" applyProtection="1">
      <alignment horizontal="center" vertical="center" wrapText="1"/>
      <protection locked="0"/>
    </xf>
    <xf numFmtId="0" fontId="96" fillId="4" borderId="11" xfId="0" applyFont="1" applyFill="1" applyBorder="1" applyAlignment="1" applyProtection="1">
      <alignment horizontal="center" vertical="center" wrapText="1"/>
      <protection locked="0"/>
    </xf>
    <xf numFmtId="179" fontId="13" fillId="4" borderId="1" xfId="0" applyNumberFormat="1" applyFont="1" applyFill="1" applyBorder="1" applyAlignment="1" applyProtection="1">
      <alignment horizontal="left" vertical="center" wrapText="1"/>
      <protection locked="0"/>
    </xf>
    <xf numFmtId="0" fontId="53" fillId="3" borderId="0" xfId="0" applyFont="1" applyFill="1" applyAlignment="1">
      <alignment horizontal="right" vertical="center" wrapText="1"/>
    </xf>
    <xf numFmtId="0" fontId="80" fillId="16" borderId="3" xfId="0" applyFont="1" applyFill="1" applyBorder="1" applyAlignment="1">
      <alignment horizontal="center" vertical="center" wrapText="1"/>
    </xf>
    <xf numFmtId="0" fontId="80" fillId="16" borderId="4" xfId="0" applyFont="1" applyFill="1" applyBorder="1" applyAlignment="1">
      <alignment horizontal="center" vertical="center" wrapText="1"/>
    </xf>
    <xf numFmtId="0" fontId="80" fillId="16" borderId="8" xfId="0" applyFont="1" applyFill="1" applyBorder="1" applyAlignment="1">
      <alignment horizontal="center" vertical="center" wrapText="1"/>
    </xf>
    <xf numFmtId="0" fontId="80" fillId="16" borderId="5" xfId="0" applyFont="1" applyFill="1" applyBorder="1" applyAlignment="1">
      <alignment horizontal="center" vertical="center" wrapText="1"/>
    </xf>
    <xf numFmtId="0" fontId="80" fillId="16" borderId="2" xfId="0" applyFont="1" applyFill="1" applyBorder="1" applyAlignment="1">
      <alignment horizontal="center" vertical="center" wrapText="1"/>
    </xf>
    <xf numFmtId="0" fontId="80" fillId="16" borderId="10" xfId="0" applyFont="1" applyFill="1" applyBorder="1" applyAlignment="1">
      <alignment horizontal="center" vertical="center" wrapText="1"/>
    </xf>
    <xf numFmtId="0" fontId="48" fillId="2" borderId="0" xfId="0" applyFont="1" applyFill="1" applyAlignment="1">
      <alignment horizontal="center" vertical="top" wrapText="1"/>
    </xf>
    <xf numFmtId="0" fontId="57" fillId="13" borderId="1" xfId="0" applyFont="1" applyFill="1" applyBorder="1" applyAlignment="1">
      <alignment horizontal="center" vertical="center" wrapText="1"/>
    </xf>
    <xf numFmtId="0" fontId="84" fillId="4" borderId="4" xfId="0" applyFont="1" applyFill="1" applyBorder="1" applyAlignment="1">
      <alignment horizontal="left" vertical="center" wrapText="1"/>
    </xf>
    <xf numFmtId="0" fontId="84" fillId="4" borderId="8" xfId="0" applyFont="1" applyFill="1" applyBorder="1" applyAlignment="1">
      <alignment horizontal="left" vertical="center" wrapText="1"/>
    </xf>
    <xf numFmtId="0" fontId="84" fillId="4" borderId="2" xfId="0" applyFont="1" applyFill="1" applyBorder="1" applyAlignment="1">
      <alignment horizontal="left" vertical="center" wrapText="1"/>
    </xf>
    <xf numFmtId="0" fontId="84" fillId="4" borderId="10" xfId="0" applyFont="1" applyFill="1" applyBorder="1" applyAlignment="1">
      <alignment horizontal="left" vertical="center" wrapText="1"/>
    </xf>
    <xf numFmtId="0" fontId="1" fillId="4" borderId="6" xfId="0" applyFont="1" applyFill="1" applyBorder="1" applyAlignment="1">
      <alignment horizontal="center" vertical="center" wrapText="1"/>
    </xf>
    <xf numFmtId="0" fontId="1" fillId="4" borderId="7" xfId="0" applyFont="1" applyFill="1" applyBorder="1" applyAlignment="1">
      <alignment horizontal="center" vertical="center" wrapText="1"/>
    </xf>
    <xf numFmtId="0" fontId="1" fillId="4" borderId="11" xfId="0" applyFont="1" applyFill="1" applyBorder="1" applyAlignment="1">
      <alignment horizontal="center" vertical="center" wrapText="1"/>
    </xf>
    <xf numFmtId="0" fontId="1" fillId="4" borderId="6" xfId="0" applyFont="1" applyFill="1" applyBorder="1" applyAlignment="1">
      <alignment horizontal="center" vertical="center"/>
    </xf>
    <xf numFmtId="0" fontId="1" fillId="4" borderId="7" xfId="0" applyFont="1" applyFill="1" applyBorder="1" applyAlignment="1">
      <alignment horizontal="center" vertical="center"/>
    </xf>
    <xf numFmtId="0" fontId="1" fillId="4" borderId="11" xfId="0" applyFont="1" applyFill="1" applyBorder="1" applyAlignment="1">
      <alignment horizontal="center" vertical="center"/>
    </xf>
    <xf numFmtId="0" fontId="1" fillId="4" borderId="51" xfId="0" applyFont="1" applyFill="1" applyBorder="1" applyAlignment="1" applyProtection="1">
      <alignment horizontal="center" vertical="center" wrapText="1"/>
      <protection locked="0"/>
    </xf>
    <xf numFmtId="49" fontId="1" fillId="4" borderId="1" xfId="0" applyNumberFormat="1" applyFont="1" applyFill="1" applyBorder="1" applyAlignment="1" applyProtection="1">
      <alignment horizontal="center" vertical="center" wrapText="1"/>
      <protection locked="0"/>
    </xf>
    <xf numFmtId="0" fontId="11" fillId="0" borderId="1" xfId="0" applyFont="1" applyBorder="1" applyAlignment="1">
      <alignment horizontal="center" vertical="center" wrapText="1"/>
    </xf>
    <xf numFmtId="0" fontId="65" fillId="10" borderId="1" xfId="0" applyFont="1" applyFill="1" applyBorder="1" applyAlignment="1">
      <alignment horizontal="center" vertical="center"/>
    </xf>
    <xf numFmtId="0" fontId="65" fillId="0" borderId="0" xfId="0" applyFont="1" applyAlignment="1">
      <alignment horizontal="center" vertical="center"/>
    </xf>
    <xf numFmtId="0" fontId="65" fillId="0" borderId="1" xfId="0" applyFont="1" applyBorder="1" applyAlignment="1">
      <alignment horizontal="center" vertical="center"/>
    </xf>
    <xf numFmtId="0" fontId="65" fillId="0" borderId="1" xfId="0" applyFont="1" applyBorder="1" applyAlignment="1">
      <alignment horizontal="center" vertical="center" wrapText="1"/>
    </xf>
    <xf numFmtId="0" fontId="65" fillId="10" borderId="1" xfId="0" applyFont="1" applyFill="1" applyBorder="1" applyAlignment="1">
      <alignment horizontal="center" vertical="center" wrapText="1"/>
    </xf>
    <xf numFmtId="0" fontId="1" fillId="0" borderId="0" xfId="0" applyFont="1" applyAlignment="1">
      <alignment horizontal="center" vertical="center" wrapText="1"/>
    </xf>
    <xf numFmtId="0" fontId="1" fillId="0" borderId="1" xfId="0" applyFont="1" applyBorder="1" applyAlignment="1">
      <alignment horizontal="center" vertical="center" wrapText="1"/>
    </xf>
    <xf numFmtId="0" fontId="66" fillId="13" borderId="1" xfId="0" applyFont="1" applyFill="1" applyBorder="1" applyAlignment="1">
      <alignment horizontal="center" vertical="center" wrapText="1"/>
    </xf>
    <xf numFmtId="0" fontId="66" fillId="13" borderId="6" xfId="0" applyFont="1" applyFill="1" applyBorder="1" applyAlignment="1">
      <alignment horizontal="center" vertical="center" wrapText="1"/>
    </xf>
    <xf numFmtId="0" fontId="66" fillId="13" borderId="7" xfId="0" applyFont="1" applyFill="1" applyBorder="1" applyAlignment="1">
      <alignment horizontal="center" vertical="center" wrapText="1"/>
    </xf>
    <xf numFmtId="0" fontId="66" fillId="13" borderId="11" xfId="0" applyFont="1" applyFill="1" applyBorder="1" applyAlignment="1">
      <alignment horizontal="center" vertical="center" wrapText="1"/>
    </xf>
    <xf numFmtId="0" fontId="65" fillId="16" borderId="6" xfId="0" applyFont="1" applyFill="1" applyBorder="1" applyAlignment="1">
      <alignment horizontal="center" vertical="center" wrapText="1"/>
    </xf>
    <xf numFmtId="0" fontId="65" fillId="16" borderId="7" xfId="0" applyFont="1" applyFill="1" applyBorder="1" applyAlignment="1">
      <alignment horizontal="center" vertical="center" wrapText="1"/>
    </xf>
    <xf numFmtId="0" fontId="65" fillId="16" borderId="11" xfId="0" applyFont="1" applyFill="1" applyBorder="1" applyAlignment="1">
      <alignment horizontal="center" vertical="center" wrapText="1"/>
    </xf>
    <xf numFmtId="0" fontId="13" fillId="10" borderId="1" xfId="0" applyFont="1" applyFill="1" applyBorder="1" applyAlignment="1" applyProtection="1">
      <alignment horizontal="center" vertical="center" wrapText="1"/>
      <protection locked="0"/>
    </xf>
    <xf numFmtId="0" fontId="13" fillId="10" borderId="1" xfId="0" applyFont="1" applyFill="1" applyBorder="1" applyAlignment="1" applyProtection="1">
      <alignment horizontal="left" vertical="center" wrapText="1"/>
      <protection locked="0"/>
    </xf>
    <xf numFmtId="0" fontId="63" fillId="10" borderId="1" xfId="0" applyFont="1" applyFill="1" applyBorder="1" applyAlignment="1" applyProtection="1">
      <alignment horizontal="center" vertical="center" wrapText="1"/>
      <protection locked="0"/>
    </xf>
    <xf numFmtId="0" fontId="2" fillId="13" borderId="0" xfId="0" applyFont="1" applyFill="1" applyAlignment="1">
      <alignment horizontal="center" vertical="center" wrapText="1"/>
    </xf>
    <xf numFmtId="0" fontId="63" fillId="15" borderId="1" xfId="0" applyFont="1" applyFill="1" applyBorder="1" applyAlignment="1" applyProtection="1">
      <alignment horizontal="center" vertical="center" wrapText="1"/>
      <protection locked="0"/>
    </xf>
    <xf numFmtId="0" fontId="1" fillId="10" borderId="6" xfId="0" applyFont="1" applyFill="1" applyBorder="1" applyAlignment="1" applyProtection="1">
      <alignment horizontal="left" vertical="center" wrapText="1"/>
      <protection locked="0"/>
    </xf>
    <xf numFmtId="0" fontId="1" fillId="10" borderId="7" xfId="0" applyFont="1" applyFill="1" applyBorder="1" applyAlignment="1" applyProtection="1">
      <alignment horizontal="left" vertical="center" wrapText="1"/>
      <protection locked="0"/>
    </xf>
    <xf numFmtId="0" fontId="1" fillId="10" borderId="11" xfId="0" applyFont="1" applyFill="1" applyBorder="1" applyAlignment="1" applyProtection="1">
      <alignment horizontal="left" vertical="center" wrapText="1"/>
      <protection locked="0"/>
    </xf>
    <xf numFmtId="0" fontId="63" fillId="14" borderId="1" xfId="0" applyFont="1" applyFill="1" applyBorder="1" applyAlignment="1">
      <alignment horizontal="center" vertical="center" wrapText="1"/>
    </xf>
    <xf numFmtId="0" fontId="66" fillId="13" borderId="0" xfId="0" applyFont="1" applyFill="1" applyAlignment="1">
      <alignment horizontal="center" vertical="center" wrapText="1"/>
    </xf>
    <xf numFmtId="0" fontId="5" fillId="4" borderId="0" xfId="0" applyFont="1" applyFill="1" applyAlignment="1">
      <alignment horizontal="center" vertical="center" wrapText="1"/>
    </xf>
    <xf numFmtId="0" fontId="60" fillId="4" borderId="3" xfId="0" applyFont="1" applyFill="1" applyBorder="1" applyAlignment="1">
      <alignment horizontal="center" vertical="center" wrapText="1"/>
    </xf>
    <xf numFmtId="0" fontId="60" fillId="4" borderId="4" xfId="0" applyFont="1" applyFill="1" applyBorder="1" applyAlignment="1">
      <alignment horizontal="center" vertical="center" wrapText="1"/>
    </xf>
    <xf numFmtId="0" fontId="1" fillId="4" borderId="1" xfId="0" applyFont="1" applyFill="1" applyBorder="1" applyAlignment="1">
      <alignment horizontal="left" vertical="center" wrapText="1"/>
    </xf>
    <xf numFmtId="0" fontId="5" fillId="4" borderId="1" xfId="0" applyFont="1" applyFill="1" applyBorder="1" applyAlignment="1">
      <alignment horizontal="center" vertical="center" wrapText="1"/>
    </xf>
    <xf numFmtId="0" fontId="60" fillId="4" borderId="1" xfId="0" applyFont="1" applyFill="1" applyBorder="1" applyAlignment="1">
      <alignment horizontal="center" vertical="center" wrapText="1"/>
    </xf>
    <xf numFmtId="0" fontId="5" fillId="4" borderId="1" xfId="0" applyFont="1" applyFill="1" applyBorder="1" applyAlignment="1">
      <alignment horizontal="left" vertical="center" wrapText="1"/>
    </xf>
    <xf numFmtId="0" fontId="5" fillId="4" borderId="5"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5" fillId="4" borderId="10" xfId="0" applyFont="1" applyFill="1" applyBorder="1" applyAlignment="1">
      <alignment horizontal="center" vertical="center" wrapText="1"/>
    </xf>
    <xf numFmtId="0" fontId="5" fillId="4" borderId="45" xfId="0" applyFont="1" applyFill="1" applyBorder="1" applyAlignment="1">
      <alignment horizontal="center" vertical="center" wrapText="1"/>
    </xf>
    <xf numFmtId="0" fontId="59" fillId="4" borderId="41" xfId="0" applyFont="1" applyFill="1" applyBorder="1" applyAlignment="1">
      <alignment horizontal="center" vertical="center" wrapText="1"/>
    </xf>
    <xf numFmtId="0" fontId="59" fillId="4" borderId="1" xfId="0" applyFont="1" applyFill="1" applyBorder="1" applyAlignment="1">
      <alignment horizontal="center" vertical="center" wrapText="1"/>
    </xf>
    <xf numFmtId="0" fontId="5" fillId="4" borderId="3" xfId="0" applyFont="1" applyFill="1" applyBorder="1" applyAlignment="1">
      <alignment horizontal="left" vertical="top" wrapText="1"/>
    </xf>
    <xf numFmtId="0" fontId="5" fillId="4" borderId="4" xfId="0" applyFont="1" applyFill="1" applyBorder="1" applyAlignment="1">
      <alignment horizontal="left" vertical="top" wrapText="1"/>
    </xf>
    <xf numFmtId="0" fontId="5" fillId="4" borderId="8" xfId="0" applyFont="1" applyFill="1" applyBorder="1" applyAlignment="1">
      <alignment horizontal="left" vertical="top" wrapText="1"/>
    </xf>
    <xf numFmtId="0" fontId="5" fillId="4" borderId="45" xfId="0" applyFont="1" applyFill="1" applyBorder="1" applyAlignment="1">
      <alignment horizontal="left" vertical="top" wrapText="1"/>
    </xf>
    <xf numFmtId="0" fontId="5" fillId="4" borderId="0" xfId="0" applyFont="1" applyFill="1" applyAlignment="1">
      <alignment horizontal="left" vertical="top" wrapText="1"/>
    </xf>
    <xf numFmtId="0" fontId="5" fillId="4" borderId="41" xfId="0" applyFont="1" applyFill="1" applyBorder="1" applyAlignment="1">
      <alignment horizontal="left" vertical="top" wrapText="1"/>
    </xf>
    <xf numFmtId="0" fontId="5" fillId="4" borderId="5" xfId="0" applyFont="1" applyFill="1" applyBorder="1" applyAlignment="1">
      <alignment horizontal="left" vertical="top" wrapText="1"/>
    </xf>
    <xf numFmtId="0" fontId="5" fillId="4" borderId="2" xfId="0" applyFont="1" applyFill="1" applyBorder="1" applyAlignment="1">
      <alignment horizontal="left" vertical="top" wrapText="1"/>
    </xf>
    <xf numFmtId="0" fontId="5" fillId="4" borderId="10" xfId="0" applyFont="1" applyFill="1" applyBorder="1" applyAlignment="1">
      <alignment horizontal="left" vertical="top" wrapText="1"/>
    </xf>
    <xf numFmtId="0" fontId="5" fillId="4" borderId="3"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4" borderId="8" xfId="0" applyFont="1" applyFill="1" applyBorder="1" applyAlignment="1">
      <alignment horizontal="center" vertical="center" wrapText="1"/>
    </xf>
    <xf numFmtId="0" fontId="1" fillId="4" borderId="8" xfId="0" applyFont="1" applyFill="1" applyBorder="1" applyAlignment="1">
      <alignment horizontal="center" vertical="center" wrapText="1"/>
    </xf>
    <xf numFmtId="1" fontId="1" fillId="4" borderId="47" xfId="0" applyNumberFormat="1" applyFont="1" applyFill="1" applyBorder="1" applyAlignment="1">
      <alignment horizontal="center" vertical="center" wrapText="1"/>
    </xf>
    <xf numFmtId="0" fontId="1" fillId="4" borderId="47" xfId="0" applyFont="1" applyFill="1" applyBorder="1" applyAlignment="1">
      <alignment horizontal="center" vertical="center" wrapText="1"/>
    </xf>
    <xf numFmtId="0" fontId="62" fillId="4" borderId="0" xfId="0" applyFont="1" applyFill="1" applyAlignment="1">
      <alignment horizontal="center" vertical="center" wrapText="1"/>
    </xf>
    <xf numFmtId="1" fontId="62" fillId="4" borderId="0" xfId="0" applyNumberFormat="1" applyFont="1" applyFill="1" applyAlignment="1">
      <alignment horizontal="center" vertical="center" wrapText="1"/>
    </xf>
    <xf numFmtId="0" fontId="1" fillId="4" borderId="4" xfId="0" applyFont="1" applyFill="1" applyBorder="1" applyAlignment="1">
      <alignment horizontal="center" vertical="center" wrapText="1"/>
    </xf>
    <xf numFmtId="0" fontId="1" fillId="4" borderId="2" xfId="0" applyFont="1" applyFill="1" applyBorder="1" applyAlignment="1">
      <alignment horizontal="center" vertical="center" wrapText="1"/>
    </xf>
    <xf numFmtId="0" fontId="1" fillId="4" borderId="10" xfId="0" applyFont="1" applyFill="1" applyBorder="1" applyAlignment="1">
      <alignment horizontal="center" vertical="center" wrapText="1"/>
    </xf>
    <xf numFmtId="0" fontId="61" fillId="4" borderId="4" xfId="0" applyFont="1" applyFill="1" applyBorder="1" applyAlignment="1">
      <alignment horizontal="center" vertical="center" wrapText="1"/>
    </xf>
    <xf numFmtId="0" fontId="61" fillId="4" borderId="2" xfId="0" applyFont="1" applyFill="1" applyBorder="1" applyAlignment="1">
      <alignment horizontal="center" vertical="center" wrapText="1"/>
    </xf>
    <xf numFmtId="0" fontId="51" fillId="4" borderId="42" xfId="0" applyFont="1" applyFill="1" applyBorder="1" applyAlignment="1" applyProtection="1">
      <alignment horizontal="center" vertical="center"/>
      <protection locked="0"/>
    </xf>
    <xf numFmtId="0" fontId="51" fillId="4" borderId="43" xfId="0" applyFont="1" applyFill="1" applyBorder="1" applyAlignment="1" applyProtection="1">
      <alignment horizontal="center" vertical="center"/>
      <protection locked="0"/>
    </xf>
    <xf numFmtId="0" fontId="51" fillId="4" borderId="44" xfId="0" applyFont="1" applyFill="1" applyBorder="1" applyAlignment="1" applyProtection="1">
      <alignment horizontal="center" vertical="center"/>
      <protection locked="0"/>
    </xf>
    <xf numFmtId="0" fontId="51" fillId="4" borderId="19" xfId="0" applyFont="1" applyFill="1" applyBorder="1" applyAlignment="1" applyProtection="1">
      <alignment horizontal="left" vertical="center"/>
      <protection locked="0"/>
    </xf>
    <xf numFmtId="0" fontId="51" fillId="4" borderId="19" xfId="0" applyFont="1" applyFill="1" applyBorder="1" applyAlignment="1" applyProtection="1">
      <alignment horizontal="center" vertical="center"/>
      <protection locked="0"/>
    </xf>
    <xf numFmtId="0" fontId="51" fillId="10" borderId="42" xfId="0" applyFont="1" applyFill="1" applyBorder="1" applyAlignment="1" applyProtection="1">
      <alignment horizontal="center" vertical="center"/>
      <protection locked="0"/>
    </xf>
    <xf numFmtId="0" fontId="51" fillId="10" borderId="43" xfId="0" applyFont="1" applyFill="1" applyBorder="1" applyAlignment="1" applyProtection="1">
      <alignment horizontal="center" vertical="center"/>
      <protection locked="0"/>
    </xf>
    <xf numFmtId="0" fontId="51" fillId="10" borderId="44" xfId="0" applyFont="1" applyFill="1" applyBorder="1" applyAlignment="1" applyProtection="1">
      <alignment horizontal="center" vertical="center"/>
      <protection locked="0"/>
    </xf>
    <xf numFmtId="0" fontId="51" fillId="10" borderId="19" xfId="0" applyFont="1" applyFill="1" applyBorder="1" applyAlignment="1" applyProtection="1">
      <alignment horizontal="left" vertical="center"/>
      <protection locked="0"/>
    </xf>
    <xf numFmtId="0" fontId="51" fillId="10" borderId="19" xfId="0" applyFont="1" applyFill="1" applyBorder="1" applyAlignment="1" applyProtection="1">
      <alignment horizontal="center" vertical="center"/>
      <protection locked="0"/>
    </xf>
    <xf numFmtId="0" fontId="53" fillId="3" borderId="0" xfId="0" applyFont="1" applyFill="1" applyAlignment="1">
      <alignment horizontal="center" vertical="center"/>
    </xf>
    <xf numFmtId="0" fontId="58" fillId="12" borderId="19" xfId="0" applyFont="1" applyFill="1" applyBorder="1" applyAlignment="1">
      <alignment horizontal="center" vertical="center" wrapText="1"/>
    </xf>
    <xf numFmtId="0" fontId="57" fillId="12" borderId="19" xfId="0" applyFont="1" applyFill="1" applyBorder="1" applyAlignment="1">
      <alignment horizontal="center" vertical="center" wrapText="1"/>
    </xf>
    <xf numFmtId="0" fontId="56" fillId="12" borderId="19" xfId="0" applyFont="1" applyFill="1" applyBorder="1" applyAlignment="1">
      <alignment horizontal="center" vertical="center" wrapText="1"/>
    </xf>
    <xf numFmtId="0" fontId="55" fillId="12" borderId="19" xfId="0" applyFont="1" applyFill="1" applyBorder="1" applyAlignment="1">
      <alignment horizontal="center" vertical="center" wrapText="1"/>
    </xf>
    <xf numFmtId="0" fontId="54" fillId="12" borderId="19" xfId="0" applyFont="1" applyFill="1" applyBorder="1" applyAlignment="1">
      <alignment horizontal="center" vertical="center" wrapText="1"/>
    </xf>
    <xf numFmtId="0" fontId="51" fillId="4" borderId="19" xfId="0" applyFont="1" applyFill="1" applyBorder="1" applyAlignment="1" applyProtection="1">
      <alignment horizontal="left" vertical="center" wrapText="1"/>
      <protection locked="0"/>
    </xf>
    <xf numFmtId="0" fontId="51" fillId="11" borderId="19" xfId="0" applyFont="1" applyFill="1" applyBorder="1" applyAlignment="1" applyProtection="1">
      <alignment horizontal="center" vertical="center"/>
      <protection locked="0"/>
    </xf>
    <xf numFmtId="0" fontId="51" fillId="11" borderId="19" xfId="0" applyFont="1" applyFill="1" applyBorder="1" applyAlignment="1" applyProtection="1">
      <alignment horizontal="left" vertical="center" wrapText="1"/>
      <protection locked="0"/>
    </xf>
    <xf numFmtId="0" fontId="5" fillId="0" borderId="1" xfId="0" applyFont="1" applyBorder="1" applyAlignment="1">
      <alignment horizontal="center" vertical="center" wrapText="1"/>
    </xf>
    <xf numFmtId="0" fontId="1" fillId="10" borderId="19" xfId="0" applyFont="1" applyFill="1" applyBorder="1" applyAlignment="1" applyProtection="1">
      <alignment horizontal="center" vertical="center" wrapText="1"/>
      <protection locked="0"/>
    </xf>
    <xf numFmtId="0" fontId="1" fillId="10" borderId="19" xfId="0" applyFont="1" applyFill="1" applyBorder="1" applyAlignment="1" applyProtection="1">
      <alignment horizontal="left" vertical="center" wrapText="1"/>
      <protection locked="0"/>
    </xf>
    <xf numFmtId="0" fontId="1" fillId="4" borderId="19" xfId="0" applyFont="1" applyFill="1" applyBorder="1" applyAlignment="1" applyProtection="1">
      <alignment horizontal="center" vertical="center" wrapText="1"/>
      <protection locked="0"/>
    </xf>
    <xf numFmtId="0" fontId="1" fillId="4" borderId="19" xfId="0" applyFont="1" applyFill="1" applyBorder="1" applyAlignment="1" applyProtection="1">
      <alignment horizontal="left" vertical="center" wrapText="1"/>
      <protection locked="0"/>
    </xf>
    <xf numFmtId="0" fontId="2" fillId="3" borderId="41" xfId="0" applyFont="1" applyFill="1" applyBorder="1" applyAlignment="1">
      <alignment horizontal="center" vertical="center" wrapText="1"/>
    </xf>
    <xf numFmtId="0" fontId="47" fillId="2" borderId="0" xfId="0" applyFont="1" applyFill="1" applyAlignment="1">
      <alignment horizontal="center"/>
    </xf>
    <xf numFmtId="0" fontId="49" fillId="2" borderId="0" xfId="0" applyFont="1" applyFill="1" applyAlignment="1">
      <alignment horizontal="center" wrapText="1"/>
    </xf>
    <xf numFmtId="0" fontId="34" fillId="4" borderId="27" xfId="0" applyFont="1" applyFill="1" applyBorder="1" applyAlignment="1" applyProtection="1">
      <alignment horizontal="center" vertical="center"/>
      <protection locked="0"/>
    </xf>
    <xf numFmtId="0" fontId="35" fillId="4" borderId="21" xfId="0" applyFont="1" applyFill="1" applyBorder="1" applyAlignment="1" applyProtection="1">
      <alignment horizontal="center" vertical="center"/>
      <protection locked="0"/>
    </xf>
    <xf numFmtId="0" fontId="35" fillId="4" borderId="0" xfId="0" applyFont="1" applyFill="1" applyAlignment="1" applyProtection="1">
      <alignment horizontal="center" vertical="center"/>
      <protection locked="0"/>
    </xf>
    <xf numFmtId="0" fontId="35" fillId="4" borderId="30" xfId="0" applyFont="1" applyFill="1" applyBorder="1" applyAlignment="1" applyProtection="1">
      <alignment horizontal="center" vertical="center"/>
      <protection locked="0"/>
    </xf>
    <xf numFmtId="0" fontId="41" fillId="4" borderId="0" xfId="0" applyFont="1" applyFill="1" applyAlignment="1">
      <alignment horizontal="center" vertical="center"/>
    </xf>
    <xf numFmtId="0" fontId="44" fillId="4" borderId="0" xfId="0" applyFont="1" applyFill="1" applyAlignment="1">
      <alignment horizontal="left" vertical="top" wrapText="1"/>
    </xf>
    <xf numFmtId="0" fontId="3" fillId="4" borderId="38" xfId="0" applyFont="1" applyFill="1" applyBorder="1" applyAlignment="1" applyProtection="1">
      <alignment horizontal="center"/>
      <protection locked="0"/>
    </xf>
    <xf numFmtId="0" fontId="3" fillId="4" borderId="31" xfId="0" applyFont="1" applyFill="1" applyBorder="1" applyAlignment="1" applyProtection="1">
      <alignment horizontal="center"/>
      <protection locked="0"/>
    </xf>
    <xf numFmtId="0" fontId="28" fillId="4" borderId="0" xfId="0" applyFont="1" applyFill="1" applyAlignment="1" applyProtection="1">
      <alignment horizontal="left" vertical="center"/>
      <protection locked="0"/>
    </xf>
    <xf numFmtId="0" fontId="23" fillId="4" borderId="0" xfId="0" applyFont="1" applyFill="1" applyAlignment="1">
      <alignment horizontal="center" vertical="center"/>
    </xf>
    <xf numFmtId="0" fontId="24" fillId="4" borderId="0" xfId="0" applyFont="1" applyFill="1" applyAlignment="1" applyProtection="1">
      <alignment horizontal="center" vertical="center"/>
      <protection locked="0"/>
    </xf>
    <xf numFmtId="0" fontId="29" fillId="4" borderId="0" xfId="0" applyFont="1" applyFill="1" applyAlignment="1">
      <alignment horizontal="left" vertical="top" wrapText="1"/>
    </xf>
    <xf numFmtId="0" fontId="24" fillId="4" borderId="20" xfId="0" applyFont="1" applyFill="1" applyBorder="1" applyAlignment="1" applyProtection="1">
      <alignment horizontal="center" vertical="center"/>
      <protection locked="0"/>
    </xf>
    <xf numFmtId="0" fontId="24" fillId="4" borderId="21" xfId="0" applyFont="1" applyFill="1" applyBorder="1" applyAlignment="1" applyProtection="1">
      <alignment horizontal="center" vertical="center"/>
      <protection locked="0"/>
    </xf>
    <xf numFmtId="0" fontId="24" fillId="4" borderId="23" xfId="0" applyFont="1" applyFill="1" applyBorder="1" applyAlignment="1" applyProtection="1">
      <alignment horizontal="center" vertical="center"/>
      <protection locked="0"/>
    </xf>
    <xf numFmtId="0" fontId="24" fillId="4" borderId="24" xfId="0" applyFont="1" applyFill="1" applyBorder="1" applyAlignment="1" applyProtection="1">
      <alignment horizontal="center" vertical="center"/>
      <protection locked="0"/>
    </xf>
    <xf numFmtId="0" fontId="24" fillId="4" borderId="20" xfId="0" applyFont="1" applyFill="1" applyBorder="1" applyAlignment="1">
      <alignment horizontal="center" vertical="center"/>
    </xf>
    <xf numFmtId="0" fontId="24" fillId="4" borderId="21" xfId="0" applyFont="1" applyFill="1" applyBorder="1" applyAlignment="1">
      <alignment horizontal="center" vertical="center"/>
    </xf>
    <xf numFmtId="0" fontId="24" fillId="4" borderId="23" xfId="0" applyFont="1" applyFill="1" applyBorder="1" applyAlignment="1">
      <alignment horizontal="center" vertical="center"/>
    </xf>
    <xf numFmtId="0" fontId="24" fillId="4" borderId="24" xfId="0" applyFont="1" applyFill="1" applyBorder="1" applyAlignment="1">
      <alignment horizontal="center" vertical="center"/>
    </xf>
    <xf numFmtId="0" fontId="25" fillId="4" borderId="0" xfId="0" applyFont="1" applyFill="1" applyAlignment="1">
      <alignment horizontal="left" vertical="top" wrapText="1"/>
    </xf>
    <xf numFmtId="0" fontId="24" fillId="4" borderId="0" xfId="0" applyFont="1" applyFill="1" applyAlignment="1">
      <alignment horizontal="center"/>
    </xf>
    <xf numFmtId="0" fontId="26" fillId="4" borderId="0" xfId="0" applyFont="1" applyFill="1" applyAlignment="1">
      <alignment horizontal="center" vertical="center"/>
    </xf>
    <xf numFmtId="0" fontId="36" fillId="4" borderId="0" xfId="0" applyFont="1" applyFill="1" applyAlignment="1">
      <alignment horizontal="center" vertical="center"/>
    </xf>
    <xf numFmtId="0" fontId="28" fillId="4" borderId="0" xfId="0" applyFont="1" applyFill="1" applyAlignment="1">
      <alignment horizontal="left" vertical="center"/>
    </xf>
    <xf numFmtId="0" fontId="28" fillId="4" borderId="0" xfId="0" applyFont="1" applyFill="1" applyAlignment="1">
      <alignment horizontal="right" vertical="center"/>
    </xf>
    <xf numFmtId="0" fontId="28" fillId="4" borderId="0" xfId="0" applyFont="1" applyFill="1" applyAlignment="1">
      <alignment horizontal="center" vertical="center"/>
    </xf>
    <xf numFmtId="0" fontId="37" fillId="4" borderId="0" xfId="0" applyFont="1" applyFill="1" applyAlignment="1">
      <alignment horizontal="center" vertical="center"/>
    </xf>
    <xf numFmtId="0" fontId="45" fillId="4" borderId="0" xfId="0" applyFont="1" applyFill="1" applyAlignment="1">
      <alignment horizontal="left" vertical="center"/>
    </xf>
    <xf numFmtId="0" fontId="45" fillId="4" borderId="0" xfId="0" applyFont="1" applyFill="1" applyAlignment="1">
      <alignment horizontal="left" vertical="center" wrapText="1"/>
    </xf>
    <xf numFmtId="0" fontId="36" fillId="4" borderId="0" xfId="0" applyFont="1" applyFill="1" applyAlignment="1">
      <alignment horizontal="right" vertical="center"/>
    </xf>
    <xf numFmtId="0" fontId="24" fillId="4" borderId="22" xfId="0" applyFont="1" applyFill="1" applyBorder="1" applyAlignment="1" applyProtection="1">
      <alignment horizontal="center"/>
      <protection locked="0"/>
    </xf>
    <xf numFmtId="0" fontId="24" fillId="4" borderId="25" xfId="0" applyFont="1" applyFill="1" applyBorder="1" applyAlignment="1" applyProtection="1">
      <alignment horizontal="center"/>
      <protection locked="0"/>
    </xf>
    <xf numFmtId="0" fontId="3" fillId="4" borderId="36" xfId="0" applyFont="1" applyFill="1" applyBorder="1" applyAlignment="1" applyProtection="1">
      <alignment horizontal="center"/>
      <protection locked="0"/>
    </xf>
    <xf numFmtId="0" fontId="38" fillId="4" borderId="0" xfId="0" applyFont="1" applyFill="1" applyAlignment="1">
      <alignment horizontal="left" vertical="center"/>
    </xf>
    <xf numFmtId="0" fontId="39" fillId="4" borderId="0" xfId="0" applyFont="1" applyFill="1" applyAlignment="1">
      <alignment horizontal="center" vertical="center"/>
    </xf>
    <xf numFmtId="0" fontId="40" fillId="4" borderId="0" xfId="0" applyFont="1" applyFill="1" applyAlignment="1">
      <alignment horizontal="left" vertical="top"/>
    </xf>
    <xf numFmtId="0" fontId="33" fillId="4" borderId="0" xfId="0" applyFont="1" applyFill="1" applyAlignment="1">
      <alignment horizontal="center" vertical="center"/>
    </xf>
    <xf numFmtId="0" fontId="24" fillId="4" borderId="0" xfId="0" applyFont="1" applyFill="1" applyAlignment="1">
      <alignment horizontal="center" vertical="center"/>
    </xf>
    <xf numFmtId="0" fontId="31" fillId="4" borderId="0" xfId="0" applyFont="1" applyFill="1" applyAlignment="1">
      <alignment horizontal="center" vertical="center"/>
    </xf>
    <xf numFmtId="0" fontId="42" fillId="4" borderId="27" xfId="0" applyFont="1" applyFill="1" applyBorder="1" applyAlignment="1">
      <alignment horizontal="right"/>
    </xf>
    <xf numFmtId="0" fontId="43" fillId="4" borderId="27" xfId="0" applyFont="1" applyFill="1" applyBorder="1" applyAlignment="1">
      <alignment horizontal="center"/>
    </xf>
    <xf numFmtId="0" fontId="43" fillId="4" borderId="21" xfId="0" applyFont="1" applyFill="1" applyBorder="1" applyAlignment="1">
      <alignment horizontal="center"/>
    </xf>
    <xf numFmtId="0" fontId="13" fillId="4" borderId="19" xfId="1" applyFont="1" applyFill="1" applyBorder="1" applyAlignment="1">
      <alignment horizontal="center" vertical="center" wrapText="1"/>
    </xf>
    <xf numFmtId="0" fontId="17" fillId="4" borderId="19" xfId="1" applyFont="1" applyFill="1" applyBorder="1" applyAlignment="1">
      <alignment horizontal="left" vertical="center" wrapText="1"/>
    </xf>
    <xf numFmtId="0" fontId="16" fillId="9" borderId="19" xfId="1" applyFont="1" applyFill="1" applyBorder="1" applyAlignment="1">
      <alignment horizontal="center" vertical="center" wrapText="1"/>
    </xf>
    <xf numFmtId="0" fontId="13" fillId="9" borderId="19" xfId="1" applyFont="1" applyFill="1" applyBorder="1" applyAlignment="1" applyProtection="1">
      <alignment horizontal="center" vertical="center" wrapText="1"/>
      <protection locked="0"/>
    </xf>
    <xf numFmtId="0" fontId="13" fillId="9" borderId="19" xfId="1" applyFont="1" applyFill="1" applyBorder="1" applyAlignment="1">
      <alignment horizontal="center" vertical="center" wrapText="1"/>
    </xf>
    <xf numFmtId="0" fontId="13" fillId="0" borderId="0" xfId="1" applyFont="1" applyAlignment="1">
      <alignment horizontal="center" vertical="center" wrapText="1"/>
    </xf>
    <xf numFmtId="0" fontId="13" fillId="4" borderId="19" xfId="1" applyFont="1" applyFill="1" applyBorder="1" applyAlignment="1" applyProtection="1">
      <alignment horizontal="center" vertical="center" wrapText="1"/>
      <protection locked="0"/>
    </xf>
    <xf numFmtId="0" fontId="17" fillId="9" borderId="19" xfId="1" applyFont="1" applyFill="1" applyBorder="1" applyAlignment="1">
      <alignment horizontal="left" vertical="center" wrapText="1"/>
    </xf>
    <xf numFmtId="0" fontId="12" fillId="0" borderId="0" xfId="0" applyFont="1" applyAlignment="1">
      <alignment horizontal="center" vertical="center"/>
    </xf>
    <xf numFmtId="0" fontId="16" fillId="4" borderId="19" xfId="1" applyFont="1" applyFill="1" applyBorder="1" applyAlignment="1">
      <alignment horizontal="center" vertical="center" wrapText="1"/>
    </xf>
    <xf numFmtId="0" fontId="18" fillId="9" borderId="19" xfId="1" applyFont="1" applyFill="1" applyBorder="1" applyAlignment="1" applyProtection="1">
      <alignment horizontal="center" vertical="center" wrapText="1"/>
      <protection locked="0"/>
    </xf>
    <xf numFmtId="0" fontId="18" fillId="9" borderId="19" xfId="1" applyFont="1" applyFill="1" applyBorder="1" applyAlignment="1" applyProtection="1">
      <alignment horizontal="left" vertical="center" wrapText="1"/>
      <protection locked="0"/>
    </xf>
    <xf numFmtId="0" fontId="18" fillId="4" borderId="19" xfId="1" applyFont="1" applyFill="1" applyBorder="1" applyAlignment="1" applyProtection="1">
      <alignment horizontal="center" vertical="center" wrapText="1"/>
      <protection locked="0"/>
    </xf>
    <xf numFmtId="0" fontId="18" fillId="4" borderId="19" xfId="1" applyFont="1" applyFill="1" applyBorder="1" applyAlignment="1" applyProtection="1">
      <alignment horizontal="left" vertical="center" wrapText="1"/>
      <protection locked="0"/>
    </xf>
    <xf numFmtId="0" fontId="19" fillId="0" borderId="0" xfId="1" applyFont="1" applyAlignment="1">
      <alignment horizontal="center" vertical="top" wrapText="1"/>
    </xf>
    <xf numFmtId="0" fontId="17" fillId="0" borderId="0" xfId="1" applyFont="1" applyAlignment="1">
      <alignment horizontal="center" vertical="center" wrapText="1"/>
    </xf>
    <xf numFmtId="0" fontId="20" fillId="0" borderId="0" xfId="1" applyFont="1" applyAlignment="1">
      <alignment horizontal="left" vertical="center" wrapText="1"/>
    </xf>
    <xf numFmtId="0" fontId="15" fillId="0" borderId="0" xfId="1" applyFont="1" applyAlignment="1">
      <alignment horizontal="center" wrapText="1"/>
    </xf>
    <xf numFmtId="0" fontId="20" fillId="9" borderId="19" xfId="1" applyFont="1" applyFill="1" applyBorder="1" applyAlignment="1">
      <alignment horizontal="center" vertical="center" wrapText="1"/>
    </xf>
    <xf numFmtId="0" fontId="20" fillId="4" borderId="19" xfId="1" applyFont="1" applyFill="1" applyBorder="1" applyAlignment="1">
      <alignment horizontal="center" vertical="center" wrapText="1"/>
    </xf>
    <xf numFmtId="0" fontId="12" fillId="8" borderId="1" xfId="1" applyFont="1" applyFill="1" applyBorder="1" applyAlignment="1">
      <alignment horizontal="center" vertical="center" wrapText="1"/>
    </xf>
    <xf numFmtId="0" fontId="14" fillId="4" borderId="19" xfId="1" applyFont="1" applyFill="1" applyBorder="1" applyAlignment="1" applyProtection="1">
      <alignment horizontal="center" vertical="center" wrapText="1"/>
      <protection locked="0"/>
    </xf>
    <xf numFmtId="0" fontId="14" fillId="9" borderId="19" xfId="1" applyFont="1" applyFill="1" applyBorder="1" applyAlignment="1" applyProtection="1">
      <alignment horizontal="center" vertical="center" wrapText="1"/>
      <protection locked="0"/>
    </xf>
    <xf numFmtId="0" fontId="1" fillId="4" borderId="3" xfId="0" applyFont="1" applyFill="1" applyBorder="1" applyAlignment="1">
      <alignment horizontal="left" vertical="center" wrapText="1"/>
    </xf>
    <xf numFmtId="0" fontId="1" fillId="4" borderId="4" xfId="0" applyFont="1" applyFill="1" applyBorder="1" applyAlignment="1">
      <alignment horizontal="left" vertical="center" wrapText="1"/>
    </xf>
    <xf numFmtId="0" fontId="1" fillId="4" borderId="8" xfId="0" applyFont="1" applyFill="1" applyBorder="1" applyAlignment="1">
      <alignment horizontal="left" vertical="center" wrapText="1"/>
    </xf>
    <xf numFmtId="0" fontId="1" fillId="4" borderId="5" xfId="0" applyFont="1" applyFill="1" applyBorder="1" applyAlignment="1">
      <alignment horizontal="left" vertical="center" wrapText="1"/>
    </xf>
    <xf numFmtId="0" fontId="1" fillId="4" borderId="2" xfId="0" applyFont="1" applyFill="1" applyBorder="1" applyAlignment="1">
      <alignment horizontal="left" vertical="center" wrapText="1"/>
    </xf>
    <xf numFmtId="0" fontId="1" fillId="4" borderId="10" xfId="0" applyFont="1" applyFill="1" applyBorder="1" applyAlignment="1">
      <alignment horizontal="left" vertical="center" wrapText="1"/>
    </xf>
    <xf numFmtId="0" fontId="1" fillId="4" borderId="1" xfId="0" applyFont="1" applyFill="1" applyBorder="1" applyAlignment="1">
      <alignment horizontal="left" vertical="center"/>
    </xf>
    <xf numFmtId="0" fontId="1" fillId="6" borderId="3" xfId="0" applyFont="1" applyFill="1" applyBorder="1" applyAlignment="1">
      <alignment horizontal="left" vertical="center" wrapText="1"/>
    </xf>
    <xf numFmtId="0" fontId="1" fillId="6" borderId="4" xfId="0" applyFont="1" applyFill="1" applyBorder="1" applyAlignment="1">
      <alignment horizontal="left" vertical="center" wrapText="1"/>
    </xf>
    <xf numFmtId="0" fontId="1" fillId="6" borderId="8" xfId="0" applyFont="1" applyFill="1" applyBorder="1" applyAlignment="1">
      <alignment horizontal="left" vertical="center" wrapText="1"/>
    </xf>
    <xf numFmtId="0" fontId="1" fillId="6" borderId="5" xfId="0" applyFont="1" applyFill="1" applyBorder="1" applyAlignment="1">
      <alignment horizontal="left" vertical="center" wrapText="1"/>
    </xf>
    <xf numFmtId="0" fontId="1" fillId="6" borderId="2" xfId="0" applyFont="1" applyFill="1" applyBorder="1" applyAlignment="1">
      <alignment horizontal="left" vertical="center" wrapText="1"/>
    </xf>
    <xf numFmtId="0" fontId="1" fillId="6" borderId="10" xfId="0" applyFont="1" applyFill="1" applyBorder="1" applyAlignment="1">
      <alignment horizontal="left" vertical="center" wrapText="1"/>
    </xf>
    <xf numFmtId="0" fontId="8" fillId="0" borderId="12" xfId="0" applyFont="1" applyBorder="1" applyAlignment="1">
      <alignment horizontal="center" vertical="center" wrapText="1"/>
    </xf>
    <xf numFmtId="0" fontId="1" fillId="0" borderId="9" xfId="0" applyFont="1" applyBorder="1" applyAlignment="1">
      <alignment horizontal="left" vertical="center" wrapText="1"/>
    </xf>
    <xf numFmtId="0" fontId="1" fillId="0" borderId="9" xfId="0" applyFont="1" applyBorder="1" applyAlignment="1">
      <alignment horizontal="center" vertical="center" wrapText="1"/>
    </xf>
    <xf numFmtId="0" fontId="9" fillId="0" borderId="12" xfId="0" applyFont="1" applyBorder="1" applyAlignment="1">
      <alignment horizontal="center" vertical="center" wrapText="1"/>
    </xf>
    <xf numFmtId="0" fontId="1" fillId="0" borderId="13" xfId="0" applyFont="1" applyBorder="1" applyAlignment="1">
      <alignment horizontal="left" vertical="center" wrapText="1"/>
    </xf>
    <xf numFmtId="0" fontId="1" fillId="0" borderId="14" xfId="0" applyFont="1" applyBorder="1" applyAlignment="1">
      <alignment horizontal="left" vertical="center" wrapText="1"/>
    </xf>
    <xf numFmtId="0" fontId="1" fillId="0" borderId="17" xfId="0" applyFont="1" applyBorder="1" applyAlignment="1">
      <alignment horizontal="left" vertical="center" wrapText="1"/>
    </xf>
    <xf numFmtId="0" fontId="1" fillId="0" borderId="15" xfId="0" applyFont="1" applyBorder="1" applyAlignment="1">
      <alignment horizontal="left" vertical="center" wrapText="1"/>
    </xf>
    <xf numFmtId="0" fontId="1" fillId="0" borderId="16" xfId="0" applyFont="1" applyBorder="1" applyAlignment="1">
      <alignment horizontal="left" vertical="center" wrapText="1"/>
    </xf>
    <xf numFmtId="0" fontId="1" fillId="0" borderId="18" xfId="0" applyFont="1" applyBorder="1" applyAlignment="1">
      <alignment horizontal="left" vertical="center" wrapText="1"/>
    </xf>
    <xf numFmtId="0" fontId="10" fillId="0" borderId="0" xfId="0" applyFont="1" applyAlignment="1">
      <alignment horizontal="center" vertical="center" wrapText="1"/>
    </xf>
    <xf numFmtId="0" fontId="6" fillId="7" borderId="6" xfId="0" applyFont="1" applyFill="1" applyBorder="1" applyAlignment="1">
      <alignment horizontal="center" vertical="center"/>
    </xf>
    <xf numFmtId="0" fontId="6" fillId="7" borderId="7" xfId="0" applyFont="1" applyFill="1" applyBorder="1" applyAlignment="1">
      <alignment horizontal="center" vertical="center"/>
    </xf>
    <xf numFmtId="0" fontId="6" fillId="7" borderId="11" xfId="0" applyFont="1" applyFill="1" applyBorder="1" applyAlignment="1">
      <alignment horizontal="center" vertical="center"/>
    </xf>
    <xf numFmtId="0" fontId="8" fillId="4" borderId="0" xfId="0" applyFont="1" applyFill="1" applyAlignment="1">
      <alignment horizontal="center" vertical="center"/>
    </xf>
    <xf numFmtId="0" fontId="1" fillId="4" borderId="0" xfId="0" applyFont="1" applyFill="1" applyAlignment="1">
      <alignment horizontal="center" vertical="center"/>
    </xf>
    <xf numFmtId="0" fontId="7" fillId="4" borderId="0" xfId="0" applyFont="1" applyFill="1" applyAlignment="1">
      <alignment horizontal="center" vertical="center"/>
    </xf>
    <xf numFmtId="0" fontId="1" fillId="4" borderId="1" xfId="0" applyFont="1" applyFill="1" applyBorder="1" applyAlignment="1">
      <alignment horizontal="center" vertical="center"/>
    </xf>
    <xf numFmtId="0" fontId="1" fillId="0" borderId="12" xfId="0" applyFont="1" applyBorder="1" applyAlignment="1">
      <alignment horizontal="left" vertical="center" wrapText="1"/>
    </xf>
    <xf numFmtId="0" fontId="2" fillId="5" borderId="2" xfId="0" applyFont="1" applyFill="1" applyBorder="1" applyAlignment="1">
      <alignment horizontal="center" vertical="center"/>
    </xf>
    <xf numFmtId="0" fontId="2" fillId="5" borderId="0" xfId="0" applyFont="1" applyFill="1" applyAlignment="1">
      <alignment horizontal="center" vertical="center" wrapText="1"/>
    </xf>
  </cellXfs>
  <cellStyles count="2">
    <cellStyle name="常规" xfId="0" builtinId="0"/>
    <cellStyle name="常规 2" xfId="1" xr:uid="{00000000-0005-0000-0000-000031000000}"/>
  </cellStyles>
  <dxfs count="52">
    <dxf>
      <font>
        <b/>
        <sz val="11"/>
        <color rgb="FF00B0F0"/>
      </font>
    </dxf>
    <dxf>
      <font>
        <b/>
        <sz val="11"/>
        <color rgb="FF00B0F0"/>
      </font>
    </dxf>
    <dxf>
      <font>
        <b/>
        <sz val="11"/>
        <color rgb="FF00B0F0"/>
      </font>
    </dxf>
    <dxf>
      <font>
        <b/>
        <sz val="11"/>
        <color rgb="FF00B0F0"/>
      </font>
    </dxf>
    <dxf>
      <font>
        <b/>
        <sz val="11"/>
        <color rgb="FF00B0F0"/>
      </font>
    </dxf>
    <dxf>
      <font>
        <b/>
        <sz val="11"/>
        <color rgb="FF00B0F0"/>
      </font>
    </dxf>
    <dxf>
      <font>
        <b/>
        <i val="0"/>
        <color theme="1"/>
      </font>
    </dxf>
    <dxf>
      <font>
        <b/>
        <i val="0"/>
        <color theme="1"/>
      </font>
    </dxf>
    <dxf>
      <font>
        <b/>
        <i val="0"/>
        <color theme="8" tint="-0.499984740745262"/>
      </font>
    </dxf>
    <dxf>
      <font>
        <color rgb="FF00FF00"/>
      </font>
      <fill>
        <patternFill patternType="solid">
          <bgColor rgb="FF00FF00"/>
        </patternFill>
      </fill>
    </dxf>
    <dxf>
      <font>
        <b/>
        <i val="0"/>
        <color theme="1"/>
      </font>
    </dxf>
    <dxf>
      <font>
        <b/>
        <i val="0"/>
        <color theme="1"/>
      </font>
    </dxf>
    <dxf>
      <font>
        <b/>
        <i val="0"/>
        <color theme="8" tint="-0.499984740745262"/>
      </font>
    </dxf>
    <dxf>
      <font>
        <color rgb="FF00FF00"/>
      </font>
      <fill>
        <patternFill patternType="solid">
          <bgColor rgb="FF00FF00"/>
        </patternFill>
      </fill>
    </dxf>
    <dxf>
      <font>
        <b/>
        <i val="0"/>
        <color theme="1"/>
      </font>
    </dxf>
    <dxf>
      <font>
        <b/>
        <i val="0"/>
        <color theme="1"/>
      </font>
    </dxf>
    <dxf>
      <font>
        <b/>
        <i val="0"/>
        <color theme="8" tint="-0.499984740745262"/>
      </font>
    </dxf>
    <dxf>
      <font>
        <color rgb="FF00FF00"/>
      </font>
      <fill>
        <patternFill patternType="solid">
          <bgColor rgb="FF00FF00"/>
        </patternFill>
      </fill>
    </dxf>
    <dxf>
      <border>
        <left style="thin">
          <color rgb="FF00BA00"/>
        </left>
        <right style="thin">
          <color rgb="FF00BA00"/>
        </right>
        <top style="thin">
          <color rgb="FF00BA00"/>
        </top>
        <bottom style="thin">
          <color rgb="FF00BA00"/>
        </bottom>
      </border>
    </dxf>
    <dxf>
      <fill>
        <patternFill patternType="solid">
          <bgColor rgb="FFFF9900"/>
        </patternFill>
      </fill>
    </dxf>
    <dxf>
      <font>
        <color theme="1"/>
      </font>
      <fill>
        <patternFill patternType="solid">
          <bgColor theme="0" tint="-0.499984740745262"/>
        </patternFill>
      </fill>
    </dxf>
    <dxf>
      <fill>
        <patternFill patternType="solid">
          <bgColor theme="5" tint="0.79998168889431442"/>
        </patternFill>
      </fill>
    </dxf>
    <dxf>
      <fill>
        <patternFill patternType="solid">
          <bgColor theme="5" tint="0.79998168889431442"/>
        </patternFill>
      </fill>
    </dxf>
    <dxf>
      <font>
        <b/>
        <i val="0"/>
        <color theme="8" tint="-0.499984740745262"/>
      </font>
    </dxf>
    <dxf>
      <font>
        <b/>
        <i val="0"/>
        <color theme="4"/>
      </font>
      <fill>
        <patternFill patternType="none"/>
      </fill>
    </dxf>
    <dxf>
      <font>
        <color rgb="FF00E900"/>
      </font>
    </dxf>
    <dxf>
      <font>
        <color rgb="FFFE9C00"/>
      </font>
      <fill>
        <patternFill patternType="solid">
          <bgColor theme="0" tint="-0.14999847407452621"/>
        </patternFill>
      </fill>
    </dxf>
    <dxf>
      <font>
        <color rgb="FFDE0000"/>
      </font>
      <fill>
        <patternFill patternType="solid">
          <bgColor theme="0" tint="-0.34998626667073579"/>
        </patternFill>
      </fill>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b/>
        <i val="0"/>
        <color rgb="FF00B0F0"/>
      </font>
    </dxf>
  </dxfs>
  <tableStyles count="0" defaultTableStyle="TableStyleMedium2" defaultPivotStyle="PivotStyleLight16"/>
  <colors>
    <mruColors>
      <color rgb="FF00D800"/>
      <color rgb="FF00BA00"/>
      <color rgb="FFDE0000"/>
      <color rgb="FF00FF00"/>
      <color rgb="FF00E900"/>
      <color rgb="FFE5FFE5"/>
      <color rgb="FF009F00"/>
      <color rgb="FFEFE4F7"/>
      <color rgb="FFBDFFBD"/>
      <color rgb="FFF7F7E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tx>
            <c:v>基础属性</c:v>
          </c:tx>
          <c:spPr>
            <a:solidFill>
              <a:srgbClr val="00B0F0">
                <a:alpha val="75000"/>
              </a:srgbClr>
            </a:solidFill>
            <a:ln>
              <a:noFill/>
            </a:ln>
            <a:effectLst/>
          </c:spPr>
          <c:dLbls>
            <c:spPr>
              <a:noFill/>
              <a:ln>
                <a:noFill/>
              </a:ln>
              <a:effectLst/>
            </c:spPr>
            <c:txPr>
              <a:bodyPr rot="0" spcFirstLastPara="0" vertOverflow="ellipsis" vert="horz" wrap="square" lIns="38100" tIns="19050" rIns="38100" bIns="19050" anchor="ctr" anchorCtr="1"/>
              <a:lstStyle/>
              <a:p>
                <a:pPr>
                  <a:defRPr lang="zh-CN" sz="8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法术书目录!$AG$36:$AL$36</c:f>
              <c:strCache>
                <c:ptCount val="6"/>
                <c:pt idx="0">
                  <c:v>力量</c:v>
                </c:pt>
                <c:pt idx="1">
                  <c:v>敏捷</c:v>
                </c:pt>
                <c:pt idx="2">
                  <c:v>体质</c:v>
                </c:pt>
                <c:pt idx="3">
                  <c:v>智力</c:v>
                </c:pt>
                <c:pt idx="4">
                  <c:v>感知</c:v>
                </c:pt>
                <c:pt idx="5">
                  <c:v>魅力</c:v>
                </c:pt>
              </c:strCache>
            </c:strRef>
          </c:cat>
          <c:val>
            <c:numRef>
              <c:f>法术书目录!$AG$37:$AL$37</c:f>
              <c:numCache>
                <c:formatCode>General</c:formatCode>
                <c:ptCount val="6"/>
                <c:pt idx="0">
                  <c:v>14</c:v>
                </c:pt>
                <c:pt idx="1">
                  <c:v>14</c:v>
                </c:pt>
                <c:pt idx="2">
                  <c:v>14</c:v>
                </c:pt>
                <c:pt idx="3">
                  <c:v>15</c:v>
                </c:pt>
                <c:pt idx="4">
                  <c:v>16</c:v>
                </c:pt>
                <c:pt idx="5">
                  <c:v>12</c:v>
                </c:pt>
              </c:numCache>
            </c:numRef>
          </c:val>
          <c:extLst>
            <c:ext xmlns:c16="http://schemas.microsoft.com/office/drawing/2014/chart" uri="{C3380CC4-5D6E-409C-BE32-E72D297353CC}">
              <c16:uniqueId val="{00000000-C106-49A6-B8AF-8E9BC4C1C4F6}"/>
            </c:ext>
          </c:extLst>
        </c:ser>
        <c:dLbls>
          <c:showLegendKey val="0"/>
          <c:showVal val="0"/>
          <c:showCatName val="0"/>
          <c:showSerName val="0"/>
          <c:showPercent val="0"/>
          <c:showBubbleSize val="0"/>
        </c:dLbls>
        <c:axId val="17485398"/>
        <c:axId val="602771328"/>
      </c:radarChart>
      <c:catAx>
        <c:axId val="1748539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0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602771328"/>
        <c:crosses val="autoZero"/>
        <c:auto val="1"/>
        <c:lblAlgn val="ctr"/>
        <c:lblOffset val="100"/>
        <c:noMultiLvlLbl val="0"/>
      </c:catAx>
      <c:valAx>
        <c:axId val="602771328"/>
        <c:scaling>
          <c:orientation val="minMax"/>
          <c:max val="25"/>
        </c:scaling>
        <c:delete val="0"/>
        <c:axPos val="l"/>
        <c:majorGridlines>
          <c:spPr>
            <a:ln w="9525" cap="rnd" cmpd="sng" algn="ctr">
              <a:solidFill>
                <a:schemeClr val="bg1">
                  <a:lumMod val="50000"/>
                </a:schemeClr>
              </a:solidFill>
              <a:round/>
            </a:ln>
            <a:effectLst/>
          </c:spPr>
        </c:majorGridlines>
        <c:numFmt formatCode="General" sourceLinked="1"/>
        <c:majorTickMark val="none"/>
        <c:minorTickMark val="none"/>
        <c:tickLblPos val="none"/>
        <c:spPr>
          <a:noFill/>
          <a:ln>
            <a:noFill/>
          </a:ln>
          <a:effectLst/>
        </c:spPr>
        <c:txPr>
          <a:bodyPr rot="-60000000" spcFirstLastPara="0" vertOverflow="ellipsis" vert="horz" wrap="square" anchor="ctr" anchorCtr="1"/>
          <a:lstStyle/>
          <a:p>
            <a:pPr>
              <a:defRPr lang="zh-CN" sz="10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1748539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85000"/>
        </a:schemeClr>
      </a:solidFill>
      <a:round/>
    </a:ln>
    <a:effectLst/>
  </c:spPr>
  <c:txPr>
    <a:bodyPr/>
    <a:lstStyle/>
    <a:p>
      <a:pPr>
        <a:defRPr lang="zh-CN" sz="1000">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0"/>
          <c:order val="0"/>
          <c:spPr>
            <a:ln w="28575" cap="rnd">
              <a:solidFill>
                <a:srgbClr val="00B0F0">
                  <a:alpha val="75000"/>
                </a:srgbClr>
              </a:solidFill>
              <a:round/>
            </a:ln>
            <a:effectLst/>
          </c:spPr>
          <c:marker>
            <c:symbol val="circle"/>
            <c:size val="5"/>
            <c:spPr>
              <a:solidFill>
                <a:srgbClr val="0070C0">
                  <a:alpha val="75000"/>
                </a:srgbClr>
              </a:solidFill>
              <a:ln w="9525">
                <a:noFill/>
              </a:ln>
              <a:effectLst/>
            </c:spPr>
          </c:marker>
          <c:dLbls>
            <c:spPr>
              <a:noFill/>
              <a:ln>
                <a:noFill/>
              </a:ln>
              <a:effectLst/>
            </c:spPr>
            <c:txPr>
              <a:bodyPr rot="0" spcFirstLastPara="0" vertOverflow="ellipsis" vert="horz" wrap="square" lIns="38100" tIns="19050" rIns="38100" bIns="19050" anchor="ctr" anchorCtr="1"/>
              <a:lstStyle/>
              <a:p>
                <a:pPr>
                  <a:defRPr lang="zh-CN" sz="6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法术书目录!$AG$40:$AG$57</c:f>
              <c:strCache>
                <c:ptCount val="18"/>
                <c:pt idx="0">
                  <c:v>运动</c:v>
                </c:pt>
                <c:pt idx="1">
                  <c:v>特技</c:v>
                </c:pt>
                <c:pt idx="2">
                  <c:v>巧手</c:v>
                </c:pt>
                <c:pt idx="3">
                  <c:v>隐匿</c:v>
                </c:pt>
                <c:pt idx="4">
                  <c:v>调查</c:v>
                </c:pt>
                <c:pt idx="5">
                  <c:v>奥秘</c:v>
                </c:pt>
                <c:pt idx="6">
                  <c:v>历史</c:v>
                </c:pt>
                <c:pt idx="7">
                  <c:v>自然</c:v>
                </c:pt>
                <c:pt idx="8">
                  <c:v>宗教</c:v>
                </c:pt>
                <c:pt idx="9">
                  <c:v>察觉</c:v>
                </c:pt>
                <c:pt idx="10">
                  <c:v>洞悉</c:v>
                </c:pt>
                <c:pt idx="11">
                  <c:v>驯养</c:v>
                </c:pt>
                <c:pt idx="12">
                  <c:v>医疗</c:v>
                </c:pt>
                <c:pt idx="13">
                  <c:v>生存</c:v>
                </c:pt>
                <c:pt idx="14">
                  <c:v>说服</c:v>
                </c:pt>
                <c:pt idx="15">
                  <c:v>欺诈</c:v>
                </c:pt>
                <c:pt idx="16">
                  <c:v>威吓</c:v>
                </c:pt>
                <c:pt idx="17">
                  <c:v>表演</c:v>
                </c:pt>
              </c:strCache>
            </c:strRef>
          </c:cat>
          <c:val>
            <c:numRef>
              <c:f>法术书目录!$AH$40:$AH$57</c:f>
              <c:numCache>
                <c:formatCode>General</c:formatCode>
                <c:ptCount val="18"/>
                <c:pt idx="0">
                  <c:v>2</c:v>
                </c:pt>
                <c:pt idx="1">
                  <c:v>2</c:v>
                </c:pt>
                <c:pt idx="2">
                  <c:v>4</c:v>
                </c:pt>
                <c:pt idx="3">
                  <c:v>4</c:v>
                </c:pt>
                <c:pt idx="4">
                  <c:v>2</c:v>
                </c:pt>
                <c:pt idx="5">
                  <c:v>2</c:v>
                </c:pt>
                <c:pt idx="6">
                  <c:v>2</c:v>
                </c:pt>
                <c:pt idx="7">
                  <c:v>4</c:v>
                </c:pt>
                <c:pt idx="8">
                  <c:v>2</c:v>
                </c:pt>
                <c:pt idx="9">
                  <c:v>3</c:v>
                </c:pt>
                <c:pt idx="10">
                  <c:v>5</c:v>
                </c:pt>
                <c:pt idx="11">
                  <c:v>3</c:v>
                </c:pt>
                <c:pt idx="12">
                  <c:v>5</c:v>
                </c:pt>
                <c:pt idx="13">
                  <c:v>5</c:v>
                </c:pt>
                <c:pt idx="14">
                  <c:v>1</c:v>
                </c:pt>
                <c:pt idx="15">
                  <c:v>1</c:v>
                </c:pt>
                <c:pt idx="16">
                  <c:v>1</c:v>
                </c:pt>
                <c:pt idx="17">
                  <c:v>1</c:v>
                </c:pt>
              </c:numCache>
            </c:numRef>
          </c:val>
          <c:extLst>
            <c:ext xmlns:c16="http://schemas.microsoft.com/office/drawing/2014/chart" uri="{C3380CC4-5D6E-409C-BE32-E72D297353CC}">
              <c16:uniqueId val="{00000000-7B57-4868-8337-DAEFE11C5E92}"/>
            </c:ext>
          </c:extLst>
        </c:ser>
        <c:dLbls>
          <c:showLegendKey val="0"/>
          <c:showVal val="0"/>
          <c:showCatName val="0"/>
          <c:showSerName val="0"/>
          <c:showPercent val="0"/>
          <c:showBubbleSize val="0"/>
        </c:dLbls>
        <c:axId val="997996615"/>
        <c:axId val="630222631"/>
      </c:radarChart>
      <c:catAx>
        <c:axId val="99799661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630222631"/>
        <c:crosses val="autoZero"/>
        <c:auto val="1"/>
        <c:lblAlgn val="ctr"/>
        <c:lblOffset val="100"/>
        <c:noMultiLvlLbl val="0"/>
      </c:catAx>
      <c:valAx>
        <c:axId val="630222631"/>
        <c:scaling>
          <c:orientation val="minMax"/>
          <c:max val="20"/>
          <c:min val="-10"/>
        </c:scaling>
        <c:delete val="0"/>
        <c:axPos val="l"/>
        <c:majorGridlines>
          <c:spPr>
            <a:ln w="9525" cap="flat" cmpd="sng" algn="ctr">
              <a:solidFill>
                <a:schemeClr val="bg1">
                  <a:lumMod val="50000"/>
                </a:schemeClr>
              </a:solidFill>
              <a:round/>
            </a:ln>
            <a:effectLst/>
          </c:spPr>
        </c:majorGridlines>
        <c:numFmt formatCode="General" sourceLinked="1"/>
        <c:majorTickMark val="none"/>
        <c:minorTickMark val="none"/>
        <c:tickLblPos val="none"/>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9979966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85000"/>
        </a:schemeClr>
      </a:solidFill>
      <a:round/>
    </a:ln>
    <a:effectLst/>
  </c:spPr>
  <c:txPr>
    <a:bodyPr/>
    <a:lstStyle/>
    <a:p>
      <a:pPr>
        <a:defRPr lang="zh-CN">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16" fmlaLink="L32" max="9999" page="10"/>
</file>

<file path=xl/ctrlProps/ctrlProp2.xml><?xml version="1.0" encoding="utf-8"?>
<formControlPr xmlns="http://schemas.microsoft.com/office/spreadsheetml/2009/9/main" objectType="Spin" dx="16" fmlaLink="$M$29" max="9999" page="10" val="15"/>
</file>

<file path=xl/ctrlProps/ctrlProp3.xml><?xml version="1.0" encoding="utf-8"?>
<formControlPr xmlns="http://schemas.microsoft.com/office/spreadsheetml/2009/9/main" objectType="Spin" dx="16" fmlaLink="$X$29" max="9999" page="10" val="0"/>
</file>

<file path=xl/ctrlProps/ctrlProp4.xml><?xml version="1.0" encoding="utf-8"?>
<formControlPr xmlns="http://schemas.microsoft.com/office/spreadsheetml/2009/9/main" objectType="CheckBox" fmlaLink="DB!$A$25"/>
</file>

<file path=xl/ctrlProps/ctrlProp5.xml><?xml version="1.0" encoding="utf-8"?>
<formControlPr xmlns="http://schemas.microsoft.com/office/spreadsheetml/2009/9/main" objectType="CheckBox"/>
</file>

<file path=xl/ctrlProps/ctrlProp6.xml><?xml version="1.0" encoding="utf-8"?>
<formControlPr xmlns="http://schemas.microsoft.com/office/spreadsheetml/2009/9/main" objectType="Spin" dx="16" fmlaLink="$AR$47" max="100" page="10" val="0"/>
</file>

<file path=xl/ctrlProps/ctrlProp7.xml><?xml version="1.0" encoding="utf-8"?>
<formControlPr xmlns="http://schemas.microsoft.com/office/spreadsheetml/2009/9/main" objectType="Spin" dx="16" fmlaLink="$AR$48" max="100" page="10" val="0"/>
</file>

<file path=xl/ctrlProps/ctrlProp8.xml><?xml version="1.0" encoding="utf-8"?>
<formControlPr xmlns="http://schemas.microsoft.com/office/spreadsheetml/2009/9/main" objectType="Spin" dx="16" fmlaLink="$AR$49" max="100" page="10" val="0"/>
</file>

<file path=xl/ctrlProps/ctrlProp9.xml><?xml version="1.0" encoding="utf-8"?>
<formControlPr xmlns="http://schemas.microsoft.com/office/spreadsheetml/2009/9/main" objectType="Spin" dx="16" fmlaLink="$AR$50" max="100" page="10" val="0"/>
</file>

<file path=xl/ctrlProps/ctrlProp10.xml><?xml version="1.0" encoding="utf-8"?>
<formControlPr xmlns="http://schemas.microsoft.com/office/spreadsheetml/2009/9/main" objectType="Spin" dx="16" fmlaLink="$AR$51" max="100" page="10" val="0"/>
</file>

<file path=xl/ctrlProps/ctrlProp11.xml><?xml version="1.0" encoding="utf-8"?>
<formControlPr xmlns="http://schemas.microsoft.com/office/spreadsheetml/2009/9/main" objectType="CheckBox" fmlaLink="$A$47"/>
</file>

<file path=xl/ctrlProps/ctrlProp12.xml><?xml version="1.0" encoding="utf-8"?>
<formControlPr xmlns="http://schemas.microsoft.com/office/spreadsheetml/2009/9/main" objectType="CheckBox" checked="Checked" fmlaLink="$A$48"/>
</file>

<file path=xl/ctrlProps/ctrlProp13.xml><?xml version="1.0" encoding="utf-8"?>
<formControlPr xmlns="http://schemas.microsoft.com/office/spreadsheetml/2009/9/main" objectType="CheckBox" checked="Checked" fmlaLink="$A$49"/>
</file>

<file path=xl/ctrlProps/ctrlProp14.xml><?xml version="1.0" encoding="utf-8"?>
<formControlPr xmlns="http://schemas.microsoft.com/office/spreadsheetml/2009/9/main" objectType="CheckBox" fmlaLink="$A$51"/>
</file>

<file path=xl/ctrlProps/ctrlProp15.xml><?xml version="1.0" encoding="utf-8"?>
<formControlPr xmlns="http://schemas.microsoft.com/office/spreadsheetml/2009/9/main" objectType="CheckBox" fmlaLink="$A$52"/>
</file>

<file path=xl/ctrlProps/ctrlProp16.xml><?xml version="1.0" encoding="utf-8"?>
<formControlPr xmlns="http://schemas.microsoft.com/office/spreadsheetml/2009/9/main" objectType="CheckBox" fmlaLink="$A$53"/>
</file>

<file path=xl/ctrlProps/ctrlProp17.xml><?xml version="1.0" encoding="utf-8"?>
<formControlPr xmlns="http://schemas.microsoft.com/office/spreadsheetml/2009/9/main" objectType="CheckBox" checked="Checked" fmlaLink="$A$54"/>
</file>

<file path=xl/ctrlProps/ctrlProp18.xml><?xml version="1.0" encoding="utf-8"?>
<formControlPr xmlns="http://schemas.microsoft.com/office/spreadsheetml/2009/9/main" objectType="CheckBox" fmlaLink="$A$55"/>
</file>

<file path=xl/ctrlProps/ctrlProp19.xml><?xml version="1.0" encoding="utf-8"?>
<formControlPr xmlns="http://schemas.microsoft.com/office/spreadsheetml/2009/9/main" objectType="CheckBox" fmlaLink="$A$57"/>
</file>

<file path=xl/ctrlProps/ctrlProp20.xml><?xml version="1.0" encoding="utf-8"?>
<formControlPr xmlns="http://schemas.microsoft.com/office/spreadsheetml/2009/9/main" objectType="CheckBox" checked="Checked" fmlaLink="$A$58"/>
</file>

<file path=xl/ctrlProps/ctrlProp21.xml><?xml version="1.0" encoding="utf-8"?>
<formControlPr xmlns="http://schemas.microsoft.com/office/spreadsheetml/2009/9/main" objectType="CheckBox" fmlaLink="$A$59"/>
</file>

<file path=xl/ctrlProps/ctrlProp22.xml><?xml version="1.0" encoding="utf-8"?>
<formControlPr xmlns="http://schemas.microsoft.com/office/spreadsheetml/2009/9/main" objectType="CheckBox" checked="Checked" fmlaLink="$A$60"/>
</file>

<file path=xl/ctrlProps/ctrlProp23.xml><?xml version="1.0" encoding="utf-8"?>
<formControlPr xmlns="http://schemas.microsoft.com/office/spreadsheetml/2009/9/main" objectType="CheckBox" checked="Checked" fmlaLink="$A$61"/>
</file>

<file path=xl/ctrlProps/ctrlProp24.xml><?xml version="1.0" encoding="utf-8"?>
<formControlPr xmlns="http://schemas.microsoft.com/office/spreadsheetml/2009/9/main" objectType="CheckBox" fmlaLink="$A$63"/>
</file>

<file path=xl/ctrlProps/ctrlProp25.xml><?xml version="1.0" encoding="utf-8"?>
<formControlPr xmlns="http://schemas.microsoft.com/office/spreadsheetml/2009/9/main" objectType="CheckBox" fmlaLink="$A$64"/>
</file>

<file path=xl/ctrlProps/ctrlProp26.xml><?xml version="1.0" encoding="utf-8"?>
<formControlPr xmlns="http://schemas.microsoft.com/office/spreadsheetml/2009/9/main" objectType="CheckBox" fmlaLink="$A$65"/>
</file>

<file path=xl/ctrlProps/ctrlProp27.xml><?xml version="1.0" encoding="utf-8"?>
<formControlPr xmlns="http://schemas.microsoft.com/office/spreadsheetml/2009/9/main" objectType="CheckBox" fmlaLink="$A$66"/>
</file>

<file path=xl/ctrlProps/ctrlProp28.xml><?xml version="1.0" encoding="utf-8"?>
<formControlPr xmlns="http://schemas.microsoft.com/office/spreadsheetml/2009/9/main" objectType="CheckBox" fmlaLink="$A$45"/>
</file>

<file path=xl/ctrlProps/ctrlProp29.xml><?xml version="1.0" encoding="utf-8"?>
<formControlPr xmlns="http://schemas.microsoft.com/office/spreadsheetml/2009/9/main" objectType="CheckBox" fmlaLink="$A$14"/>
</file>

<file path=xl/ctrlProps/ctrlProp30.xml><?xml version="1.0" encoding="utf-8"?>
<formControlPr xmlns="http://schemas.microsoft.com/office/spreadsheetml/2009/9/main" objectType="CheckBox" fmlaLink="$A$16"/>
</file>

<file path=xl/ctrlProps/ctrlProp31.xml><?xml version="1.0" encoding="utf-8"?>
<formControlPr xmlns="http://schemas.microsoft.com/office/spreadsheetml/2009/9/main" objectType="CheckBox" fmlaLink="$A$18"/>
</file>

<file path=xl/ctrlProps/ctrlProp32.xml><?xml version="1.0" encoding="utf-8"?>
<formControlPr xmlns="http://schemas.microsoft.com/office/spreadsheetml/2009/9/main" objectType="CheckBox" fmlaLink="$A$20"/>
</file>

<file path=xl/ctrlProps/ctrlProp33.xml><?xml version="1.0" encoding="utf-8"?>
<formControlPr xmlns="http://schemas.microsoft.com/office/spreadsheetml/2009/9/main" objectType="CheckBox" fmlaLink="$A$22"/>
</file>

<file path=xl/ctrlProps/ctrlProp34.xml><?xml version="1.0" encoding="utf-8"?>
<formControlPr xmlns="http://schemas.microsoft.com/office/spreadsheetml/2009/9/main" objectType="CheckBox" fmlaLink="$A$24"/>
</file>

<file path=xl/ctrlProps/ctrlProp35.xml><?xml version="1.0" encoding="utf-8"?>
<formControlPr xmlns="http://schemas.microsoft.com/office/spreadsheetml/2009/9/main" objectType="CheckBox" fmlaLink="$K$47"/>
</file>

<file path=xl/ctrlProps/ctrlProp36.xml><?xml version="1.0" encoding="utf-8"?>
<formControlPr xmlns="http://schemas.microsoft.com/office/spreadsheetml/2009/9/main" objectType="CheckBox" fmlaLink="$K$48"/>
</file>

<file path=xl/ctrlProps/ctrlProp37.xml><?xml version="1.0" encoding="utf-8"?>
<formControlPr xmlns="http://schemas.microsoft.com/office/spreadsheetml/2009/9/main" objectType="CheckBox" fmlaLink="$K$49"/>
</file>

<file path=xl/ctrlProps/ctrlProp38.xml><?xml version="1.0" encoding="utf-8"?>
<formControlPr xmlns="http://schemas.microsoft.com/office/spreadsheetml/2009/9/main" objectType="CheckBox" fmlaLink="$K$50"/>
</file>

<file path=xl/ctrlProps/ctrlProp39.xml><?xml version="1.0" encoding="utf-8"?>
<formControlPr xmlns="http://schemas.microsoft.com/office/spreadsheetml/2009/9/main" objectType="CheckBox" fmlaLink="$K$51"/>
</file>

<file path=xl/ctrlProps/ctrlProp40.xml><?xml version="1.0" encoding="utf-8"?>
<formControlPr xmlns="http://schemas.microsoft.com/office/spreadsheetml/2009/9/main" objectType="CheckBox"/>
</file>

<file path=xl/ctrlProps/ctrlProp41.xml><?xml version="1.0" encoding="utf-8"?>
<formControlPr xmlns="http://schemas.microsoft.com/office/spreadsheetml/2009/9/main" objectType="CheckBox"/>
</file>

<file path=xl/ctrlProps/ctrlProp42.xml><?xml version="1.0" encoding="utf-8"?>
<formControlPr xmlns="http://schemas.microsoft.com/office/spreadsheetml/2009/9/main" objectType="CheckBox"/>
</file>

<file path=xl/ctrlProps/ctrlProp43.xml><?xml version="1.0" encoding="utf-8"?>
<formControlPr xmlns="http://schemas.microsoft.com/office/spreadsheetml/2009/9/main" objectType="CheckBox" fmlaLink="法术书目录!$R$13"/>
</file>

<file path=xl/ctrlProps/ctrlProp44.xml><?xml version="1.0" encoding="utf-8"?>
<formControlPr xmlns="http://schemas.microsoft.com/office/spreadsheetml/2009/9/main" objectType="CheckBox" fmlaLink="法术书目录!$R$14"/>
</file>

<file path=xl/ctrlProps/ctrlProp45.xml><?xml version="1.0" encoding="utf-8"?>
<formControlPr xmlns="http://schemas.microsoft.com/office/spreadsheetml/2009/9/main" objectType="CheckBox" checked="Checked" fmlaLink="法术书目录!$R$15"/>
</file>

<file path=xl/ctrlProps/ctrlProp46.xml><?xml version="1.0" encoding="utf-8"?>
<formControlPr xmlns="http://schemas.microsoft.com/office/spreadsheetml/2009/9/main" objectType="CheckBox" fmlaLink="法术书目录!$R$42"/>
</file>

<file path=xl/ctrlProps/ctrlProp47.xml><?xml version="1.0" encoding="utf-8"?>
<formControlPr xmlns="http://schemas.microsoft.com/office/spreadsheetml/2009/9/main" objectType="CheckBox" fmlaLink="法术书目录!$R$29"/>
</file>

<file path=xl/ctrlProps/ctrlProp48.xml><?xml version="1.0" encoding="utf-8"?>
<formControlPr xmlns="http://schemas.microsoft.com/office/spreadsheetml/2009/9/main" objectType="CheckBox" fmlaLink="法术书目录!$R$30"/>
</file>

<file path=xl/ctrlProps/ctrlProp49.xml><?xml version="1.0" encoding="utf-8"?>
<formControlPr xmlns="http://schemas.microsoft.com/office/spreadsheetml/2009/9/main" objectType="CheckBox" fmlaLink="法术书目录!$R$31"/>
</file>

<file path=xl/ctrlProps/ctrlProp50.xml><?xml version="1.0" encoding="utf-8"?>
<formControlPr xmlns="http://schemas.microsoft.com/office/spreadsheetml/2009/9/main" objectType="CheckBox" fmlaLink="法术书目录!$R$32"/>
</file>

<file path=xl/ctrlProps/ctrlProp51.xml><?xml version="1.0" encoding="utf-8"?>
<formControlPr xmlns="http://schemas.microsoft.com/office/spreadsheetml/2009/9/main" objectType="CheckBox" fmlaLink="法术书目录!$R$34"/>
</file>

<file path=xl/ctrlProps/ctrlProp52.xml><?xml version="1.0" encoding="utf-8"?>
<formControlPr xmlns="http://schemas.microsoft.com/office/spreadsheetml/2009/9/main" objectType="CheckBox" fmlaLink="法术书目录!$R$35"/>
</file>

<file path=xl/ctrlProps/ctrlProp53.xml><?xml version="1.0" encoding="utf-8"?>
<formControlPr xmlns="http://schemas.microsoft.com/office/spreadsheetml/2009/9/main" objectType="CheckBox" fmlaLink="法术书目录!$R$36"/>
</file>

<file path=xl/ctrlProps/ctrlProp54.xml><?xml version="1.0" encoding="utf-8"?>
<formControlPr xmlns="http://schemas.microsoft.com/office/spreadsheetml/2009/9/main" objectType="CheckBox" fmlaLink="法术书目录!$R$37"/>
</file>

<file path=xl/ctrlProps/ctrlProp55.xml><?xml version="1.0" encoding="utf-8"?>
<formControlPr xmlns="http://schemas.microsoft.com/office/spreadsheetml/2009/9/main" objectType="CheckBox" fmlaLink="法术书目录!$R$38"/>
</file>

<file path=xl/ctrlProps/ctrlProp56.xml><?xml version="1.0" encoding="utf-8"?>
<formControlPr xmlns="http://schemas.microsoft.com/office/spreadsheetml/2009/9/main" objectType="CheckBox" fmlaLink="法术书目录!$R$39"/>
</file>

<file path=xl/ctrlProps/ctrlProp57.xml><?xml version="1.0" encoding="utf-8"?>
<formControlPr xmlns="http://schemas.microsoft.com/office/spreadsheetml/2009/9/main" objectType="CheckBox" fmlaLink="法术书目录!$R$40"/>
</file>

<file path=xl/ctrlProps/ctrlProp58.xml><?xml version="1.0" encoding="utf-8"?>
<formControlPr xmlns="http://schemas.microsoft.com/office/spreadsheetml/2009/9/main" objectType="CheckBox" fmlaLink="法术书目录!$R$41"/>
</file>

<file path=xl/ctrlProps/ctrlProp59.xml><?xml version="1.0" encoding="utf-8"?>
<formControlPr xmlns="http://schemas.microsoft.com/office/spreadsheetml/2009/9/main" objectType="Spin" dx="16" fmlaLink="$N$40" max="100" page="10" val="0"/>
</file>

<file path=xl/ctrlProps/ctrlProp60.xml><?xml version="1.0" encoding="utf-8"?>
<formControlPr xmlns="http://schemas.microsoft.com/office/spreadsheetml/2009/9/main" objectType="Spin" dx="16" fmlaLink="$W$40" max="100" page="10" val="0"/>
</file>

<file path=xl/ctrlProps/ctrlProp61.xml><?xml version="1.0" encoding="utf-8"?>
<formControlPr xmlns="http://schemas.microsoft.com/office/spreadsheetml/2009/9/main" objectType="CheckBox" fmlaLink="$AW71"/>
</file>

<file path=xl/ctrlProps/ctrlProp62.xml><?xml version="1.0" encoding="utf-8"?>
<formControlPr xmlns="http://schemas.microsoft.com/office/spreadsheetml/2009/9/main" objectType="CheckBox" fmlaLink="$AW72"/>
</file>

<file path=xl/ctrlProps/ctrlProp63.xml><?xml version="1.0" encoding="utf-8"?>
<formControlPr xmlns="http://schemas.microsoft.com/office/spreadsheetml/2009/9/main" objectType="CheckBox" fmlaLink="$AW73"/>
</file>

<file path=xl/ctrlProps/ctrlProp64.xml><?xml version="1.0" encoding="utf-8"?>
<formControlPr xmlns="http://schemas.microsoft.com/office/spreadsheetml/2009/9/main" objectType="CheckBox" fmlaLink="$AW74"/>
</file>

<file path=xl/ctrlProps/ctrlProp65.xml><?xml version="1.0" encoding="utf-8"?>
<formControlPr xmlns="http://schemas.microsoft.com/office/spreadsheetml/2009/9/main" objectType="CheckBox" fmlaLink="$AW75"/>
</file>

<file path=xl/ctrlProps/ctrlProp66.xml><?xml version="1.0" encoding="utf-8"?>
<formControlPr xmlns="http://schemas.microsoft.com/office/spreadsheetml/2009/9/main" objectType="CheckBox" fmlaLink="$AW76"/>
</file>

<file path=xl/ctrlProps/ctrlProp67.xml><?xml version="1.0" encoding="utf-8"?>
<formControlPr xmlns="http://schemas.microsoft.com/office/spreadsheetml/2009/9/main" objectType="CheckBox" fmlaLink="法术书目录!$R$28"/>
</file>

<file path=xl/ctrlProps/ctrlProp68.xml><?xml version="1.0" encoding="utf-8"?>
<formControlPr xmlns="http://schemas.microsoft.com/office/spreadsheetml/2009/9/main" objectType="CheckBox" fmlaLink="法术书目录!$R$27"/>
</file>

<file path=xl/ctrlProps/ctrlProp69.xml><?xml version="1.0" encoding="utf-8"?>
<formControlPr xmlns="http://schemas.microsoft.com/office/spreadsheetml/2009/9/main" objectType="CheckBox" fmlaLink="法术书目录!$R$27"/>
</file>

<file path=xl/ctrlProps/ctrlProp70.xml><?xml version="1.0" encoding="utf-8"?>
<formControlPr xmlns="http://schemas.microsoft.com/office/spreadsheetml/2009/9/main" objectType="CheckBox" fmlaLink="$AT$46"/>
</file>

<file path=xl/ctrlProps/ctrlProp71.xml><?xml version="1.0" encoding="utf-8"?>
<formControlPr xmlns="http://schemas.microsoft.com/office/spreadsheetml/2009/9/main" objectType="Spin" dx="16" fmlaLink="法术书目录!$O$1" max="90" page="10" val="8"/>
</file>

<file path=xl/ctrlProps/ctrlProp72.xml><?xml version="1.0" encoding="utf-8"?>
<formControlPr xmlns="http://schemas.microsoft.com/office/spreadsheetml/2009/9/main" objectType="Spin" dx="16" fmlaLink="法术书目录!$O$2" max="90" page="10"/>
</file>

<file path=xl/ctrlProps/ctrlProp73.xml><?xml version="1.0" encoding="utf-8"?>
<formControlPr xmlns="http://schemas.microsoft.com/office/spreadsheetml/2009/9/main" objectType="Spin" dx="16" fmlaLink="法术书目录!$O$3" max="90" page="10"/>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wmf"/><Relationship Id="rId1" Type="http://schemas.openxmlformats.org/officeDocument/2006/relationships/image" Target="../media/image1.png"/><Relationship Id="rId4" Type="http://schemas.openxmlformats.org/officeDocument/2006/relationships/image" Target="../media/image4.w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19</xdr:col>
          <xdr:colOff>0</xdr:colOff>
          <xdr:row>31</xdr:row>
          <xdr:rowOff>0</xdr:rowOff>
        </xdr:from>
        <xdr:to>
          <xdr:col>20</xdr:col>
          <xdr:colOff>38100</xdr:colOff>
          <xdr:row>32</xdr:row>
          <xdr:rowOff>95250</xdr:rowOff>
        </xdr:to>
        <xdr:sp macro="" textlink="">
          <xdr:nvSpPr>
            <xdr:cNvPr id="2061" name="Spinner 13" hidden="1">
              <a:extLst>
                <a:ext uri="{63B3BB69-23CF-44E3-9099-C40C66FF867C}">
                  <a14:compatExt spid="_x0000_s2061"/>
                </a:ext>
                <a:ext uri="{FF2B5EF4-FFF2-40B4-BE49-F238E27FC236}">
                  <a16:creationId xmlns:a16="http://schemas.microsoft.com/office/drawing/2014/main" id="{00000000-0008-0000-0100-00000D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28</xdr:row>
          <xdr:rowOff>0</xdr:rowOff>
        </xdr:from>
        <xdr:to>
          <xdr:col>20</xdr:col>
          <xdr:colOff>38100</xdr:colOff>
          <xdr:row>29</xdr:row>
          <xdr:rowOff>209550</xdr:rowOff>
        </xdr:to>
        <xdr:sp macro="" textlink="">
          <xdr:nvSpPr>
            <xdr:cNvPr id="2062" name="Spinner 14" hidden="1">
              <a:extLst>
                <a:ext uri="{63B3BB69-23CF-44E3-9099-C40C66FF867C}">
                  <a14:compatExt spid="_x0000_s2062"/>
                </a:ext>
                <a:ext uri="{FF2B5EF4-FFF2-40B4-BE49-F238E27FC236}">
                  <a16:creationId xmlns:a16="http://schemas.microsoft.com/office/drawing/2014/main" id="{00000000-0008-0000-0100-00000E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0</xdr:colOff>
          <xdr:row>27</xdr:row>
          <xdr:rowOff>209550</xdr:rowOff>
        </xdr:from>
        <xdr:to>
          <xdr:col>26</xdr:col>
          <xdr:colOff>38100</xdr:colOff>
          <xdr:row>32</xdr:row>
          <xdr:rowOff>88900</xdr:rowOff>
        </xdr:to>
        <xdr:sp macro="" textlink="">
          <xdr:nvSpPr>
            <xdr:cNvPr id="2064" name="Spinner 16" hidden="1">
              <a:extLst>
                <a:ext uri="{63B3BB69-23CF-44E3-9099-C40C66FF867C}">
                  <a14:compatExt spid="_x0000_s2064"/>
                </a:ext>
                <a:ext uri="{FF2B5EF4-FFF2-40B4-BE49-F238E27FC236}">
                  <a16:creationId xmlns:a16="http://schemas.microsoft.com/office/drawing/2014/main" id="{00000000-0008-0000-0100-000010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32</xdr:row>
          <xdr:rowOff>88900</xdr:rowOff>
        </xdr:from>
        <xdr:to>
          <xdr:col>3</xdr:col>
          <xdr:colOff>88900</xdr:colOff>
          <xdr:row>34</xdr:row>
          <xdr:rowOff>6350</xdr:rowOff>
        </xdr:to>
        <xdr:sp macro="" textlink="">
          <xdr:nvSpPr>
            <xdr:cNvPr id="2067" name="Check Box 19" hidden="1">
              <a:extLst>
                <a:ext uri="{63B3BB69-23CF-44E3-9099-C40C66FF867C}">
                  <a14:compatExt spid="_x0000_s2067"/>
                </a:ext>
                <a:ext uri="{FF2B5EF4-FFF2-40B4-BE49-F238E27FC236}">
                  <a16:creationId xmlns:a16="http://schemas.microsoft.com/office/drawing/2014/main" id="{00000000-0008-0000-0100-00001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900" b="0" i="0" u="none" strike="noStrike" baseline="0">
                  <a:solidFill>
                    <a:srgbClr val="000000"/>
                  </a:solidFill>
                  <a:latin typeface="宋体"/>
                  <a:ea typeface="宋体"/>
                </a:rPr>
                <a:t>盾牌</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25400</xdr:colOff>
          <xdr:row>43</xdr:row>
          <xdr:rowOff>209550</xdr:rowOff>
        </xdr:from>
        <xdr:to>
          <xdr:col>36</xdr:col>
          <xdr:colOff>95250</xdr:colOff>
          <xdr:row>44</xdr:row>
          <xdr:rowOff>209550</xdr:rowOff>
        </xdr:to>
        <xdr:sp macro="" textlink="">
          <xdr:nvSpPr>
            <xdr:cNvPr id="2068" name="Check Box 20" hidden="1">
              <a:extLst>
                <a:ext uri="{63B3BB69-23CF-44E3-9099-C40C66FF867C}">
                  <a14:compatExt spid="_x0000_s2068"/>
                </a:ext>
                <a:ext uri="{FF2B5EF4-FFF2-40B4-BE49-F238E27FC236}">
                  <a16:creationId xmlns:a16="http://schemas.microsoft.com/office/drawing/2014/main" id="{00000000-0008-0000-0100-00001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900" b="0" i="0" u="none" strike="noStrike" baseline="0">
                  <a:solidFill>
                    <a:srgbClr val="000000"/>
                  </a:solidFill>
                  <a:latin typeface="宋体"/>
                  <a:ea typeface="宋体"/>
                </a:rPr>
                <a:t>劣势</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46</xdr:row>
          <xdr:rowOff>0</xdr:rowOff>
        </xdr:from>
        <xdr:to>
          <xdr:col>46</xdr:col>
          <xdr:colOff>0</xdr:colOff>
          <xdr:row>46</xdr:row>
          <xdr:rowOff>209550</xdr:rowOff>
        </xdr:to>
        <xdr:sp macro="" textlink="">
          <xdr:nvSpPr>
            <xdr:cNvPr id="2071" name="Spinner 23" hidden="1">
              <a:extLst>
                <a:ext uri="{63B3BB69-23CF-44E3-9099-C40C66FF867C}">
                  <a14:compatExt spid="_x0000_s2071"/>
                </a:ext>
                <a:ext uri="{FF2B5EF4-FFF2-40B4-BE49-F238E27FC236}">
                  <a16:creationId xmlns:a16="http://schemas.microsoft.com/office/drawing/2014/main" id="{00000000-0008-0000-0100-000017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47</xdr:row>
          <xdr:rowOff>0</xdr:rowOff>
        </xdr:from>
        <xdr:to>
          <xdr:col>46</xdr:col>
          <xdr:colOff>0</xdr:colOff>
          <xdr:row>47</xdr:row>
          <xdr:rowOff>209550</xdr:rowOff>
        </xdr:to>
        <xdr:sp macro="" textlink="">
          <xdr:nvSpPr>
            <xdr:cNvPr id="2076" name="Spinner 28" hidden="1">
              <a:extLst>
                <a:ext uri="{63B3BB69-23CF-44E3-9099-C40C66FF867C}">
                  <a14:compatExt spid="_x0000_s2076"/>
                </a:ext>
                <a:ext uri="{FF2B5EF4-FFF2-40B4-BE49-F238E27FC236}">
                  <a16:creationId xmlns:a16="http://schemas.microsoft.com/office/drawing/2014/main" id="{00000000-0008-0000-0100-00001C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48</xdr:row>
          <xdr:rowOff>0</xdr:rowOff>
        </xdr:from>
        <xdr:to>
          <xdr:col>46</xdr:col>
          <xdr:colOff>0</xdr:colOff>
          <xdr:row>48</xdr:row>
          <xdr:rowOff>209550</xdr:rowOff>
        </xdr:to>
        <xdr:sp macro="" textlink="">
          <xdr:nvSpPr>
            <xdr:cNvPr id="2077" name="Spinner 29" hidden="1">
              <a:extLst>
                <a:ext uri="{63B3BB69-23CF-44E3-9099-C40C66FF867C}">
                  <a14:compatExt spid="_x0000_s2077"/>
                </a:ext>
                <a:ext uri="{FF2B5EF4-FFF2-40B4-BE49-F238E27FC236}">
                  <a16:creationId xmlns:a16="http://schemas.microsoft.com/office/drawing/2014/main" id="{00000000-0008-0000-0100-00001D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49</xdr:row>
          <xdr:rowOff>0</xdr:rowOff>
        </xdr:from>
        <xdr:to>
          <xdr:col>46</xdr:col>
          <xdr:colOff>0</xdr:colOff>
          <xdr:row>49</xdr:row>
          <xdr:rowOff>209550</xdr:rowOff>
        </xdr:to>
        <xdr:sp macro="" textlink="">
          <xdr:nvSpPr>
            <xdr:cNvPr id="2078" name="Spinner 30" hidden="1">
              <a:extLst>
                <a:ext uri="{63B3BB69-23CF-44E3-9099-C40C66FF867C}">
                  <a14:compatExt spid="_x0000_s2078"/>
                </a:ext>
                <a:ext uri="{FF2B5EF4-FFF2-40B4-BE49-F238E27FC236}">
                  <a16:creationId xmlns:a16="http://schemas.microsoft.com/office/drawing/2014/main" id="{00000000-0008-0000-0100-00001E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50</xdr:row>
          <xdr:rowOff>0</xdr:rowOff>
        </xdr:from>
        <xdr:to>
          <xdr:col>46</xdr:col>
          <xdr:colOff>0</xdr:colOff>
          <xdr:row>50</xdr:row>
          <xdr:rowOff>209550</xdr:rowOff>
        </xdr:to>
        <xdr:sp macro="" textlink="">
          <xdr:nvSpPr>
            <xdr:cNvPr id="2079" name="Spinner 31" hidden="1">
              <a:extLst>
                <a:ext uri="{63B3BB69-23CF-44E3-9099-C40C66FF867C}">
                  <a14:compatExt spid="_x0000_s2079"/>
                </a:ext>
                <a:ext uri="{FF2B5EF4-FFF2-40B4-BE49-F238E27FC236}">
                  <a16:creationId xmlns:a16="http://schemas.microsoft.com/office/drawing/2014/main" id="{00000000-0008-0000-0100-00001F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46</xdr:row>
          <xdr:rowOff>0</xdr:rowOff>
        </xdr:from>
        <xdr:to>
          <xdr:col>2</xdr:col>
          <xdr:colOff>95250</xdr:colOff>
          <xdr:row>47</xdr:row>
          <xdr:rowOff>0</xdr:rowOff>
        </xdr:to>
        <xdr:sp macro="" textlink="">
          <xdr:nvSpPr>
            <xdr:cNvPr id="2117" name="Check Box 69" hidden="1">
              <a:extLst>
                <a:ext uri="{63B3BB69-23CF-44E3-9099-C40C66FF867C}">
                  <a14:compatExt spid="_x0000_s2117"/>
                </a:ext>
                <a:ext uri="{FF2B5EF4-FFF2-40B4-BE49-F238E27FC236}">
                  <a16:creationId xmlns:a16="http://schemas.microsoft.com/office/drawing/2014/main" id="{00000000-0008-0000-0100-00004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47</xdr:row>
          <xdr:rowOff>0</xdr:rowOff>
        </xdr:from>
        <xdr:to>
          <xdr:col>2</xdr:col>
          <xdr:colOff>95250</xdr:colOff>
          <xdr:row>48</xdr:row>
          <xdr:rowOff>0</xdr:rowOff>
        </xdr:to>
        <xdr:sp macro="" textlink="">
          <xdr:nvSpPr>
            <xdr:cNvPr id="2126" name="Check Box 78" hidden="1">
              <a:extLst>
                <a:ext uri="{63B3BB69-23CF-44E3-9099-C40C66FF867C}">
                  <a14:compatExt spid="_x0000_s2126"/>
                </a:ext>
                <a:ext uri="{FF2B5EF4-FFF2-40B4-BE49-F238E27FC236}">
                  <a16:creationId xmlns:a16="http://schemas.microsoft.com/office/drawing/2014/main" id="{00000000-0008-0000-0100-00004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48</xdr:row>
          <xdr:rowOff>0</xdr:rowOff>
        </xdr:from>
        <xdr:to>
          <xdr:col>2</xdr:col>
          <xdr:colOff>95250</xdr:colOff>
          <xdr:row>49</xdr:row>
          <xdr:rowOff>0</xdr:rowOff>
        </xdr:to>
        <xdr:sp macro="" textlink="">
          <xdr:nvSpPr>
            <xdr:cNvPr id="2128" name="Check Box 80" hidden="1">
              <a:extLst>
                <a:ext uri="{63B3BB69-23CF-44E3-9099-C40C66FF867C}">
                  <a14:compatExt spid="_x0000_s2128"/>
                </a:ext>
                <a:ext uri="{FF2B5EF4-FFF2-40B4-BE49-F238E27FC236}">
                  <a16:creationId xmlns:a16="http://schemas.microsoft.com/office/drawing/2014/main" id="{00000000-0008-0000-0100-00005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50</xdr:row>
          <xdr:rowOff>0</xdr:rowOff>
        </xdr:from>
        <xdr:to>
          <xdr:col>2</xdr:col>
          <xdr:colOff>95250</xdr:colOff>
          <xdr:row>51</xdr:row>
          <xdr:rowOff>0</xdr:rowOff>
        </xdr:to>
        <xdr:sp macro="" textlink="">
          <xdr:nvSpPr>
            <xdr:cNvPr id="2130" name="Check Box 82" hidden="1">
              <a:extLst>
                <a:ext uri="{63B3BB69-23CF-44E3-9099-C40C66FF867C}">
                  <a14:compatExt spid="_x0000_s2130"/>
                </a:ext>
                <a:ext uri="{FF2B5EF4-FFF2-40B4-BE49-F238E27FC236}">
                  <a16:creationId xmlns:a16="http://schemas.microsoft.com/office/drawing/2014/main" id="{00000000-0008-0000-0100-00005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51</xdr:row>
          <xdr:rowOff>0</xdr:rowOff>
        </xdr:from>
        <xdr:to>
          <xdr:col>2</xdr:col>
          <xdr:colOff>95250</xdr:colOff>
          <xdr:row>52</xdr:row>
          <xdr:rowOff>0</xdr:rowOff>
        </xdr:to>
        <xdr:sp macro="" textlink="">
          <xdr:nvSpPr>
            <xdr:cNvPr id="2132" name="Check Box 84" hidden="1">
              <a:extLst>
                <a:ext uri="{63B3BB69-23CF-44E3-9099-C40C66FF867C}">
                  <a14:compatExt spid="_x0000_s2132"/>
                </a:ext>
                <a:ext uri="{FF2B5EF4-FFF2-40B4-BE49-F238E27FC236}">
                  <a16:creationId xmlns:a16="http://schemas.microsoft.com/office/drawing/2014/main" id="{00000000-0008-0000-0100-00005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52</xdr:row>
          <xdr:rowOff>0</xdr:rowOff>
        </xdr:from>
        <xdr:to>
          <xdr:col>2</xdr:col>
          <xdr:colOff>95250</xdr:colOff>
          <xdr:row>53</xdr:row>
          <xdr:rowOff>0</xdr:rowOff>
        </xdr:to>
        <xdr:sp macro="" textlink="">
          <xdr:nvSpPr>
            <xdr:cNvPr id="2134" name="Check Box 86" hidden="1">
              <a:extLst>
                <a:ext uri="{63B3BB69-23CF-44E3-9099-C40C66FF867C}">
                  <a14:compatExt spid="_x0000_s2134"/>
                </a:ext>
                <a:ext uri="{FF2B5EF4-FFF2-40B4-BE49-F238E27FC236}">
                  <a16:creationId xmlns:a16="http://schemas.microsoft.com/office/drawing/2014/main" id="{00000000-0008-0000-0100-00005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53</xdr:row>
          <xdr:rowOff>0</xdr:rowOff>
        </xdr:from>
        <xdr:to>
          <xdr:col>2</xdr:col>
          <xdr:colOff>95250</xdr:colOff>
          <xdr:row>54</xdr:row>
          <xdr:rowOff>0</xdr:rowOff>
        </xdr:to>
        <xdr:sp macro="" textlink="">
          <xdr:nvSpPr>
            <xdr:cNvPr id="2136" name="Check Box 88" hidden="1">
              <a:extLst>
                <a:ext uri="{63B3BB69-23CF-44E3-9099-C40C66FF867C}">
                  <a14:compatExt spid="_x0000_s2136"/>
                </a:ext>
                <a:ext uri="{FF2B5EF4-FFF2-40B4-BE49-F238E27FC236}">
                  <a16:creationId xmlns:a16="http://schemas.microsoft.com/office/drawing/2014/main" id="{00000000-0008-0000-0100-00005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54</xdr:row>
          <xdr:rowOff>0</xdr:rowOff>
        </xdr:from>
        <xdr:to>
          <xdr:col>2</xdr:col>
          <xdr:colOff>95250</xdr:colOff>
          <xdr:row>55</xdr:row>
          <xdr:rowOff>0</xdr:rowOff>
        </xdr:to>
        <xdr:sp macro="" textlink="">
          <xdr:nvSpPr>
            <xdr:cNvPr id="2138" name="Check Box 90" hidden="1">
              <a:extLst>
                <a:ext uri="{63B3BB69-23CF-44E3-9099-C40C66FF867C}">
                  <a14:compatExt spid="_x0000_s2138"/>
                </a:ext>
                <a:ext uri="{FF2B5EF4-FFF2-40B4-BE49-F238E27FC236}">
                  <a16:creationId xmlns:a16="http://schemas.microsoft.com/office/drawing/2014/main" id="{00000000-0008-0000-0100-00005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56</xdr:row>
          <xdr:rowOff>0</xdr:rowOff>
        </xdr:from>
        <xdr:to>
          <xdr:col>2</xdr:col>
          <xdr:colOff>95250</xdr:colOff>
          <xdr:row>57</xdr:row>
          <xdr:rowOff>0</xdr:rowOff>
        </xdr:to>
        <xdr:sp macro="" textlink="">
          <xdr:nvSpPr>
            <xdr:cNvPr id="2140" name="Check Box 92" hidden="1">
              <a:extLst>
                <a:ext uri="{63B3BB69-23CF-44E3-9099-C40C66FF867C}">
                  <a14:compatExt spid="_x0000_s2140"/>
                </a:ext>
                <a:ext uri="{FF2B5EF4-FFF2-40B4-BE49-F238E27FC236}">
                  <a16:creationId xmlns:a16="http://schemas.microsoft.com/office/drawing/2014/main" id="{00000000-0008-0000-0100-00005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57</xdr:row>
          <xdr:rowOff>0</xdr:rowOff>
        </xdr:from>
        <xdr:to>
          <xdr:col>2</xdr:col>
          <xdr:colOff>95250</xdr:colOff>
          <xdr:row>58</xdr:row>
          <xdr:rowOff>0</xdr:rowOff>
        </xdr:to>
        <xdr:sp macro="" textlink="">
          <xdr:nvSpPr>
            <xdr:cNvPr id="2142" name="Check Box 94" hidden="1">
              <a:extLst>
                <a:ext uri="{63B3BB69-23CF-44E3-9099-C40C66FF867C}">
                  <a14:compatExt spid="_x0000_s2142"/>
                </a:ext>
                <a:ext uri="{FF2B5EF4-FFF2-40B4-BE49-F238E27FC236}">
                  <a16:creationId xmlns:a16="http://schemas.microsoft.com/office/drawing/2014/main" id="{00000000-0008-0000-0100-00005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58</xdr:row>
          <xdr:rowOff>0</xdr:rowOff>
        </xdr:from>
        <xdr:to>
          <xdr:col>2</xdr:col>
          <xdr:colOff>95250</xdr:colOff>
          <xdr:row>59</xdr:row>
          <xdr:rowOff>0</xdr:rowOff>
        </xdr:to>
        <xdr:sp macro="" textlink="">
          <xdr:nvSpPr>
            <xdr:cNvPr id="2144" name="Check Box 96" hidden="1">
              <a:extLst>
                <a:ext uri="{63B3BB69-23CF-44E3-9099-C40C66FF867C}">
                  <a14:compatExt spid="_x0000_s2144"/>
                </a:ext>
                <a:ext uri="{FF2B5EF4-FFF2-40B4-BE49-F238E27FC236}">
                  <a16:creationId xmlns:a16="http://schemas.microsoft.com/office/drawing/2014/main" id="{00000000-0008-0000-0100-00006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59</xdr:row>
          <xdr:rowOff>0</xdr:rowOff>
        </xdr:from>
        <xdr:to>
          <xdr:col>2</xdr:col>
          <xdr:colOff>95250</xdr:colOff>
          <xdr:row>60</xdr:row>
          <xdr:rowOff>0</xdr:rowOff>
        </xdr:to>
        <xdr:sp macro="" textlink="">
          <xdr:nvSpPr>
            <xdr:cNvPr id="2146" name="Check Box 98" hidden="1">
              <a:extLst>
                <a:ext uri="{63B3BB69-23CF-44E3-9099-C40C66FF867C}">
                  <a14:compatExt spid="_x0000_s2146"/>
                </a:ext>
                <a:ext uri="{FF2B5EF4-FFF2-40B4-BE49-F238E27FC236}">
                  <a16:creationId xmlns:a16="http://schemas.microsoft.com/office/drawing/2014/main" id="{00000000-0008-0000-0100-00006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60</xdr:row>
          <xdr:rowOff>0</xdr:rowOff>
        </xdr:from>
        <xdr:to>
          <xdr:col>2</xdr:col>
          <xdr:colOff>95250</xdr:colOff>
          <xdr:row>61</xdr:row>
          <xdr:rowOff>0</xdr:rowOff>
        </xdr:to>
        <xdr:sp macro="" textlink="">
          <xdr:nvSpPr>
            <xdr:cNvPr id="2148" name="Check Box 100" hidden="1">
              <a:extLst>
                <a:ext uri="{63B3BB69-23CF-44E3-9099-C40C66FF867C}">
                  <a14:compatExt spid="_x0000_s2148"/>
                </a:ext>
                <a:ext uri="{FF2B5EF4-FFF2-40B4-BE49-F238E27FC236}">
                  <a16:creationId xmlns:a16="http://schemas.microsoft.com/office/drawing/2014/main" id="{00000000-0008-0000-0100-00006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62</xdr:row>
          <xdr:rowOff>0</xdr:rowOff>
        </xdr:from>
        <xdr:to>
          <xdr:col>2</xdr:col>
          <xdr:colOff>95250</xdr:colOff>
          <xdr:row>63</xdr:row>
          <xdr:rowOff>0</xdr:rowOff>
        </xdr:to>
        <xdr:sp macro="" textlink="">
          <xdr:nvSpPr>
            <xdr:cNvPr id="2150" name="Check Box 102" hidden="1">
              <a:extLst>
                <a:ext uri="{63B3BB69-23CF-44E3-9099-C40C66FF867C}">
                  <a14:compatExt spid="_x0000_s2150"/>
                </a:ext>
                <a:ext uri="{FF2B5EF4-FFF2-40B4-BE49-F238E27FC236}">
                  <a16:creationId xmlns:a16="http://schemas.microsoft.com/office/drawing/2014/main" id="{00000000-0008-0000-0100-00006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63</xdr:row>
          <xdr:rowOff>0</xdr:rowOff>
        </xdr:from>
        <xdr:to>
          <xdr:col>2</xdr:col>
          <xdr:colOff>95250</xdr:colOff>
          <xdr:row>64</xdr:row>
          <xdr:rowOff>0</xdr:rowOff>
        </xdr:to>
        <xdr:sp macro="" textlink="">
          <xdr:nvSpPr>
            <xdr:cNvPr id="2152" name="Check Box 104" hidden="1">
              <a:extLst>
                <a:ext uri="{63B3BB69-23CF-44E3-9099-C40C66FF867C}">
                  <a14:compatExt spid="_x0000_s2152"/>
                </a:ext>
                <a:ext uri="{FF2B5EF4-FFF2-40B4-BE49-F238E27FC236}">
                  <a16:creationId xmlns:a16="http://schemas.microsoft.com/office/drawing/2014/main" id="{00000000-0008-0000-0100-00006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64</xdr:row>
          <xdr:rowOff>0</xdr:rowOff>
        </xdr:from>
        <xdr:to>
          <xdr:col>2</xdr:col>
          <xdr:colOff>95250</xdr:colOff>
          <xdr:row>65</xdr:row>
          <xdr:rowOff>0</xdr:rowOff>
        </xdr:to>
        <xdr:sp macro="" textlink="">
          <xdr:nvSpPr>
            <xdr:cNvPr id="2154" name="Check Box 106" hidden="1">
              <a:extLst>
                <a:ext uri="{63B3BB69-23CF-44E3-9099-C40C66FF867C}">
                  <a14:compatExt spid="_x0000_s2154"/>
                </a:ext>
                <a:ext uri="{FF2B5EF4-FFF2-40B4-BE49-F238E27FC236}">
                  <a16:creationId xmlns:a16="http://schemas.microsoft.com/office/drawing/2014/main" id="{00000000-0008-0000-0100-00006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65</xdr:row>
          <xdr:rowOff>0</xdr:rowOff>
        </xdr:from>
        <xdr:to>
          <xdr:col>2</xdr:col>
          <xdr:colOff>95250</xdr:colOff>
          <xdr:row>66</xdr:row>
          <xdr:rowOff>0</xdr:rowOff>
        </xdr:to>
        <xdr:sp macro="" textlink="">
          <xdr:nvSpPr>
            <xdr:cNvPr id="2156" name="Check Box 108" hidden="1">
              <a:extLst>
                <a:ext uri="{63B3BB69-23CF-44E3-9099-C40C66FF867C}">
                  <a14:compatExt spid="_x0000_s2156"/>
                </a:ext>
                <a:ext uri="{FF2B5EF4-FFF2-40B4-BE49-F238E27FC236}">
                  <a16:creationId xmlns:a16="http://schemas.microsoft.com/office/drawing/2014/main" id="{00000000-0008-0000-0100-00006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44</xdr:row>
          <xdr:rowOff>0</xdr:rowOff>
        </xdr:from>
        <xdr:to>
          <xdr:col>2</xdr:col>
          <xdr:colOff>95250</xdr:colOff>
          <xdr:row>45</xdr:row>
          <xdr:rowOff>0</xdr:rowOff>
        </xdr:to>
        <xdr:sp macro="" textlink="">
          <xdr:nvSpPr>
            <xdr:cNvPr id="2158" name="Check Box 110" hidden="1">
              <a:extLst>
                <a:ext uri="{63B3BB69-23CF-44E3-9099-C40C66FF867C}">
                  <a14:compatExt spid="_x0000_s2158"/>
                </a:ext>
                <a:ext uri="{FF2B5EF4-FFF2-40B4-BE49-F238E27FC236}">
                  <a16:creationId xmlns:a16="http://schemas.microsoft.com/office/drawing/2014/main" id="{00000000-0008-0000-0100-00006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13</xdr:row>
          <xdr:rowOff>50800</xdr:rowOff>
        </xdr:from>
        <xdr:to>
          <xdr:col>2</xdr:col>
          <xdr:colOff>95250</xdr:colOff>
          <xdr:row>14</xdr:row>
          <xdr:rowOff>50800</xdr:rowOff>
        </xdr:to>
        <xdr:sp macro="" textlink="">
          <xdr:nvSpPr>
            <xdr:cNvPr id="2178" name="Check Box 130" hidden="1">
              <a:extLst>
                <a:ext uri="{63B3BB69-23CF-44E3-9099-C40C66FF867C}">
                  <a14:compatExt spid="_x0000_s2178"/>
                </a:ext>
                <a:ext uri="{FF2B5EF4-FFF2-40B4-BE49-F238E27FC236}">
                  <a16:creationId xmlns:a16="http://schemas.microsoft.com/office/drawing/2014/main" id="{00000000-0008-0000-0100-00008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15</xdr:row>
          <xdr:rowOff>50800</xdr:rowOff>
        </xdr:from>
        <xdr:to>
          <xdr:col>2</xdr:col>
          <xdr:colOff>95250</xdr:colOff>
          <xdr:row>16</xdr:row>
          <xdr:rowOff>50800</xdr:rowOff>
        </xdr:to>
        <xdr:sp macro="" textlink="">
          <xdr:nvSpPr>
            <xdr:cNvPr id="2179" name="Check Box 131" hidden="1">
              <a:extLst>
                <a:ext uri="{63B3BB69-23CF-44E3-9099-C40C66FF867C}">
                  <a14:compatExt spid="_x0000_s2179"/>
                </a:ext>
                <a:ext uri="{FF2B5EF4-FFF2-40B4-BE49-F238E27FC236}">
                  <a16:creationId xmlns:a16="http://schemas.microsoft.com/office/drawing/2014/main" id="{00000000-0008-0000-0100-00008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17</xdr:row>
          <xdr:rowOff>50800</xdr:rowOff>
        </xdr:from>
        <xdr:to>
          <xdr:col>2</xdr:col>
          <xdr:colOff>95250</xdr:colOff>
          <xdr:row>18</xdr:row>
          <xdr:rowOff>50800</xdr:rowOff>
        </xdr:to>
        <xdr:sp macro="" textlink="">
          <xdr:nvSpPr>
            <xdr:cNvPr id="2181" name="Check Box 133" hidden="1">
              <a:extLst>
                <a:ext uri="{63B3BB69-23CF-44E3-9099-C40C66FF867C}">
                  <a14:compatExt spid="_x0000_s2181"/>
                </a:ext>
                <a:ext uri="{FF2B5EF4-FFF2-40B4-BE49-F238E27FC236}">
                  <a16:creationId xmlns:a16="http://schemas.microsoft.com/office/drawing/2014/main" id="{00000000-0008-0000-0100-00008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19</xdr:row>
          <xdr:rowOff>50800</xdr:rowOff>
        </xdr:from>
        <xdr:to>
          <xdr:col>2</xdr:col>
          <xdr:colOff>95250</xdr:colOff>
          <xdr:row>20</xdr:row>
          <xdr:rowOff>50800</xdr:rowOff>
        </xdr:to>
        <xdr:sp macro="" textlink="">
          <xdr:nvSpPr>
            <xdr:cNvPr id="2183" name="Check Box 135" hidden="1">
              <a:extLst>
                <a:ext uri="{63B3BB69-23CF-44E3-9099-C40C66FF867C}">
                  <a14:compatExt spid="_x0000_s2183"/>
                </a:ext>
                <a:ext uri="{FF2B5EF4-FFF2-40B4-BE49-F238E27FC236}">
                  <a16:creationId xmlns:a16="http://schemas.microsoft.com/office/drawing/2014/main" id="{00000000-0008-0000-0100-00008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21</xdr:row>
          <xdr:rowOff>50800</xdr:rowOff>
        </xdr:from>
        <xdr:to>
          <xdr:col>2</xdr:col>
          <xdr:colOff>95250</xdr:colOff>
          <xdr:row>22</xdr:row>
          <xdr:rowOff>50800</xdr:rowOff>
        </xdr:to>
        <xdr:sp macro="" textlink="">
          <xdr:nvSpPr>
            <xdr:cNvPr id="2185" name="Check Box 137" hidden="1">
              <a:extLst>
                <a:ext uri="{63B3BB69-23CF-44E3-9099-C40C66FF867C}">
                  <a14:compatExt spid="_x0000_s2185"/>
                </a:ext>
                <a:ext uri="{FF2B5EF4-FFF2-40B4-BE49-F238E27FC236}">
                  <a16:creationId xmlns:a16="http://schemas.microsoft.com/office/drawing/2014/main" id="{00000000-0008-0000-0100-00008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23</xdr:row>
          <xdr:rowOff>50800</xdr:rowOff>
        </xdr:from>
        <xdr:to>
          <xdr:col>2</xdr:col>
          <xdr:colOff>95250</xdr:colOff>
          <xdr:row>24</xdr:row>
          <xdr:rowOff>50800</xdr:rowOff>
        </xdr:to>
        <xdr:sp macro="" textlink="">
          <xdr:nvSpPr>
            <xdr:cNvPr id="2187" name="Check Box 139" hidden="1">
              <a:extLst>
                <a:ext uri="{63B3BB69-23CF-44E3-9099-C40C66FF867C}">
                  <a14:compatExt spid="_x0000_s2187"/>
                </a:ext>
                <a:ext uri="{FF2B5EF4-FFF2-40B4-BE49-F238E27FC236}">
                  <a16:creationId xmlns:a16="http://schemas.microsoft.com/office/drawing/2014/main" id="{00000000-0008-0000-0100-00008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46</xdr:row>
          <xdr:rowOff>0</xdr:rowOff>
        </xdr:from>
        <xdr:to>
          <xdr:col>30</xdr:col>
          <xdr:colOff>95250</xdr:colOff>
          <xdr:row>47</xdr:row>
          <xdr:rowOff>0</xdr:rowOff>
        </xdr:to>
        <xdr:sp macro="" textlink="">
          <xdr:nvSpPr>
            <xdr:cNvPr id="2195" name="Check Box 147" hidden="1">
              <a:extLst>
                <a:ext uri="{63B3BB69-23CF-44E3-9099-C40C66FF867C}">
                  <a14:compatExt spid="_x0000_s2195"/>
                </a:ext>
                <a:ext uri="{FF2B5EF4-FFF2-40B4-BE49-F238E27FC236}">
                  <a16:creationId xmlns:a16="http://schemas.microsoft.com/office/drawing/2014/main" id="{00000000-0008-0000-0100-00009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47</xdr:row>
          <xdr:rowOff>0</xdr:rowOff>
        </xdr:from>
        <xdr:to>
          <xdr:col>30</xdr:col>
          <xdr:colOff>95250</xdr:colOff>
          <xdr:row>48</xdr:row>
          <xdr:rowOff>0</xdr:rowOff>
        </xdr:to>
        <xdr:sp macro="" textlink="">
          <xdr:nvSpPr>
            <xdr:cNvPr id="2196" name="Check Box 148" hidden="1">
              <a:extLst>
                <a:ext uri="{63B3BB69-23CF-44E3-9099-C40C66FF867C}">
                  <a14:compatExt spid="_x0000_s2196"/>
                </a:ext>
                <a:ext uri="{FF2B5EF4-FFF2-40B4-BE49-F238E27FC236}">
                  <a16:creationId xmlns:a16="http://schemas.microsoft.com/office/drawing/2014/main" id="{00000000-0008-0000-0100-00009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48</xdr:row>
          <xdr:rowOff>0</xdr:rowOff>
        </xdr:from>
        <xdr:to>
          <xdr:col>30</xdr:col>
          <xdr:colOff>95250</xdr:colOff>
          <xdr:row>49</xdr:row>
          <xdr:rowOff>0</xdr:rowOff>
        </xdr:to>
        <xdr:sp macro="" textlink="">
          <xdr:nvSpPr>
            <xdr:cNvPr id="2197" name="Check Box 149" hidden="1">
              <a:extLst>
                <a:ext uri="{63B3BB69-23CF-44E3-9099-C40C66FF867C}">
                  <a14:compatExt spid="_x0000_s2197"/>
                </a:ext>
                <a:ext uri="{FF2B5EF4-FFF2-40B4-BE49-F238E27FC236}">
                  <a16:creationId xmlns:a16="http://schemas.microsoft.com/office/drawing/2014/main" id="{00000000-0008-0000-0100-00009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49</xdr:row>
          <xdr:rowOff>0</xdr:rowOff>
        </xdr:from>
        <xdr:to>
          <xdr:col>30</xdr:col>
          <xdr:colOff>95250</xdr:colOff>
          <xdr:row>50</xdr:row>
          <xdr:rowOff>0</xdr:rowOff>
        </xdr:to>
        <xdr:sp macro="" textlink="">
          <xdr:nvSpPr>
            <xdr:cNvPr id="2198" name="Check Box 150" hidden="1">
              <a:extLst>
                <a:ext uri="{63B3BB69-23CF-44E3-9099-C40C66FF867C}">
                  <a14:compatExt spid="_x0000_s2198"/>
                </a:ext>
                <a:ext uri="{FF2B5EF4-FFF2-40B4-BE49-F238E27FC236}">
                  <a16:creationId xmlns:a16="http://schemas.microsoft.com/office/drawing/2014/main" id="{00000000-0008-0000-0100-00009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50</xdr:row>
          <xdr:rowOff>0</xdr:rowOff>
        </xdr:from>
        <xdr:to>
          <xdr:col>30</xdr:col>
          <xdr:colOff>95250</xdr:colOff>
          <xdr:row>51</xdr:row>
          <xdr:rowOff>0</xdr:rowOff>
        </xdr:to>
        <xdr:sp macro="" textlink="">
          <xdr:nvSpPr>
            <xdr:cNvPr id="2199" name="Check Box 151" hidden="1">
              <a:extLst>
                <a:ext uri="{63B3BB69-23CF-44E3-9099-C40C66FF867C}">
                  <a14:compatExt spid="_x0000_s2199"/>
                </a:ext>
                <a:ext uri="{FF2B5EF4-FFF2-40B4-BE49-F238E27FC236}">
                  <a16:creationId xmlns:a16="http://schemas.microsoft.com/office/drawing/2014/main" id="{00000000-0008-0000-0100-00009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32</xdr:row>
          <xdr:rowOff>63500</xdr:rowOff>
        </xdr:from>
        <xdr:to>
          <xdr:col>13</xdr:col>
          <xdr:colOff>69850</xdr:colOff>
          <xdr:row>33</xdr:row>
          <xdr:rowOff>177800</xdr:rowOff>
        </xdr:to>
        <xdr:sp macro="" textlink="">
          <xdr:nvSpPr>
            <xdr:cNvPr id="2216" name="Check Box 168" hidden="1">
              <a:extLst>
                <a:ext uri="{63B3BB69-23CF-44E3-9099-C40C66FF867C}">
                  <a14:compatExt spid="_x0000_s2216"/>
                </a:ext>
                <a:ext uri="{FF2B5EF4-FFF2-40B4-BE49-F238E27FC236}">
                  <a16:creationId xmlns:a16="http://schemas.microsoft.com/office/drawing/2014/main" id="{00000000-0008-0000-0100-0000A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32</xdr:row>
          <xdr:rowOff>63500</xdr:rowOff>
        </xdr:from>
        <xdr:to>
          <xdr:col>14</xdr:col>
          <xdr:colOff>69850</xdr:colOff>
          <xdr:row>33</xdr:row>
          <xdr:rowOff>177800</xdr:rowOff>
        </xdr:to>
        <xdr:sp macro="" textlink="">
          <xdr:nvSpPr>
            <xdr:cNvPr id="2217" name="Check Box 169" hidden="1">
              <a:extLst>
                <a:ext uri="{63B3BB69-23CF-44E3-9099-C40C66FF867C}">
                  <a14:compatExt spid="_x0000_s2217"/>
                </a:ext>
                <a:ext uri="{FF2B5EF4-FFF2-40B4-BE49-F238E27FC236}">
                  <a16:creationId xmlns:a16="http://schemas.microsoft.com/office/drawing/2014/main" id="{00000000-0008-0000-0100-0000A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32</xdr:row>
          <xdr:rowOff>63500</xdr:rowOff>
        </xdr:from>
        <xdr:to>
          <xdr:col>15</xdr:col>
          <xdr:colOff>69850</xdr:colOff>
          <xdr:row>33</xdr:row>
          <xdr:rowOff>177800</xdr:rowOff>
        </xdr:to>
        <xdr:sp macro="" textlink="">
          <xdr:nvSpPr>
            <xdr:cNvPr id="2218" name="Check Box 170" hidden="1">
              <a:extLst>
                <a:ext uri="{63B3BB69-23CF-44E3-9099-C40C66FF867C}">
                  <a14:compatExt spid="_x0000_s2218"/>
                </a:ext>
                <a:ext uri="{FF2B5EF4-FFF2-40B4-BE49-F238E27FC236}">
                  <a16:creationId xmlns:a16="http://schemas.microsoft.com/office/drawing/2014/main" id="{00000000-0008-0000-0100-0000A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0</xdr:colOff>
          <xdr:row>32</xdr:row>
          <xdr:rowOff>63500</xdr:rowOff>
        </xdr:from>
        <xdr:to>
          <xdr:col>18</xdr:col>
          <xdr:colOff>69850</xdr:colOff>
          <xdr:row>33</xdr:row>
          <xdr:rowOff>177800</xdr:rowOff>
        </xdr:to>
        <xdr:sp macro="" textlink="">
          <xdr:nvSpPr>
            <xdr:cNvPr id="2222" name="Check Box 174" hidden="1">
              <a:extLst>
                <a:ext uri="{63B3BB69-23CF-44E3-9099-C40C66FF867C}">
                  <a14:compatExt spid="_x0000_s2222"/>
                </a:ext>
                <a:ext uri="{FF2B5EF4-FFF2-40B4-BE49-F238E27FC236}">
                  <a16:creationId xmlns:a16="http://schemas.microsoft.com/office/drawing/2014/main" id="{00000000-0008-0000-0100-0000A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0</xdr:colOff>
          <xdr:row>32</xdr:row>
          <xdr:rowOff>63500</xdr:rowOff>
        </xdr:from>
        <xdr:to>
          <xdr:col>19</xdr:col>
          <xdr:colOff>69850</xdr:colOff>
          <xdr:row>33</xdr:row>
          <xdr:rowOff>177800</xdr:rowOff>
        </xdr:to>
        <xdr:sp macro="" textlink="">
          <xdr:nvSpPr>
            <xdr:cNvPr id="2223" name="Check Box 175" hidden="1">
              <a:extLst>
                <a:ext uri="{63B3BB69-23CF-44E3-9099-C40C66FF867C}">
                  <a14:compatExt spid="_x0000_s2223"/>
                </a:ext>
                <a:ext uri="{FF2B5EF4-FFF2-40B4-BE49-F238E27FC236}">
                  <a16:creationId xmlns:a16="http://schemas.microsoft.com/office/drawing/2014/main" id="{00000000-0008-0000-0100-0000A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32</xdr:row>
          <xdr:rowOff>63500</xdr:rowOff>
        </xdr:from>
        <xdr:to>
          <xdr:col>20</xdr:col>
          <xdr:colOff>69850</xdr:colOff>
          <xdr:row>33</xdr:row>
          <xdr:rowOff>177800</xdr:rowOff>
        </xdr:to>
        <xdr:sp macro="" textlink="">
          <xdr:nvSpPr>
            <xdr:cNvPr id="2224" name="Check Box 176" hidden="1">
              <a:extLst>
                <a:ext uri="{63B3BB69-23CF-44E3-9099-C40C66FF867C}">
                  <a14:compatExt spid="_x0000_s2224"/>
                </a:ext>
                <a:ext uri="{FF2B5EF4-FFF2-40B4-BE49-F238E27FC236}">
                  <a16:creationId xmlns:a16="http://schemas.microsoft.com/office/drawing/2014/main" id="{00000000-0008-0000-0100-0000B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0</xdr:colOff>
          <xdr:row>43</xdr:row>
          <xdr:rowOff>165100</xdr:rowOff>
        </xdr:from>
        <xdr:to>
          <xdr:col>37</xdr:col>
          <xdr:colOff>101600</xdr:colOff>
          <xdr:row>44</xdr:row>
          <xdr:rowOff>165100</xdr:rowOff>
        </xdr:to>
        <xdr:sp macro="" textlink="">
          <xdr:nvSpPr>
            <xdr:cNvPr id="2269" name="Check Box 221" hidden="1">
              <a:extLst>
                <a:ext uri="{63B3BB69-23CF-44E3-9099-C40C66FF867C}">
                  <a14:compatExt spid="_x0000_s2269"/>
                </a:ext>
                <a:ext uri="{FF2B5EF4-FFF2-40B4-BE49-F238E27FC236}">
                  <a16:creationId xmlns:a16="http://schemas.microsoft.com/office/drawing/2014/main" id="{00000000-0008-0000-0100-0000D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46</xdr:row>
          <xdr:rowOff>165100</xdr:rowOff>
        </xdr:from>
        <xdr:to>
          <xdr:col>15</xdr:col>
          <xdr:colOff>25400</xdr:colOff>
          <xdr:row>47</xdr:row>
          <xdr:rowOff>165100</xdr:rowOff>
        </xdr:to>
        <xdr:sp macro="" textlink="">
          <xdr:nvSpPr>
            <xdr:cNvPr id="2272" name="Check Box 224" hidden="1">
              <a:extLst>
                <a:ext uri="{63B3BB69-23CF-44E3-9099-C40C66FF867C}">
                  <a14:compatExt spid="_x0000_s2272"/>
                </a:ext>
                <a:ext uri="{FF2B5EF4-FFF2-40B4-BE49-F238E27FC236}">
                  <a16:creationId xmlns:a16="http://schemas.microsoft.com/office/drawing/2014/main" id="{00000000-0008-0000-0100-0000E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47</xdr:row>
          <xdr:rowOff>165100</xdr:rowOff>
        </xdr:from>
        <xdr:to>
          <xdr:col>15</xdr:col>
          <xdr:colOff>25400</xdr:colOff>
          <xdr:row>48</xdr:row>
          <xdr:rowOff>165100</xdr:rowOff>
        </xdr:to>
        <xdr:sp macro="" textlink="">
          <xdr:nvSpPr>
            <xdr:cNvPr id="2273" name="Check Box 225" hidden="1">
              <a:extLst>
                <a:ext uri="{63B3BB69-23CF-44E3-9099-C40C66FF867C}">
                  <a14:compatExt spid="_x0000_s2273"/>
                </a:ext>
                <a:ext uri="{FF2B5EF4-FFF2-40B4-BE49-F238E27FC236}">
                  <a16:creationId xmlns:a16="http://schemas.microsoft.com/office/drawing/2014/main" id="{00000000-0008-0000-0100-0000E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48</xdr:row>
          <xdr:rowOff>165100</xdr:rowOff>
        </xdr:from>
        <xdr:to>
          <xdr:col>15</xdr:col>
          <xdr:colOff>25400</xdr:colOff>
          <xdr:row>49</xdr:row>
          <xdr:rowOff>165100</xdr:rowOff>
        </xdr:to>
        <xdr:sp macro="" textlink="">
          <xdr:nvSpPr>
            <xdr:cNvPr id="2274" name="Check Box 226" hidden="1">
              <a:extLst>
                <a:ext uri="{63B3BB69-23CF-44E3-9099-C40C66FF867C}">
                  <a14:compatExt spid="_x0000_s2274"/>
                </a:ext>
                <a:ext uri="{FF2B5EF4-FFF2-40B4-BE49-F238E27FC236}">
                  <a16:creationId xmlns:a16="http://schemas.microsoft.com/office/drawing/2014/main" id="{00000000-0008-0000-0100-0000E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49</xdr:row>
          <xdr:rowOff>165100</xdr:rowOff>
        </xdr:from>
        <xdr:to>
          <xdr:col>15</xdr:col>
          <xdr:colOff>25400</xdr:colOff>
          <xdr:row>50</xdr:row>
          <xdr:rowOff>165100</xdr:rowOff>
        </xdr:to>
        <xdr:sp macro="" textlink="">
          <xdr:nvSpPr>
            <xdr:cNvPr id="2275" name="Check Box 227" hidden="1">
              <a:extLst>
                <a:ext uri="{63B3BB69-23CF-44E3-9099-C40C66FF867C}">
                  <a14:compatExt spid="_x0000_s2275"/>
                </a:ext>
                <a:ext uri="{FF2B5EF4-FFF2-40B4-BE49-F238E27FC236}">
                  <a16:creationId xmlns:a16="http://schemas.microsoft.com/office/drawing/2014/main" id="{00000000-0008-0000-0100-0000E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52</xdr:row>
          <xdr:rowOff>165100</xdr:rowOff>
        </xdr:from>
        <xdr:to>
          <xdr:col>15</xdr:col>
          <xdr:colOff>25400</xdr:colOff>
          <xdr:row>53</xdr:row>
          <xdr:rowOff>165100</xdr:rowOff>
        </xdr:to>
        <xdr:sp macro="" textlink="">
          <xdr:nvSpPr>
            <xdr:cNvPr id="2276" name="Check Box 228" hidden="1">
              <a:extLst>
                <a:ext uri="{63B3BB69-23CF-44E3-9099-C40C66FF867C}">
                  <a14:compatExt spid="_x0000_s2276"/>
                </a:ext>
                <a:ext uri="{FF2B5EF4-FFF2-40B4-BE49-F238E27FC236}">
                  <a16:creationId xmlns:a16="http://schemas.microsoft.com/office/drawing/2014/main" id="{00000000-0008-0000-0100-0000E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53</xdr:row>
          <xdr:rowOff>165100</xdr:rowOff>
        </xdr:from>
        <xdr:to>
          <xdr:col>15</xdr:col>
          <xdr:colOff>25400</xdr:colOff>
          <xdr:row>54</xdr:row>
          <xdr:rowOff>165100</xdr:rowOff>
        </xdr:to>
        <xdr:sp macro="" textlink="">
          <xdr:nvSpPr>
            <xdr:cNvPr id="2277" name="Check Box 229" hidden="1">
              <a:extLst>
                <a:ext uri="{63B3BB69-23CF-44E3-9099-C40C66FF867C}">
                  <a14:compatExt spid="_x0000_s2277"/>
                </a:ext>
                <a:ext uri="{FF2B5EF4-FFF2-40B4-BE49-F238E27FC236}">
                  <a16:creationId xmlns:a16="http://schemas.microsoft.com/office/drawing/2014/main" id="{00000000-0008-0000-0100-0000E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54</xdr:row>
          <xdr:rowOff>165100</xdr:rowOff>
        </xdr:from>
        <xdr:to>
          <xdr:col>15</xdr:col>
          <xdr:colOff>25400</xdr:colOff>
          <xdr:row>55</xdr:row>
          <xdr:rowOff>165100</xdr:rowOff>
        </xdr:to>
        <xdr:sp macro="" textlink="">
          <xdr:nvSpPr>
            <xdr:cNvPr id="2278" name="Check Box 230" hidden="1">
              <a:extLst>
                <a:ext uri="{63B3BB69-23CF-44E3-9099-C40C66FF867C}">
                  <a14:compatExt spid="_x0000_s2278"/>
                </a:ext>
                <a:ext uri="{FF2B5EF4-FFF2-40B4-BE49-F238E27FC236}">
                  <a16:creationId xmlns:a16="http://schemas.microsoft.com/office/drawing/2014/main" id="{00000000-0008-0000-0100-0000E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55</xdr:row>
          <xdr:rowOff>165100</xdr:rowOff>
        </xdr:from>
        <xdr:to>
          <xdr:col>15</xdr:col>
          <xdr:colOff>25400</xdr:colOff>
          <xdr:row>56</xdr:row>
          <xdr:rowOff>165100</xdr:rowOff>
        </xdr:to>
        <xdr:sp macro="" textlink="">
          <xdr:nvSpPr>
            <xdr:cNvPr id="2279" name="Check Box 231" hidden="1">
              <a:extLst>
                <a:ext uri="{63B3BB69-23CF-44E3-9099-C40C66FF867C}">
                  <a14:compatExt spid="_x0000_s2279"/>
                </a:ext>
                <a:ext uri="{FF2B5EF4-FFF2-40B4-BE49-F238E27FC236}">
                  <a16:creationId xmlns:a16="http://schemas.microsoft.com/office/drawing/2014/main" id="{00000000-0008-0000-0100-0000E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56</xdr:row>
          <xdr:rowOff>165100</xdr:rowOff>
        </xdr:from>
        <xdr:to>
          <xdr:col>15</xdr:col>
          <xdr:colOff>25400</xdr:colOff>
          <xdr:row>57</xdr:row>
          <xdr:rowOff>165100</xdr:rowOff>
        </xdr:to>
        <xdr:sp macro="" textlink="">
          <xdr:nvSpPr>
            <xdr:cNvPr id="2280" name="Check Box 232" hidden="1">
              <a:extLst>
                <a:ext uri="{63B3BB69-23CF-44E3-9099-C40C66FF867C}">
                  <a14:compatExt spid="_x0000_s2280"/>
                </a:ext>
                <a:ext uri="{FF2B5EF4-FFF2-40B4-BE49-F238E27FC236}">
                  <a16:creationId xmlns:a16="http://schemas.microsoft.com/office/drawing/2014/main" id="{00000000-0008-0000-0100-0000E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57</xdr:row>
          <xdr:rowOff>165100</xdr:rowOff>
        </xdr:from>
        <xdr:to>
          <xdr:col>15</xdr:col>
          <xdr:colOff>25400</xdr:colOff>
          <xdr:row>58</xdr:row>
          <xdr:rowOff>165100</xdr:rowOff>
        </xdr:to>
        <xdr:sp macro="" textlink="">
          <xdr:nvSpPr>
            <xdr:cNvPr id="2281" name="Check Box 233" hidden="1">
              <a:extLst>
                <a:ext uri="{63B3BB69-23CF-44E3-9099-C40C66FF867C}">
                  <a14:compatExt spid="_x0000_s2281"/>
                </a:ext>
                <a:ext uri="{FF2B5EF4-FFF2-40B4-BE49-F238E27FC236}">
                  <a16:creationId xmlns:a16="http://schemas.microsoft.com/office/drawing/2014/main" id="{00000000-0008-0000-0100-0000E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58</xdr:row>
          <xdr:rowOff>158750</xdr:rowOff>
        </xdr:from>
        <xdr:to>
          <xdr:col>15</xdr:col>
          <xdr:colOff>25400</xdr:colOff>
          <xdr:row>59</xdr:row>
          <xdr:rowOff>158750</xdr:rowOff>
        </xdr:to>
        <xdr:sp macro="" textlink="">
          <xdr:nvSpPr>
            <xdr:cNvPr id="2282" name="Check Box 234" hidden="1">
              <a:extLst>
                <a:ext uri="{63B3BB69-23CF-44E3-9099-C40C66FF867C}">
                  <a14:compatExt spid="_x0000_s2282"/>
                </a:ext>
                <a:ext uri="{FF2B5EF4-FFF2-40B4-BE49-F238E27FC236}">
                  <a16:creationId xmlns:a16="http://schemas.microsoft.com/office/drawing/2014/main" id="{00000000-0008-0000-0100-0000E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59</xdr:row>
          <xdr:rowOff>165100</xdr:rowOff>
        </xdr:from>
        <xdr:to>
          <xdr:col>15</xdr:col>
          <xdr:colOff>25400</xdr:colOff>
          <xdr:row>60</xdr:row>
          <xdr:rowOff>165100</xdr:rowOff>
        </xdr:to>
        <xdr:sp macro="" textlink="">
          <xdr:nvSpPr>
            <xdr:cNvPr id="2283" name="Check Box 235" hidden="1">
              <a:extLst>
                <a:ext uri="{63B3BB69-23CF-44E3-9099-C40C66FF867C}">
                  <a14:compatExt spid="_x0000_s2283"/>
                </a:ext>
                <a:ext uri="{FF2B5EF4-FFF2-40B4-BE49-F238E27FC236}">
                  <a16:creationId xmlns:a16="http://schemas.microsoft.com/office/drawing/2014/main" id="{00000000-0008-0000-0100-0000E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0</xdr:colOff>
          <xdr:row>39</xdr:row>
          <xdr:rowOff>0</xdr:rowOff>
        </xdr:from>
        <xdr:to>
          <xdr:col>17</xdr:col>
          <xdr:colOff>38100</xdr:colOff>
          <xdr:row>40</xdr:row>
          <xdr:rowOff>95250</xdr:rowOff>
        </xdr:to>
        <xdr:sp macro="" textlink="">
          <xdr:nvSpPr>
            <xdr:cNvPr id="2289" name="Spinner 241" hidden="1">
              <a:extLst>
                <a:ext uri="{63B3BB69-23CF-44E3-9099-C40C66FF867C}">
                  <a14:compatExt spid="_x0000_s2289"/>
                </a:ext>
                <a:ext uri="{FF2B5EF4-FFF2-40B4-BE49-F238E27FC236}">
                  <a16:creationId xmlns:a16="http://schemas.microsoft.com/office/drawing/2014/main" id="{00000000-0008-0000-0100-0000F1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0</xdr:colOff>
          <xdr:row>39</xdr:row>
          <xdr:rowOff>0</xdr:rowOff>
        </xdr:from>
        <xdr:to>
          <xdr:col>26</xdr:col>
          <xdr:colOff>38100</xdr:colOff>
          <xdr:row>40</xdr:row>
          <xdr:rowOff>95250</xdr:rowOff>
        </xdr:to>
        <xdr:sp macro="" textlink="">
          <xdr:nvSpPr>
            <xdr:cNvPr id="2290" name="Spinner 242" hidden="1">
              <a:extLst>
                <a:ext uri="{63B3BB69-23CF-44E3-9099-C40C66FF867C}">
                  <a14:compatExt spid="_x0000_s2290"/>
                </a:ext>
                <a:ext uri="{FF2B5EF4-FFF2-40B4-BE49-F238E27FC236}">
                  <a16:creationId xmlns:a16="http://schemas.microsoft.com/office/drawing/2014/main" id="{00000000-0008-0000-0100-0000F2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xdr:from>
      <xdr:col>47</xdr:col>
      <xdr:colOff>0</xdr:colOff>
      <xdr:row>26</xdr:row>
      <xdr:rowOff>0</xdr:rowOff>
    </xdr:from>
    <xdr:to>
      <xdr:col>69</xdr:col>
      <xdr:colOff>3810</xdr:colOff>
      <xdr:row>45</xdr:row>
      <xdr:rowOff>202565</xdr:rowOff>
    </xdr:to>
    <xdr:graphicFrame macro="">
      <xdr:nvGraphicFramePr>
        <xdr:cNvPr id="3" name="图表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47</xdr:col>
      <xdr:colOff>0</xdr:colOff>
      <xdr:row>48</xdr:row>
      <xdr:rowOff>0</xdr:rowOff>
    </xdr:from>
    <xdr:to>
      <xdr:col>68</xdr:col>
      <xdr:colOff>176530</xdr:colOff>
      <xdr:row>59</xdr:row>
      <xdr:rowOff>203200</xdr:rowOff>
    </xdr:to>
    <xdr:graphicFrame macro="">
      <xdr:nvGraphicFramePr>
        <xdr:cNvPr id="5" name="图表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48</xdr:col>
          <xdr:colOff>25400</xdr:colOff>
          <xdr:row>69</xdr:row>
          <xdr:rowOff>215900</xdr:rowOff>
        </xdr:from>
        <xdr:to>
          <xdr:col>49</xdr:col>
          <xdr:colOff>95250</xdr:colOff>
          <xdr:row>71</xdr:row>
          <xdr:rowOff>0</xdr:rowOff>
        </xdr:to>
        <xdr:sp macro="" textlink="">
          <xdr:nvSpPr>
            <xdr:cNvPr id="2295" name="Check Box 247" hidden="1">
              <a:extLst>
                <a:ext uri="{63B3BB69-23CF-44E3-9099-C40C66FF867C}">
                  <a14:compatExt spid="_x0000_s2295"/>
                </a:ext>
                <a:ext uri="{FF2B5EF4-FFF2-40B4-BE49-F238E27FC236}">
                  <a16:creationId xmlns:a16="http://schemas.microsoft.com/office/drawing/2014/main" id="{00000000-0008-0000-0100-0000F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25400</xdr:colOff>
          <xdr:row>70</xdr:row>
          <xdr:rowOff>215900</xdr:rowOff>
        </xdr:from>
        <xdr:to>
          <xdr:col>49</xdr:col>
          <xdr:colOff>95250</xdr:colOff>
          <xdr:row>72</xdr:row>
          <xdr:rowOff>0</xdr:rowOff>
        </xdr:to>
        <xdr:sp macro="" textlink="">
          <xdr:nvSpPr>
            <xdr:cNvPr id="2299" name="Check Box 251" hidden="1">
              <a:extLst>
                <a:ext uri="{63B3BB69-23CF-44E3-9099-C40C66FF867C}">
                  <a14:compatExt spid="_x0000_s2299"/>
                </a:ext>
                <a:ext uri="{FF2B5EF4-FFF2-40B4-BE49-F238E27FC236}">
                  <a16:creationId xmlns:a16="http://schemas.microsoft.com/office/drawing/2014/main" id="{00000000-0008-0000-0100-0000F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25400</xdr:colOff>
          <xdr:row>71</xdr:row>
          <xdr:rowOff>215900</xdr:rowOff>
        </xdr:from>
        <xdr:to>
          <xdr:col>49</xdr:col>
          <xdr:colOff>95250</xdr:colOff>
          <xdr:row>73</xdr:row>
          <xdr:rowOff>0</xdr:rowOff>
        </xdr:to>
        <xdr:sp macro="" textlink="">
          <xdr:nvSpPr>
            <xdr:cNvPr id="2302" name="Check Box 254" hidden="1">
              <a:extLst>
                <a:ext uri="{63B3BB69-23CF-44E3-9099-C40C66FF867C}">
                  <a14:compatExt spid="_x0000_s2302"/>
                </a:ext>
                <a:ext uri="{FF2B5EF4-FFF2-40B4-BE49-F238E27FC236}">
                  <a16:creationId xmlns:a16="http://schemas.microsoft.com/office/drawing/2014/main" id="{00000000-0008-0000-0100-0000F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25400</xdr:colOff>
          <xdr:row>72</xdr:row>
          <xdr:rowOff>215900</xdr:rowOff>
        </xdr:from>
        <xdr:to>
          <xdr:col>49</xdr:col>
          <xdr:colOff>95250</xdr:colOff>
          <xdr:row>74</xdr:row>
          <xdr:rowOff>0</xdr:rowOff>
        </xdr:to>
        <xdr:sp macro="" textlink="">
          <xdr:nvSpPr>
            <xdr:cNvPr id="2303" name="Check Box 255" hidden="1">
              <a:extLst>
                <a:ext uri="{63B3BB69-23CF-44E3-9099-C40C66FF867C}">
                  <a14:compatExt spid="_x0000_s2303"/>
                </a:ext>
                <a:ext uri="{FF2B5EF4-FFF2-40B4-BE49-F238E27FC236}">
                  <a16:creationId xmlns:a16="http://schemas.microsoft.com/office/drawing/2014/main" id="{00000000-0008-0000-0100-0000F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25400</xdr:colOff>
          <xdr:row>73</xdr:row>
          <xdr:rowOff>215900</xdr:rowOff>
        </xdr:from>
        <xdr:to>
          <xdr:col>49</xdr:col>
          <xdr:colOff>95250</xdr:colOff>
          <xdr:row>75</xdr:row>
          <xdr:rowOff>0</xdr:rowOff>
        </xdr:to>
        <xdr:sp macro="" textlink="">
          <xdr:nvSpPr>
            <xdr:cNvPr id="2304" name="Check Box 256" hidden="1">
              <a:extLst>
                <a:ext uri="{63B3BB69-23CF-44E3-9099-C40C66FF867C}">
                  <a14:compatExt spid="_x0000_s2304"/>
                </a:ext>
                <a:ext uri="{FF2B5EF4-FFF2-40B4-BE49-F238E27FC236}">
                  <a16:creationId xmlns:a16="http://schemas.microsoft.com/office/drawing/2014/main" id="{00000000-0008-0000-0100-000000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25400</xdr:colOff>
          <xdr:row>74</xdr:row>
          <xdr:rowOff>215900</xdr:rowOff>
        </xdr:from>
        <xdr:to>
          <xdr:col>49</xdr:col>
          <xdr:colOff>95250</xdr:colOff>
          <xdr:row>76</xdr:row>
          <xdr:rowOff>0</xdr:rowOff>
        </xdr:to>
        <xdr:sp macro="" textlink="">
          <xdr:nvSpPr>
            <xdr:cNvPr id="2305" name="Check Box 257" hidden="1">
              <a:extLst>
                <a:ext uri="{63B3BB69-23CF-44E3-9099-C40C66FF867C}">
                  <a14:compatExt spid="_x0000_s2305"/>
                </a:ext>
                <a:ext uri="{FF2B5EF4-FFF2-40B4-BE49-F238E27FC236}">
                  <a16:creationId xmlns:a16="http://schemas.microsoft.com/office/drawing/2014/main" id="{00000000-0008-0000-0100-000001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45</xdr:row>
          <xdr:rowOff>165100</xdr:rowOff>
        </xdr:from>
        <xdr:to>
          <xdr:col>15</xdr:col>
          <xdr:colOff>25400</xdr:colOff>
          <xdr:row>46</xdr:row>
          <xdr:rowOff>165100</xdr:rowOff>
        </xdr:to>
        <xdr:sp macro="" textlink="">
          <xdr:nvSpPr>
            <xdr:cNvPr id="2306" name="Check Box 258" hidden="1">
              <a:extLst>
                <a:ext uri="{63B3BB69-23CF-44E3-9099-C40C66FF867C}">
                  <a14:compatExt spid="_x0000_s2306"/>
                </a:ext>
                <a:ext uri="{FF2B5EF4-FFF2-40B4-BE49-F238E27FC236}">
                  <a16:creationId xmlns:a16="http://schemas.microsoft.com/office/drawing/2014/main" id="{00000000-0008-0000-0100-000002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43</xdr:row>
          <xdr:rowOff>165100</xdr:rowOff>
        </xdr:from>
        <xdr:to>
          <xdr:col>15</xdr:col>
          <xdr:colOff>31750</xdr:colOff>
          <xdr:row>44</xdr:row>
          <xdr:rowOff>165100</xdr:rowOff>
        </xdr:to>
        <xdr:sp macro="" textlink="">
          <xdr:nvSpPr>
            <xdr:cNvPr id="2307" name="Check Box 259" hidden="1">
              <a:extLst>
                <a:ext uri="{63B3BB69-23CF-44E3-9099-C40C66FF867C}">
                  <a14:compatExt spid="_x0000_s2307"/>
                </a:ext>
                <a:ext uri="{FF2B5EF4-FFF2-40B4-BE49-F238E27FC236}">
                  <a16:creationId xmlns:a16="http://schemas.microsoft.com/office/drawing/2014/main" id="{00000000-0008-0000-0100-000003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51</xdr:row>
          <xdr:rowOff>165100</xdr:rowOff>
        </xdr:from>
        <xdr:to>
          <xdr:col>15</xdr:col>
          <xdr:colOff>31750</xdr:colOff>
          <xdr:row>52</xdr:row>
          <xdr:rowOff>165100</xdr:rowOff>
        </xdr:to>
        <xdr:sp macro="" textlink="">
          <xdr:nvSpPr>
            <xdr:cNvPr id="2308" name="Check Box 260" hidden="1">
              <a:extLst>
                <a:ext uri="{63B3BB69-23CF-44E3-9099-C40C66FF867C}">
                  <a14:compatExt spid="_x0000_s2308"/>
                </a:ext>
                <a:ext uri="{FF2B5EF4-FFF2-40B4-BE49-F238E27FC236}">
                  <a16:creationId xmlns:a16="http://schemas.microsoft.com/office/drawing/2014/main" id="{00000000-0008-0000-0100-000004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44</xdr:col>
          <xdr:colOff>38100</xdr:colOff>
          <xdr:row>45</xdr:row>
          <xdr:rowOff>0</xdr:rowOff>
        </xdr:from>
        <xdr:to>
          <xdr:col>46</xdr:col>
          <xdr:colOff>107950</xdr:colOff>
          <xdr:row>46</xdr:row>
          <xdr:rowOff>12700</xdr:rowOff>
        </xdr:to>
        <xdr:sp macro="" textlink="">
          <xdr:nvSpPr>
            <xdr:cNvPr id="2309" name="Check Box 261" hidden="1">
              <a:extLst>
                <a:ext uri="{63B3BB69-23CF-44E3-9099-C40C66FF867C}">
                  <a14:compatExt spid="_x0000_s2309"/>
                </a:ext>
                <a:ext uri="{FF2B5EF4-FFF2-40B4-BE49-F238E27FC236}">
                  <a16:creationId xmlns:a16="http://schemas.microsoft.com/office/drawing/2014/main" id="{00000000-0008-0000-0100-000005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900" b="0" i="0" u="none" strike="noStrike" baseline="0">
                  <a:solidFill>
                    <a:srgbClr val="000000"/>
                  </a:solidFill>
                  <a:latin typeface="宋体"/>
                  <a:ea typeface="宋体"/>
                </a:rPr>
                <a:t>重量</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19</xdr:col>
          <xdr:colOff>12700</xdr:colOff>
          <xdr:row>4</xdr:row>
          <xdr:rowOff>12700</xdr:rowOff>
        </xdr:from>
        <xdr:to>
          <xdr:col>20</xdr:col>
          <xdr:colOff>6350</xdr:colOff>
          <xdr:row>6</xdr:row>
          <xdr:rowOff>6350</xdr:rowOff>
        </xdr:to>
        <xdr:sp macro="" textlink="">
          <xdr:nvSpPr>
            <xdr:cNvPr id="5121" name="Spinner 1" hidden="1">
              <a:extLst>
                <a:ext uri="{63B3BB69-23CF-44E3-9099-C40C66FF867C}">
                  <a14:compatExt spid="_x0000_s5121"/>
                </a:ext>
                <a:ext uri="{FF2B5EF4-FFF2-40B4-BE49-F238E27FC236}">
                  <a16:creationId xmlns:a16="http://schemas.microsoft.com/office/drawing/2014/main" id="{00000000-0008-0000-0600-00000114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19</xdr:col>
          <xdr:colOff>12700</xdr:colOff>
          <xdr:row>4</xdr:row>
          <xdr:rowOff>12700</xdr:rowOff>
        </xdr:from>
        <xdr:to>
          <xdr:col>20</xdr:col>
          <xdr:colOff>6350</xdr:colOff>
          <xdr:row>6</xdr:row>
          <xdr:rowOff>6350</xdr:rowOff>
        </xdr:to>
        <xdr:sp macro="" textlink="">
          <xdr:nvSpPr>
            <xdr:cNvPr id="6145" name="Spinner 1" hidden="1">
              <a:extLst>
                <a:ext uri="{63B3BB69-23CF-44E3-9099-C40C66FF867C}">
                  <a14:compatExt spid="_x0000_s6145"/>
                </a:ext>
                <a:ext uri="{FF2B5EF4-FFF2-40B4-BE49-F238E27FC236}">
                  <a16:creationId xmlns:a16="http://schemas.microsoft.com/office/drawing/2014/main" id="{00000000-0008-0000-0700-0000011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19</xdr:col>
          <xdr:colOff>12700</xdr:colOff>
          <xdr:row>4</xdr:row>
          <xdr:rowOff>12700</xdr:rowOff>
        </xdr:from>
        <xdr:to>
          <xdr:col>20</xdr:col>
          <xdr:colOff>6350</xdr:colOff>
          <xdr:row>6</xdr:row>
          <xdr:rowOff>6350</xdr:rowOff>
        </xdr:to>
        <xdr:sp macro="" textlink="">
          <xdr:nvSpPr>
            <xdr:cNvPr id="7169" name="Spinner 1" hidden="1">
              <a:extLst>
                <a:ext uri="{63B3BB69-23CF-44E3-9099-C40C66FF867C}">
                  <a14:compatExt spid="_x0000_s7169"/>
                </a:ext>
                <a:ext uri="{FF2B5EF4-FFF2-40B4-BE49-F238E27FC236}">
                  <a16:creationId xmlns:a16="http://schemas.microsoft.com/office/drawing/2014/main" id="{00000000-0008-0000-0800-0000011C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40</xdr:col>
      <xdr:colOff>12700</xdr:colOff>
      <xdr:row>5</xdr:row>
      <xdr:rowOff>25400</xdr:rowOff>
    </xdr:from>
    <xdr:to>
      <xdr:col>42</xdr:col>
      <xdr:colOff>3175</xdr:colOff>
      <xdr:row>7</xdr:row>
      <xdr:rowOff>1270</xdr:rowOff>
    </xdr:to>
    <xdr:pic>
      <xdr:nvPicPr>
        <xdr:cNvPr id="5" name="图片 4" descr="Sintiacutetulo-7_zpsfea275e0">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
        <a:stretch>
          <a:fillRect/>
        </a:stretch>
      </xdr:blipFill>
      <xdr:spPr>
        <a:xfrm>
          <a:off x="8013700" y="1073150"/>
          <a:ext cx="390525" cy="394970"/>
        </a:xfrm>
        <a:prstGeom prst="rect">
          <a:avLst/>
        </a:prstGeom>
      </xdr:spPr>
    </xdr:pic>
    <xdr:clientData/>
  </xdr:twoCellAnchor>
  <xdr:twoCellAnchor editAs="oneCell">
    <xdr:from>
      <xdr:col>40</xdr:col>
      <xdr:colOff>12700</xdr:colOff>
      <xdr:row>11</xdr:row>
      <xdr:rowOff>25400</xdr:rowOff>
    </xdr:from>
    <xdr:to>
      <xdr:col>42</xdr:col>
      <xdr:colOff>5080</xdr:colOff>
      <xdr:row>12</xdr:row>
      <xdr:rowOff>200660</xdr:rowOff>
    </xdr:to>
    <xdr:pic>
      <xdr:nvPicPr>
        <xdr:cNvPr id="6" name="图片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2"/>
        <a:stretch>
          <a:fillRect/>
        </a:stretch>
      </xdr:blipFill>
      <xdr:spPr>
        <a:xfrm>
          <a:off x="8013700" y="2330450"/>
          <a:ext cx="392430" cy="384810"/>
        </a:xfrm>
        <a:prstGeom prst="rect">
          <a:avLst/>
        </a:prstGeom>
        <a:noFill/>
        <a:ln w="9525">
          <a:noFill/>
        </a:ln>
      </xdr:spPr>
    </xdr:pic>
    <xdr:clientData/>
  </xdr:twoCellAnchor>
  <xdr:twoCellAnchor editAs="oneCell">
    <xdr:from>
      <xdr:col>40</xdr:col>
      <xdr:colOff>12700</xdr:colOff>
      <xdr:row>13</xdr:row>
      <xdr:rowOff>15875</xdr:rowOff>
    </xdr:from>
    <xdr:to>
      <xdr:col>42</xdr:col>
      <xdr:colOff>5080</xdr:colOff>
      <xdr:row>14</xdr:row>
      <xdr:rowOff>198755</xdr:rowOff>
    </xdr:to>
    <xdr:pic>
      <xdr:nvPicPr>
        <xdr:cNvPr id="7" name="图片 6">
          <a:extLst>
            <a:ext uri="{FF2B5EF4-FFF2-40B4-BE49-F238E27FC236}">
              <a16:creationId xmlns:a16="http://schemas.microsoft.com/office/drawing/2014/main" id="{00000000-0008-0000-0E00-000007000000}"/>
            </a:ext>
          </a:extLst>
        </xdr:cNvPr>
        <xdr:cNvPicPr>
          <a:picLocks noChangeAspect="1"/>
        </xdr:cNvPicPr>
      </xdr:nvPicPr>
      <xdr:blipFill>
        <a:blip xmlns:r="http://schemas.openxmlformats.org/officeDocument/2006/relationships" r:embed="rId3"/>
        <a:stretch>
          <a:fillRect/>
        </a:stretch>
      </xdr:blipFill>
      <xdr:spPr>
        <a:xfrm>
          <a:off x="8013700" y="2740025"/>
          <a:ext cx="392430" cy="392430"/>
        </a:xfrm>
        <a:prstGeom prst="rect">
          <a:avLst/>
        </a:prstGeom>
        <a:noFill/>
        <a:ln w="9525">
          <a:noFill/>
        </a:ln>
      </xdr:spPr>
    </xdr:pic>
    <xdr:clientData/>
  </xdr:twoCellAnchor>
  <xdr:twoCellAnchor editAs="oneCell">
    <xdr:from>
      <xdr:col>40</xdr:col>
      <xdr:colOff>12700</xdr:colOff>
      <xdr:row>2</xdr:row>
      <xdr:rowOff>12700</xdr:rowOff>
    </xdr:from>
    <xdr:to>
      <xdr:col>42</xdr:col>
      <xdr:colOff>8890</xdr:colOff>
      <xdr:row>4</xdr:row>
      <xdr:rowOff>11430</xdr:rowOff>
    </xdr:to>
    <xdr:pic>
      <xdr:nvPicPr>
        <xdr:cNvPr id="2" name="图片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4"/>
        <a:stretch>
          <a:fillRect/>
        </a:stretch>
      </xdr:blipFill>
      <xdr:spPr>
        <a:xfrm>
          <a:off x="8013700" y="431800"/>
          <a:ext cx="396240" cy="417830"/>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NN%205E&#20154;&#29289;&#21345;&#65288;NEW%20Edition%20v4.4.0&#6528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背景"/>
      <sheetName val="主要"/>
      <sheetName val="背包"/>
      <sheetName val="法术书I"/>
      <sheetName val="法术书II"/>
      <sheetName val="法术书III"/>
      <sheetName val="个人据点"/>
      <sheetName val="额外法术"/>
      <sheetName val="法术查询"/>
      <sheetName val="种族查询"/>
      <sheetName val="法术列表"/>
      <sheetName val="更新说明"/>
      <sheetName val="法术书目录"/>
      <sheetName val="Classes"/>
      <sheetName val="装备物品"/>
      <sheetName val="列表"/>
      <sheetName val="法师"/>
      <sheetName val="盟友"/>
      <sheetName val="D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wrap="square" rtlCol="0" anchor="t"/>
      <a:lstStyle>
        <a:defPPr algn="l">
          <a:defRPr lang="zh-CN" altLang="en-US" sz="1100"/>
        </a:defPPr>
      </a:lstStyle>
      <a:style>
        <a:lnRef idx="2">
          <a:schemeClr val="accent1"/>
        </a:lnRef>
        <a:fillRef idx="1">
          <a:schemeClr val="lt1"/>
        </a:fillRef>
        <a:effectRef idx="0">
          <a:schemeClr val="accent1"/>
        </a:effectRef>
        <a:fontRef idx="minor">
          <a:schemeClr val="dk1"/>
        </a:fontRef>
      </a:style>
    </a:spDef>
  </a:objectDefaults>
  <a:extraClrSchemeLst/>
</a:theme>
</file>

<file path=xl/worksheets/_rels/sheet2.xml.rels><?xml version="1.0" encoding="UTF-8" standalone="yes"?>
<Relationships xmlns="http://schemas.openxmlformats.org/package/2006/relationships"><Relationship Id="rId26" Type="http://schemas.openxmlformats.org/officeDocument/2006/relationships/ctrlProp" Target="../ctrlProps/ctrlProp24.xml"/><Relationship Id="rId21" Type="http://schemas.openxmlformats.org/officeDocument/2006/relationships/ctrlProp" Target="../ctrlProps/ctrlProp19.xml"/><Relationship Id="rId42" Type="http://schemas.openxmlformats.org/officeDocument/2006/relationships/ctrlProp" Target="../ctrlProps/ctrlProp40.xml"/><Relationship Id="rId47" Type="http://schemas.openxmlformats.org/officeDocument/2006/relationships/ctrlProp" Target="../ctrlProps/ctrlProp45.xml"/><Relationship Id="rId63" Type="http://schemas.openxmlformats.org/officeDocument/2006/relationships/ctrlProp" Target="../ctrlProps/ctrlProp61.xml"/><Relationship Id="rId68" Type="http://schemas.openxmlformats.org/officeDocument/2006/relationships/ctrlProp" Target="../ctrlProps/ctrlProp66.xml"/><Relationship Id="rId2" Type="http://schemas.openxmlformats.org/officeDocument/2006/relationships/vmlDrawing" Target="../drawings/vmlDrawing1.vml"/><Relationship Id="rId16" Type="http://schemas.openxmlformats.org/officeDocument/2006/relationships/ctrlProp" Target="../ctrlProps/ctrlProp14.xml"/><Relationship Id="rId29" Type="http://schemas.openxmlformats.org/officeDocument/2006/relationships/ctrlProp" Target="../ctrlProps/ctrlProp27.xml"/><Relationship Id="rId11" Type="http://schemas.openxmlformats.org/officeDocument/2006/relationships/ctrlProp" Target="../ctrlProps/ctrlProp9.xml"/><Relationship Id="rId24" Type="http://schemas.openxmlformats.org/officeDocument/2006/relationships/ctrlProp" Target="../ctrlProps/ctrlProp22.xml"/><Relationship Id="rId32" Type="http://schemas.openxmlformats.org/officeDocument/2006/relationships/ctrlProp" Target="../ctrlProps/ctrlProp30.xml"/><Relationship Id="rId37" Type="http://schemas.openxmlformats.org/officeDocument/2006/relationships/ctrlProp" Target="../ctrlProps/ctrlProp35.xml"/><Relationship Id="rId40" Type="http://schemas.openxmlformats.org/officeDocument/2006/relationships/ctrlProp" Target="../ctrlProps/ctrlProp38.xml"/><Relationship Id="rId45" Type="http://schemas.openxmlformats.org/officeDocument/2006/relationships/ctrlProp" Target="../ctrlProps/ctrlProp43.xml"/><Relationship Id="rId53" Type="http://schemas.openxmlformats.org/officeDocument/2006/relationships/ctrlProp" Target="../ctrlProps/ctrlProp51.xml"/><Relationship Id="rId58" Type="http://schemas.openxmlformats.org/officeDocument/2006/relationships/ctrlProp" Target="../ctrlProps/ctrlProp56.xml"/><Relationship Id="rId66" Type="http://schemas.openxmlformats.org/officeDocument/2006/relationships/ctrlProp" Target="../ctrlProps/ctrlProp64.xml"/><Relationship Id="rId5" Type="http://schemas.openxmlformats.org/officeDocument/2006/relationships/ctrlProp" Target="../ctrlProps/ctrlProp3.xml"/><Relationship Id="rId61" Type="http://schemas.openxmlformats.org/officeDocument/2006/relationships/ctrlProp" Target="../ctrlProps/ctrlProp59.xml"/><Relationship Id="rId19" Type="http://schemas.openxmlformats.org/officeDocument/2006/relationships/ctrlProp" Target="../ctrlProps/ctrlProp17.xml"/><Relationship Id="rId14" Type="http://schemas.openxmlformats.org/officeDocument/2006/relationships/ctrlProp" Target="../ctrlProps/ctrlProp12.xml"/><Relationship Id="rId22" Type="http://schemas.openxmlformats.org/officeDocument/2006/relationships/ctrlProp" Target="../ctrlProps/ctrlProp20.xml"/><Relationship Id="rId27" Type="http://schemas.openxmlformats.org/officeDocument/2006/relationships/ctrlProp" Target="../ctrlProps/ctrlProp25.xml"/><Relationship Id="rId30" Type="http://schemas.openxmlformats.org/officeDocument/2006/relationships/ctrlProp" Target="../ctrlProps/ctrlProp28.xml"/><Relationship Id="rId35" Type="http://schemas.openxmlformats.org/officeDocument/2006/relationships/ctrlProp" Target="../ctrlProps/ctrlProp33.xml"/><Relationship Id="rId43" Type="http://schemas.openxmlformats.org/officeDocument/2006/relationships/ctrlProp" Target="../ctrlProps/ctrlProp41.xml"/><Relationship Id="rId48" Type="http://schemas.openxmlformats.org/officeDocument/2006/relationships/ctrlProp" Target="../ctrlProps/ctrlProp46.xml"/><Relationship Id="rId56" Type="http://schemas.openxmlformats.org/officeDocument/2006/relationships/ctrlProp" Target="../ctrlProps/ctrlProp54.xml"/><Relationship Id="rId64" Type="http://schemas.openxmlformats.org/officeDocument/2006/relationships/ctrlProp" Target="../ctrlProps/ctrlProp62.xml"/><Relationship Id="rId69" Type="http://schemas.openxmlformats.org/officeDocument/2006/relationships/ctrlProp" Target="../ctrlProps/ctrlProp67.xml"/><Relationship Id="rId8" Type="http://schemas.openxmlformats.org/officeDocument/2006/relationships/ctrlProp" Target="../ctrlProps/ctrlProp6.xml"/><Relationship Id="rId51" Type="http://schemas.openxmlformats.org/officeDocument/2006/relationships/ctrlProp" Target="../ctrlProps/ctrlProp49.xml"/><Relationship Id="rId72" Type="http://schemas.openxmlformats.org/officeDocument/2006/relationships/ctrlProp" Target="../ctrlProps/ctrlProp70.xml"/><Relationship Id="rId3" Type="http://schemas.openxmlformats.org/officeDocument/2006/relationships/ctrlProp" Target="../ctrlProps/ctrlProp1.xml"/><Relationship Id="rId12" Type="http://schemas.openxmlformats.org/officeDocument/2006/relationships/ctrlProp" Target="../ctrlProps/ctrlProp10.xml"/><Relationship Id="rId17" Type="http://schemas.openxmlformats.org/officeDocument/2006/relationships/ctrlProp" Target="../ctrlProps/ctrlProp15.xml"/><Relationship Id="rId25" Type="http://schemas.openxmlformats.org/officeDocument/2006/relationships/ctrlProp" Target="../ctrlProps/ctrlProp23.xml"/><Relationship Id="rId33" Type="http://schemas.openxmlformats.org/officeDocument/2006/relationships/ctrlProp" Target="../ctrlProps/ctrlProp31.xml"/><Relationship Id="rId38" Type="http://schemas.openxmlformats.org/officeDocument/2006/relationships/ctrlProp" Target="../ctrlProps/ctrlProp36.xml"/><Relationship Id="rId46" Type="http://schemas.openxmlformats.org/officeDocument/2006/relationships/ctrlProp" Target="../ctrlProps/ctrlProp44.xml"/><Relationship Id="rId59" Type="http://schemas.openxmlformats.org/officeDocument/2006/relationships/ctrlProp" Target="../ctrlProps/ctrlProp57.xml"/><Relationship Id="rId67" Type="http://schemas.openxmlformats.org/officeDocument/2006/relationships/ctrlProp" Target="../ctrlProps/ctrlProp65.xml"/><Relationship Id="rId20" Type="http://schemas.openxmlformats.org/officeDocument/2006/relationships/ctrlProp" Target="../ctrlProps/ctrlProp18.xml"/><Relationship Id="rId41" Type="http://schemas.openxmlformats.org/officeDocument/2006/relationships/ctrlProp" Target="../ctrlProps/ctrlProp39.xml"/><Relationship Id="rId54" Type="http://schemas.openxmlformats.org/officeDocument/2006/relationships/ctrlProp" Target="../ctrlProps/ctrlProp52.xml"/><Relationship Id="rId62" Type="http://schemas.openxmlformats.org/officeDocument/2006/relationships/ctrlProp" Target="../ctrlProps/ctrlProp60.xml"/><Relationship Id="rId70" Type="http://schemas.openxmlformats.org/officeDocument/2006/relationships/ctrlProp" Target="../ctrlProps/ctrlProp68.xml"/><Relationship Id="rId1" Type="http://schemas.openxmlformats.org/officeDocument/2006/relationships/drawing" Target="../drawings/drawing1.xml"/><Relationship Id="rId6" Type="http://schemas.openxmlformats.org/officeDocument/2006/relationships/ctrlProp" Target="../ctrlProps/ctrlProp4.xml"/><Relationship Id="rId15" Type="http://schemas.openxmlformats.org/officeDocument/2006/relationships/ctrlProp" Target="../ctrlProps/ctrlProp13.xml"/><Relationship Id="rId23" Type="http://schemas.openxmlformats.org/officeDocument/2006/relationships/ctrlProp" Target="../ctrlProps/ctrlProp21.xml"/><Relationship Id="rId28" Type="http://schemas.openxmlformats.org/officeDocument/2006/relationships/ctrlProp" Target="../ctrlProps/ctrlProp26.xml"/><Relationship Id="rId36" Type="http://schemas.openxmlformats.org/officeDocument/2006/relationships/ctrlProp" Target="../ctrlProps/ctrlProp34.xml"/><Relationship Id="rId49" Type="http://schemas.openxmlformats.org/officeDocument/2006/relationships/ctrlProp" Target="../ctrlProps/ctrlProp47.xml"/><Relationship Id="rId57" Type="http://schemas.openxmlformats.org/officeDocument/2006/relationships/ctrlProp" Target="../ctrlProps/ctrlProp55.xml"/><Relationship Id="rId10" Type="http://schemas.openxmlformats.org/officeDocument/2006/relationships/ctrlProp" Target="../ctrlProps/ctrlProp8.xml"/><Relationship Id="rId31" Type="http://schemas.openxmlformats.org/officeDocument/2006/relationships/ctrlProp" Target="../ctrlProps/ctrlProp29.xml"/><Relationship Id="rId44" Type="http://schemas.openxmlformats.org/officeDocument/2006/relationships/ctrlProp" Target="../ctrlProps/ctrlProp42.xml"/><Relationship Id="rId52" Type="http://schemas.openxmlformats.org/officeDocument/2006/relationships/ctrlProp" Target="../ctrlProps/ctrlProp50.xml"/><Relationship Id="rId60" Type="http://schemas.openxmlformats.org/officeDocument/2006/relationships/ctrlProp" Target="../ctrlProps/ctrlProp58.xml"/><Relationship Id="rId65" Type="http://schemas.openxmlformats.org/officeDocument/2006/relationships/ctrlProp" Target="../ctrlProps/ctrlProp63.xml"/><Relationship Id="rId73" Type="http://schemas.openxmlformats.org/officeDocument/2006/relationships/comments" Target="../comments1.xml"/><Relationship Id="rId4" Type="http://schemas.openxmlformats.org/officeDocument/2006/relationships/ctrlProp" Target="../ctrlProps/ctrlProp2.xml"/><Relationship Id="rId9" Type="http://schemas.openxmlformats.org/officeDocument/2006/relationships/ctrlProp" Target="../ctrlProps/ctrlProp7.xml"/><Relationship Id="rId13" Type="http://schemas.openxmlformats.org/officeDocument/2006/relationships/ctrlProp" Target="../ctrlProps/ctrlProp11.xml"/><Relationship Id="rId18" Type="http://schemas.openxmlformats.org/officeDocument/2006/relationships/ctrlProp" Target="../ctrlProps/ctrlProp16.xml"/><Relationship Id="rId39" Type="http://schemas.openxmlformats.org/officeDocument/2006/relationships/ctrlProp" Target="../ctrlProps/ctrlProp37.xml"/><Relationship Id="rId34" Type="http://schemas.openxmlformats.org/officeDocument/2006/relationships/ctrlProp" Target="../ctrlProps/ctrlProp32.xml"/><Relationship Id="rId50" Type="http://schemas.openxmlformats.org/officeDocument/2006/relationships/ctrlProp" Target="../ctrlProps/ctrlProp48.xml"/><Relationship Id="rId55" Type="http://schemas.openxmlformats.org/officeDocument/2006/relationships/ctrlProp" Target="../ctrlProps/ctrlProp53.xml"/><Relationship Id="rId7" Type="http://schemas.openxmlformats.org/officeDocument/2006/relationships/ctrlProp" Target="../ctrlProps/ctrlProp5.xml"/><Relationship Id="rId71" Type="http://schemas.openxmlformats.org/officeDocument/2006/relationships/ctrlProp" Target="../ctrlProps/ctrlProp69.xml"/></Relationships>
</file>

<file path=xl/worksheets/_rels/sheet7.xml.rels><?xml version="1.0" encoding="UTF-8" standalone="yes"?>
<Relationships xmlns="http://schemas.openxmlformats.org/package/2006/relationships"><Relationship Id="rId3" Type="http://schemas.openxmlformats.org/officeDocument/2006/relationships/ctrlProp" Target="../ctrlProps/ctrlProp71.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ctrlProp" Target="../ctrlProps/ctrlProp72.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ctrlProp" Target="../ctrlProps/ctrlProp73.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40"/>
  <sheetViews>
    <sheetView workbookViewId="0">
      <selection activeCell="M5" sqref="M5:P5"/>
    </sheetView>
  </sheetViews>
  <sheetFormatPr defaultColWidth="9" defaultRowHeight="14.5" x14ac:dyDescent="0.25"/>
  <cols>
    <col min="1" max="52" width="2.36328125" style="74" customWidth="1"/>
    <col min="53" max="16384" width="9" style="74"/>
  </cols>
  <sheetData>
    <row r="1" spans="1:47" ht="17" customHeight="1" x14ac:dyDescent="0.25">
      <c r="A1" s="233" t="s">
        <v>0</v>
      </c>
      <c r="B1" s="233"/>
      <c r="C1" s="233"/>
      <c r="D1" s="233"/>
      <c r="E1" s="233"/>
      <c r="F1" s="233"/>
      <c r="G1" s="233"/>
      <c r="H1" s="233"/>
      <c r="I1" s="233"/>
      <c r="J1" s="233"/>
      <c r="K1" s="233"/>
      <c r="L1" s="233"/>
      <c r="M1" s="233"/>
      <c r="N1" s="233"/>
      <c r="O1" s="233"/>
      <c r="P1" s="233"/>
      <c r="Q1" s="233"/>
      <c r="R1" s="233"/>
      <c r="S1" s="233"/>
      <c r="T1" s="233"/>
      <c r="U1" s="233"/>
      <c r="V1" s="233"/>
      <c r="W1" s="233"/>
      <c r="X1" s="233"/>
      <c r="Y1" s="233"/>
      <c r="Z1" s="233"/>
      <c r="AA1" s="233"/>
      <c r="AB1" s="233"/>
      <c r="AC1" s="233"/>
      <c r="AD1" s="233"/>
      <c r="AE1" s="233"/>
      <c r="AF1" s="233"/>
      <c r="AG1" s="233"/>
      <c r="AH1" s="233"/>
      <c r="AI1" s="233"/>
      <c r="AJ1" s="233"/>
      <c r="AK1" s="233"/>
      <c r="AL1" s="233"/>
      <c r="AM1" s="233"/>
      <c r="AN1" s="233"/>
      <c r="AO1" s="233"/>
      <c r="AP1" s="233"/>
      <c r="AQ1" s="233"/>
      <c r="AR1" s="233"/>
      <c r="AS1" s="233"/>
      <c r="AT1" s="233"/>
      <c r="AU1" s="233"/>
    </row>
    <row r="2" spans="1:47" ht="17" customHeight="1" x14ac:dyDescent="0.25"/>
    <row r="3" spans="1:47" ht="17" customHeight="1" x14ac:dyDescent="0.25">
      <c r="B3" s="229" t="s">
        <v>1</v>
      </c>
      <c r="C3" s="229"/>
      <c r="D3" s="229"/>
      <c r="E3" s="227" t="s">
        <v>5493</v>
      </c>
      <c r="F3" s="227"/>
      <c r="G3" s="227"/>
      <c r="H3" s="227"/>
      <c r="I3" s="227"/>
      <c r="J3" s="227"/>
      <c r="K3" s="227"/>
      <c r="L3" s="227"/>
      <c r="M3" s="227"/>
      <c r="N3" s="227"/>
      <c r="O3" s="227"/>
      <c r="P3" s="227"/>
      <c r="R3" s="209" t="s">
        <v>2</v>
      </c>
      <c r="S3" s="209"/>
      <c r="T3" s="209"/>
      <c r="U3" s="231"/>
      <c r="V3" s="231"/>
      <c r="W3" s="231"/>
      <c r="X3" s="231"/>
      <c r="Y3" s="231"/>
      <c r="Z3" s="231"/>
      <c r="AA3" s="231"/>
      <c r="AB3" s="231"/>
      <c r="AC3" s="231"/>
      <c r="AD3" s="231"/>
      <c r="AE3" s="231"/>
      <c r="AF3" s="231"/>
      <c r="AG3" s="231"/>
      <c r="AH3" s="231"/>
      <c r="AI3" s="231"/>
      <c r="AJ3" s="231"/>
      <c r="AK3" s="231"/>
      <c r="AL3" s="231"/>
      <c r="AM3" s="231"/>
      <c r="AN3" s="231"/>
      <c r="AO3" s="231"/>
      <c r="AP3" s="231"/>
      <c r="AQ3" s="231"/>
      <c r="AR3" s="231"/>
      <c r="AS3" s="231"/>
      <c r="AT3" s="231"/>
    </row>
    <row r="4" spans="1:47" ht="17" customHeight="1" x14ac:dyDescent="0.25">
      <c r="B4" s="229" t="s">
        <v>3</v>
      </c>
      <c r="C4" s="229"/>
      <c r="D4" s="229"/>
      <c r="E4" s="227" t="s">
        <v>5494</v>
      </c>
      <c r="F4" s="227"/>
      <c r="G4" s="227"/>
      <c r="H4" s="227"/>
      <c r="I4" s="227"/>
      <c r="J4" s="227"/>
      <c r="K4" s="227"/>
      <c r="L4" s="227"/>
      <c r="M4" s="227"/>
      <c r="N4" s="227"/>
      <c r="O4" s="227"/>
      <c r="P4" s="227"/>
      <c r="R4" s="209"/>
      <c r="S4" s="209"/>
      <c r="T4" s="209"/>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row>
    <row r="5" spans="1:47" ht="17" customHeight="1" x14ac:dyDescent="0.25">
      <c r="B5" s="229" t="s">
        <v>4</v>
      </c>
      <c r="C5" s="229"/>
      <c r="D5" s="229"/>
      <c r="E5" s="227"/>
      <c r="F5" s="227"/>
      <c r="G5" s="227"/>
      <c r="H5" s="227"/>
      <c r="I5" s="227"/>
      <c r="J5" s="229" t="s">
        <v>5</v>
      </c>
      <c r="K5" s="229"/>
      <c r="L5" s="229"/>
      <c r="M5" s="227"/>
      <c r="N5" s="227"/>
      <c r="O5" s="227"/>
      <c r="P5" s="227"/>
      <c r="R5" s="209" t="s">
        <v>6</v>
      </c>
      <c r="S5" s="209"/>
      <c r="T5" s="209"/>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row>
    <row r="6" spans="1:47" ht="17" customHeight="1" x14ac:dyDescent="0.25">
      <c r="R6" s="209" t="s">
        <v>7</v>
      </c>
      <c r="S6" s="209"/>
      <c r="T6" s="209"/>
      <c r="U6" s="232"/>
      <c r="V6" s="232"/>
      <c r="W6" s="232"/>
      <c r="X6" s="232"/>
      <c r="Y6" s="232"/>
      <c r="Z6" s="232"/>
      <c r="AA6" s="232"/>
      <c r="AB6" s="232"/>
      <c r="AC6" s="232"/>
      <c r="AD6" s="232"/>
      <c r="AE6" s="232"/>
      <c r="AF6" s="232"/>
      <c r="AG6" s="232"/>
      <c r="AH6" s="232"/>
      <c r="AI6" s="232"/>
      <c r="AJ6" s="232"/>
      <c r="AK6" s="232"/>
      <c r="AL6" s="232"/>
      <c r="AM6" s="232"/>
      <c r="AN6" s="232"/>
      <c r="AO6" s="232"/>
      <c r="AP6" s="232"/>
      <c r="AQ6" s="232"/>
      <c r="AR6" s="232"/>
      <c r="AS6" s="232"/>
      <c r="AT6" s="232"/>
    </row>
    <row r="7" spans="1:47" ht="17" customHeight="1" x14ac:dyDescent="0.25">
      <c r="B7" s="229" t="s">
        <v>8</v>
      </c>
      <c r="C7" s="229"/>
      <c r="D7" s="229"/>
      <c r="E7" s="227" t="s">
        <v>5483</v>
      </c>
      <c r="F7" s="227"/>
      <c r="G7" s="227"/>
      <c r="H7" s="227"/>
      <c r="I7" s="227"/>
      <c r="J7" s="229" t="s">
        <v>9</v>
      </c>
      <c r="K7" s="229"/>
      <c r="L7" s="229"/>
      <c r="M7" s="227" t="s">
        <v>5485</v>
      </c>
      <c r="N7" s="227"/>
      <c r="O7" s="227"/>
      <c r="P7" s="227"/>
      <c r="R7" s="209" t="s">
        <v>10</v>
      </c>
      <c r="S7" s="209"/>
      <c r="T7" s="209"/>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c r="AT7" s="231"/>
    </row>
    <row r="8" spans="1:47" ht="17" customHeight="1" x14ac:dyDescent="0.25">
      <c r="B8" s="229" t="s">
        <v>11</v>
      </c>
      <c r="C8" s="229"/>
      <c r="D8" s="229"/>
      <c r="E8" s="227" t="s">
        <v>5484</v>
      </c>
      <c r="F8" s="227"/>
      <c r="G8" s="227"/>
      <c r="H8" s="227"/>
      <c r="I8" s="227"/>
      <c r="J8" s="229" t="s">
        <v>12</v>
      </c>
      <c r="K8" s="229"/>
      <c r="L8" s="229"/>
      <c r="M8" s="227" t="s">
        <v>5486</v>
      </c>
      <c r="N8" s="227"/>
      <c r="O8" s="227"/>
      <c r="P8" s="227"/>
    </row>
    <row r="9" spans="1:47" ht="17" customHeight="1" x14ac:dyDescent="0.25">
      <c r="R9" s="212" t="s">
        <v>13</v>
      </c>
      <c r="S9" s="213"/>
      <c r="T9" s="214"/>
      <c r="U9" s="218"/>
      <c r="V9" s="219"/>
      <c r="W9" s="219"/>
      <c r="X9" s="219"/>
      <c r="Y9" s="219"/>
      <c r="Z9" s="219"/>
      <c r="AA9" s="219"/>
      <c r="AB9" s="219"/>
      <c r="AC9" s="219"/>
      <c r="AD9" s="219"/>
      <c r="AE9" s="219"/>
      <c r="AF9" s="219"/>
      <c r="AG9" s="219"/>
      <c r="AH9" s="219"/>
      <c r="AI9" s="219"/>
      <c r="AJ9" s="219"/>
      <c r="AK9" s="219"/>
      <c r="AL9" s="219"/>
      <c r="AM9" s="219"/>
      <c r="AN9" s="219"/>
      <c r="AO9" s="219"/>
      <c r="AP9" s="219"/>
      <c r="AQ9" s="219"/>
      <c r="AR9" s="219"/>
      <c r="AS9" s="219"/>
      <c r="AT9" s="220"/>
    </row>
    <row r="10" spans="1:47" ht="17" customHeight="1" x14ac:dyDescent="0.25">
      <c r="B10" s="227"/>
      <c r="C10" s="230"/>
      <c r="D10" s="230"/>
      <c r="E10" s="230"/>
      <c r="F10" s="230"/>
      <c r="G10" s="230"/>
      <c r="H10" s="230"/>
      <c r="I10" s="230"/>
      <c r="J10" s="230"/>
      <c r="K10" s="230"/>
      <c r="L10" s="230"/>
      <c r="M10" s="230"/>
      <c r="N10" s="230"/>
      <c r="O10" s="230"/>
      <c r="P10" s="230"/>
      <c r="R10" s="215"/>
      <c r="S10" s="216"/>
      <c r="T10" s="217"/>
      <c r="U10" s="221"/>
      <c r="V10" s="222"/>
      <c r="W10" s="222"/>
      <c r="X10" s="222"/>
      <c r="Y10" s="222"/>
      <c r="Z10" s="222"/>
      <c r="AA10" s="222"/>
      <c r="AB10" s="222"/>
      <c r="AC10" s="222"/>
      <c r="AD10" s="222"/>
      <c r="AE10" s="222"/>
      <c r="AF10" s="222"/>
      <c r="AG10" s="222"/>
      <c r="AH10" s="222"/>
      <c r="AI10" s="222"/>
      <c r="AJ10" s="222"/>
      <c r="AK10" s="222"/>
      <c r="AL10" s="222"/>
      <c r="AM10" s="222"/>
      <c r="AN10" s="222"/>
      <c r="AO10" s="222"/>
      <c r="AP10" s="222"/>
      <c r="AQ10" s="222"/>
      <c r="AR10" s="222"/>
      <c r="AS10" s="222"/>
      <c r="AT10" s="223"/>
    </row>
    <row r="11" spans="1:47" ht="17" customHeight="1" x14ac:dyDescent="0.25">
      <c r="B11" s="230"/>
      <c r="C11" s="230"/>
      <c r="D11" s="230"/>
      <c r="E11" s="230"/>
      <c r="F11" s="230"/>
      <c r="G11" s="230"/>
      <c r="H11" s="230"/>
      <c r="I11" s="230"/>
      <c r="J11" s="230"/>
      <c r="K11" s="230"/>
      <c r="L11" s="230"/>
      <c r="M11" s="230"/>
      <c r="N11" s="230"/>
      <c r="O11" s="230"/>
      <c r="P11" s="230"/>
    </row>
    <row r="12" spans="1:47" ht="17" customHeight="1" x14ac:dyDescent="0.25">
      <c r="B12" s="230"/>
      <c r="C12" s="230"/>
      <c r="D12" s="230"/>
      <c r="E12" s="230"/>
      <c r="F12" s="230"/>
      <c r="G12" s="230"/>
      <c r="H12" s="230"/>
      <c r="I12" s="230"/>
      <c r="J12" s="230"/>
      <c r="K12" s="230"/>
      <c r="L12" s="230"/>
      <c r="M12" s="230"/>
      <c r="N12" s="230"/>
      <c r="O12" s="230"/>
      <c r="P12" s="230"/>
      <c r="R12" s="209" t="s">
        <v>14</v>
      </c>
      <c r="S12" s="209"/>
      <c r="T12" s="210"/>
      <c r="U12" s="218"/>
      <c r="V12" s="219"/>
      <c r="W12" s="219"/>
      <c r="X12" s="219"/>
      <c r="Y12" s="219"/>
      <c r="Z12" s="219"/>
      <c r="AA12" s="219"/>
      <c r="AB12" s="219"/>
      <c r="AC12" s="219"/>
      <c r="AD12" s="219"/>
      <c r="AE12" s="219"/>
      <c r="AF12" s="219"/>
      <c r="AG12" s="219"/>
      <c r="AH12" s="219"/>
      <c r="AI12" s="219"/>
      <c r="AJ12" s="219"/>
      <c r="AK12" s="219"/>
      <c r="AL12" s="219"/>
      <c r="AM12" s="219"/>
      <c r="AN12" s="219"/>
      <c r="AO12" s="219"/>
      <c r="AP12" s="219"/>
      <c r="AQ12" s="219"/>
      <c r="AR12" s="219"/>
      <c r="AS12" s="219"/>
      <c r="AT12" s="220"/>
    </row>
    <row r="13" spans="1:47" ht="17" customHeight="1" x14ac:dyDescent="0.25">
      <c r="B13" s="230"/>
      <c r="C13" s="230"/>
      <c r="D13" s="230"/>
      <c r="E13" s="230"/>
      <c r="F13" s="230"/>
      <c r="G13" s="230"/>
      <c r="H13" s="230"/>
      <c r="I13" s="230"/>
      <c r="J13" s="230"/>
      <c r="K13" s="230"/>
      <c r="L13" s="230"/>
      <c r="M13" s="230"/>
      <c r="N13" s="230"/>
      <c r="O13" s="230"/>
      <c r="P13" s="230"/>
      <c r="R13" s="209"/>
      <c r="S13" s="209"/>
      <c r="T13" s="210"/>
      <c r="U13" s="224"/>
      <c r="V13" s="225"/>
      <c r="W13" s="225"/>
      <c r="X13" s="225"/>
      <c r="Y13" s="225"/>
      <c r="Z13" s="225"/>
      <c r="AA13" s="225"/>
      <c r="AB13" s="225"/>
      <c r="AC13" s="225"/>
      <c r="AD13" s="225"/>
      <c r="AE13" s="225"/>
      <c r="AF13" s="225"/>
      <c r="AG13" s="225"/>
      <c r="AH13" s="225"/>
      <c r="AI13" s="225"/>
      <c r="AJ13" s="225"/>
      <c r="AK13" s="225"/>
      <c r="AL13" s="225"/>
      <c r="AM13" s="225"/>
      <c r="AN13" s="225"/>
      <c r="AO13" s="225"/>
      <c r="AP13" s="225"/>
      <c r="AQ13" s="225"/>
      <c r="AR13" s="225"/>
      <c r="AS13" s="225"/>
      <c r="AT13" s="226"/>
    </row>
    <row r="14" spans="1:47" ht="17" customHeight="1" x14ac:dyDescent="0.25">
      <c r="B14" s="230"/>
      <c r="C14" s="230"/>
      <c r="D14" s="230"/>
      <c r="E14" s="230"/>
      <c r="F14" s="230"/>
      <c r="G14" s="230"/>
      <c r="H14" s="230"/>
      <c r="I14" s="230"/>
      <c r="J14" s="230"/>
      <c r="K14" s="230"/>
      <c r="L14" s="230"/>
      <c r="M14" s="230"/>
      <c r="N14" s="230"/>
      <c r="O14" s="230"/>
      <c r="P14" s="230"/>
      <c r="U14" s="224"/>
      <c r="V14" s="225"/>
      <c r="W14" s="225"/>
      <c r="X14" s="225"/>
      <c r="Y14" s="225"/>
      <c r="Z14" s="225"/>
      <c r="AA14" s="225"/>
      <c r="AB14" s="225"/>
      <c r="AC14" s="225"/>
      <c r="AD14" s="225"/>
      <c r="AE14" s="225"/>
      <c r="AF14" s="225"/>
      <c r="AG14" s="225"/>
      <c r="AH14" s="225"/>
      <c r="AI14" s="225"/>
      <c r="AJ14" s="225"/>
      <c r="AK14" s="225"/>
      <c r="AL14" s="225"/>
      <c r="AM14" s="225"/>
      <c r="AN14" s="225"/>
      <c r="AO14" s="225"/>
      <c r="AP14" s="225"/>
      <c r="AQ14" s="225"/>
      <c r="AR14" s="225"/>
      <c r="AS14" s="225"/>
      <c r="AT14" s="226"/>
    </row>
    <row r="15" spans="1:47" ht="17" customHeight="1" x14ac:dyDescent="0.25">
      <c r="B15" s="230"/>
      <c r="C15" s="230"/>
      <c r="D15" s="230"/>
      <c r="E15" s="230"/>
      <c r="F15" s="230"/>
      <c r="G15" s="230"/>
      <c r="H15" s="230"/>
      <c r="I15" s="230"/>
      <c r="J15" s="230"/>
      <c r="K15" s="230"/>
      <c r="L15" s="230"/>
      <c r="M15" s="230"/>
      <c r="N15" s="230"/>
      <c r="O15" s="230"/>
      <c r="P15" s="230"/>
      <c r="U15" s="224"/>
      <c r="V15" s="225"/>
      <c r="W15" s="225"/>
      <c r="X15" s="225"/>
      <c r="Y15" s="225"/>
      <c r="Z15" s="225"/>
      <c r="AA15" s="225"/>
      <c r="AB15" s="225"/>
      <c r="AC15" s="225"/>
      <c r="AD15" s="225"/>
      <c r="AE15" s="225"/>
      <c r="AF15" s="225"/>
      <c r="AG15" s="225"/>
      <c r="AH15" s="225"/>
      <c r="AI15" s="225"/>
      <c r="AJ15" s="225"/>
      <c r="AK15" s="225"/>
      <c r="AL15" s="225"/>
      <c r="AM15" s="225"/>
      <c r="AN15" s="225"/>
      <c r="AO15" s="225"/>
      <c r="AP15" s="225"/>
      <c r="AQ15" s="225"/>
      <c r="AR15" s="225"/>
      <c r="AS15" s="225"/>
      <c r="AT15" s="226"/>
    </row>
    <row r="16" spans="1:47" ht="17" customHeight="1" x14ac:dyDescent="0.25">
      <c r="B16" s="230"/>
      <c r="C16" s="230"/>
      <c r="D16" s="230"/>
      <c r="E16" s="230"/>
      <c r="F16" s="230"/>
      <c r="G16" s="230"/>
      <c r="H16" s="230"/>
      <c r="I16" s="230"/>
      <c r="J16" s="230"/>
      <c r="K16" s="230"/>
      <c r="L16" s="230"/>
      <c r="M16" s="230"/>
      <c r="N16" s="230"/>
      <c r="O16" s="230"/>
      <c r="P16" s="230"/>
      <c r="U16" s="221"/>
      <c r="V16" s="222"/>
      <c r="W16" s="222"/>
      <c r="X16" s="222"/>
      <c r="Y16" s="222"/>
      <c r="Z16" s="222"/>
      <c r="AA16" s="222"/>
      <c r="AB16" s="222"/>
      <c r="AC16" s="222"/>
      <c r="AD16" s="222"/>
      <c r="AE16" s="222"/>
      <c r="AF16" s="222"/>
      <c r="AG16" s="222"/>
      <c r="AH16" s="222"/>
      <c r="AI16" s="222"/>
      <c r="AJ16" s="222"/>
      <c r="AK16" s="222"/>
      <c r="AL16" s="222"/>
      <c r="AM16" s="222"/>
      <c r="AN16" s="222"/>
      <c r="AO16" s="222"/>
      <c r="AP16" s="222"/>
      <c r="AQ16" s="222"/>
      <c r="AR16" s="222"/>
      <c r="AS16" s="222"/>
      <c r="AT16" s="223"/>
    </row>
    <row r="17" spans="2:46" ht="17" customHeight="1" x14ac:dyDescent="0.25">
      <c r="B17" s="230"/>
      <c r="C17" s="230"/>
      <c r="D17" s="230"/>
      <c r="E17" s="230"/>
      <c r="F17" s="230"/>
      <c r="G17" s="230"/>
      <c r="H17" s="230"/>
      <c r="I17" s="230"/>
      <c r="J17" s="230"/>
      <c r="K17" s="230"/>
      <c r="L17" s="230"/>
      <c r="M17" s="230"/>
      <c r="N17" s="230"/>
      <c r="O17" s="230"/>
      <c r="P17" s="230"/>
    </row>
    <row r="18" spans="2:46" ht="17" customHeight="1" x14ac:dyDescent="0.25">
      <c r="B18" s="230"/>
      <c r="C18" s="230"/>
      <c r="D18" s="230"/>
      <c r="E18" s="230"/>
      <c r="F18" s="230"/>
      <c r="G18" s="230"/>
      <c r="H18" s="230"/>
      <c r="I18" s="230"/>
      <c r="J18" s="230"/>
      <c r="K18" s="230"/>
      <c r="L18" s="230"/>
      <c r="M18" s="230"/>
      <c r="N18" s="230"/>
      <c r="O18" s="230"/>
      <c r="P18" s="230"/>
      <c r="R18" s="209" t="s">
        <v>15</v>
      </c>
      <c r="S18" s="209"/>
      <c r="T18" s="210"/>
      <c r="U18" s="211"/>
      <c r="V18" s="211"/>
      <c r="W18" s="211"/>
      <c r="X18" s="211"/>
      <c r="Y18" s="211"/>
      <c r="Z18" s="211"/>
      <c r="AA18" s="211"/>
      <c r="AB18" s="211"/>
      <c r="AC18" s="211"/>
      <c r="AD18" s="211"/>
      <c r="AE18" s="211"/>
      <c r="AF18" s="211"/>
      <c r="AG18" s="211"/>
      <c r="AH18" s="211"/>
      <c r="AI18" s="211"/>
      <c r="AJ18" s="211"/>
      <c r="AK18" s="211"/>
      <c r="AL18" s="211"/>
      <c r="AM18" s="211"/>
      <c r="AN18" s="211"/>
      <c r="AO18" s="211"/>
      <c r="AP18" s="211"/>
      <c r="AQ18" s="211"/>
      <c r="AR18" s="211"/>
      <c r="AS18" s="211"/>
      <c r="AT18" s="211"/>
    </row>
    <row r="19" spans="2:46" ht="17" customHeight="1" x14ac:dyDescent="0.25">
      <c r="B19" s="230"/>
      <c r="C19" s="230"/>
      <c r="D19" s="230"/>
      <c r="E19" s="230"/>
      <c r="F19" s="230"/>
      <c r="G19" s="230"/>
      <c r="H19" s="230"/>
      <c r="I19" s="230"/>
      <c r="J19" s="230"/>
      <c r="K19" s="230"/>
      <c r="L19" s="230"/>
      <c r="M19" s="230"/>
      <c r="N19" s="230"/>
      <c r="O19" s="230"/>
      <c r="P19" s="230"/>
      <c r="R19" s="209"/>
      <c r="S19" s="209"/>
      <c r="T19" s="210"/>
      <c r="U19" s="211"/>
      <c r="V19" s="211"/>
      <c r="W19" s="211"/>
      <c r="X19" s="211"/>
      <c r="Y19" s="211"/>
      <c r="Z19" s="211"/>
      <c r="AA19" s="211"/>
      <c r="AB19" s="211"/>
      <c r="AC19" s="211"/>
      <c r="AD19" s="211"/>
      <c r="AE19" s="211"/>
      <c r="AF19" s="211"/>
      <c r="AG19" s="211"/>
      <c r="AH19" s="211"/>
      <c r="AI19" s="211"/>
      <c r="AJ19" s="211"/>
      <c r="AK19" s="211"/>
      <c r="AL19" s="211"/>
      <c r="AM19" s="211"/>
      <c r="AN19" s="211"/>
      <c r="AO19" s="211"/>
      <c r="AP19" s="211"/>
      <c r="AQ19" s="211"/>
      <c r="AR19" s="211"/>
      <c r="AS19" s="211"/>
      <c r="AT19" s="211"/>
    </row>
    <row r="20" spans="2:46" ht="17" customHeight="1" x14ac:dyDescent="0.25">
      <c r="B20" s="230"/>
      <c r="C20" s="230"/>
      <c r="D20" s="230"/>
      <c r="E20" s="230"/>
      <c r="F20" s="230"/>
      <c r="G20" s="230"/>
      <c r="H20" s="230"/>
      <c r="I20" s="230"/>
      <c r="J20" s="230"/>
      <c r="K20" s="230"/>
      <c r="L20" s="230"/>
      <c r="M20" s="230"/>
      <c r="N20" s="230"/>
      <c r="O20" s="230"/>
      <c r="P20" s="230"/>
      <c r="U20" s="211"/>
      <c r="V20" s="211"/>
      <c r="W20" s="211"/>
      <c r="X20" s="211"/>
      <c r="Y20" s="211"/>
      <c r="Z20" s="211"/>
      <c r="AA20" s="211"/>
      <c r="AB20" s="211"/>
      <c r="AC20" s="211"/>
      <c r="AD20" s="211"/>
      <c r="AE20" s="211"/>
      <c r="AF20" s="211"/>
      <c r="AG20" s="211"/>
      <c r="AH20" s="211"/>
      <c r="AI20" s="211"/>
      <c r="AJ20" s="211"/>
      <c r="AK20" s="211"/>
      <c r="AL20" s="211"/>
      <c r="AM20" s="211"/>
      <c r="AN20" s="211"/>
      <c r="AO20" s="211"/>
      <c r="AP20" s="211"/>
      <c r="AQ20" s="211"/>
      <c r="AR20" s="211"/>
      <c r="AS20" s="211"/>
      <c r="AT20" s="211"/>
    </row>
    <row r="21" spans="2:46" ht="17" customHeight="1" x14ac:dyDescent="0.25">
      <c r="B21" s="230"/>
      <c r="C21" s="230"/>
      <c r="D21" s="230"/>
      <c r="E21" s="230"/>
      <c r="F21" s="230"/>
      <c r="G21" s="230"/>
      <c r="H21" s="230"/>
      <c r="I21" s="230"/>
      <c r="J21" s="230"/>
      <c r="K21" s="230"/>
      <c r="L21" s="230"/>
      <c r="M21" s="230"/>
      <c r="N21" s="230"/>
      <c r="O21" s="230"/>
      <c r="P21" s="230"/>
      <c r="U21" s="211"/>
      <c r="V21" s="211"/>
      <c r="W21" s="211"/>
      <c r="X21" s="211"/>
      <c r="Y21" s="211"/>
      <c r="Z21" s="211"/>
      <c r="AA21" s="211"/>
      <c r="AB21" s="211"/>
      <c r="AC21" s="211"/>
      <c r="AD21" s="211"/>
      <c r="AE21" s="211"/>
      <c r="AF21" s="211"/>
      <c r="AG21" s="211"/>
      <c r="AH21" s="211"/>
      <c r="AI21" s="211"/>
      <c r="AJ21" s="211"/>
      <c r="AK21" s="211"/>
      <c r="AL21" s="211"/>
      <c r="AM21" s="211"/>
      <c r="AN21" s="211"/>
      <c r="AO21" s="211"/>
      <c r="AP21" s="211"/>
      <c r="AQ21" s="211"/>
      <c r="AR21" s="211"/>
      <c r="AS21" s="211"/>
      <c r="AT21" s="211"/>
    </row>
    <row r="22" spans="2:46" ht="17" customHeight="1" x14ac:dyDescent="0.25">
      <c r="B22" s="230"/>
      <c r="C22" s="230"/>
      <c r="D22" s="230"/>
      <c r="E22" s="230"/>
      <c r="F22" s="230"/>
      <c r="G22" s="230"/>
      <c r="H22" s="230"/>
      <c r="I22" s="230"/>
      <c r="J22" s="230"/>
      <c r="K22" s="230"/>
      <c r="L22" s="230"/>
      <c r="M22" s="230"/>
      <c r="N22" s="230"/>
      <c r="O22" s="230"/>
      <c r="P22" s="230"/>
      <c r="U22" s="211"/>
      <c r="V22" s="211"/>
      <c r="W22" s="211"/>
      <c r="X22" s="211"/>
      <c r="Y22" s="211"/>
      <c r="Z22" s="211"/>
      <c r="AA22" s="211"/>
      <c r="AB22" s="211"/>
      <c r="AC22" s="211"/>
      <c r="AD22" s="211"/>
      <c r="AE22" s="211"/>
      <c r="AF22" s="211"/>
      <c r="AG22" s="211"/>
      <c r="AH22" s="211"/>
      <c r="AI22" s="211"/>
      <c r="AJ22" s="211"/>
      <c r="AK22" s="211"/>
      <c r="AL22" s="211"/>
      <c r="AM22" s="211"/>
      <c r="AN22" s="211"/>
      <c r="AO22" s="211"/>
      <c r="AP22" s="211"/>
      <c r="AQ22" s="211"/>
      <c r="AR22" s="211"/>
      <c r="AS22" s="211"/>
      <c r="AT22" s="211"/>
    </row>
    <row r="23" spans="2:46" ht="17" customHeight="1" x14ac:dyDescent="0.25">
      <c r="B23" s="230"/>
      <c r="C23" s="230"/>
      <c r="D23" s="230"/>
      <c r="E23" s="230"/>
      <c r="F23" s="230"/>
      <c r="G23" s="230"/>
      <c r="H23" s="230"/>
      <c r="I23" s="230"/>
      <c r="J23" s="230"/>
      <c r="K23" s="230"/>
      <c r="L23" s="230"/>
      <c r="M23" s="230"/>
      <c r="N23" s="230"/>
      <c r="O23" s="230"/>
      <c r="P23" s="230"/>
      <c r="U23" s="211"/>
      <c r="V23" s="211"/>
      <c r="W23" s="211"/>
      <c r="X23" s="211"/>
      <c r="Y23" s="211"/>
      <c r="Z23" s="211"/>
      <c r="AA23" s="211"/>
      <c r="AB23" s="211"/>
      <c r="AC23" s="211"/>
      <c r="AD23" s="211"/>
      <c r="AE23" s="211"/>
      <c r="AF23" s="211"/>
      <c r="AG23" s="211"/>
      <c r="AH23" s="211"/>
      <c r="AI23" s="211"/>
      <c r="AJ23" s="211"/>
      <c r="AK23" s="211"/>
      <c r="AL23" s="211"/>
      <c r="AM23" s="211"/>
      <c r="AN23" s="211"/>
      <c r="AO23" s="211"/>
      <c r="AP23" s="211"/>
      <c r="AQ23" s="211"/>
      <c r="AR23" s="211"/>
      <c r="AS23" s="211"/>
      <c r="AT23" s="211"/>
    </row>
    <row r="24" spans="2:46" ht="17" customHeight="1" x14ac:dyDescent="0.25">
      <c r="B24" s="230"/>
      <c r="C24" s="230"/>
      <c r="D24" s="230"/>
      <c r="E24" s="230"/>
      <c r="F24" s="230"/>
      <c r="G24" s="230"/>
      <c r="H24" s="230"/>
      <c r="I24" s="230"/>
      <c r="J24" s="230"/>
      <c r="K24" s="230"/>
      <c r="L24" s="230"/>
      <c r="M24" s="230"/>
      <c r="N24" s="230"/>
      <c r="O24" s="230"/>
      <c r="P24" s="230"/>
      <c r="U24" s="211"/>
      <c r="V24" s="211"/>
      <c r="W24" s="211"/>
      <c r="X24" s="211"/>
      <c r="Y24" s="211"/>
      <c r="Z24" s="211"/>
      <c r="AA24" s="211"/>
      <c r="AB24" s="211"/>
      <c r="AC24" s="211"/>
      <c r="AD24" s="211"/>
      <c r="AE24" s="211"/>
      <c r="AF24" s="211"/>
      <c r="AG24" s="211"/>
      <c r="AH24" s="211"/>
      <c r="AI24" s="211"/>
      <c r="AJ24" s="211"/>
      <c r="AK24" s="211"/>
      <c r="AL24" s="211"/>
      <c r="AM24" s="211"/>
      <c r="AN24" s="211"/>
      <c r="AO24" s="211"/>
      <c r="AP24" s="211"/>
      <c r="AQ24" s="211"/>
      <c r="AR24" s="211"/>
      <c r="AS24" s="211"/>
      <c r="AT24" s="211"/>
    </row>
    <row r="25" spans="2:46" ht="17" customHeight="1" x14ac:dyDescent="0.25">
      <c r="B25" s="230"/>
      <c r="C25" s="230"/>
      <c r="D25" s="230"/>
      <c r="E25" s="230"/>
      <c r="F25" s="230"/>
      <c r="G25" s="230"/>
      <c r="H25" s="230"/>
      <c r="I25" s="230"/>
      <c r="J25" s="230"/>
      <c r="K25" s="230"/>
      <c r="L25" s="230"/>
      <c r="M25" s="230"/>
      <c r="N25" s="230"/>
      <c r="O25" s="230"/>
      <c r="P25" s="230"/>
      <c r="U25" s="211"/>
      <c r="V25" s="211"/>
      <c r="W25" s="211"/>
      <c r="X25" s="211"/>
      <c r="Y25" s="211"/>
      <c r="Z25" s="211"/>
      <c r="AA25" s="211"/>
      <c r="AB25" s="211"/>
      <c r="AC25" s="211"/>
      <c r="AD25" s="211"/>
      <c r="AE25" s="211"/>
      <c r="AF25" s="211"/>
      <c r="AG25" s="211"/>
      <c r="AH25" s="211"/>
      <c r="AI25" s="211"/>
      <c r="AJ25" s="211"/>
      <c r="AK25" s="211"/>
      <c r="AL25" s="211"/>
      <c r="AM25" s="211"/>
      <c r="AN25" s="211"/>
      <c r="AO25" s="211"/>
      <c r="AP25" s="211"/>
      <c r="AQ25" s="211"/>
      <c r="AR25" s="211"/>
      <c r="AS25" s="211"/>
      <c r="AT25" s="211"/>
    </row>
    <row r="26" spans="2:46" ht="17" customHeight="1" x14ac:dyDescent="0.25">
      <c r="B26" s="230"/>
      <c r="C26" s="230"/>
      <c r="D26" s="230"/>
      <c r="E26" s="230"/>
      <c r="F26" s="230"/>
      <c r="G26" s="230"/>
      <c r="H26" s="230"/>
      <c r="I26" s="230"/>
      <c r="J26" s="230"/>
      <c r="K26" s="230"/>
      <c r="L26" s="230"/>
      <c r="M26" s="230"/>
      <c r="N26" s="230"/>
      <c r="O26" s="230"/>
      <c r="P26" s="230"/>
      <c r="U26" s="211"/>
      <c r="V26" s="211"/>
      <c r="W26" s="211"/>
      <c r="X26" s="211"/>
      <c r="Y26" s="211"/>
      <c r="Z26" s="211"/>
      <c r="AA26" s="211"/>
      <c r="AB26" s="211"/>
      <c r="AC26" s="211"/>
      <c r="AD26" s="211"/>
      <c r="AE26" s="211"/>
      <c r="AF26" s="211"/>
      <c r="AG26" s="211"/>
      <c r="AH26" s="211"/>
      <c r="AI26" s="211"/>
      <c r="AJ26" s="211"/>
      <c r="AK26" s="211"/>
      <c r="AL26" s="211"/>
      <c r="AM26" s="211"/>
      <c r="AN26" s="211"/>
      <c r="AO26" s="211"/>
      <c r="AP26" s="211"/>
      <c r="AQ26" s="211"/>
      <c r="AR26" s="211"/>
      <c r="AS26" s="211"/>
      <c r="AT26" s="211"/>
    </row>
    <row r="27" spans="2:46" ht="17" customHeight="1" x14ac:dyDescent="0.25">
      <c r="B27" s="230"/>
      <c r="C27" s="230"/>
      <c r="D27" s="230"/>
      <c r="E27" s="230"/>
      <c r="F27" s="230"/>
      <c r="G27" s="230"/>
      <c r="H27" s="230"/>
      <c r="I27" s="230"/>
      <c r="J27" s="230"/>
      <c r="K27" s="230"/>
      <c r="L27" s="230"/>
      <c r="M27" s="230"/>
      <c r="N27" s="230"/>
      <c r="O27" s="230"/>
      <c r="P27" s="230"/>
      <c r="U27" s="211"/>
      <c r="V27" s="211"/>
      <c r="W27" s="211"/>
      <c r="X27" s="211"/>
      <c r="Y27" s="211"/>
      <c r="Z27" s="211"/>
      <c r="AA27" s="211"/>
      <c r="AB27" s="211"/>
      <c r="AC27" s="211"/>
      <c r="AD27" s="211"/>
      <c r="AE27" s="211"/>
      <c r="AF27" s="211"/>
      <c r="AG27" s="211"/>
      <c r="AH27" s="211"/>
      <c r="AI27" s="211"/>
      <c r="AJ27" s="211"/>
      <c r="AK27" s="211"/>
      <c r="AL27" s="211"/>
      <c r="AM27" s="211"/>
      <c r="AN27" s="211"/>
      <c r="AO27" s="211"/>
      <c r="AP27" s="211"/>
      <c r="AQ27" s="211"/>
      <c r="AR27" s="211"/>
      <c r="AS27" s="211"/>
      <c r="AT27" s="211"/>
    </row>
    <row r="28" spans="2:46" ht="17" customHeight="1" x14ac:dyDescent="0.25">
      <c r="B28" s="230"/>
      <c r="C28" s="230"/>
      <c r="D28" s="230"/>
      <c r="E28" s="230"/>
      <c r="F28" s="230"/>
      <c r="G28" s="230"/>
      <c r="H28" s="230"/>
      <c r="I28" s="230"/>
      <c r="J28" s="230"/>
      <c r="K28" s="230"/>
      <c r="L28" s="230"/>
      <c r="M28" s="230"/>
      <c r="N28" s="230"/>
      <c r="O28" s="230"/>
      <c r="P28" s="230"/>
      <c r="U28" s="211"/>
      <c r="V28" s="211"/>
      <c r="W28" s="211"/>
      <c r="X28" s="211"/>
      <c r="Y28" s="211"/>
      <c r="Z28" s="211"/>
      <c r="AA28" s="211"/>
      <c r="AB28" s="211"/>
      <c r="AC28" s="211"/>
      <c r="AD28" s="211"/>
      <c r="AE28" s="211"/>
      <c r="AF28" s="211"/>
      <c r="AG28" s="211"/>
      <c r="AH28" s="211"/>
      <c r="AI28" s="211"/>
      <c r="AJ28" s="211"/>
      <c r="AK28" s="211"/>
      <c r="AL28" s="211"/>
      <c r="AM28" s="211"/>
      <c r="AN28" s="211"/>
      <c r="AO28" s="211"/>
      <c r="AP28" s="211"/>
      <c r="AQ28" s="211"/>
      <c r="AR28" s="211"/>
      <c r="AS28" s="211"/>
      <c r="AT28" s="211"/>
    </row>
    <row r="29" spans="2:46" ht="17" customHeight="1" x14ac:dyDescent="0.25">
      <c r="B29" s="230"/>
      <c r="C29" s="230"/>
      <c r="D29" s="230"/>
      <c r="E29" s="230"/>
      <c r="F29" s="230"/>
      <c r="G29" s="230"/>
      <c r="H29" s="230"/>
      <c r="I29" s="230"/>
      <c r="J29" s="230"/>
      <c r="K29" s="230"/>
      <c r="L29" s="230"/>
      <c r="M29" s="230"/>
      <c r="N29" s="230"/>
      <c r="O29" s="230"/>
      <c r="P29" s="230"/>
      <c r="U29" s="211"/>
      <c r="V29" s="211"/>
      <c r="W29" s="211"/>
      <c r="X29" s="211"/>
      <c r="Y29" s="211"/>
      <c r="Z29" s="211"/>
      <c r="AA29" s="211"/>
      <c r="AB29" s="211"/>
      <c r="AC29" s="211"/>
      <c r="AD29" s="211"/>
      <c r="AE29" s="211"/>
      <c r="AF29" s="211"/>
      <c r="AG29" s="211"/>
      <c r="AH29" s="211"/>
      <c r="AI29" s="211"/>
      <c r="AJ29" s="211"/>
      <c r="AK29" s="211"/>
      <c r="AL29" s="211"/>
      <c r="AM29" s="211"/>
      <c r="AN29" s="211"/>
      <c r="AO29" s="211"/>
      <c r="AP29" s="211"/>
      <c r="AQ29" s="211"/>
      <c r="AR29" s="211"/>
      <c r="AS29" s="211"/>
      <c r="AT29" s="211"/>
    </row>
    <row r="30" spans="2:46" ht="17" customHeight="1" x14ac:dyDescent="0.25">
      <c r="B30" s="209" t="s">
        <v>16</v>
      </c>
      <c r="C30" s="209"/>
      <c r="D30" s="209"/>
      <c r="E30" s="209"/>
      <c r="F30" s="209"/>
      <c r="G30" s="209"/>
      <c r="H30" s="209"/>
      <c r="I30" s="209"/>
      <c r="J30" s="209"/>
      <c r="K30" s="209"/>
      <c r="L30" s="209"/>
      <c r="M30" s="209"/>
      <c r="N30" s="209"/>
      <c r="O30" s="209"/>
      <c r="P30" s="209"/>
      <c r="U30" s="211"/>
      <c r="V30" s="211"/>
      <c r="W30" s="211"/>
      <c r="X30" s="211"/>
      <c r="Y30" s="211"/>
      <c r="Z30" s="211"/>
      <c r="AA30" s="211"/>
      <c r="AB30" s="211"/>
      <c r="AC30" s="211"/>
      <c r="AD30" s="211"/>
      <c r="AE30" s="211"/>
      <c r="AF30" s="211"/>
      <c r="AG30" s="211"/>
      <c r="AH30" s="211"/>
      <c r="AI30" s="211"/>
      <c r="AJ30" s="211"/>
      <c r="AK30" s="211"/>
      <c r="AL30" s="211"/>
      <c r="AM30" s="211"/>
      <c r="AN30" s="211"/>
      <c r="AO30" s="211"/>
      <c r="AP30" s="211"/>
      <c r="AQ30" s="211"/>
      <c r="AR30" s="211"/>
      <c r="AS30" s="211"/>
      <c r="AT30" s="211"/>
    </row>
    <row r="31" spans="2:46" ht="17" customHeight="1" x14ac:dyDescent="0.25">
      <c r="U31" s="211"/>
      <c r="V31" s="211"/>
      <c r="W31" s="211"/>
      <c r="X31" s="211"/>
      <c r="Y31" s="211"/>
      <c r="Z31" s="211"/>
      <c r="AA31" s="211"/>
      <c r="AB31" s="211"/>
      <c r="AC31" s="211"/>
      <c r="AD31" s="211"/>
      <c r="AE31" s="211"/>
      <c r="AF31" s="211"/>
      <c r="AG31" s="211"/>
      <c r="AH31" s="211"/>
      <c r="AI31" s="211"/>
      <c r="AJ31" s="211"/>
      <c r="AK31" s="211"/>
      <c r="AL31" s="211"/>
      <c r="AM31" s="211"/>
      <c r="AN31" s="211"/>
      <c r="AO31" s="211"/>
      <c r="AP31" s="211"/>
      <c r="AQ31" s="211"/>
      <c r="AR31" s="211"/>
      <c r="AS31" s="211"/>
      <c r="AT31" s="211"/>
    </row>
    <row r="32" spans="2:46" ht="17" customHeight="1" x14ac:dyDescent="0.25">
      <c r="B32" s="229" t="s">
        <v>17</v>
      </c>
      <c r="C32" s="227" t="s">
        <v>5480</v>
      </c>
      <c r="D32" s="227"/>
      <c r="E32" s="227"/>
      <c r="F32" s="227"/>
      <c r="G32" s="227"/>
      <c r="H32" s="227"/>
      <c r="I32" s="227"/>
      <c r="J32" s="227"/>
      <c r="K32" s="227"/>
      <c r="L32" s="227"/>
      <c r="M32" s="227"/>
      <c r="N32" s="227"/>
      <c r="O32" s="227"/>
      <c r="P32" s="227"/>
      <c r="U32" s="211"/>
      <c r="V32" s="211"/>
      <c r="W32" s="211"/>
      <c r="X32" s="211"/>
      <c r="Y32" s="211"/>
      <c r="Z32" s="211"/>
      <c r="AA32" s="211"/>
      <c r="AB32" s="211"/>
      <c r="AC32" s="211"/>
      <c r="AD32" s="211"/>
      <c r="AE32" s="211"/>
      <c r="AF32" s="211"/>
      <c r="AG32" s="211"/>
      <c r="AH32" s="211"/>
      <c r="AI32" s="211"/>
      <c r="AJ32" s="211"/>
      <c r="AK32" s="211"/>
      <c r="AL32" s="211"/>
      <c r="AM32" s="211"/>
      <c r="AN32" s="211"/>
      <c r="AO32" s="211"/>
      <c r="AP32" s="211"/>
      <c r="AQ32" s="211"/>
      <c r="AR32" s="211"/>
      <c r="AS32" s="211"/>
      <c r="AT32" s="211"/>
    </row>
    <row r="33" spans="2:46" ht="17" customHeight="1" x14ac:dyDescent="0.25">
      <c r="B33" s="229"/>
      <c r="C33" s="228" t="s">
        <v>5481</v>
      </c>
      <c r="D33" s="228"/>
      <c r="E33" s="228"/>
      <c r="F33" s="228"/>
      <c r="G33" s="228"/>
      <c r="H33" s="228"/>
      <c r="I33" s="228"/>
      <c r="J33" s="228"/>
      <c r="K33" s="228"/>
      <c r="L33" s="228"/>
      <c r="M33" s="228"/>
      <c r="N33" s="228"/>
      <c r="O33" s="228"/>
      <c r="P33" s="228"/>
      <c r="U33" s="211"/>
      <c r="V33" s="211"/>
      <c r="W33" s="211"/>
      <c r="X33" s="211"/>
      <c r="Y33" s="211"/>
      <c r="Z33" s="211"/>
      <c r="AA33" s="211"/>
      <c r="AB33" s="211"/>
      <c r="AC33" s="211"/>
      <c r="AD33" s="211"/>
      <c r="AE33" s="211"/>
      <c r="AF33" s="211"/>
      <c r="AG33" s="211"/>
      <c r="AH33" s="211"/>
      <c r="AI33" s="211"/>
      <c r="AJ33" s="211"/>
      <c r="AK33" s="211"/>
      <c r="AL33" s="211"/>
      <c r="AM33" s="211"/>
      <c r="AN33" s="211"/>
      <c r="AO33" s="211"/>
      <c r="AP33" s="211"/>
      <c r="AQ33" s="211"/>
      <c r="AR33" s="211"/>
      <c r="AS33" s="211"/>
      <c r="AT33" s="211"/>
    </row>
    <row r="34" spans="2:46" ht="17" customHeight="1" x14ac:dyDescent="0.25">
      <c r="B34" s="229"/>
      <c r="C34" s="227" t="s">
        <v>5482</v>
      </c>
      <c r="D34" s="227"/>
      <c r="E34" s="227"/>
      <c r="F34" s="227"/>
      <c r="G34" s="227"/>
      <c r="H34" s="227"/>
      <c r="I34" s="227"/>
      <c r="J34" s="227"/>
      <c r="K34" s="227"/>
      <c r="L34" s="227"/>
      <c r="M34" s="227"/>
      <c r="N34" s="227"/>
      <c r="O34" s="227"/>
      <c r="P34" s="227"/>
      <c r="U34" s="211"/>
      <c r="V34" s="211"/>
      <c r="W34" s="211"/>
      <c r="X34" s="211"/>
      <c r="Y34" s="211"/>
      <c r="Z34" s="211"/>
      <c r="AA34" s="211"/>
      <c r="AB34" s="211"/>
      <c r="AC34" s="211"/>
      <c r="AD34" s="211"/>
      <c r="AE34" s="211"/>
      <c r="AF34" s="211"/>
      <c r="AG34" s="211"/>
      <c r="AH34" s="211"/>
      <c r="AI34" s="211"/>
      <c r="AJ34" s="211"/>
      <c r="AK34" s="211"/>
      <c r="AL34" s="211"/>
      <c r="AM34" s="211"/>
      <c r="AN34" s="211"/>
      <c r="AO34" s="211"/>
      <c r="AP34" s="211"/>
      <c r="AQ34" s="211"/>
      <c r="AR34" s="211"/>
      <c r="AS34" s="211"/>
      <c r="AT34" s="211"/>
    </row>
    <row r="35" spans="2:46" x14ac:dyDescent="0.25">
      <c r="B35" s="229"/>
      <c r="C35" s="228"/>
      <c r="D35" s="228"/>
      <c r="E35" s="228"/>
      <c r="F35" s="228"/>
      <c r="G35" s="228"/>
      <c r="H35" s="228"/>
      <c r="I35" s="228"/>
      <c r="J35" s="228"/>
      <c r="K35" s="228"/>
      <c r="L35" s="228"/>
      <c r="M35" s="228"/>
      <c r="N35" s="228"/>
      <c r="O35" s="228"/>
      <c r="P35" s="228"/>
      <c r="U35" s="211"/>
      <c r="V35" s="211"/>
      <c r="W35" s="211"/>
      <c r="X35" s="211"/>
      <c r="Y35" s="211"/>
      <c r="Z35" s="211"/>
      <c r="AA35" s="211"/>
      <c r="AB35" s="211"/>
      <c r="AC35" s="211"/>
      <c r="AD35" s="211"/>
      <c r="AE35" s="211"/>
      <c r="AF35" s="211"/>
      <c r="AG35" s="211"/>
      <c r="AH35" s="211"/>
      <c r="AI35" s="211"/>
      <c r="AJ35" s="211"/>
      <c r="AK35" s="211"/>
      <c r="AL35" s="211"/>
      <c r="AM35" s="211"/>
      <c r="AN35" s="211"/>
      <c r="AO35" s="211"/>
      <c r="AP35" s="211"/>
      <c r="AQ35" s="211"/>
      <c r="AR35" s="211"/>
      <c r="AS35" s="211"/>
      <c r="AT35" s="211"/>
    </row>
    <row r="36" spans="2:46" x14ac:dyDescent="0.25">
      <c r="U36" s="211"/>
      <c r="V36" s="211"/>
      <c r="W36" s="211"/>
      <c r="X36" s="211"/>
      <c r="Y36" s="211"/>
      <c r="Z36" s="211"/>
      <c r="AA36" s="211"/>
      <c r="AB36" s="211"/>
      <c r="AC36" s="211"/>
      <c r="AD36" s="211"/>
      <c r="AE36" s="211"/>
      <c r="AF36" s="211"/>
      <c r="AG36" s="211"/>
      <c r="AH36" s="211"/>
      <c r="AI36" s="211"/>
      <c r="AJ36" s="211"/>
      <c r="AK36" s="211"/>
      <c r="AL36" s="211"/>
      <c r="AM36" s="211"/>
      <c r="AN36" s="211"/>
      <c r="AO36" s="211"/>
      <c r="AP36" s="211"/>
      <c r="AQ36" s="211"/>
      <c r="AR36" s="211"/>
      <c r="AS36" s="211"/>
      <c r="AT36" s="211"/>
    </row>
    <row r="37" spans="2:46" x14ac:dyDescent="0.25">
      <c r="B37" s="229" t="s">
        <v>18</v>
      </c>
      <c r="C37" s="227"/>
      <c r="D37" s="227"/>
      <c r="E37" s="227"/>
      <c r="F37" s="227"/>
      <c r="G37" s="227"/>
      <c r="H37" s="227"/>
      <c r="I37" s="227"/>
      <c r="J37" s="227"/>
      <c r="K37" s="227"/>
      <c r="L37" s="227"/>
      <c r="M37" s="227"/>
      <c r="N37" s="227"/>
      <c r="O37" s="227"/>
      <c r="P37" s="227"/>
      <c r="U37" s="211"/>
      <c r="V37" s="211"/>
      <c r="W37" s="211"/>
      <c r="X37" s="211"/>
      <c r="Y37" s="211"/>
      <c r="Z37" s="211"/>
      <c r="AA37" s="211"/>
      <c r="AB37" s="211"/>
      <c r="AC37" s="211"/>
      <c r="AD37" s="211"/>
      <c r="AE37" s="211"/>
      <c r="AF37" s="211"/>
      <c r="AG37" s="211"/>
      <c r="AH37" s="211"/>
      <c r="AI37" s="211"/>
      <c r="AJ37" s="211"/>
      <c r="AK37" s="211"/>
      <c r="AL37" s="211"/>
      <c r="AM37" s="211"/>
      <c r="AN37" s="211"/>
      <c r="AO37" s="211"/>
      <c r="AP37" s="211"/>
      <c r="AQ37" s="211"/>
      <c r="AR37" s="211"/>
      <c r="AS37" s="211"/>
      <c r="AT37" s="211"/>
    </row>
    <row r="38" spans="2:46" x14ac:dyDescent="0.25">
      <c r="B38" s="229"/>
      <c r="C38" s="228"/>
      <c r="D38" s="228"/>
      <c r="E38" s="228"/>
      <c r="F38" s="228"/>
      <c r="G38" s="228"/>
      <c r="H38" s="228"/>
      <c r="I38" s="228"/>
      <c r="J38" s="228"/>
      <c r="K38" s="228"/>
      <c r="L38" s="228"/>
      <c r="M38" s="228"/>
      <c r="N38" s="228"/>
      <c r="O38" s="228"/>
      <c r="P38" s="228"/>
      <c r="U38" s="211"/>
      <c r="V38" s="211"/>
      <c r="W38" s="211"/>
      <c r="X38" s="211"/>
      <c r="Y38" s="211"/>
      <c r="Z38" s="211"/>
      <c r="AA38" s="211"/>
      <c r="AB38" s="211"/>
      <c r="AC38" s="211"/>
      <c r="AD38" s="211"/>
      <c r="AE38" s="211"/>
      <c r="AF38" s="211"/>
      <c r="AG38" s="211"/>
      <c r="AH38" s="211"/>
      <c r="AI38" s="211"/>
      <c r="AJ38" s="211"/>
      <c r="AK38" s="211"/>
      <c r="AL38" s="211"/>
      <c r="AM38" s="211"/>
      <c r="AN38" s="211"/>
      <c r="AO38" s="211"/>
      <c r="AP38" s="211"/>
      <c r="AQ38" s="211"/>
      <c r="AR38" s="211"/>
      <c r="AS38" s="211"/>
      <c r="AT38" s="211"/>
    </row>
    <row r="39" spans="2:46" x14ac:dyDescent="0.25">
      <c r="B39" s="229"/>
      <c r="C39" s="227"/>
      <c r="D39" s="227"/>
      <c r="E39" s="227"/>
      <c r="F39" s="227"/>
      <c r="G39" s="227"/>
      <c r="H39" s="227"/>
      <c r="I39" s="227"/>
      <c r="J39" s="227"/>
      <c r="K39" s="227"/>
      <c r="L39" s="227"/>
      <c r="M39" s="227"/>
      <c r="N39" s="227"/>
      <c r="O39" s="227"/>
      <c r="P39" s="227"/>
      <c r="U39" s="211"/>
      <c r="V39" s="211"/>
      <c r="W39" s="211"/>
      <c r="X39" s="211"/>
      <c r="Y39" s="211"/>
      <c r="Z39" s="211"/>
      <c r="AA39" s="211"/>
      <c r="AB39" s="211"/>
      <c r="AC39" s="211"/>
      <c r="AD39" s="211"/>
      <c r="AE39" s="211"/>
      <c r="AF39" s="211"/>
      <c r="AG39" s="211"/>
      <c r="AH39" s="211"/>
      <c r="AI39" s="211"/>
      <c r="AJ39" s="211"/>
      <c r="AK39" s="211"/>
      <c r="AL39" s="211"/>
      <c r="AM39" s="211"/>
      <c r="AN39" s="211"/>
      <c r="AO39" s="211"/>
      <c r="AP39" s="211"/>
      <c r="AQ39" s="211"/>
      <c r="AR39" s="211"/>
      <c r="AS39" s="211"/>
      <c r="AT39" s="211"/>
    </row>
    <row r="40" spans="2:46" x14ac:dyDescent="0.25">
      <c r="B40" s="229"/>
      <c r="C40" s="228"/>
      <c r="D40" s="228"/>
      <c r="E40" s="228"/>
      <c r="F40" s="228"/>
      <c r="G40" s="228"/>
      <c r="H40" s="228"/>
      <c r="I40" s="228"/>
      <c r="J40" s="228"/>
      <c r="K40" s="228"/>
      <c r="L40" s="228"/>
      <c r="M40" s="228"/>
      <c r="N40" s="228"/>
      <c r="O40" s="228"/>
      <c r="P40" s="228"/>
      <c r="U40" s="211"/>
      <c r="V40" s="211"/>
      <c r="W40" s="211"/>
      <c r="X40" s="211"/>
      <c r="Y40" s="211"/>
      <c r="Z40" s="211"/>
      <c r="AA40" s="211"/>
      <c r="AB40" s="211"/>
      <c r="AC40" s="211"/>
      <c r="AD40" s="211"/>
      <c r="AE40" s="211"/>
      <c r="AF40" s="211"/>
      <c r="AG40" s="211"/>
      <c r="AH40" s="211"/>
      <c r="AI40" s="211"/>
      <c r="AJ40" s="211"/>
      <c r="AK40" s="211"/>
      <c r="AL40" s="211"/>
      <c r="AM40" s="211"/>
      <c r="AN40" s="211"/>
      <c r="AO40" s="211"/>
      <c r="AP40" s="211"/>
      <c r="AQ40" s="211"/>
      <c r="AR40" s="211"/>
      <c r="AS40" s="211"/>
      <c r="AT40" s="211"/>
    </row>
  </sheetData>
  <sheetProtection sheet="1" selectLockedCells="1"/>
  <mergeCells count="52">
    <mergeCell ref="A1:AU1"/>
    <mergeCell ref="B3:D3"/>
    <mergeCell ref="E3:P3"/>
    <mergeCell ref="U3:AT3"/>
    <mergeCell ref="B4:D4"/>
    <mergeCell ref="E4:P4"/>
    <mergeCell ref="U4:AT4"/>
    <mergeCell ref="R3:T4"/>
    <mergeCell ref="U5:AT5"/>
    <mergeCell ref="R6:T6"/>
    <mergeCell ref="U6:AT6"/>
    <mergeCell ref="B7:D7"/>
    <mergeCell ref="E7:I7"/>
    <mergeCell ref="J7:L7"/>
    <mergeCell ref="M7:P7"/>
    <mergeCell ref="R7:T7"/>
    <mergeCell ref="U7:AT7"/>
    <mergeCell ref="B5:D5"/>
    <mergeCell ref="E5:I5"/>
    <mergeCell ref="J5:L5"/>
    <mergeCell ref="M5:P5"/>
    <mergeCell ref="R5:T5"/>
    <mergeCell ref="C34:I34"/>
    <mergeCell ref="J34:P34"/>
    <mergeCell ref="B8:D8"/>
    <mergeCell ref="E8:I8"/>
    <mergeCell ref="J8:L8"/>
    <mergeCell ref="M8:P8"/>
    <mergeCell ref="B30:P30"/>
    <mergeCell ref="B10:P29"/>
    <mergeCell ref="C39:I39"/>
    <mergeCell ref="J39:P39"/>
    <mergeCell ref="C40:I40"/>
    <mergeCell ref="J40:P40"/>
    <mergeCell ref="B32:B35"/>
    <mergeCell ref="B37:B40"/>
    <mergeCell ref="C35:I35"/>
    <mergeCell ref="J35:P35"/>
    <mergeCell ref="C37:I37"/>
    <mergeCell ref="J37:P37"/>
    <mergeCell ref="C38:I38"/>
    <mergeCell ref="J38:P38"/>
    <mergeCell ref="C32:I32"/>
    <mergeCell ref="J32:P32"/>
    <mergeCell ref="C33:I33"/>
    <mergeCell ref="J33:P33"/>
    <mergeCell ref="R18:T19"/>
    <mergeCell ref="U18:AT40"/>
    <mergeCell ref="R9:T10"/>
    <mergeCell ref="U9:AT10"/>
    <mergeCell ref="R12:T13"/>
    <mergeCell ref="U12:AT16"/>
  </mergeCells>
  <phoneticPr fontId="103" type="noConversion"/>
  <pageMargins left="0.75" right="0.75" top="1" bottom="1" header="0.51180555555555596" footer="0.51180555555555596"/>
  <extLst>
    <ext xmlns:x14="http://schemas.microsoft.com/office/spreadsheetml/2009/9/main" uri="{CCE6A557-97BC-4b89-ADB6-D9C93CAAB3DF}">
      <x14:dataValidations xmlns:xm="http://schemas.microsoft.com/office/excel/2006/main" count="3">
        <x14:dataValidation type="list" allowBlank="1" showInputMessage="1" xr:uid="{00000000-0002-0000-0000-000000000000}">
          <x14:formula1>
            <xm:f>主要!$E$3</xm:f>
          </x14:formula1>
          <xm:sqref>E3:P3</xm:sqref>
        </x14:dataValidation>
        <x14:dataValidation type="list" allowBlank="1" showInputMessage="1" xr:uid="{00000000-0002-0000-0000-000001000000}">
          <x14:formula1>
            <xm:f>主要!$E$4</xm:f>
          </x14:formula1>
          <xm:sqref>E4:P4</xm:sqref>
        </x14:dataValidation>
        <x14:dataValidation type="list" allowBlank="1" showInputMessage="1" xr:uid="{00000000-0002-0000-0000-000002000000}">
          <x14:formula1>
            <xm:f>法术书目录!$P$96:$P$136</xm:f>
          </x14:formula1>
          <xm:sqref>C37:P40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499984740745262"/>
    <pageSetUpPr fitToPage="1"/>
  </sheetPr>
  <dimension ref="A1:BR165"/>
  <sheetViews>
    <sheetView showGridLines="0" tabSelected="1" topLeftCell="A43" workbookViewId="0">
      <selection activeCell="E3" sqref="E3:N3"/>
    </sheetView>
  </sheetViews>
  <sheetFormatPr defaultColWidth="9" defaultRowHeight="14.5" x14ac:dyDescent="0.25"/>
  <cols>
    <col min="1" max="70" width="2.36328125" style="77" customWidth="1"/>
    <col min="71" max="16384" width="9" style="3"/>
  </cols>
  <sheetData>
    <row r="1" spans="1:69" ht="17" customHeight="1" x14ac:dyDescent="0.25">
      <c r="A1" s="418"/>
      <c r="B1" s="418"/>
      <c r="C1" s="418"/>
      <c r="D1" s="418"/>
      <c r="E1" s="418"/>
      <c r="F1" s="418"/>
      <c r="G1" s="418"/>
      <c r="H1" s="418"/>
      <c r="I1" s="418"/>
      <c r="J1" s="418"/>
      <c r="K1" s="418"/>
      <c r="L1" s="418"/>
      <c r="M1" s="418"/>
      <c r="N1" s="418"/>
      <c r="O1" s="263" t="s">
        <v>19</v>
      </c>
      <c r="P1" s="263"/>
      <c r="Q1" s="263"/>
      <c r="R1" s="263"/>
      <c r="S1" s="263"/>
      <c r="T1" s="263"/>
      <c r="U1" s="263"/>
      <c r="V1" s="263"/>
      <c r="W1" s="263"/>
      <c r="X1" s="263"/>
      <c r="Y1" s="263"/>
      <c r="Z1" s="263"/>
      <c r="AA1" s="263"/>
      <c r="AB1" s="263"/>
      <c r="AC1" s="263"/>
      <c r="AD1" s="263"/>
      <c r="AE1" s="263"/>
      <c r="AF1" s="263"/>
      <c r="AG1" s="418" t="s">
        <v>20</v>
      </c>
      <c r="AH1" s="418"/>
      <c r="AI1" s="418"/>
      <c r="AJ1" s="418"/>
      <c r="AK1" s="418"/>
      <c r="AL1" s="418"/>
      <c r="AM1" s="418"/>
      <c r="AN1" s="418"/>
      <c r="AO1" s="418"/>
      <c r="AP1" s="418"/>
      <c r="AQ1" s="418"/>
      <c r="AR1" s="418"/>
      <c r="AS1" s="418"/>
      <c r="AT1" s="418"/>
    </row>
    <row r="2" spans="1:69" ht="17" customHeight="1" x14ac:dyDescent="0.3">
      <c r="Y2" s="265" t="s">
        <v>21</v>
      </c>
      <c r="Z2" s="265"/>
      <c r="AV2" s="263" t="s">
        <v>22</v>
      </c>
      <c r="AW2" s="263"/>
      <c r="AX2" s="263"/>
      <c r="AY2" s="263"/>
      <c r="AZ2" s="263"/>
      <c r="BA2" s="263"/>
      <c r="BB2" s="263"/>
      <c r="BC2" s="263"/>
      <c r="BD2" s="263"/>
      <c r="BE2" s="263"/>
      <c r="BF2" s="263"/>
      <c r="BG2" s="263"/>
      <c r="BH2" s="263"/>
      <c r="BI2" s="263"/>
      <c r="BJ2" s="263"/>
      <c r="BK2" s="263"/>
      <c r="BL2" s="263"/>
      <c r="BM2" s="263"/>
      <c r="BN2" s="263"/>
      <c r="BO2" s="263"/>
      <c r="BP2" s="263"/>
      <c r="BQ2" s="263"/>
    </row>
    <row r="3" spans="1:69" ht="17" customHeight="1" x14ac:dyDescent="0.3">
      <c r="B3" s="229" t="s">
        <v>1</v>
      </c>
      <c r="C3" s="229"/>
      <c r="D3" s="229"/>
      <c r="E3" s="227" t="s">
        <v>5476</v>
      </c>
      <c r="F3" s="227"/>
      <c r="G3" s="227"/>
      <c r="H3" s="227"/>
      <c r="I3" s="227"/>
      <c r="J3" s="227"/>
      <c r="K3" s="227"/>
      <c r="L3" s="227"/>
      <c r="M3" s="227"/>
      <c r="N3" s="227"/>
      <c r="P3" s="229" t="s">
        <v>23</v>
      </c>
      <c r="Q3" s="229"/>
      <c r="R3" s="229"/>
      <c r="S3" s="438" t="s">
        <v>405</v>
      </c>
      <c r="T3" s="438"/>
      <c r="U3" s="438"/>
      <c r="V3" s="438"/>
      <c r="W3" s="438"/>
      <c r="X3" s="438"/>
      <c r="Y3" s="227">
        <v>4</v>
      </c>
      <c r="Z3" s="227"/>
      <c r="AB3" s="300"/>
      <c r="AC3" s="301"/>
      <c r="AD3" s="301"/>
      <c r="AE3" s="301"/>
      <c r="AF3" s="301"/>
      <c r="AG3" s="301"/>
      <c r="AH3" s="301"/>
      <c r="AI3" s="301"/>
      <c r="AJ3" s="301"/>
      <c r="AK3" s="301"/>
      <c r="AL3" s="301"/>
      <c r="AM3" s="301"/>
      <c r="AN3" s="301"/>
      <c r="AO3" s="301"/>
      <c r="AP3" s="301"/>
      <c r="AQ3" s="301"/>
      <c r="AR3" s="301"/>
      <c r="AS3" s="302"/>
      <c r="AW3" s="265" t="s">
        <v>24</v>
      </c>
      <c r="AX3" s="265"/>
      <c r="AY3" s="265" t="s">
        <v>25</v>
      </c>
      <c r="AZ3" s="265"/>
      <c r="BA3" s="265" t="s">
        <v>26</v>
      </c>
      <c r="BB3" s="265"/>
      <c r="BC3" s="265" t="s">
        <v>27</v>
      </c>
      <c r="BD3" s="265"/>
      <c r="BE3" s="265" t="s">
        <v>28</v>
      </c>
      <c r="BF3" s="265"/>
      <c r="BG3" s="265" t="s">
        <v>29</v>
      </c>
      <c r="BH3" s="265"/>
      <c r="BI3" s="265" t="s">
        <v>30</v>
      </c>
      <c r="BJ3" s="265"/>
      <c r="BK3" s="265" t="s">
        <v>31</v>
      </c>
      <c r="BL3" s="265"/>
      <c r="BM3" s="265" t="s">
        <v>32</v>
      </c>
      <c r="BN3" s="265"/>
      <c r="BO3" s="265" t="s">
        <v>33</v>
      </c>
      <c r="BP3" s="265"/>
    </row>
    <row r="4" spans="1:69" ht="17" customHeight="1" x14ac:dyDescent="0.25">
      <c r="B4" s="229" t="s">
        <v>3</v>
      </c>
      <c r="C4" s="229"/>
      <c r="D4" s="229"/>
      <c r="E4" s="437" t="s">
        <v>5477</v>
      </c>
      <c r="F4" s="437"/>
      <c r="G4" s="437"/>
      <c r="H4" s="437"/>
      <c r="I4" s="437"/>
      <c r="J4" s="437"/>
      <c r="K4" s="437"/>
      <c r="L4" s="437"/>
      <c r="M4" s="437"/>
      <c r="N4" s="437"/>
      <c r="P4" s="229" t="s">
        <v>34</v>
      </c>
      <c r="Q4" s="229"/>
      <c r="R4" s="229"/>
      <c r="S4" s="347"/>
      <c r="T4" s="348"/>
      <c r="U4" s="348"/>
      <c r="V4" s="348"/>
      <c r="W4" s="348"/>
      <c r="X4" s="348"/>
      <c r="Y4" s="192" t="str">
        <f>IF(S4="","","Lv")</f>
        <v/>
      </c>
      <c r="Z4" s="193" t="str">
        <f>IF(S4="","",VLOOKUP($S$4,法术书目录!$O$24:$P$43,2,TRUE))</f>
        <v/>
      </c>
      <c r="AB4" s="303"/>
      <c r="AC4" s="304"/>
      <c r="AD4" s="304"/>
      <c r="AE4" s="304"/>
      <c r="AF4" s="304"/>
      <c r="AG4" s="304"/>
      <c r="AH4" s="304"/>
      <c r="AI4" s="304"/>
      <c r="AJ4" s="304"/>
      <c r="AK4" s="304"/>
      <c r="AL4" s="304"/>
      <c r="AM4" s="304"/>
      <c r="AN4" s="304"/>
      <c r="AO4" s="304"/>
      <c r="AP4" s="304"/>
      <c r="AQ4" s="304"/>
      <c r="AR4" s="304"/>
      <c r="AS4" s="305"/>
      <c r="AV4" s="296" t="s">
        <v>35</v>
      </c>
      <c r="AW4" s="227"/>
      <c r="AX4" s="227"/>
      <c r="AY4" s="227"/>
      <c r="AZ4" s="227"/>
      <c r="BA4" s="227"/>
      <c r="BB4" s="227"/>
      <c r="BC4" s="227"/>
      <c r="BD4" s="227"/>
      <c r="BE4" s="227"/>
      <c r="BF4" s="227"/>
      <c r="BG4" s="227"/>
      <c r="BH4" s="227"/>
      <c r="BI4" s="227"/>
      <c r="BJ4" s="227"/>
      <c r="BK4" s="227"/>
      <c r="BL4" s="227"/>
      <c r="BM4" s="227"/>
      <c r="BN4" s="227"/>
      <c r="BO4" s="227"/>
      <c r="BP4" s="227"/>
    </row>
    <row r="5" spans="1:69" ht="8" customHeight="1" x14ac:dyDescent="0.25">
      <c r="AB5" s="303"/>
      <c r="AC5" s="304"/>
      <c r="AD5" s="304"/>
      <c r="AE5" s="304"/>
      <c r="AF5" s="304"/>
      <c r="AG5" s="304"/>
      <c r="AH5" s="304"/>
      <c r="AI5" s="304"/>
      <c r="AJ5" s="304"/>
      <c r="AK5" s="304"/>
      <c r="AL5" s="304"/>
      <c r="AM5" s="304"/>
      <c r="AN5" s="304"/>
      <c r="AO5" s="304"/>
      <c r="AP5" s="304"/>
      <c r="AQ5" s="304"/>
      <c r="AR5" s="304"/>
      <c r="AS5" s="305"/>
      <c r="AV5" s="296"/>
      <c r="AW5" s="3"/>
      <c r="AX5" s="3"/>
      <c r="AY5" s="3"/>
      <c r="AZ5" s="3"/>
      <c r="BA5" s="3"/>
      <c r="BB5" s="3"/>
      <c r="BC5" s="3"/>
      <c r="BD5" s="3"/>
      <c r="BE5" s="3"/>
      <c r="BF5" s="3"/>
      <c r="BG5" s="3"/>
      <c r="BH5" s="3"/>
      <c r="BI5" s="3"/>
      <c r="BJ5" s="3"/>
      <c r="BK5" s="3"/>
      <c r="BL5" s="3"/>
      <c r="BM5" s="3"/>
      <c r="BN5" s="3"/>
      <c r="BO5" s="3"/>
      <c r="BP5" s="3"/>
    </row>
    <row r="6" spans="1:69" ht="17" customHeight="1" x14ac:dyDescent="0.3">
      <c r="B6" s="229" t="s">
        <v>36</v>
      </c>
      <c r="C6" s="229"/>
      <c r="D6" s="229"/>
      <c r="E6" s="309" t="s">
        <v>5478</v>
      </c>
      <c r="F6" s="309"/>
      <c r="G6" s="309"/>
      <c r="H6" s="309"/>
      <c r="I6" s="175"/>
      <c r="J6" s="229" t="s">
        <v>37</v>
      </c>
      <c r="K6" s="229"/>
      <c r="L6" s="229"/>
      <c r="M6" s="227" t="s">
        <v>379</v>
      </c>
      <c r="N6" s="227"/>
      <c r="O6" s="227"/>
      <c r="P6" s="166"/>
      <c r="Q6" s="229" t="s">
        <v>38</v>
      </c>
      <c r="R6" s="229"/>
      <c r="S6" s="438"/>
      <c r="T6" s="438"/>
      <c r="U6" s="438"/>
      <c r="V6" s="438"/>
      <c r="W6" s="438"/>
      <c r="X6" s="438"/>
      <c r="Y6" s="227"/>
      <c r="Z6" s="227"/>
      <c r="AB6" s="303"/>
      <c r="AC6" s="304"/>
      <c r="AD6" s="304"/>
      <c r="AE6" s="304"/>
      <c r="AF6" s="304"/>
      <c r="AG6" s="304"/>
      <c r="AH6" s="304"/>
      <c r="AI6" s="304"/>
      <c r="AJ6" s="304"/>
      <c r="AK6" s="304"/>
      <c r="AL6" s="304"/>
      <c r="AM6" s="304"/>
      <c r="AN6" s="304"/>
      <c r="AO6" s="304"/>
      <c r="AP6" s="304"/>
      <c r="AQ6" s="304"/>
      <c r="AR6" s="304"/>
      <c r="AS6" s="305"/>
      <c r="AT6" s="196"/>
      <c r="AV6" s="296"/>
      <c r="AW6" s="265" t="s">
        <v>39</v>
      </c>
      <c r="AX6" s="265"/>
      <c r="AY6" s="265" t="s">
        <v>40</v>
      </c>
      <c r="AZ6" s="265"/>
      <c r="BA6" s="265" t="s">
        <v>41</v>
      </c>
      <c r="BB6" s="265"/>
      <c r="BC6" s="265" t="s">
        <v>42</v>
      </c>
      <c r="BD6" s="265"/>
      <c r="BE6" s="265" t="s">
        <v>43</v>
      </c>
      <c r="BF6" s="265"/>
      <c r="BG6" s="265" t="s">
        <v>44</v>
      </c>
      <c r="BH6" s="265"/>
      <c r="BI6" s="265" t="s">
        <v>45</v>
      </c>
      <c r="BJ6" s="265"/>
      <c r="BK6" s="265" t="s">
        <v>46</v>
      </c>
      <c r="BL6" s="265"/>
      <c r="BM6" s="265" t="s">
        <v>47</v>
      </c>
      <c r="BN6" s="265"/>
      <c r="BO6" s="265" t="s">
        <v>48</v>
      </c>
      <c r="BP6" s="265"/>
    </row>
    <row r="7" spans="1:69" ht="17" customHeight="1" x14ac:dyDescent="0.25">
      <c r="B7" s="229" t="s">
        <v>49</v>
      </c>
      <c r="C7" s="229"/>
      <c r="D7" s="229"/>
      <c r="E7" s="309" t="s">
        <v>298</v>
      </c>
      <c r="F7" s="309"/>
      <c r="G7" s="309"/>
      <c r="H7" s="309"/>
      <c r="I7" s="175"/>
      <c r="J7" s="229" t="s">
        <v>50</v>
      </c>
      <c r="K7" s="229"/>
      <c r="L7" s="229"/>
      <c r="M7" s="227">
        <v>23</v>
      </c>
      <c r="N7" s="227"/>
      <c r="O7" s="227"/>
      <c r="P7" s="166"/>
      <c r="Q7" s="229"/>
      <c r="R7" s="229"/>
      <c r="S7" s="438"/>
      <c r="T7" s="438"/>
      <c r="U7" s="438"/>
      <c r="V7" s="438"/>
      <c r="W7" s="438"/>
      <c r="X7" s="438"/>
      <c r="Y7" s="227"/>
      <c r="Z7" s="227"/>
      <c r="AB7" s="303"/>
      <c r="AC7" s="304"/>
      <c r="AD7" s="304"/>
      <c r="AE7" s="304"/>
      <c r="AF7" s="304"/>
      <c r="AG7" s="304"/>
      <c r="AH7" s="304"/>
      <c r="AI7" s="304"/>
      <c r="AJ7" s="304"/>
      <c r="AK7" s="304"/>
      <c r="AL7" s="304"/>
      <c r="AM7" s="304"/>
      <c r="AN7" s="304"/>
      <c r="AO7" s="304"/>
      <c r="AP7" s="304"/>
      <c r="AQ7" s="304"/>
      <c r="AR7" s="304"/>
      <c r="AS7" s="305"/>
      <c r="AT7" s="196"/>
      <c r="AV7" s="296"/>
      <c r="AW7" s="227"/>
      <c r="AX7" s="227"/>
      <c r="AY7" s="227"/>
      <c r="AZ7" s="227"/>
      <c r="BA7" s="227"/>
      <c r="BB7" s="227"/>
      <c r="BC7" s="227"/>
      <c r="BD7" s="227"/>
      <c r="BE7" s="227"/>
      <c r="BF7" s="227"/>
      <c r="BG7" s="227"/>
      <c r="BH7" s="227"/>
      <c r="BI7" s="227"/>
      <c r="BJ7" s="227"/>
      <c r="BK7" s="227"/>
      <c r="BL7" s="227"/>
      <c r="BM7" s="227"/>
      <c r="BN7" s="227"/>
      <c r="BO7" s="227"/>
      <c r="BP7" s="227"/>
    </row>
    <row r="8" spans="1:69" ht="8" customHeight="1" x14ac:dyDescent="0.25">
      <c r="AB8" s="303"/>
      <c r="AC8" s="304"/>
      <c r="AD8" s="304"/>
      <c r="AE8" s="304"/>
      <c r="AF8" s="304"/>
      <c r="AG8" s="304"/>
      <c r="AH8" s="304"/>
      <c r="AI8" s="304"/>
      <c r="AJ8" s="304"/>
      <c r="AK8" s="304"/>
      <c r="AL8" s="304"/>
      <c r="AM8" s="304"/>
      <c r="AN8" s="304"/>
      <c r="AO8" s="304"/>
      <c r="AP8" s="304"/>
      <c r="AQ8" s="304"/>
      <c r="AR8" s="304"/>
      <c r="AS8" s="305"/>
      <c r="AV8" s="296"/>
      <c r="AW8" s="3"/>
      <c r="AX8" s="3"/>
      <c r="AY8" s="3"/>
      <c r="AZ8" s="3"/>
      <c r="BA8" s="3"/>
      <c r="BB8" s="3"/>
      <c r="BC8" s="3"/>
      <c r="BD8" s="3"/>
      <c r="BE8" s="3"/>
      <c r="BF8" s="3"/>
      <c r="BG8" s="3"/>
      <c r="BH8" s="3"/>
      <c r="BI8" s="3"/>
      <c r="BJ8" s="3"/>
      <c r="BK8" s="3"/>
      <c r="BL8" s="3"/>
      <c r="BM8" s="3"/>
      <c r="BN8" s="3"/>
      <c r="BO8" s="3"/>
      <c r="BP8" s="3"/>
    </row>
    <row r="9" spans="1:69" ht="17" customHeight="1" x14ac:dyDescent="0.3">
      <c r="B9" s="229" t="s">
        <v>51</v>
      </c>
      <c r="C9" s="229"/>
      <c r="D9" s="229"/>
      <c r="E9" s="227" t="s">
        <v>5488</v>
      </c>
      <c r="F9" s="227"/>
      <c r="G9" s="227"/>
      <c r="I9" s="229" t="s">
        <v>52</v>
      </c>
      <c r="J9" s="229"/>
      <c r="K9" s="229"/>
      <c r="L9" s="227" t="s">
        <v>793</v>
      </c>
      <c r="M9" s="227"/>
      <c r="N9" s="227"/>
      <c r="O9" s="227"/>
      <c r="P9" s="227"/>
      <c r="Q9" s="227"/>
      <c r="S9" s="229" t="s">
        <v>53</v>
      </c>
      <c r="T9" s="229"/>
      <c r="U9" s="295">
        <f>IFERROR(VLOOKUP(SUM(Y3,Y6,Y7),法术书目录!R51:S70,2,FALSE)+Y10,"×")</f>
        <v>2</v>
      </c>
      <c r="V9" s="295"/>
      <c r="W9" s="295"/>
      <c r="Y9" s="265" t="s">
        <v>54</v>
      </c>
      <c r="Z9" s="265"/>
      <c r="AB9" s="303"/>
      <c r="AC9" s="304"/>
      <c r="AD9" s="304"/>
      <c r="AE9" s="304"/>
      <c r="AF9" s="304"/>
      <c r="AG9" s="304"/>
      <c r="AH9" s="304"/>
      <c r="AI9" s="304"/>
      <c r="AJ9" s="304"/>
      <c r="AK9" s="304"/>
      <c r="AL9" s="304"/>
      <c r="AM9" s="304"/>
      <c r="AN9" s="304"/>
      <c r="AO9" s="304"/>
      <c r="AP9" s="304"/>
      <c r="AQ9" s="304"/>
      <c r="AR9" s="304"/>
      <c r="AS9" s="305"/>
      <c r="AV9" s="296"/>
      <c r="AW9" s="379" t="s">
        <v>55</v>
      </c>
      <c r="AX9" s="379"/>
      <c r="AY9" s="379"/>
      <c r="BA9" s="379" t="s">
        <v>56</v>
      </c>
      <c r="BB9" s="379"/>
      <c r="BC9" s="379"/>
      <c r="BE9" s="379" t="s">
        <v>57</v>
      </c>
      <c r="BF9" s="379"/>
      <c r="BG9" s="379"/>
      <c r="BH9" s="296" t="s">
        <v>58</v>
      </c>
      <c r="BI9" s="297"/>
      <c r="BJ9" s="297"/>
      <c r="BK9" s="297"/>
      <c r="BL9" s="297"/>
      <c r="BM9" s="297"/>
      <c r="BN9" s="297"/>
      <c r="BO9" s="297"/>
      <c r="BP9" s="297"/>
    </row>
    <row r="10" spans="1:69" ht="17" customHeight="1" x14ac:dyDescent="0.25">
      <c r="B10" s="229" t="s">
        <v>59</v>
      </c>
      <c r="C10" s="229"/>
      <c r="D10" s="229"/>
      <c r="E10" s="227"/>
      <c r="F10" s="227"/>
      <c r="G10" s="227"/>
      <c r="I10" s="229" t="s">
        <v>60</v>
      </c>
      <c r="J10" s="229"/>
      <c r="K10" s="229"/>
      <c r="L10" s="227"/>
      <c r="M10" s="227"/>
      <c r="N10" s="227"/>
      <c r="O10" s="227"/>
      <c r="P10" s="227"/>
      <c r="Q10" s="227"/>
      <c r="S10" s="229"/>
      <c r="T10" s="229"/>
      <c r="U10" s="295"/>
      <c r="V10" s="295"/>
      <c r="W10" s="295"/>
      <c r="X10" s="172" t="s">
        <v>61</v>
      </c>
      <c r="Y10" s="227"/>
      <c r="Z10" s="227"/>
      <c r="AB10" s="303"/>
      <c r="AC10" s="304"/>
      <c r="AD10" s="304"/>
      <c r="AE10" s="304"/>
      <c r="AF10" s="304"/>
      <c r="AG10" s="304"/>
      <c r="AH10" s="304"/>
      <c r="AI10" s="304"/>
      <c r="AJ10" s="304"/>
      <c r="AK10" s="304"/>
      <c r="AL10" s="304"/>
      <c r="AM10" s="304"/>
      <c r="AN10" s="304"/>
      <c r="AO10" s="304"/>
      <c r="AP10" s="304"/>
      <c r="AQ10" s="304"/>
      <c r="AR10" s="304"/>
      <c r="AS10" s="305"/>
      <c r="AV10" s="296"/>
      <c r="AW10" s="431">
        <f>R18</f>
        <v>2</v>
      </c>
      <c r="AX10" s="432"/>
      <c r="AY10" s="433"/>
      <c r="BA10" s="431">
        <f>COUNTA(AW4:BP4,AW7:BP7)</f>
        <v>0</v>
      </c>
      <c r="BB10" s="432"/>
      <c r="BC10" s="433"/>
      <c r="BE10" s="434">
        <f>(AW10+AW4)+SUM(AY4:BP4,AW7:BP7)+((BA10-1)*AW10)</f>
        <v>0</v>
      </c>
      <c r="BF10" s="435"/>
      <c r="BG10" s="436"/>
      <c r="BH10" s="297"/>
      <c r="BI10" s="297"/>
      <c r="BJ10" s="297"/>
      <c r="BK10" s="297"/>
      <c r="BL10" s="297"/>
      <c r="BM10" s="297"/>
      <c r="BN10" s="297"/>
      <c r="BO10" s="297"/>
      <c r="BP10" s="297"/>
    </row>
    <row r="11" spans="1:69" ht="8" customHeight="1" x14ac:dyDescent="0.25">
      <c r="AB11" s="303"/>
      <c r="AC11" s="304"/>
      <c r="AD11" s="304"/>
      <c r="AE11" s="304"/>
      <c r="AF11" s="304"/>
      <c r="AG11" s="304"/>
      <c r="AH11" s="304"/>
      <c r="AI11" s="304"/>
      <c r="AJ11" s="304"/>
      <c r="AK11" s="304"/>
      <c r="AL11" s="304"/>
      <c r="AM11" s="304"/>
      <c r="AN11" s="304"/>
      <c r="AO11" s="304"/>
      <c r="AP11" s="304"/>
      <c r="AQ11" s="304"/>
      <c r="AR11" s="304"/>
      <c r="AS11" s="305"/>
    </row>
    <row r="12" spans="1:69" ht="16" customHeight="1" x14ac:dyDescent="0.25">
      <c r="A12" s="166"/>
      <c r="B12" s="263" t="s">
        <v>62</v>
      </c>
      <c r="C12" s="263"/>
      <c r="D12" s="263"/>
      <c r="E12" s="263"/>
      <c r="F12" s="263"/>
      <c r="G12" s="263"/>
      <c r="H12" s="263"/>
      <c r="I12" s="263"/>
      <c r="J12" s="263"/>
      <c r="K12" s="263"/>
      <c r="L12" s="263"/>
      <c r="M12" s="263"/>
      <c r="N12" s="263"/>
      <c r="O12" s="263"/>
      <c r="P12" s="263"/>
      <c r="Q12" s="263"/>
      <c r="R12" s="263"/>
      <c r="S12" s="263"/>
      <c r="T12" s="263"/>
      <c r="U12" s="263"/>
      <c r="V12" s="263"/>
      <c r="W12" s="263"/>
      <c r="X12" s="263"/>
      <c r="Y12" s="263"/>
      <c r="Z12" s="263"/>
      <c r="AB12" s="303"/>
      <c r="AC12" s="304"/>
      <c r="AD12" s="304"/>
      <c r="AE12" s="304"/>
      <c r="AF12" s="304"/>
      <c r="AG12" s="304"/>
      <c r="AH12" s="304"/>
      <c r="AI12" s="304"/>
      <c r="AJ12" s="304"/>
      <c r="AK12" s="304"/>
      <c r="AL12" s="304"/>
      <c r="AM12" s="304"/>
      <c r="AN12" s="304"/>
      <c r="AO12" s="304"/>
      <c r="AP12" s="304"/>
      <c r="AQ12" s="304"/>
      <c r="AR12" s="304"/>
      <c r="AS12" s="305"/>
      <c r="AV12" s="263" t="s">
        <v>63</v>
      </c>
      <c r="AW12" s="263"/>
      <c r="AX12" s="263"/>
      <c r="AY12" s="263"/>
      <c r="AZ12" s="263"/>
      <c r="BA12" s="263"/>
      <c r="BB12" s="263"/>
      <c r="BC12" s="263"/>
      <c r="BD12" s="263"/>
      <c r="BE12" s="263"/>
      <c r="BF12" s="263"/>
      <c r="BG12" s="263"/>
      <c r="BH12" s="263"/>
      <c r="BI12" s="263"/>
      <c r="BJ12" s="263"/>
      <c r="BK12" s="263"/>
      <c r="BL12" s="263"/>
      <c r="BM12" s="263"/>
      <c r="BN12" s="263"/>
      <c r="BO12" s="263"/>
      <c r="BP12" s="263"/>
      <c r="BQ12" s="263"/>
    </row>
    <row r="13" spans="1:69" ht="17" customHeight="1" x14ac:dyDescent="0.3">
      <c r="B13" s="167" t="s">
        <v>53</v>
      </c>
      <c r="C13" s="168"/>
      <c r="D13" s="169"/>
      <c r="E13" s="169"/>
      <c r="F13" s="265" t="s">
        <v>64</v>
      </c>
      <c r="G13" s="265"/>
      <c r="H13" s="169"/>
      <c r="I13" s="265" t="s">
        <v>65</v>
      </c>
      <c r="J13" s="265"/>
      <c r="K13" s="265" t="s">
        <v>36</v>
      </c>
      <c r="L13" s="265"/>
      <c r="M13" s="265" t="s">
        <v>66</v>
      </c>
      <c r="N13" s="265"/>
      <c r="O13" s="265" t="s">
        <v>67</v>
      </c>
      <c r="P13" s="265"/>
      <c r="Q13" s="169"/>
      <c r="R13" s="265" t="s">
        <v>68</v>
      </c>
      <c r="S13" s="265"/>
      <c r="T13" s="265" t="s">
        <v>69</v>
      </c>
      <c r="U13" s="265"/>
      <c r="V13" s="169"/>
      <c r="W13" s="265" t="s">
        <v>67</v>
      </c>
      <c r="X13" s="265"/>
      <c r="Y13" s="265" t="s">
        <v>70</v>
      </c>
      <c r="Z13" s="265"/>
      <c r="AB13" s="303"/>
      <c r="AC13" s="304"/>
      <c r="AD13" s="304"/>
      <c r="AE13" s="304"/>
      <c r="AF13" s="304"/>
      <c r="AG13" s="304"/>
      <c r="AH13" s="304"/>
      <c r="AI13" s="304"/>
      <c r="AJ13" s="304"/>
      <c r="AK13" s="304"/>
      <c r="AL13" s="304"/>
      <c r="AM13" s="304"/>
      <c r="AN13" s="304"/>
      <c r="AO13" s="304"/>
      <c r="AP13" s="304"/>
      <c r="AQ13" s="304"/>
      <c r="AR13" s="304"/>
      <c r="AS13" s="305"/>
    </row>
    <row r="14" spans="1:69" ht="17" customHeight="1" x14ac:dyDescent="0.25">
      <c r="A14" s="325" t="b">
        <v>0</v>
      </c>
      <c r="B14" s="326"/>
      <c r="C14" s="284" t="s">
        <v>71</v>
      </c>
      <c r="D14" s="284"/>
      <c r="E14" s="284"/>
      <c r="F14" s="310">
        <f>I14+K14+M14+O14</f>
        <v>14</v>
      </c>
      <c r="G14" s="310"/>
      <c r="H14" s="277" t="s">
        <v>61</v>
      </c>
      <c r="I14" s="309">
        <v>14</v>
      </c>
      <c r="J14" s="309"/>
      <c r="K14" s="309"/>
      <c r="L14" s="309"/>
      <c r="M14" s="309"/>
      <c r="N14" s="309"/>
      <c r="O14" s="309"/>
      <c r="P14" s="309"/>
      <c r="Q14" s="277" t="s">
        <v>72</v>
      </c>
      <c r="R14" s="254">
        <f>INT(F14/2-5)</f>
        <v>2</v>
      </c>
      <c r="S14" s="254"/>
      <c r="T14" s="311">
        <f>INT(F14/2-5)+IF(A14=TRUE,$U$9,0)+SUM(W14:Z15)</f>
        <v>2</v>
      </c>
      <c r="U14" s="311"/>
      <c r="V14" s="277" t="s">
        <v>61</v>
      </c>
      <c r="W14" s="309"/>
      <c r="X14" s="309"/>
      <c r="Y14" s="309"/>
      <c r="Z14" s="309"/>
      <c r="AB14" s="303"/>
      <c r="AC14" s="304"/>
      <c r="AD14" s="304"/>
      <c r="AE14" s="304"/>
      <c r="AF14" s="304"/>
      <c r="AG14" s="304"/>
      <c r="AH14" s="304"/>
      <c r="AI14" s="304"/>
      <c r="AJ14" s="304"/>
      <c r="AK14" s="304"/>
      <c r="AL14" s="304"/>
      <c r="AM14" s="304"/>
      <c r="AN14" s="304"/>
      <c r="AO14" s="304"/>
      <c r="AP14" s="304"/>
      <c r="AQ14" s="304"/>
      <c r="AR14" s="304"/>
      <c r="AS14" s="305"/>
      <c r="AV14" s="299" t="s">
        <v>71</v>
      </c>
      <c r="AW14" s="299"/>
      <c r="AX14" s="299"/>
      <c r="AY14" s="299"/>
      <c r="AZ14" s="299" t="str">
        <f>IF(法术书目录!AG$37&lt;&gt;"",法术书目录!AG$38,"")</f>
        <v>一拳一个小朋友</v>
      </c>
      <c r="BA14" s="299"/>
      <c r="BB14" s="299"/>
      <c r="BC14" s="299"/>
      <c r="BD14" s="299"/>
      <c r="BE14" s="299"/>
      <c r="BF14" s="299"/>
      <c r="BG14" s="299"/>
      <c r="BH14" s="299"/>
      <c r="BI14" s="299"/>
      <c r="BJ14" s="299"/>
      <c r="BK14" s="299"/>
      <c r="BL14" s="299"/>
      <c r="BM14" s="299"/>
      <c r="BN14" s="299"/>
      <c r="BO14" s="299"/>
      <c r="BP14" s="299"/>
      <c r="BQ14" s="299"/>
    </row>
    <row r="15" spans="1:69" ht="8" customHeight="1" x14ac:dyDescent="0.25">
      <c r="A15" s="325"/>
      <c r="B15" s="326"/>
      <c r="C15" s="284"/>
      <c r="D15" s="284"/>
      <c r="E15" s="284"/>
      <c r="F15" s="310"/>
      <c r="G15" s="310"/>
      <c r="H15" s="277"/>
      <c r="I15" s="309"/>
      <c r="J15" s="309"/>
      <c r="K15" s="309"/>
      <c r="L15" s="309"/>
      <c r="M15" s="309"/>
      <c r="N15" s="309"/>
      <c r="O15" s="309"/>
      <c r="P15" s="309"/>
      <c r="Q15" s="277"/>
      <c r="R15" s="254"/>
      <c r="S15" s="254"/>
      <c r="T15" s="311"/>
      <c r="U15" s="311"/>
      <c r="V15" s="277"/>
      <c r="W15" s="309"/>
      <c r="X15" s="309"/>
      <c r="Y15" s="309"/>
      <c r="Z15" s="309"/>
      <c r="AB15" s="303"/>
      <c r="AC15" s="304"/>
      <c r="AD15" s="304"/>
      <c r="AE15" s="304"/>
      <c r="AF15" s="304"/>
      <c r="AG15" s="304"/>
      <c r="AH15" s="304"/>
      <c r="AI15" s="304"/>
      <c r="AJ15" s="304"/>
      <c r="AK15" s="304"/>
      <c r="AL15" s="304"/>
      <c r="AM15" s="304"/>
      <c r="AN15" s="304"/>
      <c r="AO15" s="304"/>
      <c r="AP15" s="304"/>
      <c r="AQ15" s="304"/>
      <c r="AR15" s="304"/>
      <c r="AS15" s="305"/>
      <c r="AV15" s="299"/>
      <c r="AW15" s="299"/>
      <c r="AX15" s="299"/>
      <c r="AY15" s="299"/>
      <c r="AZ15" s="299"/>
      <c r="BA15" s="299"/>
      <c r="BB15" s="299"/>
      <c r="BC15" s="299"/>
      <c r="BD15" s="299"/>
      <c r="BE15" s="299"/>
      <c r="BF15" s="299"/>
      <c r="BG15" s="299"/>
      <c r="BH15" s="299"/>
      <c r="BI15" s="299"/>
      <c r="BJ15" s="299"/>
      <c r="BK15" s="299"/>
      <c r="BL15" s="299"/>
      <c r="BM15" s="299"/>
      <c r="BN15" s="299"/>
      <c r="BO15" s="299"/>
      <c r="BP15" s="299"/>
      <c r="BQ15" s="299"/>
    </row>
    <row r="16" spans="1:69" ht="17" customHeight="1" x14ac:dyDescent="0.25">
      <c r="A16" s="325" t="b">
        <v>0</v>
      </c>
      <c r="B16" s="326"/>
      <c r="C16" s="284" t="s">
        <v>73</v>
      </c>
      <c r="D16" s="284"/>
      <c r="E16" s="284"/>
      <c r="F16" s="310">
        <f>I16+K16+M16+O16</f>
        <v>14</v>
      </c>
      <c r="G16" s="310"/>
      <c r="H16" s="277" t="s">
        <v>61</v>
      </c>
      <c r="I16" s="309">
        <v>14</v>
      </c>
      <c r="J16" s="309"/>
      <c r="K16" s="309"/>
      <c r="L16" s="309"/>
      <c r="M16" s="309"/>
      <c r="N16" s="309"/>
      <c r="O16" s="309"/>
      <c r="P16" s="309"/>
      <c r="Q16" s="277" t="s">
        <v>72</v>
      </c>
      <c r="R16" s="254">
        <f>INT(F16/2-5)</f>
        <v>2</v>
      </c>
      <c r="S16" s="254"/>
      <c r="T16" s="311">
        <f>INT(F16/2-5)+IF(A16=TRUE,$U$9,0)+SUM(W16:Z17)</f>
        <v>2</v>
      </c>
      <c r="U16" s="311"/>
      <c r="V16" s="277" t="s">
        <v>61</v>
      </c>
      <c r="W16" s="309"/>
      <c r="X16" s="309"/>
      <c r="Y16" s="309"/>
      <c r="Z16" s="309"/>
      <c r="AB16" s="303"/>
      <c r="AC16" s="304"/>
      <c r="AD16" s="304"/>
      <c r="AE16" s="304"/>
      <c r="AF16" s="304"/>
      <c r="AG16" s="304"/>
      <c r="AH16" s="304"/>
      <c r="AI16" s="304"/>
      <c r="AJ16" s="304"/>
      <c r="AK16" s="304"/>
      <c r="AL16" s="304"/>
      <c r="AM16" s="304"/>
      <c r="AN16" s="304"/>
      <c r="AO16" s="304"/>
      <c r="AP16" s="304"/>
      <c r="AQ16" s="304"/>
      <c r="AR16" s="304"/>
      <c r="AS16" s="305"/>
      <c r="AV16" s="298" t="s">
        <v>73</v>
      </c>
      <c r="AW16" s="298"/>
      <c r="AX16" s="298"/>
      <c r="AY16" s="298"/>
      <c r="AZ16" s="298" t="str">
        <f>IF(法术书目录!AH$37&lt;&gt;"",法术书目录!AH$38,"")</f>
        <v>很不错的反应能力，可以在旋转的硬币落下的一瞬间看出是哪面落地</v>
      </c>
      <c r="BA16" s="298"/>
      <c r="BB16" s="298"/>
      <c r="BC16" s="298"/>
      <c r="BD16" s="298"/>
      <c r="BE16" s="298"/>
      <c r="BF16" s="298"/>
      <c r="BG16" s="298"/>
      <c r="BH16" s="298"/>
      <c r="BI16" s="298"/>
      <c r="BJ16" s="298"/>
      <c r="BK16" s="298"/>
      <c r="BL16" s="298"/>
      <c r="BM16" s="298"/>
      <c r="BN16" s="298"/>
      <c r="BO16" s="298"/>
      <c r="BP16" s="298"/>
      <c r="BQ16" s="298"/>
    </row>
    <row r="17" spans="1:69" ht="8" customHeight="1" x14ac:dyDescent="0.25">
      <c r="A17" s="325"/>
      <c r="B17" s="326"/>
      <c r="C17" s="284"/>
      <c r="D17" s="284"/>
      <c r="E17" s="284"/>
      <c r="F17" s="310"/>
      <c r="G17" s="310"/>
      <c r="H17" s="277"/>
      <c r="I17" s="309"/>
      <c r="J17" s="309"/>
      <c r="K17" s="309"/>
      <c r="L17" s="309"/>
      <c r="M17" s="309"/>
      <c r="N17" s="309"/>
      <c r="O17" s="309"/>
      <c r="P17" s="309"/>
      <c r="Q17" s="277"/>
      <c r="R17" s="254"/>
      <c r="S17" s="254"/>
      <c r="T17" s="311"/>
      <c r="U17" s="311"/>
      <c r="V17" s="277"/>
      <c r="W17" s="309"/>
      <c r="X17" s="309"/>
      <c r="Y17" s="309"/>
      <c r="Z17" s="309"/>
      <c r="AB17" s="303"/>
      <c r="AC17" s="304"/>
      <c r="AD17" s="304"/>
      <c r="AE17" s="304"/>
      <c r="AF17" s="304"/>
      <c r="AG17" s="304"/>
      <c r="AH17" s="304"/>
      <c r="AI17" s="304"/>
      <c r="AJ17" s="304"/>
      <c r="AK17" s="304"/>
      <c r="AL17" s="304"/>
      <c r="AM17" s="304"/>
      <c r="AN17" s="304"/>
      <c r="AO17" s="304"/>
      <c r="AP17" s="304"/>
      <c r="AQ17" s="304"/>
      <c r="AR17" s="304"/>
      <c r="AS17" s="305"/>
      <c r="AV17" s="298"/>
      <c r="AW17" s="298"/>
      <c r="AX17" s="298"/>
      <c r="AY17" s="298"/>
      <c r="AZ17" s="298"/>
      <c r="BA17" s="298"/>
      <c r="BB17" s="298"/>
      <c r="BC17" s="298"/>
      <c r="BD17" s="298"/>
      <c r="BE17" s="298"/>
      <c r="BF17" s="298"/>
      <c r="BG17" s="298"/>
      <c r="BH17" s="298"/>
      <c r="BI17" s="298"/>
      <c r="BJ17" s="298"/>
      <c r="BK17" s="298"/>
      <c r="BL17" s="298"/>
      <c r="BM17" s="298"/>
      <c r="BN17" s="298"/>
      <c r="BO17" s="298"/>
      <c r="BP17" s="298"/>
      <c r="BQ17" s="298"/>
    </row>
    <row r="18" spans="1:69" ht="17" customHeight="1" x14ac:dyDescent="0.25">
      <c r="A18" s="325" t="b">
        <v>0</v>
      </c>
      <c r="B18" s="326"/>
      <c r="C18" s="284" t="s">
        <v>74</v>
      </c>
      <c r="D18" s="284"/>
      <c r="E18" s="284"/>
      <c r="F18" s="310">
        <f>I18+K18+M18+O18</f>
        <v>14</v>
      </c>
      <c r="G18" s="310"/>
      <c r="H18" s="277" t="s">
        <v>61</v>
      </c>
      <c r="I18" s="309">
        <v>14</v>
      </c>
      <c r="J18" s="309"/>
      <c r="K18" s="309"/>
      <c r="L18" s="309"/>
      <c r="M18" s="309"/>
      <c r="N18" s="309"/>
      <c r="O18" s="309"/>
      <c r="P18" s="309"/>
      <c r="Q18" s="277" t="s">
        <v>72</v>
      </c>
      <c r="R18" s="254">
        <f>INT(F18/2-5)</f>
        <v>2</v>
      </c>
      <c r="S18" s="254"/>
      <c r="T18" s="311">
        <f>INT(F18/2-5)+IF(A18=TRUE,$U$9,0)+SUM(W18:Z19)</f>
        <v>2</v>
      </c>
      <c r="U18" s="311"/>
      <c r="V18" s="277" t="s">
        <v>61</v>
      </c>
      <c r="W18" s="309"/>
      <c r="X18" s="309"/>
      <c r="Y18" s="309"/>
      <c r="Z18" s="309"/>
      <c r="AB18" s="303"/>
      <c r="AC18" s="304"/>
      <c r="AD18" s="304"/>
      <c r="AE18" s="304"/>
      <c r="AF18" s="304"/>
      <c r="AG18" s="304"/>
      <c r="AH18" s="304"/>
      <c r="AI18" s="304"/>
      <c r="AJ18" s="304"/>
      <c r="AK18" s="304"/>
      <c r="AL18" s="304"/>
      <c r="AM18" s="304"/>
      <c r="AN18" s="304"/>
      <c r="AO18" s="304"/>
      <c r="AP18" s="304"/>
      <c r="AQ18" s="304"/>
      <c r="AR18" s="304"/>
      <c r="AS18" s="305"/>
      <c r="AV18" s="299" t="s">
        <v>74</v>
      </c>
      <c r="AW18" s="299"/>
      <c r="AX18" s="299"/>
      <c r="AY18" s="299"/>
      <c r="AZ18" s="299" t="str">
        <f>IF(法术书目录!AI$37&lt;&gt;"",法术书目录!AI$38,"")</f>
        <v>一般的磕磕碰碰都不放在眼里</v>
      </c>
      <c r="BA18" s="299"/>
      <c r="BB18" s="299"/>
      <c r="BC18" s="299"/>
      <c r="BD18" s="299"/>
      <c r="BE18" s="299"/>
      <c r="BF18" s="299"/>
      <c r="BG18" s="299"/>
      <c r="BH18" s="299"/>
      <c r="BI18" s="299"/>
      <c r="BJ18" s="299"/>
      <c r="BK18" s="299"/>
      <c r="BL18" s="299"/>
      <c r="BM18" s="299"/>
      <c r="BN18" s="299"/>
      <c r="BO18" s="299"/>
      <c r="BP18" s="299"/>
      <c r="BQ18" s="299"/>
    </row>
    <row r="19" spans="1:69" ht="8" customHeight="1" x14ac:dyDescent="0.25">
      <c r="A19" s="325"/>
      <c r="B19" s="326"/>
      <c r="C19" s="284"/>
      <c r="D19" s="284"/>
      <c r="E19" s="284"/>
      <c r="F19" s="310"/>
      <c r="G19" s="310"/>
      <c r="H19" s="277"/>
      <c r="I19" s="309"/>
      <c r="J19" s="309"/>
      <c r="K19" s="309"/>
      <c r="L19" s="309"/>
      <c r="M19" s="309"/>
      <c r="N19" s="309"/>
      <c r="O19" s="309"/>
      <c r="P19" s="309"/>
      <c r="Q19" s="277"/>
      <c r="R19" s="254"/>
      <c r="S19" s="254"/>
      <c r="T19" s="311"/>
      <c r="U19" s="311"/>
      <c r="V19" s="277"/>
      <c r="W19" s="309"/>
      <c r="X19" s="309"/>
      <c r="Y19" s="309"/>
      <c r="Z19" s="309"/>
      <c r="AB19" s="303"/>
      <c r="AC19" s="304"/>
      <c r="AD19" s="304"/>
      <c r="AE19" s="304"/>
      <c r="AF19" s="304"/>
      <c r="AG19" s="304"/>
      <c r="AH19" s="304"/>
      <c r="AI19" s="304"/>
      <c r="AJ19" s="304"/>
      <c r="AK19" s="304"/>
      <c r="AL19" s="304"/>
      <c r="AM19" s="304"/>
      <c r="AN19" s="304"/>
      <c r="AO19" s="304"/>
      <c r="AP19" s="304"/>
      <c r="AQ19" s="304"/>
      <c r="AR19" s="304"/>
      <c r="AS19" s="305"/>
      <c r="AV19" s="299"/>
      <c r="AW19" s="299"/>
      <c r="AX19" s="299"/>
      <c r="AY19" s="299"/>
      <c r="AZ19" s="299"/>
      <c r="BA19" s="299"/>
      <c r="BB19" s="299"/>
      <c r="BC19" s="299"/>
      <c r="BD19" s="299"/>
      <c r="BE19" s="299"/>
      <c r="BF19" s="299"/>
      <c r="BG19" s="299"/>
      <c r="BH19" s="299"/>
      <c r="BI19" s="299"/>
      <c r="BJ19" s="299"/>
      <c r="BK19" s="299"/>
      <c r="BL19" s="299"/>
      <c r="BM19" s="299"/>
      <c r="BN19" s="299"/>
      <c r="BO19" s="299"/>
      <c r="BP19" s="299"/>
      <c r="BQ19" s="299"/>
    </row>
    <row r="20" spans="1:69" ht="17" customHeight="1" x14ac:dyDescent="0.25">
      <c r="A20" s="325" t="b">
        <v>0</v>
      </c>
      <c r="B20" s="326"/>
      <c r="C20" s="284" t="s">
        <v>75</v>
      </c>
      <c r="D20" s="284"/>
      <c r="E20" s="284"/>
      <c r="F20" s="310">
        <f>I20+K20+M20+O20</f>
        <v>15</v>
      </c>
      <c r="G20" s="310"/>
      <c r="H20" s="277" t="s">
        <v>61</v>
      </c>
      <c r="I20" s="309">
        <v>15</v>
      </c>
      <c r="J20" s="309"/>
      <c r="K20" s="309"/>
      <c r="L20" s="309"/>
      <c r="M20" s="309"/>
      <c r="N20" s="309"/>
      <c r="O20" s="309"/>
      <c r="P20" s="309"/>
      <c r="Q20" s="277" t="s">
        <v>72</v>
      </c>
      <c r="R20" s="254">
        <f>INT(F20/2-5)</f>
        <v>2</v>
      </c>
      <c r="S20" s="254"/>
      <c r="T20" s="311">
        <f>INT(F20/2-5)+IF(A20=TRUE,$U$9,0)+SUM(W20:Z21)</f>
        <v>2</v>
      </c>
      <c r="U20" s="311"/>
      <c r="V20" s="277" t="s">
        <v>61</v>
      </c>
      <c r="W20" s="309"/>
      <c r="X20" s="309"/>
      <c r="Y20" s="309"/>
      <c r="Z20" s="309"/>
      <c r="AB20" s="303"/>
      <c r="AC20" s="304"/>
      <c r="AD20" s="304"/>
      <c r="AE20" s="304"/>
      <c r="AF20" s="304"/>
      <c r="AG20" s="304"/>
      <c r="AH20" s="304"/>
      <c r="AI20" s="304"/>
      <c r="AJ20" s="304"/>
      <c r="AK20" s="304"/>
      <c r="AL20" s="304"/>
      <c r="AM20" s="304"/>
      <c r="AN20" s="304"/>
      <c r="AO20" s="304"/>
      <c r="AP20" s="304"/>
      <c r="AQ20" s="304"/>
      <c r="AR20" s="304"/>
      <c r="AS20" s="305"/>
      <c r="AV20" s="298" t="s">
        <v>75</v>
      </c>
      <c r="AW20" s="298"/>
      <c r="AX20" s="298"/>
      <c r="AY20" s="298"/>
      <c r="AZ20" s="298" t="str">
        <f>IF(法术书目录!AJ$37&lt;&gt;"",法术书目录!AJ$38,"")</f>
        <v>就是个天才</v>
      </c>
      <c r="BA20" s="298"/>
      <c r="BB20" s="298"/>
      <c r="BC20" s="298"/>
      <c r="BD20" s="298"/>
      <c r="BE20" s="298"/>
      <c r="BF20" s="298"/>
      <c r="BG20" s="298"/>
      <c r="BH20" s="298"/>
      <c r="BI20" s="298"/>
      <c r="BJ20" s="298"/>
      <c r="BK20" s="298"/>
      <c r="BL20" s="298"/>
      <c r="BM20" s="298"/>
      <c r="BN20" s="298"/>
      <c r="BO20" s="298"/>
      <c r="BP20" s="298"/>
      <c r="BQ20" s="298"/>
    </row>
    <row r="21" spans="1:69" ht="8" customHeight="1" x14ac:dyDescent="0.25">
      <c r="A21" s="325"/>
      <c r="B21" s="326"/>
      <c r="C21" s="284"/>
      <c r="D21" s="284"/>
      <c r="E21" s="284"/>
      <c r="F21" s="310"/>
      <c r="G21" s="310"/>
      <c r="H21" s="277"/>
      <c r="I21" s="309"/>
      <c r="J21" s="309"/>
      <c r="K21" s="309"/>
      <c r="L21" s="309"/>
      <c r="M21" s="309"/>
      <c r="N21" s="309"/>
      <c r="O21" s="309"/>
      <c r="P21" s="309"/>
      <c r="Q21" s="277"/>
      <c r="R21" s="254"/>
      <c r="S21" s="254"/>
      <c r="T21" s="311"/>
      <c r="U21" s="311"/>
      <c r="V21" s="277"/>
      <c r="W21" s="309"/>
      <c r="X21" s="309"/>
      <c r="Y21" s="309"/>
      <c r="Z21" s="309"/>
      <c r="AB21" s="303"/>
      <c r="AC21" s="304"/>
      <c r="AD21" s="304"/>
      <c r="AE21" s="304"/>
      <c r="AF21" s="304"/>
      <c r="AG21" s="304"/>
      <c r="AH21" s="304"/>
      <c r="AI21" s="304"/>
      <c r="AJ21" s="304"/>
      <c r="AK21" s="304"/>
      <c r="AL21" s="304"/>
      <c r="AM21" s="304"/>
      <c r="AN21" s="304"/>
      <c r="AO21" s="304"/>
      <c r="AP21" s="304"/>
      <c r="AQ21" s="304"/>
      <c r="AR21" s="304"/>
      <c r="AS21" s="305"/>
      <c r="AV21" s="298"/>
      <c r="AW21" s="298"/>
      <c r="AX21" s="298"/>
      <c r="AY21" s="298"/>
      <c r="AZ21" s="298"/>
      <c r="BA21" s="298"/>
      <c r="BB21" s="298"/>
      <c r="BC21" s="298"/>
      <c r="BD21" s="298"/>
      <c r="BE21" s="298"/>
      <c r="BF21" s="298"/>
      <c r="BG21" s="298"/>
      <c r="BH21" s="298"/>
      <c r="BI21" s="298"/>
      <c r="BJ21" s="298"/>
      <c r="BK21" s="298"/>
      <c r="BL21" s="298"/>
      <c r="BM21" s="298"/>
      <c r="BN21" s="298"/>
      <c r="BO21" s="298"/>
      <c r="BP21" s="298"/>
      <c r="BQ21" s="298"/>
    </row>
    <row r="22" spans="1:69" ht="17" customHeight="1" x14ac:dyDescent="0.25">
      <c r="A22" s="325" t="b">
        <v>0</v>
      </c>
      <c r="B22" s="326"/>
      <c r="C22" s="284" t="s">
        <v>76</v>
      </c>
      <c r="D22" s="284"/>
      <c r="E22" s="284"/>
      <c r="F22" s="310">
        <f>I22+K22+M22+O22</f>
        <v>16</v>
      </c>
      <c r="G22" s="310"/>
      <c r="H22" s="277" t="s">
        <v>61</v>
      </c>
      <c r="I22" s="309">
        <v>16</v>
      </c>
      <c r="J22" s="309"/>
      <c r="K22" s="309"/>
      <c r="L22" s="309"/>
      <c r="M22" s="309"/>
      <c r="N22" s="309"/>
      <c r="O22" s="309"/>
      <c r="P22" s="309"/>
      <c r="Q22" s="277" t="s">
        <v>72</v>
      </c>
      <c r="R22" s="254">
        <f>INT(F22/2-5)</f>
        <v>3</v>
      </c>
      <c r="S22" s="254"/>
      <c r="T22" s="311">
        <f>INT(F22/2-5)+IF(A22=TRUE,$U$9,0)+SUM(W22:Z23)</f>
        <v>3</v>
      </c>
      <c r="U22" s="311"/>
      <c r="V22" s="277" t="s">
        <v>61</v>
      </c>
      <c r="W22" s="309"/>
      <c r="X22" s="309"/>
      <c r="Y22" s="309"/>
      <c r="Z22" s="309"/>
      <c r="AB22" s="303"/>
      <c r="AC22" s="304"/>
      <c r="AD22" s="304"/>
      <c r="AE22" s="304"/>
      <c r="AF22" s="304"/>
      <c r="AG22" s="304"/>
      <c r="AH22" s="304"/>
      <c r="AI22" s="304"/>
      <c r="AJ22" s="304"/>
      <c r="AK22" s="304"/>
      <c r="AL22" s="304"/>
      <c r="AM22" s="304"/>
      <c r="AN22" s="304"/>
      <c r="AO22" s="304"/>
      <c r="AP22" s="304"/>
      <c r="AQ22" s="304"/>
      <c r="AR22" s="304"/>
      <c r="AS22" s="305"/>
      <c r="AV22" s="299" t="s">
        <v>76</v>
      </c>
      <c r="AW22" s="299"/>
      <c r="AX22" s="299"/>
      <c r="AY22" s="299"/>
      <c r="AZ22" s="299" t="str">
        <f>IF(法术书目录!AK$37&lt;&gt;"",法术书目录!AK$38,"")</f>
        <v>身边的一切风吹草动都逃不出您的敏锐的目光</v>
      </c>
      <c r="BA22" s="299"/>
      <c r="BB22" s="299"/>
      <c r="BC22" s="299"/>
      <c r="BD22" s="299"/>
      <c r="BE22" s="299"/>
      <c r="BF22" s="299"/>
      <c r="BG22" s="299"/>
      <c r="BH22" s="299"/>
      <c r="BI22" s="299"/>
      <c r="BJ22" s="299"/>
      <c r="BK22" s="299"/>
      <c r="BL22" s="299"/>
      <c r="BM22" s="299"/>
      <c r="BN22" s="299"/>
      <c r="BO22" s="299"/>
      <c r="BP22" s="299"/>
      <c r="BQ22" s="299"/>
    </row>
    <row r="23" spans="1:69" ht="8" customHeight="1" x14ac:dyDescent="0.25">
      <c r="A23" s="325"/>
      <c r="B23" s="326"/>
      <c r="C23" s="284"/>
      <c r="D23" s="284"/>
      <c r="E23" s="284"/>
      <c r="F23" s="310"/>
      <c r="G23" s="310"/>
      <c r="H23" s="277"/>
      <c r="I23" s="309"/>
      <c r="J23" s="309"/>
      <c r="K23" s="309"/>
      <c r="L23" s="309"/>
      <c r="M23" s="309"/>
      <c r="N23" s="309"/>
      <c r="O23" s="309"/>
      <c r="P23" s="309"/>
      <c r="Q23" s="277"/>
      <c r="R23" s="254"/>
      <c r="S23" s="254"/>
      <c r="T23" s="311"/>
      <c r="U23" s="311"/>
      <c r="V23" s="277"/>
      <c r="W23" s="309"/>
      <c r="X23" s="309"/>
      <c r="Y23" s="309"/>
      <c r="Z23" s="309"/>
      <c r="AB23" s="303"/>
      <c r="AC23" s="304"/>
      <c r="AD23" s="304"/>
      <c r="AE23" s="304"/>
      <c r="AF23" s="304"/>
      <c r="AG23" s="304"/>
      <c r="AH23" s="304"/>
      <c r="AI23" s="304"/>
      <c r="AJ23" s="304"/>
      <c r="AK23" s="304"/>
      <c r="AL23" s="304"/>
      <c r="AM23" s="304"/>
      <c r="AN23" s="304"/>
      <c r="AO23" s="304"/>
      <c r="AP23" s="304"/>
      <c r="AQ23" s="304"/>
      <c r="AR23" s="304"/>
      <c r="AS23" s="305"/>
      <c r="AV23" s="299"/>
      <c r="AW23" s="299"/>
      <c r="AX23" s="299"/>
      <c r="AY23" s="299"/>
      <c r="AZ23" s="299"/>
      <c r="BA23" s="299"/>
      <c r="BB23" s="299"/>
      <c r="BC23" s="299"/>
      <c r="BD23" s="299"/>
      <c r="BE23" s="299"/>
      <c r="BF23" s="299"/>
      <c r="BG23" s="299"/>
      <c r="BH23" s="299"/>
      <c r="BI23" s="299"/>
      <c r="BJ23" s="299"/>
      <c r="BK23" s="299"/>
      <c r="BL23" s="299"/>
      <c r="BM23" s="299"/>
      <c r="BN23" s="299"/>
      <c r="BO23" s="299"/>
      <c r="BP23" s="299"/>
      <c r="BQ23" s="299"/>
    </row>
    <row r="24" spans="1:69" ht="17" customHeight="1" x14ac:dyDescent="0.25">
      <c r="A24" s="325" t="b">
        <v>0</v>
      </c>
      <c r="B24" s="326"/>
      <c r="C24" s="284" t="s">
        <v>77</v>
      </c>
      <c r="D24" s="284"/>
      <c r="E24" s="284"/>
      <c r="F24" s="310">
        <f>I24+K24+M24+O24</f>
        <v>12</v>
      </c>
      <c r="G24" s="310"/>
      <c r="H24" s="277" t="s">
        <v>61</v>
      </c>
      <c r="I24" s="309">
        <v>12</v>
      </c>
      <c r="J24" s="309"/>
      <c r="K24" s="309"/>
      <c r="L24" s="309"/>
      <c r="M24" s="309"/>
      <c r="N24" s="309"/>
      <c r="O24" s="309"/>
      <c r="P24" s="309"/>
      <c r="Q24" s="277" t="s">
        <v>72</v>
      </c>
      <c r="R24" s="254">
        <f>INT(F24/2-5)</f>
        <v>1</v>
      </c>
      <c r="S24" s="254"/>
      <c r="T24" s="311">
        <f>INT(F24/2-5)+IF(A24=TRUE,$U$9,0)+SUM(W24:Z25)</f>
        <v>1</v>
      </c>
      <c r="U24" s="311"/>
      <c r="V24" s="277" t="s">
        <v>61</v>
      </c>
      <c r="W24" s="309"/>
      <c r="X24" s="309"/>
      <c r="Y24" s="309"/>
      <c r="Z24" s="309"/>
      <c r="AB24" s="303"/>
      <c r="AC24" s="304"/>
      <c r="AD24" s="304"/>
      <c r="AE24" s="304"/>
      <c r="AF24" s="304"/>
      <c r="AG24" s="304"/>
      <c r="AH24" s="304"/>
      <c r="AI24" s="304"/>
      <c r="AJ24" s="304"/>
      <c r="AK24" s="304"/>
      <c r="AL24" s="304"/>
      <c r="AM24" s="304"/>
      <c r="AN24" s="304"/>
      <c r="AO24" s="304"/>
      <c r="AP24" s="304"/>
      <c r="AQ24" s="304"/>
      <c r="AR24" s="304"/>
      <c r="AS24" s="305"/>
      <c r="AV24" s="298" t="s">
        <v>77</v>
      </c>
      <c r="AW24" s="298"/>
      <c r="AX24" s="298"/>
      <c r="AY24" s="298"/>
      <c r="AZ24" s="298" t="str">
        <f>IF(法术书目录!AL$37&lt;&gt;"",法术书目录!AL$38,"")</f>
        <v>勉勉强强可以放出一丝王霸之气</v>
      </c>
      <c r="BA24" s="298"/>
      <c r="BB24" s="298"/>
      <c r="BC24" s="298"/>
      <c r="BD24" s="298"/>
      <c r="BE24" s="298"/>
      <c r="BF24" s="298"/>
      <c r="BG24" s="298"/>
      <c r="BH24" s="298"/>
      <c r="BI24" s="298"/>
      <c r="BJ24" s="298"/>
      <c r="BK24" s="298"/>
      <c r="BL24" s="298"/>
      <c r="BM24" s="298"/>
      <c r="BN24" s="298"/>
      <c r="BO24" s="298"/>
      <c r="BP24" s="298"/>
      <c r="BQ24" s="298"/>
    </row>
    <row r="25" spans="1:69" ht="8" customHeight="1" x14ac:dyDescent="0.25">
      <c r="A25" s="325"/>
      <c r="B25" s="326"/>
      <c r="C25" s="284"/>
      <c r="D25" s="284"/>
      <c r="E25" s="284"/>
      <c r="F25" s="310"/>
      <c r="G25" s="310"/>
      <c r="H25" s="277"/>
      <c r="I25" s="309"/>
      <c r="J25" s="309"/>
      <c r="K25" s="309"/>
      <c r="L25" s="309"/>
      <c r="M25" s="309"/>
      <c r="N25" s="309"/>
      <c r="O25" s="309"/>
      <c r="P25" s="309"/>
      <c r="Q25" s="277"/>
      <c r="R25" s="254"/>
      <c r="S25" s="254"/>
      <c r="T25" s="311"/>
      <c r="U25" s="311"/>
      <c r="V25" s="277"/>
      <c r="W25" s="309"/>
      <c r="X25" s="309"/>
      <c r="Y25" s="309"/>
      <c r="Z25" s="309"/>
      <c r="AB25" s="303"/>
      <c r="AC25" s="304"/>
      <c r="AD25" s="304"/>
      <c r="AE25" s="304"/>
      <c r="AF25" s="304"/>
      <c r="AG25" s="304"/>
      <c r="AH25" s="304"/>
      <c r="AI25" s="304"/>
      <c r="AJ25" s="304"/>
      <c r="AK25" s="304"/>
      <c r="AL25" s="304"/>
      <c r="AM25" s="304"/>
      <c r="AN25" s="304"/>
      <c r="AO25" s="304"/>
      <c r="AP25" s="304"/>
      <c r="AQ25" s="304"/>
      <c r="AR25" s="304"/>
      <c r="AS25" s="305"/>
      <c r="AV25" s="298"/>
      <c r="AW25" s="298"/>
      <c r="AX25" s="298"/>
      <c r="AY25" s="298"/>
      <c r="AZ25" s="298"/>
      <c r="BA25" s="298"/>
      <c r="BB25" s="298"/>
      <c r="BC25" s="298"/>
      <c r="BD25" s="298"/>
      <c r="BE25" s="298"/>
      <c r="BF25" s="298"/>
      <c r="BG25" s="298"/>
      <c r="BH25" s="298"/>
      <c r="BI25" s="298"/>
      <c r="BJ25" s="298"/>
      <c r="BK25" s="298"/>
      <c r="BL25" s="298"/>
      <c r="BM25" s="298"/>
      <c r="BN25" s="298"/>
      <c r="BO25" s="298"/>
      <c r="BP25" s="298"/>
      <c r="BQ25" s="298"/>
    </row>
    <row r="26" spans="1:69" ht="8" customHeight="1" x14ac:dyDescent="0.25">
      <c r="AB26" s="303"/>
      <c r="AC26" s="304"/>
      <c r="AD26" s="304"/>
      <c r="AE26" s="304"/>
      <c r="AF26" s="304"/>
      <c r="AG26" s="304"/>
      <c r="AH26" s="304"/>
      <c r="AI26" s="304"/>
      <c r="AJ26" s="304"/>
      <c r="AK26" s="304"/>
      <c r="AL26" s="304"/>
      <c r="AM26" s="304"/>
      <c r="AN26" s="304"/>
      <c r="AO26" s="304"/>
      <c r="AP26" s="304"/>
      <c r="AQ26" s="304"/>
      <c r="AR26" s="304"/>
      <c r="AS26" s="305"/>
    </row>
    <row r="27" spans="1:69" ht="17" customHeight="1" x14ac:dyDescent="0.25">
      <c r="B27" s="263" t="s">
        <v>78</v>
      </c>
      <c r="C27" s="263"/>
      <c r="D27" s="263"/>
      <c r="E27" s="263"/>
      <c r="F27" s="263"/>
      <c r="G27" s="263"/>
      <c r="H27" s="263"/>
      <c r="I27" s="263"/>
      <c r="J27" s="263"/>
      <c r="K27" s="263"/>
      <c r="L27" s="263"/>
      <c r="M27" s="263"/>
      <c r="N27" s="263"/>
      <c r="O27" s="263"/>
      <c r="P27" s="263"/>
      <c r="Q27" s="263"/>
      <c r="R27" s="263"/>
      <c r="S27" s="263"/>
      <c r="T27" s="263"/>
      <c r="U27" s="263"/>
      <c r="V27" s="263"/>
      <c r="W27" s="263"/>
      <c r="X27" s="263"/>
      <c r="Y27" s="263"/>
      <c r="Z27" s="263"/>
      <c r="AB27" s="303"/>
      <c r="AC27" s="304"/>
      <c r="AD27" s="304"/>
      <c r="AE27" s="304"/>
      <c r="AF27" s="304"/>
      <c r="AG27" s="304"/>
      <c r="AH27" s="304"/>
      <c r="AI27" s="304"/>
      <c r="AJ27" s="304"/>
      <c r="AK27" s="304"/>
      <c r="AL27" s="304"/>
      <c r="AM27" s="304"/>
      <c r="AN27" s="304"/>
      <c r="AO27" s="304"/>
      <c r="AP27" s="304"/>
      <c r="AQ27" s="304"/>
      <c r="AR27" s="304"/>
      <c r="AS27" s="305"/>
    </row>
    <row r="28" spans="1:69" ht="17" customHeight="1" x14ac:dyDescent="0.3">
      <c r="G28" s="265" t="s">
        <v>54</v>
      </c>
      <c r="H28" s="265"/>
      <c r="N28" s="265" t="s">
        <v>79</v>
      </c>
      <c r="O28" s="265"/>
      <c r="Q28" s="265" t="s">
        <v>80</v>
      </c>
      <c r="R28" s="265"/>
      <c r="AB28" s="303"/>
      <c r="AC28" s="304"/>
      <c r="AD28" s="304"/>
      <c r="AE28" s="304"/>
      <c r="AF28" s="304"/>
      <c r="AG28" s="304"/>
      <c r="AH28" s="304"/>
      <c r="AI28" s="304"/>
      <c r="AJ28" s="304"/>
      <c r="AK28" s="304"/>
      <c r="AL28" s="304"/>
      <c r="AM28" s="304"/>
      <c r="AN28" s="304"/>
      <c r="AO28" s="304"/>
      <c r="AP28" s="304"/>
      <c r="AQ28" s="304"/>
      <c r="AR28" s="304"/>
      <c r="AS28" s="305"/>
    </row>
    <row r="29" spans="1:69" ht="8" customHeight="1" x14ac:dyDescent="0.25">
      <c r="B29" s="426" t="s">
        <v>81</v>
      </c>
      <c r="C29" s="426"/>
      <c r="D29" s="254">
        <f>SUM(R16+G29)</f>
        <v>2</v>
      </c>
      <c r="E29" s="254"/>
      <c r="F29" s="277" t="s">
        <v>61</v>
      </c>
      <c r="G29" s="227"/>
      <c r="H29" s="227"/>
      <c r="J29" s="285" t="s">
        <v>82</v>
      </c>
      <c r="K29" s="286"/>
      <c r="L29" s="286"/>
      <c r="M29" s="289">
        <v>15</v>
      </c>
      <c r="N29" s="289"/>
      <c r="O29" s="289"/>
      <c r="P29" s="318" t="s">
        <v>83</v>
      </c>
      <c r="Q29" s="291">
        <v>15</v>
      </c>
      <c r="R29" s="291"/>
      <c r="S29" s="292"/>
      <c r="V29" s="229" t="s">
        <v>84</v>
      </c>
      <c r="W29" s="229"/>
      <c r="X29" s="252"/>
      <c r="Y29" s="252"/>
      <c r="AB29" s="303"/>
      <c r="AC29" s="304"/>
      <c r="AD29" s="304"/>
      <c r="AE29" s="304"/>
      <c r="AF29" s="304"/>
      <c r="AG29" s="304"/>
      <c r="AH29" s="304"/>
      <c r="AI29" s="304"/>
      <c r="AJ29" s="304"/>
      <c r="AK29" s="304"/>
      <c r="AL29" s="304"/>
      <c r="AM29" s="304"/>
      <c r="AN29" s="304"/>
      <c r="AO29" s="304"/>
      <c r="AP29" s="304"/>
      <c r="AQ29" s="304"/>
      <c r="AR29" s="304"/>
      <c r="AS29" s="305"/>
    </row>
    <row r="30" spans="1:69" ht="17" customHeight="1" x14ac:dyDescent="0.25">
      <c r="B30" s="426"/>
      <c r="C30" s="426"/>
      <c r="D30" s="254"/>
      <c r="E30" s="254"/>
      <c r="F30" s="277"/>
      <c r="G30" s="227"/>
      <c r="H30" s="227"/>
      <c r="J30" s="287"/>
      <c r="K30" s="288"/>
      <c r="L30" s="288"/>
      <c r="M30" s="290"/>
      <c r="N30" s="290"/>
      <c r="O30" s="290"/>
      <c r="P30" s="319"/>
      <c r="Q30" s="293"/>
      <c r="R30" s="293"/>
      <c r="S30" s="294"/>
      <c r="U30" s="189"/>
      <c r="V30" s="229"/>
      <c r="W30" s="229"/>
      <c r="X30" s="252"/>
      <c r="Y30" s="252"/>
      <c r="AB30" s="303"/>
      <c r="AC30" s="304"/>
      <c r="AD30" s="304"/>
      <c r="AE30" s="304"/>
      <c r="AF30" s="304"/>
      <c r="AG30" s="304"/>
      <c r="AH30" s="304"/>
      <c r="AI30" s="304"/>
      <c r="AJ30" s="304"/>
      <c r="AK30" s="304"/>
      <c r="AL30" s="304"/>
      <c r="AM30" s="304"/>
      <c r="AN30" s="304"/>
      <c r="AO30" s="304"/>
      <c r="AP30" s="304"/>
      <c r="AQ30" s="304"/>
      <c r="AR30" s="304"/>
      <c r="AS30" s="305"/>
    </row>
    <row r="31" spans="1:69" ht="8" customHeight="1" x14ac:dyDescent="0.25">
      <c r="J31" s="324">
        <f>M29</f>
        <v>15</v>
      </c>
      <c r="K31" s="324"/>
      <c r="L31" s="324"/>
      <c r="M31" s="324"/>
      <c r="N31" s="324"/>
      <c r="O31" s="324"/>
      <c r="P31" s="324"/>
      <c r="Q31" s="324"/>
      <c r="R31" s="324"/>
      <c r="S31" s="324"/>
      <c r="U31" s="189"/>
      <c r="V31" s="229"/>
      <c r="W31" s="229"/>
      <c r="X31" s="252"/>
      <c r="Y31" s="252"/>
      <c r="AB31" s="303"/>
      <c r="AC31" s="304"/>
      <c r="AD31" s="304"/>
      <c r="AE31" s="304"/>
      <c r="AF31" s="304"/>
      <c r="AG31" s="304"/>
      <c r="AH31" s="304"/>
      <c r="AI31" s="304"/>
      <c r="AJ31" s="304"/>
      <c r="AK31" s="304"/>
      <c r="AL31" s="304"/>
      <c r="AM31" s="304"/>
      <c r="AN31" s="304"/>
      <c r="AO31" s="304"/>
      <c r="AP31" s="304"/>
      <c r="AQ31" s="304"/>
      <c r="AR31" s="304"/>
      <c r="AS31" s="305"/>
    </row>
    <row r="32" spans="1:69" ht="17" customHeight="1" x14ac:dyDescent="0.25">
      <c r="B32" s="253" t="s">
        <v>85</v>
      </c>
      <c r="C32" s="253"/>
      <c r="D32" s="254">
        <f>SUM(AD45,IF(AG45&lt;&gt;"",AG45,R16),G32)+IF(DB!A25=TRUE,AP45,0)</f>
        <v>12</v>
      </c>
      <c r="E32" s="254"/>
      <c r="F32" s="277" t="s">
        <v>61</v>
      </c>
      <c r="G32" s="227"/>
      <c r="H32" s="227"/>
      <c r="J32" s="285" t="s">
        <v>86</v>
      </c>
      <c r="K32" s="286"/>
      <c r="L32" s="320">
        <v>1</v>
      </c>
      <c r="M32" s="321"/>
      <c r="N32" s="318" t="s">
        <v>83</v>
      </c>
      <c r="O32" s="427">
        <f>IF(Y3&lt;=0,"",Y3)</f>
        <v>4</v>
      </c>
      <c r="P32" s="428"/>
      <c r="Q32" s="313"/>
      <c r="R32" s="313"/>
      <c r="S32" s="314"/>
      <c r="V32" s="229"/>
      <c r="W32" s="229"/>
      <c r="X32" s="252"/>
      <c r="Y32" s="252"/>
      <c r="AB32" s="303"/>
      <c r="AC32" s="304"/>
      <c r="AD32" s="304"/>
      <c r="AE32" s="304"/>
      <c r="AF32" s="304"/>
      <c r="AG32" s="304"/>
      <c r="AH32" s="304"/>
      <c r="AI32" s="304"/>
      <c r="AJ32" s="304"/>
      <c r="AK32" s="304"/>
      <c r="AL32" s="304"/>
      <c r="AM32" s="304"/>
      <c r="AN32" s="304"/>
      <c r="AO32" s="304"/>
      <c r="AP32" s="304"/>
      <c r="AQ32" s="304"/>
      <c r="AR32" s="304"/>
      <c r="AS32" s="305"/>
    </row>
    <row r="33" spans="1:69" ht="8" customHeight="1" x14ac:dyDescent="0.25">
      <c r="B33" s="253"/>
      <c r="C33" s="253"/>
      <c r="D33" s="254"/>
      <c r="E33" s="254"/>
      <c r="F33" s="277"/>
      <c r="G33" s="227"/>
      <c r="H33" s="227"/>
      <c r="J33" s="287"/>
      <c r="K33" s="288"/>
      <c r="L33" s="322"/>
      <c r="M33" s="323"/>
      <c r="N33" s="319"/>
      <c r="O33" s="429"/>
      <c r="P33" s="430"/>
      <c r="Q33" s="315"/>
      <c r="R33" s="315"/>
      <c r="S33" s="316"/>
      <c r="V33" s="229"/>
      <c r="W33" s="229"/>
      <c r="X33" s="252"/>
      <c r="Y33" s="252"/>
      <c r="AB33" s="306"/>
      <c r="AC33" s="307"/>
      <c r="AD33" s="307"/>
      <c r="AE33" s="307"/>
      <c r="AF33" s="307"/>
      <c r="AG33" s="307"/>
      <c r="AH33" s="307"/>
      <c r="AI33" s="307"/>
      <c r="AJ33" s="307"/>
      <c r="AK33" s="307"/>
      <c r="AL33" s="307"/>
      <c r="AM33" s="307"/>
      <c r="AN33" s="307"/>
      <c r="AO33" s="307"/>
      <c r="AP33" s="307"/>
      <c r="AQ33" s="307"/>
      <c r="AR33" s="307"/>
      <c r="AS33" s="308"/>
    </row>
    <row r="34" spans="1:69" ht="17" customHeight="1" x14ac:dyDescent="0.3">
      <c r="G34" s="265" t="s">
        <v>54</v>
      </c>
      <c r="H34" s="265"/>
      <c r="I34" s="425" t="s">
        <v>87</v>
      </c>
      <c r="J34" s="425"/>
      <c r="K34" s="425"/>
      <c r="L34" s="425"/>
      <c r="P34" s="425" t="s">
        <v>88</v>
      </c>
      <c r="Q34" s="425"/>
      <c r="AB34" s="296" t="s">
        <v>89</v>
      </c>
      <c r="AC34" s="296"/>
      <c r="AD34" s="296"/>
      <c r="AE34" s="296"/>
      <c r="AF34" s="296"/>
      <c r="AG34" s="296"/>
      <c r="AH34" s="296"/>
      <c r="AI34" s="296"/>
      <c r="AJ34" s="296"/>
      <c r="AK34" s="296"/>
      <c r="AL34" s="296"/>
      <c r="AM34" s="296"/>
      <c r="AN34" s="296"/>
      <c r="AO34" s="296"/>
      <c r="AP34" s="296"/>
      <c r="AQ34" s="296"/>
      <c r="AR34" s="296"/>
      <c r="AS34" s="296"/>
    </row>
    <row r="35" spans="1:69" ht="8" customHeight="1" x14ac:dyDescent="0.25">
      <c r="B35" s="253" t="s">
        <v>90</v>
      </c>
      <c r="C35" s="253"/>
      <c r="D35" s="254">
        <f>SUM(8+U9+G35+IF(F37="力量",R14,IF(F37="敏捷",R16,IF(F37="体质",R18,IF(F37="智力",R20,IF(F37="感知",R22,IF(F37="魅力",R24,0)))))))</f>
        <v>12</v>
      </c>
      <c r="E35" s="254"/>
      <c r="F35" s="277" t="s">
        <v>61</v>
      </c>
      <c r="G35" s="227"/>
      <c r="H35" s="227"/>
      <c r="I35" s="317"/>
      <c r="J35" s="229" t="s">
        <v>91</v>
      </c>
      <c r="K35" s="229"/>
      <c r="L35" s="281"/>
      <c r="M35" s="281"/>
      <c r="N35" s="281"/>
      <c r="O35" s="281"/>
      <c r="P35" s="281"/>
      <c r="Q35" s="281"/>
      <c r="R35" s="281"/>
      <c r="S35" s="281"/>
      <c r="T35" s="281"/>
      <c r="U35" s="281"/>
      <c r="V35" s="281"/>
      <c r="W35" s="281"/>
      <c r="X35" s="281"/>
      <c r="Y35" s="281"/>
      <c r="Z35" s="281"/>
      <c r="AB35" s="255" t="s">
        <v>92</v>
      </c>
      <c r="AC35" s="255"/>
      <c r="AD35" s="266"/>
      <c r="AE35" s="266"/>
      <c r="AF35" s="266"/>
      <c r="AG35" s="266"/>
      <c r="AH35" s="266"/>
      <c r="AI35" s="266"/>
      <c r="AJ35" s="266"/>
      <c r="AK35" s="266"/>
      <c r="AL35" s="266"/>
      <c r="AM35" s="266"/>
      <c r="AN35" s="266"/>
      <c r="AO35" s="266"/>
      <c r="AP35" s="266"/>
      <c r="AQ35" s="266"/>
      <c r="AR35" s="266"/>
      <c r="AS35" s="266"/>
    </row>
    <row r="36" spans="1:69" ht="17" customHeight="1" x14ac:dyDescent="0.25">
      <c r="B36" s="253"/>
      <c r="C36" s="253"/>
      <c r="D36" s="254"/>
      <c r="E36" s="254"/>
      <c r="F36" s="277"/>
      <c r="G36" s="227"/>
      <c r="H36" s="227"/>
      <c r="I36" s="317"/>
      <c r="J36" s="229"/>
      <c r="K36" s="229"/>
      <c r="L36" s="281"/>
      <c r="M36" s="281"/>
      <c r="N36" s="281"/>
      <c r="O36" s="281"/>
      <c r="P36" s="281"/>
      <c r="Q36" s="281"/>
      <c r="R36" s="281"/>
      <c r="S36" s="281"/>
      <c r="T36" s="281"/>
      <c r="U36" s="281"/>
      <c r="V36" s="281"/>
      <c r="W36" s="281"/>
      <c r="X36" s="281"/>
      <c r="Y36" s="281"/>
      <c r="Z36" s="281"/>
      <c r="AB36" s="255"/>
      <c r="AC36" s="255"/>
      <c r="AD36" s="266"/>
      <c r="AE36" s="266"/>
      <c r="AF36" s="266"/>
      <c r="AG36" s="266"/>
      <c r="AH36" s="266"/>
      <c r="AI36" s="266"/>
      <c r="AJ36" s="266"/>
      <c r="AK36" s="266"/>
      <c r="AL36" s="266"/>
      <c r="AM36" s="266"/>
      <c r="AN36" s="266"/>
      <c r="AO36" s="266"/>
      <c r="AP36" s="266"/>
      <c r="AQ36" s="266"/>
      <c r="AR36" s="266"/>
      <c r="AS36" s="266"/>
    </row>
    <row r="37" spans="1:69" ht="8" customHeight="1" x14ac:dyDescent="0.25">
      <c r="B37" s="229" t="s">
        <v>93</v>
      </c>
      <c r="C37" s="229"/>
      <c r="D37" s="229"/>
      <c r="E37" s="229"/>
      <c r="F37" s="283" t="s">
        <v>71</v>
      </c>
      <c r="G37" s="283"/>
      <c r="H37" s="283"/>
      <c r="AH37" s="176"/>
      <c r="AI37" s="176"/>
      <c r="AJ37" s="176"/>
      <c r="AK37" s="176"/>
      <c r="AL37" s="176"/>
      <c r="AM37" s="176"/>
      <c r="AN37" s="176"/>
      <c r="AO37" s="176"/>
      <c r="AP37" s="176"/>
      <c r="AQ37" s="176"/>
      <c r="AR37" s="176"/>
      <c r="AS37" s="176"/>
    </row>
    <row r="38" spans="1:69" ht="17" customHeight="1" x14ac:dyDescent="0.25">
      <c r="B38" s="229"/>
      <c r="C38" s="229"/>
      <c r="D38" s="229"/>
      <c r="E38" s="229"/>
      <c r="F38" s="283"/>
      <c r="G38" s="283"/>
      <c r="H38" s="283"/>
      <c r="J38" s="229" t="s">
        <v>94</v>
      </c>
      <c r="K38" s="229"/>
      <c r="L38" s="309"/>
      <c r="M38" s="309"/>
      <c r="N38" s="309"/>
      <c r="P38" s="229" t="s">
        <v>95</v>
      </c>
      <c r="Q38" s="229"/>
      <c r="R38" s="417"/>
      <c r="S38" s="417"/>
      <c r="T38" s="417"/>
      <c r="U38" s="417"/>
      <c r="V38" s="417"/>
      <c r="W38" s="417"/>
      <c r="X38" s="417"/>
      <c r="Y38" s="417"/>
      <c r="Z38" s="417"/>
      <c r="AB38" s="267" t="s">
        <v>96</v>
      </c>
      <c r="AC38" s="268"/>
      <c r="AD38" s="271"/>
      <c r="AE38" s="272"/>
      <c r="AF38" s="272"/>
      <c r="AG38" s="272"/>
      <c r="AH38" s="272"/>
      <c r="AI38" s="272"/>
      <c r="AJ38" s="272"/>
      <c r="AK38" s="272"/>
      <c r="AL38" s="272"/>
      <c r="AM38" s="272"/>
      <c r="AN38" s="272"/>
      <c r="AO38" s="272"/>
      <c r="AP38" s="272"/>
      <c r="AQ38" s="272"/>
      <c r="AR38" s="272"/>
      <c r="AS38" s="273"/>
    </row>
    <row r="39" spans="1:69" ht="8" customHeight="1" x14ac:dyDescent="0.25">
      <c r="AB39" s="269"/>
      <c r="AC39" s="270"/>
      <c r="AD39" s="274"/>
      <c r="AE39" s="275"/>
      <c r="AF39" s="275"/>
      <c r="AG39" s="275"/>
      <c r="AH39" s="275"/>
      <c r="AI39" s="275"/>
      <c r="AJ39" s="275"/>
      <c r="AK39" s="275"/>
      <c r="AL39" s="275"/>
      <c r="AM39" s="275"/>
      <c r="AN39" s="275"/>
      <c r="AO39" s="275"/>
      <c r="AP39" s="275"/>
      <c r="AQ39" s="275"/>
      <c r="AR39" s="275"/>
      <c r="AS39" s="276"/>
    </row>
    <row r="40" spans="1:69" ht="17" customHeight="1" x14ac:dyDescent="0.25">
      <c r="B40" s="229" t="s">
        <v>97</v>
      </c>
      <c r="C40" s="229"/>
      <c r="D40" s="229"/>
      <c r="E40" s="229"/>
      <c r="F40" s="419">
        <f>SUM(10+I57)</f>
        <v>13</v>
      </c>
      <c r="G40" s="420"/>
      <c r="H40" s="421"/>
      <c r="J40" s="259" t="s">
        <v>98</v>
      </c>
      <c r="K40" s="259"/>
      <c r="L40" s="259"/>
      <c r="M40" s="259"/>
      <c r="N40" s="282"/>
      <c r="O40" s="282"/>
      <c r="P40" s="282"/>
      <c r="S40" s="259" t="s">
        <v>98</v>
      </c>
      <c r="T40" s="259"/>
      <c r="U40" s="259"/>
      <c r="V40" s="259"/>
      <c r="W40" s="282"/>
      <c r="X40" s="282"/>
      <c r="Y40" s="282"/>
      <c r="AB40" s="267" t="s">
        <v>99</v>
      </c>
      <c r="AC40" s="268"/>
      <c r="AD40" s="271"/>
      <c r="AE40" s="272"/>
      <c r="AF40" s="272"/>
      <c r="AG40" s="272"/>
      <c r="AH40" s="272"/>
      <c r="AI40" s="272"/>
      <c r="AJ40" s="272"/>
      <c r="AK40" s="272"/>
      <c r="AL40" s="272"/>
      <c r="AM40" s="272"/>
      <c r="AN40" s="272"/>
      <c r="AO40" s="272"/>
      <c r="AP40" s="272"/>
      <c r="AQ40" s="272"/>
      <c r="AR40" s="272"/>
      <c r="AS40" s="273"/>
    </row>
    <row r="41" spans="1:69" ht="8" customHeight="1" x14ac:dyDescent="0.25">
      <c r="B41" s="229"/>
      <c r="C41" s="229"/>
      <c r="D41" s="229"/>
      <c r="E41" s="229"/>
      <c r="F41" s="422"/>
      <c r="G41" s="423"/>
      <c r="H41" s="424"/>
      <c r="J41" s="259"/>
      <c r="K41" s="259"/>
      <c r="L41" s="259"/>
      <c r="M41" s="259"/>
      <c r="N41" s="282"/>
      <c r="O41" s="282"/>
      <c r="P41" s="282"/>
      <c r="S41" s="259"/>
      <c r="T41" s="259"/>
      <c r="U41" s="259"/>
      <c r="V41" s="259"/>
      <c r="W41" s="282"/>
      <c r="X41" s="282"/>
      <c r="Y41" s="282"/>
      <c r="AB41" s="269"/>
      <c r="AC41" s="270"/>
      <c r="AD41" s="274"/>
      <c r="AE41" s="275"/>
      <c r="AF41" s="275"/>
      <c r="AG41" s="275"/>
      <c r="AH41" s="275"/>
      <c r="AI41" s="275"/>
      <c r="AJ41" s="275"/>
      <c r="AK41" s="275"/>
      <c r="AL41" s="275"/>
      <c r="AM41" s="275"/>
      <c r="AN41" s="275"/>
      <c r="AO41" s="275"/>
      <c r="AP41" s="275"/>
      <c r="AQ41" s="275"/>
      <c r="AR41" s="275"/>
      <c r="AS41" s="276"/>
    </row>
    <row r="42" spans="1:69" ht="8" customHeight="1" x14ac:dyDescent="0.25">
      <c r="AH42" s="176"/>
      <c r="AI42" s="176"/>
      <c r="AJ42" s="176"/>
      <c r="AK42" s="176"/>
      <c r="AL42" s="176"/>
      <c r="AM42" s="176"/>
      <c r="AN42" s="176"/>
      <c r="AO42" s="176"/>
      <c r="AP42" s="176"/>
      <c r="AQ42" s="176"/>
      <c r="AR42" s="176"/>
      <c r="AS42" s="176"/>
    </row>
    <row r="43" spans="1:69" ht="17" customHeight="1" x14ac:dyDescent="0.25">
      <c r="B43" s="263" t="s">
        <v>100</v>
      </c>
      <c r="C43" s="263"/>
      <c r="D43" s="263"/>
      <c r="E43" s="263"/>
      <c r="F43" s="263"/>
      <c r="G43" s="263"/>
      <c r="H43" s="263"/>
      <c r="I43" s="263"/>
      <c r="J43" s="263"/>
      <c r="L43" s="75"/>
      <c r="M43" s="75"/>
      <c r="N43" s="75"/>
      <c r="O43" s="75"/>
      <c r="P43" s="75"/>
      <c r="Q43" s="75"/>
      <c r="R43" s="75"/>
      <c r="S43" s="263" t="s">
        <v>101</v>
      </c>
      <c r="T43" s="263"/>
      <c r="U43" s="263"/>
      <c r="V43" s="75"/>
      <c r="W43" s="75"/>
      <c r="X43" s="418" t="str">
        <f>IF(AB43="","","已同调的装备")</f>
        <v/>
      </c>
      <c r="Y43" s="418"/>
      <c r="Z43" s="418"/>
      <c r="AA43" s="418"/>
      <c r="AB43" s="194" t="str">
        <f>IF(COUNTIF(法术书目录!R27:R42,TRUE)=0,"",COUNTIF(法术书目录!R27:R42,TRUE))</f>
        <v/>
      </c>
      <c r="AD43" s="263" t="s">
        <v>102</v>
      </c>
      <c r="AE43" s="263"/>
      <c r="AF43" s="263"/>
      <c r="AG43" s="263"/>
      <c r="AH43" s="263"/>
      <c r="AI43" s="263"/>
      <c r="AJ43" s="263"/>
      <c r="AK43" s="263"/>
      <c r="AL43" s="263"/>
      <c r="AM43" s="263"/>
      <c r="AN43" s="263"/>
      <c r="AO43" s="263"/>
      <c r="AP43" s="263"/>
      <c r="AQ43" s="263"/>
      <c r="AR43" s="263"/>
      <c r="AS43" s="263"/>
    </row>
    <row r="44" spans="1:69" ht="17" customHeight="1" x14ac:dyDescent="0.3">
      <c r="B44" s="167" t="s">
        <v>53</v>
      </c>
      <c r="C44" s="171"/>
      <c r="D44" s="265" t="s">
        <v>103</v>
      </c>
      <c r="E44" s="265"/>
      <c r="F44" s="265" t="s">
        <v>67</v>
      </c>
      <c r="G44" s="265"/>
      <c r="H44" s="171"/>
      <c r="I44" s="265" t="s">
        <v>64</v>
      </c>
      <c r="J44" s="265"/>
      <c r="K44" s="80"/>
      <c r="L44" s="265" t="s">
        <v>104</v>
      </c>
      <c r="M44" s="265"/>
      <c r="N44" s="80"/>
      <c r="O44" s="177" t="s">
        <v>105</v>
      </c>
      <c r="Q44" s="265" t="s">
        <v>106</v>
      </c>
      <c r="R44" s="265"/>
      <c r="S44" s="171"/>
      <c r="T44" s="167"/>
      <c r="U44" s="181"/>
      <c r="V44" s="80"/>
      <c r="W44" s="265" t="s">
        <v>107</v>
      </c>
      <c r="X44" s="265"/>
      <c r="Y44" s="80"/>
      <c r="Z44" s="80"/>
      <c r="AA44" s="265" t="s">
        <v>108</v>
      </c>
      <c r="AB44" s="265"/>
      <c r="AC44" s="80"/>
      <c r="AD44" s="265" t="s">
        <v>85</v>
      </c>
      <c r="AE44" s="265"/>
      <c r="AF44" s="265" t="s">
        <v>109</v>
      </c>
      <c r="AG44" s="265"/>
      <c r="AH44" s="265"/>
      <c r="AI44" s="265"/>
      <c r="AJ44" s="88"/>
      <c r="AK44" s="80"/>
      <c r="AL44" s="177" t="s">
        <v>105</v>
      </c>
      <c r="AM44" s="265" t="s">
        <v>110</v>
      </c>
      <c r="AN44" s="265"/>
      <c r="AO44" s="171"/>
      <c r="AP44" s="265" t="s">
        <v>85</v>
      </c>
      <c r="AQ44" s="265"/>
      <c r="AR44" s="265" t="s">
        <v>108</v>
      </c>
      <c r="AS44" s="265"/>
      <c r="AT44" s="174"/>
    </row>
    <row r="45" spans="1:69" ht="17" customHeight="1" x14ac:dyDescent="0.25">
      <c r="A45" s="170" t="b">
        <v>0</v>
      </c>
      <c r="C45" s="364" t="s">
        <v>111</v>
      </c>
      <c r="D45" s="364"/>
      <c r="E45" s="364"/>
      <c r="F45" s="259"/>
      <c r="G45" s="259"/>
      <c r="H45" s="172" t="s">
        <v>72</v>
      </c>
      <c r="I45" s="365">
        <f>$R$14+IF($A45=TRUE,$U$9,0)+F45</f>
        <v>2</v>
      </c>
      <c r="J45" s="366"/>
      <c r="L45" s="389" t="s">
        <v>308</v>
      </c>
      <c r="M45" s="389"/>
      <c r="N45" s="172" t="s">
        <v>72</v>
      </c>
      <c r="O45" s="178"/>
      <c r="P45" s="390" t="s">
        <v>759</v>
      </c>
      <c r="Q45" s="390"/>
      <c r="R45" s="390"/>
      <c r="S45" s="390"/>
      <c r="T45" s="391"/>
      <c r="U45" s="412" t="s">
        <v>5479</v>
      </c>
      <c r="V45" s="412"/>
      <c r="W45" s="412"/>
      <c r="X45" s="412"/>
      <c r="Y45" s="412"/>
      <c r="Z45" s="412"/>
      <c r="AA45" s="392"/>
      <c r="AB45" s="392"/>
      <c r="AC45" s="172" t="s">
        <v>72</v>
      </c>
      <c r="AD45" s="415">
        <v>10</v>
      </c>
      <c r="AE45" s="416"/>
      <c r="AF45" s="207" t="s">
        <v>113</v>
      </c>
      <c r="AG45" s="413">
        <f>IF(L45=法术书目录!T35,"",VLOOKUP($L$45,法术书目录!$T$35:$V$39,3,FALSE))</f>
        <v>2</v>
      </c>
      <c r="AH45" s="413"/>
      <c r="AI45" s="326"/>
      <c r="AJ45" s="326"/>
      <c r="AK45" s="326"/>
      <c r="AL45" s="412"/>
      <c r="AM45" s="412"/>
      <c r="AN45" s="412"/>
      <c r="AO45" s="412"/>
      <c r="AP45" s="413"/>
      <c r="AQ45" s="413"/>
      <c r="AR45" s="392"/>
      <c r="AS45" s="392"/>
    </row>
    <row r="46" spans="1:69" ht="17" customHeight="1" x14ac:dyDescent="0.4">
      <c r="B46" s="265" t="s">
        <v>114</v>
      </c>
      <c r="C46" s="265"/>
      <c r="D46" s="265"/>
      <c r="E46" s="265"/>
      <c r="F46" s="265"/>
      <c r="G46" s="265"/>
      <c r="H46" s="173"/>
      <c r="I46" s="179"/>
      <c r="J46" s="179"/>
      <c r="L46" s="265" t="s">
        <v>115</v>
      </c>
      <c r="M46" s="265"/>
      <c r="N46" s="180"/>
      <c r="O46" s="177" t="s">
        <v>105</v>
      </c>
      <c r="P46" s="386" t="s">
        <v>116</v>
      </c>
      <c r="Q46" s="386"/>
      <c r="R46" s="386"/>
      <c r="T46" s="177" t="s">
        <v>117</v>
      </c>
      <c r="U46" s="167"/>
      <c r="V46" s="80"/>
      <c r="W46" s="265" t="s">
        <v>107</v>
      </c>
      <c r="X46" s="265"/>
      <c r="Y46" s="80"/>
      <c r="Z46" s="80"/>
      <c r="AA46" s="265" t="s">
        <v>108</v>
      </c>
      <c r="AB46" s="265"/>
      <c r="AC46" s="169"/>
      <c r="AD46" s="167" t="s">
        <v>53</v>
      </c>
      <c r="AE46" s="169"/>
      <c r="AF46" s="265" t="s">
        <v>118</v>
      </c>
      <c r="AG46" s="265"/>
      <c r="AH46" s="265"/>
      <c r="AI46" s="265" t="s">
        <v>119</v>
      </c>
      <c r="AJ46" s="265"/>
      <c r="AK46" s="265"/>
      <c r="AL46" s="265"/>
      <c r="AM46" s="265"/>
      <c r="AN46" s="414" t="s">
        <v>120</v>
      </c>
      <c r="AO46" s="414"/>
      <c r="AP46" s="414"/>
      <c r="AQ46" s="265" t="s">
        <v>121</v>
      </c>
      <c r="AR46" s="265"/>
      <c r="AS46" s="265"/>
      <c r="AT46" s="197" t="b">
        <v>0</v>
      </c>
    </row>
    <row r="47" spans="1:69" ht="17" customHeight="1" x14ac:dyDescent="0.25">
      <c r="A47" s="170" t="b">
        <v>0</v>
      </c>
      <c r="C47" s="364" t="s">
        <v>122</v>
      </c>
      <c r="D47" s="364"/>
      <c r="E47" s="364"/>
      <c r="F47" s="259"/>
      <c r="G47" s="259"/>
      <c r="H47" s="172" t="s">
        <v>72</v>
      </c>
      <c r="I47" s="365">
        <f>$R$16+IF($A47=TRUE,$U$9,0)+F47</f>
        <v>2</v>
      </c>
      <c r="J47" s="366"/>
      <c r="K47" s="170" t="b">
        <v>0</v>
      </c>
      <c r="L47" s="407" t="s">
        <v>733</v>
      </c>
      <c r="M47" s="407"/>
      <c r="N47" s="172" t="s">
        <v>72</v>
      </c>
      <c r="O47" s="182"/>
      <c r="P47" s="408"/>
      <c r="Q47" s="408"/>
      <c r="R47" s="408"/>
      <c r="S47" s="408"/>
      <c r="T47" s="190"/>
      <c r="U47" s="264" t="s">
        <v>734</v>
      </c>
      <c r="V47" s="264"/>
      <c r="W47" s="264"/>
      <c r="X47" s="264"/>
      <c r="Y47" s="264"/>
      <c r="Z47" s="264"/>
      <c r="AA47" s="392"/>
      <c r="AB47" s="392"/>
      <c r="AC47" s="172" t="s">
        <v>72</v>
      </c>
      <c r="AD47" s="108"/>
      <c r="AE47" s="409" t="str">
        <f>IFERROR(CONCATENATE("D20",(IF($K47=TRUE,"+",IF(VLOOKUP(VLOOKUP($L47,法术书目录!$X$9:$AC$47,6,FALSE),$C$14:$L$25,7,FALSE)&lt;0,"","+")))),"D20+")</f>
        <v>D20+</v>
      </c>
      <c r="AF47" s="409"/>
      <c r="AG47" s="259" t="str">
        <f>法术书目录!O52</f>
        <v>2</v>
      </c>
      <c r="AH47" s="259"/>
      <c r="AI47" s="410" t="s">
        <v>5487</v>
      </c>
      <c r="AJ47" s="390"/>
      <c r="AK47" s="390"/>
      <c r="AL47" s="390" t="str">
        <f>法术书目录!P52</f>
        <v>+2</v>
      </c>
      <c r="AM47" s="391"/>
      <c r="AN47" s="390"/>
      <c r="AO47" s="391"/>
      <c r="AQ47" s="198" t="s">
        <v>123</v>
      </c>
      <c r="AR47" s="347">
        <v>0</v>
      </c>
      <c r="AS47" s="349"/>
    </row>
    <row r="48" spans="1:69" ht="17" customHeight="1" x14ac:dyDescent="0.25">
      <c r="A48" s="170" t="b">
        <v>1</v>
      </c>
      <c r="C48" s="364" t="s">
        <v>124</v>
      </c>
      <c r="D48" s="364"/>
      <c r="E48" s="364"/>
      <c r="F48" s="259"/>
      <c r="G48" s="259"/>
      <c r="H48" s="172" t="s">
        <v>72</v>
      </c>
      <c r="I48" s="365">
        <f>$R$16+IF($A48=TRUE,$U$9,0)+F48</f>
        <v>4</v>
      </c>
      <c r="J48" s="366"/>
      <c r="K48" s="170" t="b">
        <v>0</v>
      </c>
      <c r="L48" s="407" t="s">
        <v>112</v>
      </c>
      <c r="M48" s="407"/>
      <c r="N48" s="172" t="s">
        <v>72</v>
      </c>
      <c r="O48" s="183"/>
      <c r="P48" s="411"/>
      <c r="Q48" s="411"/>
      <c r="R48" s="411"/>
      <c r="S48" s="411"/>
      <c r="T48" s="191"/>
      <c r="U48" s="258"/>
      <c r="V48" s="258"/>
      <c r="W48" s="258"/>
      <c r="X48" s="258"/>
      <c r="Y48" s="258"/>
      <c r="Z48" s="258"/>
      <c r="AA48" s="396"/>
      <c r="AB48" s="396"/>
      <c r="AC48" s="172" t="s">
        <v>72</v>
      </c>
      <c r="AD48" s="108"/>
      <c r="AE48" s="409" t="str">
        <f>IFERROR(CONCATENATE("D20",(IF($K48=TRUE,"+",IF(VLOOKUP(VLOOKUP($L48,法术书目录!$X$9:$AC$47,6,FALSE),$C$14:$L$25,7,FALSE)&lt;0,"","+")))),"D20+")</f>
        <v>D20+</v>
      </c>
      <c r="AF48" s="409"/>
      <c r="AG48" s="257" t="str">
        <f>法术书目录!O53</f>
        <v/>
      </c>
      <c r="AH48" s="257"/>
      <c r="AI48" s="404"/>
      <c r="AJ48" s="394"/>
      <c r="AK48" s="394"/>
      <c r="AL48" s="394" t="str">
        <f>法术书目录!P53</f>
        <v/>
      </c>
      <c r="AM48" s="395"/>
      <c r="AN48" s="404"/>
      <c r="AO48" s="395"/>
      <c r="AQ48" s="198" t="s">
        <v>125</v>
      </c>
      <c r="AR48" s="405">
        <v>0</v>
      </c>
      <c r="AS48" s="406"/>
      <c r="AV48" s="263" t="s">
        <v>126</v>
      </c>
      <c r="AW48" s="263"/>
      <c r="AX48" s="263"/>
      <c r="AY48" s="263"/>
      <c r="AZ48" s="263"/>
      <c r="BA48" s="263"/>
      <c r="BB48" s="263"/>
      <c r="BC48" s="263"/>
      <c r="BD48" s="263"/>
      <c r="BE48" s="263"/>
      <c r="BF48" s="263"/>
      <c r="BG48" s="263"/>
      <c r="BH48" s="263"/>
      <c r="BI48" s="263"/>
      <c r="BJ48" s="263"/>
      <c r="BK48" s="263"/>
      <c r="BL48" s="263"/>
      <c r="BM48" s="263"/>
      <c r="BN48" s="263"/>
      <c r="BO48" s="263"/>
      <c r="BP48" s="263"/>
      <c r="BQ48" s="263"/>
    </row>
    <row r="49" spans="1:69" ht="17" customHeight="1" x14ac:dyDescent="0.25">
      <c r="A49" s="170" t="b">
        <v>1</v>
      </c>
      <c r="C49" s="364" t="s">
        <v>127</v>
      </c>
      <c r="D49" s="364"/>
      <c r="E49" s="364"/>
      <c r="F49" s="259"/>
      <c r="G49" s="259"/>
      <c r="H49" s="172" t="s">
        <v>72</v>
      </c>
      <c r="I49" s="365">
        <f>$R$16+IF($A49=TRUE,$U$9,0)+F49</f>
        <v>4</v>
      </c>
      <c r="J49" s="366"/>
      <c r="K49" s="170" t="b">
        <v>0</v>
      </c>
      <c r="L49" s="407" t="s">
        <v>112</v>
      </c>
      <c r="M49" s="407"/>
      <c r="N49" s="172" t="s">
        <v>72</v>
      </c>
      <c r="O49" s="182"/>
      <c r="P49" s="408"/>
      <c r="Q49" s="408"/>
      <c r="R49" s="408"/>
      <c r="S49" s="408"/>
      <c r="T49" s="190"/>
      <c r="U49" s="264"/>
      <c r="V49" s="264"/>
      <c r="W49" s="264"/>
      <c r="X49" s="264"/>
      <c r="Y49" s="264"/>
      <c r="Z49" s="264"/>
      <c r="AA49" s="392"/>
      <c r="AB49" s="392"/>
      <c r="AC49" s="172" t="s">
        <v>72</v>
      </c>
      <c r="AD49" s="108"/>
      <c r="AE49" s="409" t="str">
        <f>IFERROR(CONCATENATE("D20",(IF($K49=TRUE,"+",IF(VLOOKUP(VLOOKUP($L49,法术书目录!$X$9:$AC$47,6,FALSE),$C$14:$L$25,7,FALSE)&lt;0,"","+")))),"D20+")</f>
        <v>D20+</v>
      </c>
      <c r="AF49" s="409"/>
      <c r="AG49" s="259" t="str">
        <f>法术书目录!O54</f>
        <v/>
      </c>
      <c r="AH49" s="259"/>
      <c r="AI49" s="410"/>
      <c r="AJ49" s="390"/>
      <c r="AK49" s="390"/>
      <c r="AL49" s="390" t="str">
        <f>法术书目录!P54</f>
        <v/>
      </c>
      <c r="AM49" s="391"/>
      <c r="AN49" s="410"/>
      <c r="AO49" s="391"/>
      <c r="AQ49" s="198" t="s">
        <v>128</v>
      </c>
      <c r="AR49" s="347">
        <v>0</v>
      </c>
      <c r="AS49" s="349"/>
    </row>
    <row r="50" spans="1:69" ht="17" customHeight="1" x14ac:dyDescent="0.25">
      <c r="B50" s="296" t="s">
        <v>129</v>
      </c>
      <c r="C50" s="296"/>
      <c r="D50" s="296"/>
      <c r="E50" s="296"/>
      <c r="F50" s="296"/>
      <c r="G50" s="296"/>
      <c r="H50" s="173"/>
      <c r="I50" s="179"/>
      <c r="J50" s="179"/>
      <c r="K50" s="170" t="b">
        <v>0</v>
      </c>
      <c r="L50" s="407" t="s">
        <v>112</v>
      </c>
      <c r="M50" s="407"/>
      <c r="N50" s="172" t="s">
        <v>72</v>
      </c>
      <c r="O50" s="183"/>
      <c r="P50" s="411"/>
      <c r="Q50" s="411"/>
      <c r="R50" s="411"/>
      <c r="S50" s="411"/>
      <c r="T50" s="191"/>
      <c r="U50" s="258"/>
      <c r="V50" s="258"/>
      <c r="W50" s="258"/>
      <c r="X50" s="258"/>
      <c r="Y50" s="258"/>
      <c r="Z50" s="258"/>
      <c r="AA50" s="396"/>
      <c r="AB50" s="396"/>
      <c r="AC50" s="172" t="s">
        <v>72</v>
      </c>
      <c r="AD50" s="108"/>
      <c r="AE50" s="409" t="str">
        <f>IFERROR(CONCATENATE("D20",(IF($K50=TRUE,"+",IF(VLOOKUP(VLOOKUP($L50,法术书目录!$X$9:$AC$47,6,FALSE),$C$14:$L$25,7,FALSE)&lt;0,"","+")))),"D20+")</f>
        <v>D20+</v>
      </c>
      <c r="AF50" s="409"/>
      <c r="AG50" s="257" t="str">
        <f>法术书目录!O55</f>
        <v/>
      </c>
      <c r="AH50" s="257"/>
      <c r="AI50" s="404"/>
      <c r="AJ50" s="394"/>
      <c r="AK50" s="394"/>
      <c r="AL50" s="394" t="str">
        <f>法术书目录!P55</f>
        <v/>
      </c>
      <c r="AM50" s="395"/>
      <c r="AN50" s="404"/>
      <c r="AO50" s="395"/>
      <c r="AQ50" s="198" t="s">
        <v>130</v>
      </c>
      <c r="AR50" s="405">
        <v>0</v>
      </c>
      <c r="AS50" s="406"/>
    </row>
    <row r="51" spans="1:69" ht="17" customHeight="1" x14ac:dyDescent="0.25">
      <c r="A51" s="170" t="b">
        <v>0</v>
      </c>
      <c r="C51" s="364" t="s">
        <v>131</v>
      </c>
      <c r="D51" s="364"/>
      <c r="E51" s="364"/>
      <c r="F51" s="259"/>
      <c r="G51" s="259"/>
      <c r="H51" s="172" t="s">
        <v>72</v>
      </c>
      <c r="I51" s="365">
        <f>$R$20+IF($A51=TRUE,$U$9,0)+F51</f>
        <v>2</v>
      </c>
      <c r="J51" s="366"/>
      <c r="K51" s="170" t="b">
        <v>0</v>
      </c>
      <c r="L51" s="407" t="s">
        <v>112</v>
      </c>
      <c r="M51" s="407"/>
      <c r="N51" s="172" t="s">
        <v>72</v>
      </c>
      <c r="O51" s="182"/>
      <c r="P51" s="408"/>
      <c r="Q51" s="408"/>
      <c r="R51" s="408"/>
      <c r="S51" s="408"/>
      <c r="T51" s="190"/>
      <c r="U51" s="264"/>
      <c r="V51" s="264"/>
      <c r="W51" s="264"/>
      <c r="X51" s="264"/>
      <c r="Y51" s="264"/>
      <c r="Z51" s="264"/>
      <c r="AA51" s="392"/>
      <c r="AB51" s="392"/>
      <c r="AC51" s="172" t="s">
        <v>72</v>
      </c>
      <c r="AD51" s="108"/>
      <c r="AE51" s="409" t="str">
        <f>IFERROR(CONCATENATE("D20",(IF($K51=TRUE,"+",IF(VLOOKUP(VLOOKUP($L51,法术书目录!$X$9:$AC$47,6,FALSE),$C$14:$L$25,7,FALSE)&lt;0,"","+")))),"D20+")</f>
        <v>D20+</v>
      </c>
      <c r="AF51" s="409"/>
      <c r="AG51" s="259" t="str">
        <f>法术书目录!O56</f>
        <v/>
      </c>
      <c r="AH51" s="259"/>
      <c r="AI51" s="410"/>
      <c r="AJ51" s="390"/>
      <c r="AK51" s="390"/>
      <c r="AL51" s="390" t="str">
        <f>法术书目录!P56</f>
        <v/>
      </c>
      <c r="AM51" s="391"/>
      <c r="AN51" s="410"/>
      <c r="AO51" s="391"/>
      <c r="AQ51" s="198" t="s">
        <v>132</v>
      </c>
      <c r="AR51" s="347">
        <v>0</v>
      </c>
      <c r="AS51" s="349"/>
    </row>
    <row r="52" spans="1:69" ht="17" customHeight="1" x14ac:dyDescent="0.3">
      <c r="A52" s="170" t="b">
        <v>0</v>
      </c>
      <c r="C52" s="364" t="s">
        <v>133</v>
      </c>
      <c r="D52" s="364"/>
      <c r="E52" s="364"/>
      <c r="F52" s="259"/>
      <c r="G52" s="259"/>
      <c r="H52" s="172" t="s">
        <v>72</v>
      </c>
      <c r="I52" s="365">
        <f>$R$20+IF($A52=TRUE,$U$9,0)+F52</f>
        <v>2</v>
      </c>
      <c r="J52" s="366"/>
      <c r="L52" s="265" t="s">
        <v>54</v>
      </c>
      <c r="M52" s="265"/>
      <c r="N52" s="169"/>
      <c r="O52" s="177" t="s">
        <v>105</v>
      </c>
      <c r="Q52" s="265" t="s">
        <v>106</v>
      </c>
      <c r="R52" s="265"/>
      <c r="S52" s="171"/>
      <c r="T52" s="167"/>
      <c r="U52" s="181"/>
      <c r="V52" s="80"/>
      <c r="W52" s="265" t="s">
        <v>107</v>
      </c>
      <c r="X52" s="265"/>
      <c r="Y52" s="80"/>
      <c r="Z52" s="181"/>
      <c r="AA52" s="265" t="s">
        <v>108</v>
      </c>
      <c r="AB52" s="265"/>
      <c r="AD52" s="195"/>
      <c r="AE52" s="195"/>
      <c r="AF52" s="195"/>
      <c r="AG52" s="195"/>
      <c r="AM52" s="195"/>
      <c r="AN52" s="195"/>
      <c r="AO52" s="195"/>
      <c r="AP52" s="195"/>
    </row>
    <row r="53" spans="1:69" ht="17" customHeight="1" x14ac:dyDescent="0.25">
      <c r="A53" s="170" t="b">
        <v>0</v>
      </c>
      <c r="C53" s="364" t="s">
        <v>134</v>
      </c>
      <c r="D53" s="364"/>
      <c r="E53" s="364"/>
      <c r="F53" s="259"/>
      <c r="G53" s="259"/>
      <c r="H53" s="172" t="s">
        <v>72</v>
      </c>
      <c r="I53" s="365">
        <f>$R$20+IF($A53=TRUE,$U$9,0)+F53</f>
        <v>2</v>
      </c>
      <c r="J53" s="366"/>
      <c r="L53" s="389" t="s">
        <v>112</v>
      </c>
      <c r="M53" s="389"/>
      <c r="N53" s="172" t="s">
        <v>72</v>
      </c>
      <c r="O53" s="178"/>
      <c r="P53" s="390" t="s">
        <v>1271</v>
      </c>
      <c r="Q53" s="390"/>
      <c r="R53" s="390"/>
      <c r="S53" s="390"/>
      <c r="T53" s="391"/>
      <c r="U53" s="264" t="s">
        <v>1272</v>
      </c>
      <c r="V53" s="264"/>
      <c r="W53" s="264"/>
      <c r="X53" s="264"/>
      <c r="Y53" s="264"/>
      <c r="Z53" s="264"/>
      <c r="AA53" s="392"/>
      <c r="AB53" s="392"/>
      <c r="AD53" s="263" t="s">
        <v>135</v>
      </c>
      <c r="AE53" s="263"/>
      <c r="AF53" s="263"/>
      <c r="AG53" s="263"/>
      <c r="AH53" s="263"/>
      <c r="AI53" s="263"/>
      <c r="AJ53" s="263"/>
      <c r="AK53" s="263"/>
      <c r="AL53" s="263"/>
      <c r="AM53" s="263"/>
      <c r="AN53" s="263"/>
      <c r="AO53" s="263"/>
      <c r="AP53" s="263"/>
      <c r="AQ53" s="263"/>
      <c r="AR53" s="263"/>
      <c r="AS53" s="263"/>
    </row>
    <row r="54" spans="1:69" ht="17" customHeight="1" x14ac:dyDescent="0.3">
      <c r="A54" s="170" t="b">
        <v>1</v>
      </c>
      <c r="C54" s="364" t="s">
        <v>136</v>
      </c>
      <c r="D54" s="364"/>
      <c r="E54" s="364"/>
      <c r="F54" s="259"/>
      <c r="G54" s="259"/>
      <c r="H54" s="172" t="s">
        <v>72</v>
      </c>
      <c r="I54" s="365">
        <f>$R$20+IF($A54=TRUE,$U$9,0)+F54</f>
        <v>4</v>
      </c>
      <c r="J54" s="366"/>
      <c r="L54" s="389" t="s">
        <v>112</v>
      </c>
      <c r="M54" s="389"/>
      <c r="N54" s="172" t="s">
        <v>72</v>
      </c>
      <c r="O54" s="184"/>
      <c r="P54" s="394"/>
      <c r="Q54" s="394"/>
      <c r="R54" s="394"/>
      <c r="S54" s="394"/>
      <c r="T54" s="395"/>
      <c r="U54" s="258"/>
      <c r="V54" s="258"/>
      <c r="W54" s="258"/>
      <c r="X54" s="258"/>
      <c r="Y54" s="258"/>
      <c r="Z54" s="258"/>
      <c r="AA54" s="396"/>
      <c r="AB54" s="396"/>
      <c r="AD54" s="167" t="s">
        <v>137</v>
      </c>
      <c r="AE54" s="171"/>
      <c r="AF54" s="171"/>
      <c r="AG54" s="177" t="s">
        <v>67</v>
      </c>
      <c r="AI54" s="265" t="s">
        <v>138</v>
      </c>
      <c r="AJ54" s="265"/>
      <c r="AK54" s="265"/>
      <c r="AL54" s="265"/>
      <c r="AM54" s="265"/>
      <c r="AN54" s="265" t="s">
        <v>139</v>
      </c>
      <c r="AO54" s="265"/>
      <c r="AP54" s="265"/>
      <c r="AQ54" s="265"/>
      <c r="AR54" s="265"/>
      <c r="AS54" s="265"/>
      <c r="AT54" s="265"/>
    </row>
    <row r="55" spans="1:69" ht="17" customHeight="1" x14ac:dyDescent="0.25">
      <c r="A55" s="170" t="b">
        <v>0</v>
      </c>
      <c r="C55" s="364" t="s">
        <v>140</v>
      </c>
      <c r="D55" s="364"/>
      <c r="E55" s="364"/>
      <c r="F55" s="259"/>
      <c r="G55" s="259"/>
      <c r="H55" s="172" t="s">
        <v>72</v>
      </c>
      <c r="I55" s="365">
        <f>$R$20+IF($A55=TRUE,$U$9,0)+F55</f>
        <v>2</v>
      </c>
      <c r="J55" s="366"/>
      <c r="L55" s="389" t="s">
        <v>112</v>
      </c>
      <c r="M55" s="389"/>
      <c r="N55" s="172" t="s">
        <v>72</v>
      </c>
      <c r="O55" s="185"/>
      <c r="P55" s="390"/>
      <c r="Q55" s="390"/>
      <c r="R55" s="390"/>
      <c r="S55" s="390"/>
      <c r="T55" s="391"/>
      <c r="U55" s="264"/>
      <c r="V55" s="264"/>
      <c r="W55" s="264"/>
      <c r="X55" s="264"/>
      <c r="Y55" s="264"/>
      <c r="Z55" s="264"/>
      <c r="AA55" s="392"/>
      <c r="AB55" s="392"/>
      <c r="AC55" s="173"/>
      <c r="AD55" s="400"/>
      <c r="AE55" s="401"/>
      <c r="AF55" s="227"/>
      <c r="AG55" s="227"/>
      <c r="AH55" s="172" t="s">
        <v>72</v>
      </c>
      <c r="AI55" s="397" t="str">
        <f>IFERROR(VLOOKUP(AD55,法术书目录!W49:Y51,3,FALSE),"")</f>
        <v/>
      </c>
      <c r="AJ55" s="397"/>
      <c r="AK55" s="397"/>
      <c r="AL55" s="264" t="str">
        <f>IFERROR(CONCATENATE(VLOOKUP(AD55,$C$14:$S$25,16,FALSE),"+",$U$9+AF55),"")</f>
        <v/>
      </c>
      <c r="AM55" s="264"/>
      <c r="AO55" s="398" t="s">
        <v>405</v>
      </c>
      <c r="AP55" s="398"/>
      <c r="AQ55" s="398"/>
      <c r="AR55" s="399">
        <f>IFERROR(VLOOKUP(AO55,法术书目录!$O$9:$P$20,2,FALSE),"")</f>
        <v>7</v>
      </c>
      <c r="AS55" s="399"/>
    </row>
    <row r="56" spans="1:69" ht="17" customHeight="1" x14ac:dyDescent="0.3">
      <c r="B56" s="265" t="s">
        <v>141</v>
      </c>
      <c r="C56" s="265"/>
      <c r="D56" s="265"/>
      <c r="E56" s="265"/>
      <c r="F56" s="265"/>
      <c r="G56" s="265"/>
      <c r="H56" s="173"/>
      <c r="I56" s="179"/>
      <c r="J56" s="179"/>
      <c r="L56" s="389" t="s">
        <v>112</v>
      </c>
      <c r="M56" s="389"/>
      <c r="N56" s="172" t="s">
        <v>72</v>
      </c>
      <c r="O56" s="186"/>
      <c r="P56" s="394"/>
      <c r="Q56" s="394"/>
      <c r="R56" s="394"/>
      <c r="S56" s="394"/>
      <c r="T56" s="395"/>
      <c r="U56" s="258"/>
      <c r="V56" s="258"/>
      <c r="W56" s="258"/>
      <c r="X56" s="258"/>
      <c r="Y56" s="258"/>
      <c r="Z56" s="258"/>
      <c r="AA56" s="396"/>
      <c r="AB56" s="396"/>
      <c r="AC56" s="173"/>
      <c r="AD56" s="400"/>
      <c r="AE56" s="401"/>
      <c r="AF56" s="228"/>
      <c r="AG56" s="228"/>
      <c r="AH56" s="172" t="s">
        <v>72</v>
      </c>
      <c r="AI56" s="402" t="str">
        <f>IFERROR(VLOOKUP(AD56,法术书目录!W49:Y51,3,FALSE),"")</f>
        <v/>
      </c>
      <c r="AJ56" s="402"/>
      <c r="AK56" s="402"/>
      <c r="AL56" s="258" t="str">
        <f>IFERROR(CONCATENATE(VLOOKUP(AD56,$C$14:$S$25,16,FALSE),"+",$U$9+AF56),"")</f>
        <v/>
      </c>
      <c r="AM56" s="258"/>
      <c r="AO56" s="398"/>
      <c r="AP56" s="398"/>
      <c r="AQ56" s="398"/>
      <c r="AR56" s="403" t="str">
        <f>IFERROR(VLOOKUP(AO56,法术书目录!$O$9:$P$20,2,FALSE),"")</f>
        <v/>
      </c>
      <c r="AS56" s="403"/>
    </row>
    <row r="57" spans="1:69" ht="17" customHeight="1" x14ac:dyDescent="0.3">
      <c r="A57" s="170" t="b">
        <v>0</v>
      </c>
      <c r="C57" s="364" t="s">
        <v>142</v>
      </c>
      <c r="D57" s="364"/>
      <c r="E57" s="364"/>
      <c r="F57" s="259"/>
      <c r="G57" s="259"/>
      <c r="H57" s="172" t="s">
        <v>72</v>
      </c>
      <c r="I57" s="365">
        <f>$R$22+IF($A57=TRUE,$U$9,0)+F57</f>
        <v>3</v>
      </c>
      <c r="J57" s="366"/>
      <c r="L57" s="389" t="s">
        <v>112</v>
      </c>
      <c r="M57" s="389"/>
      <c r="N57" s="172" t="s">
        <v>72</v>
      </c>
      <c r="O57" s="185"/>
      <c r="P57" s="390"/>
      <c r="Q57" s="390"/>
      <c r="R57" s="390"/>
      <c r="S57" s="390"/>
      <c r="T57" s="391"/>
      <c r="U57" s="264"/>
      <c r="V57" s="264"/>
      <c r="W57" s="264"/>
      <c r="X57" s="264"/>
      <c r="Y57" s="264"/>
      <c r="Z57" s="264"/>
      <c r="AA57" s="392"/>
      <c r="AB57" s="392"/>
      <c r="AC57" s="173"/>
      <c r="AD57" s="265" t="s">
        <v>143</v>
      </c>
      <c r="AE57" s="265"/>
      <c r="AF57" s="265"/>
      <c r="AG57" s="265" t="s">
        <v>67</v>
      </c>
      <c r="AH57" s="265"/>
      <c r="AI57" s="265" t="s">
        <v>144</v>
      </c>
      <c r="AJ57" s="265"/>
      <c r="AK57" s="265"/>
      <c r="AM57" s="326"/>
      <c r="AN57" s="326"/>
      <c r="AO57" s="265" t="s">
        <v>145</v>
      </c>
      <c r="AP57" s="265"/>
      <c r="AQ57" s="265"/>
      <c r="AR57" s="265"/>
      <c r="AS57" s="265"/>
    </row>
    <row r="58" spans="1:69" ht="17" customHeight="1" x14ac:dyDescent="0.25">
      <c r="A58" s="170" t="b">
        <v>1</v>
      </c>
      <c r="C58" s="364" t="s">
        <v>146</v>
      </c>
      <c r="D58" s="364"/>
      <c r="E58" s="364"/>
      <c r="F58" s="259"/>
      <c r="G58" s="259"/>
      <c r="H58" s="172" t="s">
        <v>72</v>
      </c>
      <c r="I58" s="365">
        <f>$R$22+IF($A58=TRUE,$U$9,0)+F58</f>
        <v>5</v>
      </c>
      <c r="J58" s="366"/>
      <c r="L58" s="389" t="s">
        <v>112</v>
      </c>
      <c r="M58" s="389"/>
      <c r="N58" s="172" t="s">
        <v>72</v>
      </c>
      <c r="O58" s="186"/>
      <c r="P58" s="394"/>
      <c r="Q58" s="394"/>
      <c r="R58" s="394"/>
      <c r="S58" s="394"/>
      <c r="T58" s="395"/>
      <c r="U58" s="258"/>
      <c r="V58" s="258"/>
      <c r="W58" s="258"/>
      <c r="X58" s="258"/>
      <c r="Y58" s="258"/>
      <c r="Z58" s="258"/>
      <c r="AA58" s="396"/>
      <c r="AB58" s="396"/>
      <c r="AC58" s="173"/>
      <c r="AD58" s="283" t="s">
        <v>76</v>
      </c>
      <c r="AE58" s="283"/>
      <c r="AF58" s="283"/>
      <c r="AG58" s="227"/>
      <c r="AH58" s="227"/>
      <c r="AI58" s="393">
        <f>IFERROR(SUM(8+U9+AG58+IF(AD58="智力",R20,IF(AD58="感知",R22,IF(AD58="魅力",R24,)))),"×")</f>
        <v>13</v>
      </c>
      <c r="AJ58" s="393"/>
      <c r="AK58" s="393"/>
      <c r="AM58" s="374">
        <v>1</v>
      </c>
      <c r="AN58" s="374"/>
      <c r="AO58" s="375"/>
      <c r="AP58" s="376"/>
      <c r="AQ58" s="199" t="s">
        <v>83</v>
      </c>
      <c r="AR58" s="377"/>
      <c r="AS58" s="378"/>
    </row>
    <row r="59" spans="1:69" ht="17" customHeight="1" x14ac:dyDescent="0.25">
      <c r="A59" s="170" t="b">
        <v>0</v>
      </c>
      <c r="C59" s="364" t="s">
        <v>147</v>
      </c>
      <c r="D59" s="364"/>
      <c r="E59" s="364"/>
      <c r="F59" s="259"/>
      <c r="G59" s="259"/>
      <c r="H59" s="172" t="s">
        <v>72</v>
      </c>
      <c r="I59" s="365">
        <f>$R$22+IF($A59=TRUE,$U$9,0)+F59</f>
        <v>3</v>
      </c>
      <c r="J59" s="366"/>
      <c r="L59" s="389" t="s">
        <v>112</v>
      </c>
      <c r="M59" s="389"/>
      <c r="N59" s="172" t="s">
        <v>72</v>
      </c>
      <c r="O59" s="185"/>
      <c r="P59" s="390"/>
      <c r="Q59" s="390"/>
      <c r="R59" s="390"/>
      <c r="S59" s="390"/>
      <c r="T59" s="391"/>
      <c r="U59" s="264"/>
      <c r="V59" s="264"/>
      <c r="W59" s="264"/>
      <c r="X59" s="264"/>
      <c r="Y59" s="264"/>
      <c r="Z59" s="264"/>
      <c r="AA59" s="392"/>
      <c r="AB59" s="392"/>
      <c r="AC59" s="173"/>
      <c r="AD59" s="283"/>
      <c r="AE59" s="283"/>
      <c r="AF59" s="283"/>
      <c r="AG59" s="227"/>
      <c r="AH59" s="227"/>
      <c r="AI59" s="393">
        <f>IFERROR(SUM(8+U9+AG59+IF(AD59="智力",R20,IF(AD59="感知",R22,IF(AD59="魅力",R24,)))),"×")</f>
        <v>10</v>
      </c>
      <c r="AJ59" s="393"/>
      <c r="AK59" s="393"/>
      <c r="AM59" s="374">
        <v>2</v>
      </c>
      <c r="AN59" s="374"/>
      <c r="AO59" s="375"/>
      <c r="AP59" s="376"/>
      <c r="AQ59" s="199" t="s">
        <v>83</v>
      </c>
      <c r="AR59" s="377"/>
      <c r="AS59" s="378"/>
    </row>
    <row r="60" spans="1:69" ht="17" customHeight="1" x14ac:dyDescent="0.25">
      <c r="A60" s="170" t="b">
        <v>1</v>
      </c>
      <c r="C60" s="364" t="s">
        <v>148</v>
      </c>
      <c r="D60" s="364"/>
      <c r="E60" s="364"/>
      <c r="F60" s="259"/>
      <c r="G60" s="259"/>
      <c r="H60" s="172" t="s">
        <v>72</v>
      </c>
      <c r="I60" s="365">
        <f>$R$22+IF($A60=TRUE,$U$9,0)+F60</f>
        <v>5</v>
      </c>
      <c r="J60" s="366"/>
      <c r="L60" s="389" t="s">
        <v>112</v>
      </c>
      <c r="M60" s="389"/>
      <c r="N60" s="172" t="s">
        <v>72</v>
      </c>
      <c r="O60" s="186"/>
      <c r="P60" s="394"/>
      <c r="Q60" s="394"/>
      <c r="R60" s="394"/>
      <c r="S60" s="394"/>
      <c r="T60" s="395"/>
      <c r="U60" s="258"/>
      <c r="V60" s="258"/>
      <c r="W60" s="258"/>
      <c r="X60" s="258"/>
      <c r="Y60" s="258"/>
      <c r="Z60" s="258"/>
      <c r="AA60" s="396"/>
      <c r="AB60" s="396"/>
      <c r="AC60" s="173"/>
      <c r="AD60" s="283"/>
      <c r="AE60" s="283"/>
      <c r="AF60" s="283"/>
      <c r="AG60" s="227"/>
      <c r="AH60" s="227"/>
      <c r="AI60" s="393">
        <f>IFERROR(SUM(8+U9+AG60+IF(AD60="智力",R20,IF(AD60="感知",R22,IF(AD60="魅力",R24,)))),"×")</f>
        <v>10</v>
      </c>
      <c r="AJ60" s="393"/>
      <c r="AK60" s="393"/>
      <c r="AM60" s="374">
        <v>3</v>
      </c>
      <c r="AN60" s="374"/>
      <c r="AO60" s="375"/>
      <c r="AP60" s="376"/>
      <c r="AQ60" s="199" t="s">
        <v>83</v>
      </c>
      <c r="AR60" s="377"/>
      <c r="AS60" s="378"/>
    </row>
    <row r="61" spans="1:69" ht="17" customHeight="1" x14ac:dyDescent="0.3">
      <c r="A61" s="170" t="b">
        <v>1</v>
      </c>
      <c r="C61" s="364" t="s">
        <v>149</v>
      </c>
      <c r="D61" s="364"/>
      <c r="E61" s="364"/>
      <c r="F61" s="259"/>
      <c r="G61" s="259"/>
      <c r="H61" s="172" t="s">
        <v>72</v>
      </c>
      <c r="I61" s="365">
        <f>$R$22+IF($A61=TRUE,$U$9,0)+F61</f>
        <v>5</v>
      </c>
      <c r="J61" s="366"/>
      <c r="L61" s="389" t="s">
        <v>112</v>
      </c>
      <c r="M61" s="389"/>
      <c r="N61" s="172" t="s">
        <v>72</v>
      </c>
      <c r="O61" s="185"/>
      <c r="P61" s="390"/>
      <c r="Q61" s="390"/>
      <c r="R61" s="390"/>
      <c r="S61" s="390"/>
      <c r="T61" s="391"/>
      <c r="U61" s="264"/>
      <c r="V61" s="264"/>
      <c r="W61" s="264"/>
      <c r="X61" s="264"/>
      <c r="Y61" s="264"/>
      <c r="Z61" s="264"/>
      <c r="AA61" s="392"/>
      <c r="AB61" s="392"/>
      <c r="AC61" s="173"/>
      <c r="AE61" s="265" t="s">
        <v>150</v>
      </c>
      <c r="AF61" s="265"/>
      <c r="AG61" s="265"/>
      <c r="AH61" s="265"/>
      <c r="AI61" s="265"/>
      <c r="AJ61" s="265"/>
      <c r="AK61" s="265"/>
      <c r="AM61" s="374">
        <v>4</v>
      </c>
      <c r="AN61" s="374"/>
      <c r="AO61" s="375"/>
      <c r="AP61" s="376"/>
      <c r="AQ61" s="199" t="s">
        <v>83</v>
      </c>
      <c r="AR61" s="377"/>
      <c r="AS61" s="378"/>
    </row>
    <row r="62" spans="1:69" ht="17" customHeight="1" x14ac:dyDescent="0.3">
      <c r="B62" s="265" t="s">
        <v>151</v>
      </c>
      <c r="C62" s="265"/>
      <c r="D62" s="265"/>
      <c r="E62" s="265"/>
      <c r="F62" s="265"/>
      <c r="G62" s="265"/>
      <c r="H62" s="173"/>
      <c r="I62" s="179"/>
      <c r="J62" s="179"/>
      <c r="L62" s="386" t="s">
        <v>152</v>
      </c>
      <c r="M62" s="386"/>
      <c r="N62" s="386"/>
      <c r="O62" s="187">
        <v>5</v>
      </c>
      <c r="P62" s="188"/>
      <c r="Q62" s="80"/>
      <c r="R62" s="265" t="s">
        <v>153</v>
      </c>
      <c r="S62" s="265"/>
      <c r="T62" s="265"/>
      <c r="U62" s="265"/>
      <c r="V62" s="265"/>
      <c r="W62" s="265"/>
      <c r="X62" s="80"/>
      <c r="Y62" s="80"/>
      <c r="Z62" s="80"/>
      <c r="AA62" s="80"/>
      <c r="AB62" s="80"/>
      <c r="AC62" s="80"/>
      <c r="AE62" s="387" t="s">
        <v>154</v>
      </c>
      <c r="AF62" s="388"/>
      <c r="AG62" s="227"/>
      <c r="AH62" s="227"/>
      <c r="AI62" s="227"/>
      <c r="AJ62" s="227"/>
      <c r="AK62" s="227"/>
      <c r="AM62" s="374">
        <v>5</v>
      </c>
      <c r="AN62" s="374"/>
      <c r="AO62" s="375" t="s">
        <v>5490</v>
      </c>
      <c r="AP62" s="376"/>
      <c r="AQ62" s="199" t="s">
        <v>83</v>
      </c>
      <c r="AR62" s="377"/>
      <c r="AS62" s="378"/>
      <c r="AV62" s="263" t="s">
        <v>155</v>
      </c>
      <c r="AW62" s="263"/>
      <c r="AX62" s="263"/>
      <c r="AY62" s="263"/>
      <c r="AZ62" s="263"/>
      <c r="BA62" s="263"/>
      <c r="BB62" s="263"/>
      <c r="BC62" s="263"/>
      <c r="BD62" s="263"/>
      <c r="BE62" s="263"/>
      <c r="BF62" s="263"/>
      <c r="BG62" s="263"/>
      <c r="BH62" s="263"/>
      <c r="BI62" s="263"/>
      <c r="BJ62" s="263"/>
      <c r="BK62" s="263"/>
      <c r="BL62" s="263"/>
      <c r="BM62" s="263"/>
      <c r="BN62" s="263"/>
      <c r="BO62" s="263"/>
      <c r="BP62" s="263"/>
      <c r="BQ62" s="263"/>
    </row>
    <row r="63" spans="1:69" ht="17" customHeight="1" x14ac:dyDescent="0.25">
      <c r="A63" s="170" t="b">
        <v>0</v>
      </c>
      <c r="C63" s="364" t="s">
        <v>156</v>
      </c>
      <c r="D63" s="364"/>
      <c r="E63" s="364"/>
      <c r="F63" s="259"/>
      <c r="G63" s="259"/>
      <c r="H63" s="172" t="s">
        <v>72</v>
      </c>
      <c r="I63" s="365">
        <f>$R$24+IF($A63=TRUE,$U$9,0)+F63</f>
        <v>1</v>
      </c>
      <c r="J63" s="366"/>
      <c r="L63" s="332" t="s">
        <v>101</v>
      </c>
      <c r="M63" s="346"/>
      <c r="N63" s="333"/>
      <c r="O63" s="332" t="s">
        <v>157</v>
      </c>
      <c r="P63" s="346"/>
      <c r="Q63" s="333"/>
      <c r="R63" s="332" t="s">
        <v>158</v>
      </c>
      <c r="S63" s="346"/>
      <c r="T63" s="333"/>
      <c r="U63" s="312" t="s">
        <v>72</v>
      </c>
      <c r="V63" s="229" t="s">
        <v>159</v>
      </c>
      <c r="W63" s="229"/>
      <c r="X63" s="229"/>
      <c r="Y63" s="229"/>
      <c r="Z63" s="312" t="s">
        <v>61</v>
      </c>
      <c r="AA63" s="332" t="s">
        <v>160</v>
      </c>
      <c r="AB63" s="346"/>
      <c r="AC63" s="333"/>
      <c r="AD63" s="312" t="s">
        <v>61</v>
      </c>
      <c r="AE63" s="384" t="s">
        <v>161</v>
      </c>
      <c r="AF63" s="385"/>
      <c r="AG63" s="228"/>
      <c r="AH63" s="228"/>
      <c r="AI63" s="228"/>
      <c r="AJ63" s="228"/>
      <c r="AK63" s="228"/>
      <c r="AM63" s="374">
        <v>6</v>
      </c>
      <c r="AN63" s="374"/>
      <c r="AO63" s="375" t="s">
        <v>5491</v>
      </c>
      <c r="AP63" s="376"/>
      <c r="AQ63" s="199" t="s">
        <v>83</v>
      </c>
      <c r="AR63" s="377"/>
      <c r="AS63" s="378"/>
      <c r="AV63" s="108"/>
      <c r="AW63" s="108"/>
      <c r="AX63" s="108"/>
      <c r="AY63" s="108"/>
      <c r="AZ63" s="108"/>
      <c r="BA63" s="108"/>
      <c r="BB63" s="108"/>
      <c r="BC63" s="108"/>
      <c r="BD63" s="108"/>
      <c r="BE63" s="108"/>
      <c r="BF63" s="108"/>
      <c r="BG63" s="108"/>
      <c r="BH63" s="108"/>
      <c r="BI63" s="108"/>
      <c r="BJ63" s="108"/>
      <c r="BK63" s="108"/>
      <c r="BL63" s="108"/>
      <c r="BM63" s="108"/>
      <c r="BN63" s="108"/>
      <c r="BO63" s="108"/>
      <c r="BP63" s="108"/>
      <c r="BQ63" s="108"/>
    </row>
    <row r="64" spans="1:69" ht="17" customHeight="1" x14ac:dyDescent="0.25">
      <c r="A64" s="170" t="b">
        <v>0</v>
      </c>
      <c r="C64" s="364" t="s">
        <v>162</v>
      </c>
      <c r="D64" s="364"/>
      <c r="E64" s="364"/>
      <c r="F64" s="259"/>
      <c r="G64" s="259"/>
      <c r="H64" s="172" t="s">
        <v>72</v>
      </c>
      <c r="I64" s="365">
        <f>$R$24+IF($A64=TRUE,$U$9,0)+F64</f>
        <v>1</v>
      </c>
      <c r="J64" s="366"/>
      <c r="L64" s="367">
        <f>SUM(AA53:AB61,AA47:AB51,AA45,AR45,IF(AT46=TRUE,装备物品!F17,0))</f>
        <v>0</v>
      </c>
      <c r="M64" s="368"/>
      <c r="N64" s="369"/>
      <c r="O64" s="367">
        <f>背包!V3</f>
        <v>0</v>
      </c>
      <c r="P64" s="368"/>
      <c r="Q64" s="369"/>
      <c r="R64" s="367">
        <f>背包!AS3</f>
        <v>0</v>
      </c>
      <c r="S64" s="368"/>
      <c r="T64" s="369"/>
      <c r="U64" s="312"/>
      <c r="V64" s="370">
        <f>SUM(L64:T64)+AA64+AA66</f>
        <v>11</v>
      </c>
      <c r="W64" s="370"/>
      <c r="X64" s="370"/>
      <c r="Y64" s="370"/>
      <c r="Z64" s="312"/>
      <c r="AA64" s="371">
        <f>SUM(AG62:AK66)/50</f>
        <v>11</v>
      </c>
      <c r="AB64" s="371"/>
      <c r="AC64" s="371"/>
      <c r="AD64" s="312"/>
      <c r="AE64" s="382" t="s">
        <v>163</v>
      </c>
      <c r="AF64" s="383"/>
      <c r="AG64" s="227">
        <v>550</v>
      </c>
      <c r="AH64" s="227"/>
      <c r="AI64" s="227"/>
      <c r="AJ64" s="227"/>
      <c r="AK64" s="227"/>
      <c r="AM64" s="374">
        <v>7</v>
      </c>
      <c r="AN64" s="374"/>
      <c r="AO64" s="375"/>
      <c r="AP64" s="376"/>
      <c r="AQ64" s="199" t="s">
        <v>83</v>
      </c>
      <c r="AR64" s="377"/>
      <c r="AS64" s="378"/>
      <c r="AW64" s="332" t="s">
        <v>164</v>
      </c>
      <c r="AX64" s="333"/>
      <c r="AY64" s="347"/>
      <c r="AZ64" s="348"/>
      <c r="BA64" s="348"/>
      <c r="BB64" s="348"/>
      <c r="BC64" s="348"/>
      <c r="BD64" s="348"/>
      <c r="BE64" s="348"/>
      <c r="BF64" s="349"/>
      <c r="BG64" s="332" t="s">
        <v>36</v>
      </c>
      <c r="BH64" s="333"/>
      <c r="BI64" s="347"/>
      <c r="BJ64" s="348"/>
      <c r="BK64" s="348"/>
      <c r="BL64" s="348"/>
      <c r="BM64" s="348"/>
      <c r="BN64" s="348"/>
      <c r="BO64" s="348"/>
      <c r="BP64" s="349"/>
    </row>
    <row r="65" spans="1:69" ht="17" customHeight="1" x14ac:dyDescent="0.25">
      <c r="A65" s="170" t="b">
        <v>0</v>
      </c>
      <c r="C65" s="364" t="s">
        <v>165</v>
      </c>
      <c r="D65" s="364"/>
      <c r="E65" s="364"/>
      <c r="F65" s="259"/>
      <c r="G65" s="259"/>
      <c r="H65" s="172" t="s">
        <v>72</v>
      </c>
      <c r="I65" s="365">
        <f>$R$24+IF($A65=TRUE,$U$9,0)+F65</f>
        <v>1</v>
      </c>
      <c r="J65" s="366"/>
      <c r="L65" s="332" t="s">
        <v>166</v>
      </c>
      <c r="M65" s="346"/>
      <c r="N65" s="333"/>
      <c r="O65" s="332" t="s">
        <v>167</v>
      </c>
      <c r="P65" s="346"/>
      <c r="Q65" s="333"/>
      <c r="R65" s="332" t="s">
        <v>168</v>
      </c>
      <c r="S65" s="346"/>
      <c r="T65" s="333"/>
      <c r="V65" s="229" t="s">
        <v>169</v>
      </c>
      <c r="W65" s="229"/>
      <c r="X65" s="229"/>
      <c r="Y65" s="229"/>
      <c r="AA65" s="332" t="s">
        <v>170</v>
      </c>
      <c r="AB65" s="346"/>
      <c r="AC65" s="333"/>
      <c r="AE65" s="380" t="s">
        <v>171</v>
      </c>
      <c r="AF65" s="381"/>
      <c r="AG65" s="228"/>
      <c r="AH65" s="228"/>
      <c r="AI65" s="228"/>
      <c r="AJ65" s="228"/>
      <c r="AK65" s="228"/>
      <c r="AM65" s="374">
        <v>8</v>
      </c>
      <c r="AN65" s="374"/>
      <c r="AO65" s="375"/>
      <c r="AP65" s="376"/>
      <c r="AQ65" s="199" t="s">
        <v>83</v>
      </c>
      <c r="AR65" s="377"/>
      <c r="AS65" s="378"/>
      <c r="AW65" s="229" t="s">
        <v>94</v>
      </c>
      <c r="AX65" s="229"/>
      <c r="AY65" s="227"/>
      <c r="AZ65" s="227"/>
      <c r="BA65" s="227"/>
      <c r="BB65" s="227"/>
      <c r="BC65" s="229" t="s">
        <v>172</v>
      </c>
      <c r="BD65" s="229"/>
      <c r="BE65" s="360"/>
      <c r="BF65" s="360"/>
      <c r="BG65" s="360"/>
      <c r="BH65" s="360"/>
      <c r="BI65" s="360"/>
      <c r="BJ65" s="229" t="s">
        <v>52</v>
      </c>
      <c r="BK65" s="229"/>
      <c r="BL65" s="361"/>
      <c r="BM65" s="362"/>
      <c r="BN65" s="362"/>
      <c r="BO65" s="362"/>
      <c r="BP65" s="363"/>
    </row>
    <row r="66" spans="1:69" ht="17" customHeight="1" x14ac:dyDescent="0.3">
      <c r="A66" s="170" t="b">
        <v>0</v>
      </c>
      <c r="C66" s="364" t="s">
        <v>173</v>
      </c>
      <c r="D66" s="364"/>
      <c r="E66" s="364"/>
      <c r="F66" s="259"/>
      <c r="G66" s="259"/>
      <c r="H66" s="172" t="s">
        <v>72</v>
      </c>
      <c r="I66" s="365">
        <f>$R$24+IF($A66=TRUE,$U$9,0)+F66</f>
        <v>1</v>
      </c>
      <c r="J66" s="366"/>
      <c r="L66" s="367">
        <f>F14*O62</f>
        <v>70</v>
      </c>
      <c r="M66" s="368"/>
      <c r="N66" s="369"/>
      <c r="O66" s="367">
        <f>F14*O62*2</f>
        <v>140</v>
      </c>
      <c r="P66" s="368"/>
      <c r="Q66" s="369"/>
      <c r="R66" s="367">
        <f>F14*O62*3</f>
        <v>210</v>
      </c>
      <c r="S66" s="368"/>
      <c r="T66" s="369"/>
      <c r="V66" s="370" t="str">
        <f>IF(V64&lt;=L66,"轻载",IF(V64&lt;=O66,"中载",IF(V64&lt;=R66,"重载","重载")))</f>
        <v>轻载</v>
      </c>
      <c r="W66" s="370"/>
      <c r="X66" s="370"/>
      <c r="Y66" s="370"/>
      <c r="AA66" s="371">
        <f>IF(背包!V27="无效",0,15)+IF(背包!AS27="无效",0,15)</f>
        <v>0</v>
      </c>
      <c r="AB66" s="371"/>
      <c r="AC66" s="371"/>
      <c r="AE66" s="372" t="s">
        <v>174</v>
      </c>
      <c r="AF66" s="373"/>
      <c r="AG66" s="227"/>
      <c r="AH66" s="227"/>
      <c r="AI66" s="227"/>
      <c r="AJ66" s="227"/>
      <c r="AK66" s="227"/>
      <c r="AM66" s="374">
        <v>9</v>
      </c>
      <c r="AN66" s="374"/>
      <c r="AO66" s="375"/>
      <c r="AP66" s="376"/>
      <c r="AQ66" s="199" t="s">
        <v>83</v>
      </c>
      <c r="AR66" s="377"/>
      <c r="AS66" s="378"/>
      <c r="BM66" s="379"/>
      <c r="BN66" s="379"/>
      <c r="BO66" s="379" t="s">
        <v>53</v>
      </c>
      <c r="BP66" s="379"/>
    </row>
    <row r="67" spans="1:69" ht="17" customHeight="1" x14ac:dyDescent="0.3">
      <c r="B67" s="265" t="s">
        <v>175</v>
      </c>
      <c r="C67" s="265"/>
      <c r="D67" s="265"/>
      <c r="E67" s="265"/>
      <c r="F67" s="265"/>
      <c r="G67" s="265"/>
      <c r="H67" s="265"/>
      <c r="I67" s="265"/>
      <c r="J67" s="265"/>
      <c r="K67" s="265"/>
      <c r="M67" s="265" t="s">
        <v>176</v>
      </c>
      <c r="N67" s="265"/>
      <c r="O67" s="265"/>
      <c r="P67" s="265" t="s">
        <v>177</v>
      </c>
      <c r="Q67" s="265"/>
      <c r="R67" s="265"/>
      <c r="S67" s="265"/>
      <c r="T67" s="265"/>
      <c r="U67" s="265"/>
      <c r="V67" s="265" t="s">
        <v>178</v>
      </c>
      <c r="W67" s="265"/>
      <c r="X67" s="265"/>
      <c r="Y67" s="265"/>
      <c r="Z67" s="265"/>
      <c r="AA67" s="265"/>
      <c r="AB67" s="265" t="s">
        <v>179</v>
      </c>
      <c r="AC67" s="265"/>
      <c r="AD67" s="265"/>
      <c r="AE67" s="265"/>
      <c r="AF67" s="265"/>
      <c r="AG67" s="265"/>
      <c r="AH67" s="265" t="s">
        <v>180</v>
      </c>
      <c r="AI67" s="265"/>
      <c r="AJ67" s="265"/>
      <c r="AK67" s="265"/>
      <c r="AL67" s="265"/>
      <c r="AM67" s="265"/>
      <c r="AN67" s="265" t="s">
        <v>181</v>
      </c>
      <c r="AO67" s="265"/>
      <c r="AP67" s="265"/>
      <c r="AQ67" s="265"/>
      <c r="AR67" s="265"/>
      <c r="AS67" s="265"/>
      <c r="AT67" s="166"/>
      <c r="AW67" s="332" t="s">
        <v>85</v>
      </c>
      <c r="AX67" s="333"/>
      <c r="AY67" s="230">
        <v>10</v>
      </c>
      <c r="AZ67" s="230"/>
      <c r="BB67" s="229" t="s">
        <v>95</v>
      </c>
      <c r="BC67" s="229"/>
      <c r="BD67" s="355"/>
      <c r="BE67" s="356"/>
      <c r="BF67" s="356"/>
      <c r="BG67" s="356"/>
      <c r="BH67" s="356"/>
      <c r="BI67" s="357"/>
      <c r="BJ67" s="166"/>
      <c r="BK67" s="229" t="s">
        <v>182</v>
      </c>
      <c r="BL67" s="229"/>
      <c r="BM67" s="230"/>
      <c r="BN67" s="230"/>
      <c r="BO67" s="358">
        <f>IFERROR(VLOOKUP(BM67,法术书目录!R51:S70,2,FALSE),0)</f>
        <v>0</v>
      </c>
      <c r="BP67" s="358"/>
    </row>
    <row r="68" spans="1:69" ht="17" customHeight="1" x14ac:dyDescent="0.25">
      <c r="B68" s="259"/>
      <c r="C68" s="259"/>
      <c r="D68" s="259"/>
      <c r="E68" s="259"/>
      <c r="F68" s="259"/>
      <c r="G68" s="259"/>
      <c r="H68" s="259" t="s">
        <v>180</v>
      </c>
      <c r="I68" s="259"/>
      <c r="J68" s="259"/>
      <c r="K68" s="259"/>
      <c r="L68" s="172" t="s">
        <v>72</v>
      </c>
      <c r="M68" s="359" t="str">
        <f>IFERROR(IF(B68/50=0,"",B68/50),"")</f>
        <v/>
      </c>
      <c r="N68" s="359"/>
      <c r="O68" s="359"/>
      <c r="P68" s="359" t="str">
        <f>IFERROR(IF(VLOOKUP($H$68,法术书目录!$T$2:$Y$6,(HLOOKUP(P$67,法术书目录!$U$1:$Y$7,7,FALSE)+1),FALSE)*$B$68=0,"",VLOOKUP($H$68,法术书目录!$T$2:$Y$6,(HLOOKUP(P$67,法术书目录!$U$1:$Y$7,7,FALSE)+1),FALSE)*$B$68),"")</f>
        <v/>
      </c>
      <c r="Q68" s="359"/>
      <c r="R68" s="359"/>
      <c r="S68" s="359"/>
      <c r="T68" s="359"/>
      <c r="U68" s="359"/>
      <c r="V68" s="359" t="str">
        <f>IFERROR(IF(VLOOKUP($H$68,法术书目录!$T$2:$Y$6,(HLOOKUP(V$67,法术书目录!$U$1:$Y$7,7,FALSE)+1),FALSE)*$B$68=0,"",VLOOKUP($H$68,法术书目录!$T$2:$Y$6,(HLOOKUP(V$67,法术书目录!$U$1:$Y$7,7,FALSE)+1),FALSE)*$B$68),"")</f>
        <v/>
      </c>
      <c r="W68" s="359"/>
      <c r="X68" s="359"/>
      <c r="Y68" s="359"/>
      <c r="Z68" s="359"/>
      <c r="AA68" s="359"/>
      <c r="AB68" s="359" t="str">
        <f>IFERROR(IF(VLOOKUP($H$68,法术书目录!$T$2:$Y$6,(HLOOKUP(AB$67,法术书目录!$U$1:$Y$7,7,FALSE)+1),FALSE)*$B$68=0,"",VLOOKUP($H$68,法术书目录!$T$2:$Y$6,(HLOOKUP(AB$67,法术书目录!$U$1:$Y$7,7,FALSE)+1),FALSE)*$B$68),"")</f>
        <v/>
      </c>
      <c r="AC68" s="359"/>
      <c r="AD68" s="359"/>
      <c r="AE68" s="359"/>
      <c r="AF68" s="359"/>
      <c r="AG68" s="359"/>
      <c r="AH68" s="359" t="str">
        <f>IFERROR(IF(VLOOKUP($H$68,法术书目录!$T$2:$Y$6,(HLOOKUP(AH$67,法术书目录!$U$1:$Y$7,7,FALSE)+1),FALSE)*$B$68=0,"",VLOOKUP($H$68,法术书目录!$T$2:$Y$6,(HLOOKUP(AH$67,法术书目录!$U$1:$Y$7,7,FALSE)+1),FALSE)*$B$68),"")</f>
        <v/>
      </c>
      <c r="AI68" s="359"/>
      <c r="AJ68" s="359"/>
      <c r="AK68" s="359"/>
      <c r="AL68" s="359"/>
      <c r="AM68" s="359"/>
      <c r="AN68" s="359" t="str">
        <f>IFERROR(IF(VLOOKUP($H$68,法术书目录!$T$2:$Y$6,(HLOOKUP(AN$67,法术书目录!$U$1:$Y$7,7,FALSE)+1),FALSE)*$B$68=0,"",VLOOKUP($H$68,法术书目录!$T$2:$Y$6,(HLOOKUP(AN$67,法术书目录!$U$1:$Y$7,7,FALSE)+1),FALSE)*$B$68),"")</f>
        <v/>
      </c>
      <c r="AO68" s="359"/>
      <c r="AP68" s="359"/>
      <c r="AQ68" s="359"/>
      <c r="AR68" s="359"/>
      <c r="AS68" s="359"/>
      <c r="AT68" s="166"/>
      <c r="AV68" s="203"/>
      <c r="AW68" s="203"/>
      <c r="AX68" s="203"/>
      <c r="AY68" s="203"/>
      <c r="AZ68" s="203"/>
      <c r="BA68" s="203"/>
      <c r="BB68" s="203"/>
      <c r="BC68" s="203"/>
      <c r="BD68" s="203"/>
      <c r="BE68" s="203"/>
      <c r="BF68" s="203"/>
      <c r="BG68" s="203"/>
      <c r="BH68" s="203"/>
      <c r="BI68" s="203"/>
      <c r="BJ68" s="203"/>
      <c r="BK68" s="203"/>
      <c r="BL68" s="203"/>
      <c r="BM68" s="203"/>
      <c r="BN68" s="203"/>
      <c r="BO68" s="203"/>
      <c r="BP68" s="203"/>
      <c r="BQ68" s="203"/>
    </row>
    <row r="69" spans="1:69" ht="17" customHeight="1" x14ac:dyDescent="0.25">
      <c r="AP69" s="166"/>
      <c r="AQ69" s="166"/>
      <c r="AR69" s="166"/>
      <c r="AS69" s="166"/>
      <c r="AT69" s="166"/>
      <c r="AV69" s="203"/>
      <c r="AW69" s="332" t="s">
        <v>82</v>
      </c>
      <c r="AX69" s="346"/>
      <c r="AY69" s="347"/>
      <c r="AZ69" s="348"/>
      <c r="BA69" s="348"/>
      <c r="BB69" s="204" t="s">
        <v>83</v>
      </c>
      <c r="BC69" s="348"/>
      <c r="BD69" s="348"/>
      <c r="BE69" s="349"/>
      <c r="BF69" s="203"/>
      <c r="BG69" s="332" t="s">
        <v>86</v>
      </c>
      <c r="BH69" s="346"/>
      <c r="BI69" s="350"/>
      <c r="BJ69" s="351"/>
      <c r="BK69" s="204" t="s">
        <v>83</v>
      </c>
      <c r="BL69" s="351"/>
      <c r="BM69" s="351"/>
      <c r="BN69" s="352"/>
      <c r="BO69" s="353"/>
      <c r="BP69" s="354"/>
      <c r="BQ69" s="203"/>
    </row>
    <row r="70" spans="1:69" ht="17" customHeight="1" x14ac:dyDescent="0.3">
      <c r="B70" s="263" t="s">
        <v>183</v>
      </c>
      <c r="C70" s="263"/>
      <c r="D70" s="263"/>
      <c r="E70" s="263"/>
      <c r="F70" s="263"/>
      <c r="G70" s="263"/>
      <c r="H70" s="263"/>
      <c r="I70" s="263"/>
      <c r="J70" s="263"/>
      <c r="K70" s="263"/>
      <c r="L70" s="263"/>
      <c r="M70" s="263"/>
      <c r="N70" s="263"/>
      <c r="O70" s="263"/>
      <c r="P70" s="263"/>
      <c r="Q70" s="263"/>
      <c r="R70" s="263"/>
      <c r="S70" s="263"/>
      <c r="T70" s="263"/>
      <c r="U70" s="263"/>
      <c r="W70" s="263" t="s">
        <v>184</v>
      </c>
      <c r="X70" s="263"/>
      <c r="Y70" s="263"/>
      <c r="Z70" s="263"/>
      <c r="AA70" s="263"/>
      <c r="AB70" s="263"/>
      <c r="AC70" s="263"/>
      <c r="AD70" s="263"/>
      <c r="AE70" s="263"/>
      <c r="AF70" s="263"/>
      <c r="AG70" s="263"/>
      <c r="AH70" s="263"/>
      <c r="AI70" s="263"/>
      <c r="AJ70" s="263"/>
      <c r="AK70" s="263"/>
      <c r="AL70" s="263"/>
      <c r="AM70" s="263"/>
      <c r="AN70" s="263"/>
      <c r="AO70" s="263"/>
      <c r="AP70" s="263"/>
      <c r="AQ70" s="263"/>
      <c r="AR70" s="263"/>
      <c r="AS70" s="263"/>
      <c r="AT70" s="166"/>
      <c r="AV70" s="203"/>
      <c r="AW70" s="167" t="s">
        <v>53</v>
      </c>
      <c r="AX70" s="203"/>
      <c r="AY70" s="203"/>
      <c r="AZ70" s="265" t="s">
        <v>64</v>
      </c>
      <c r="BA70" s="265"/>
      <c r="BB70" s="203"/>
      <c r="BC70" s="265" t="s">
        <v>68</v>
      </c>
      <c r="BD70" s="265"/>
      <c r="BE70" s="265" t="s">
        <v>69</v>
      </c>
      <c r="BF70" s="265"/>
      <c r="BG70" s="203"/>
      <c r="BH70" s="203"/>
      <c r="BI70" s="203"/>
      <c r="BJ70" s="203"/>
      <c r="BK70" s="203"/>
      <c r="BL70" s="203"/>
      <c r="BM70" s="203"/>
      <c r="BN70" s="203"/>
      <c r="BO70" s="203"/>
      <c r="BP70" s="203"/>
      <c r="BQ70" s="203"/>
    </row>
    <row r="71" spans="1:69" ht="17" customHeight="1" x14ac:dyDescent="0.3">
      <c r="B71" s="80" t="s">
        <v>21</v>
      </c>
      <c r="C71" s="265" t="s">
        <v>185</v>
      </c>
      <c r="D71" s="265"/>
      <c r="E71" s="265"/>
      <c r="F71" s="265"/>
      <c r="G71" s="265"/>
      <c r="H71" s="80"/>
      <c r="I71" s="80" t="s">
        <v>21</v>
      </c>
      <c r="J71" s="265" t="s">
        <v>185</v>
      </c>
      <c r="K71" s="265"/>
      <c r="L71" s="265"/>
      <c r="M71" s="265"/>
      <c r="N71" s="265"/>
      <c r="O71" s="80"/>
      <c r="P71" s="80" t="s">
        <v>21</v>
      </c>
      <c r="Q71" s="265" t="s">
        <v>185</v>
      </c>
      <c r="R71" s="265"/>
      <c r="S71" s="265"/>
      <c r="T71" s="265"/>
      <c r="U71" s="265"/>
      <c r="W71" s="265" t="s">
        <v>186</v>
      </c>
      <c r="X71" s="265"/>
      <c r="Y71" s="265"/>
      <c r="Z71" s="265"/>
      <c r="AA71" s="265"/>
      <c r="AB71" s="195"/>
      <c r="AC71" s="265" t="s">
        <v>182</v>
      </c>
      <c r="AD71" s="265"/>
      <c r="AE71" s="195"/>
      <c r="AF71" s="265" t="s">
        <v>187</v>
      </c>
      <c r="AG71" s="265"/>
      <c r="AH71" s="265"/>
      <c r="AI71" s="265"/>
      <c r="AJ71" s="265"/>
      <c r="AK71" s="265"/>
      <c r="AL71" s="195"/>
      <c r="AM71" s="265" t="s">
        <v>188</v>
      </c>
      <c r="AN71" s="265"/>
      <c r="AO71" s="265"/>
      <c r="AP71" s="265"/>
      <c r="AQ71" s="265"/>
      <c r="AR71" s="265"/>
      <c r="AS71" s="265"/>
      <c r="AT71" s="166"/>
      <c r="AV71" s="203"/>
      <c r="AW71" s="205" t="b">
        <v>0</v>
      </c>
      <c r="AX71" s="341" t="s">
        <v>71</v>
      </c>
      <c r="AY71" s="342"/>
      <c r="AZ71" s="230">
        <v>10</v>
      </c>
      <c r="BA71" s="230"/>
      <c r="BB71" s="206" t="s">
        <v>72</v>
      </c>
      <c r="BC71" s="343">
        <f t="shared" ref="BC71:BC76" si="0">INT(AZ71/2-5)</f>
        <v>0</v>
      </c>
      <c r="BD71" s="343"/>
      <c r="BE71" s="337">
        <f>INT(AZ71/2-5)+IF(AW71=TRUE,$BO$67,0)</f>
        <v>0</v>
      </c>
      <c r="BF71" s="337"/>
      <c r="BG71" s="203"/>
      <c r="BH71" s="243"/>
      <c r="BI71" s="244"/>
      <c r="BJ71" s="244"/>
      <c r="BK71" s="244"/>
      <c r="BL71" s="244"/>
      <c r="BM71" s="244"/>
      <c r="BN71" s="244"/>
      <c r="BO71" s="244"/>
      <c r="BP71" s="245"/>
      <c r="BQ71" s="203"/>
    </row>
    <row r="72" spans="1:69" ht="17" customHeight="1" x14ac:dyDescent="0.25">
      <c r="B72" s="200" t="str">
        <f>CONCATENATE(IFERROR(VLOOKUP((VLOOKUP($C72,列表!$B:$T,13,FALSE)),法术书目录!$Q$1:$R$10,2,FALSE),""),IFERROR(IF(VLOOKUP($C72,列表!$B:$T,17,FALSE)="!",".",""),""))</f>
        <v>0</v>
      </c>
      <c r="C72" s="328" t="s">
        <v>3199</v>
      </c>
      <c r="D72" s="328"/>
      <c r="E72" s="328"/>
      <c r="F72" s="328"/>
      <c r="G72" s="328"/>
      <c r="I72" s="200" t="str">
        <f>CONCATENATE(IFERROR(VLOOKUP((VLOOKUP($J72,列表!$B:$T,13,FALSE)),法术书目录!$Q$1:$R$10,2,FALSE),""),IFERROR(IF(VLOOKUP($J72,列表!$B:$T,17,FALSE)="!",".",""),""))</f>
        <v/>
      </c>
      <c r="J72" s="328"/>
      <c r="K72" s="328"/>
      <c r="L72" s="328"/>
      <c r="M72" s="328"/>
      <c r="N72" s="328"/>
      <c r="P72" s="200" t="str">
        <f>CONCATENATE(IFERROR(VLOOKUP((VLOOKUP($Q72,列表!$B:$T,13,FALSE)),法术书目录!$Q$1:$R$10,2,FALSE),""),IFERROR(IF(VLOOKUP($Q72,列表!$B:$T,17,FALSE)="!",".",""),""))</f>
        <v/>
      </c>
      <c r="Q72" s="328"/>
      <c r="R72" s="328"/>
      <c r="S72" s="328"/>
      <c r="T72" s="328"/>
      <c r="U72" s="328"/>
      <c r="W72" s="328"/>
      <c r="X72" s="328"/>
      <c r="Y72" s="328"/>
      <c r="Z72" s="328"/>
      <c r="AA72" s="328"/>
      <c r="AB72" s="195"/>
      <c r="AC72" s="345" t="str">
        <f>IFERROR(VLOOKUP(W72,列表!$B:$T,13,FALSE),"")</f>
        <v/>
      </c>
      <c r="AD72" s="345"/>
      <c r="AE72" s="195"/>
      <c r="AF72" s="345" t="str">
        <f>IFERROR(VLOOKUP(W72,列表!$B:$T,14,FALSE),"")</f>
        <v/>
      </c>
      <c r="AG72" s="345"/>
      <c r="AH72" s="345"/>
      <c r="AI72" s="345"/>
      <c r="AJ72" s="345"/>
      <c r="AK72" s="345"/>
      <c r="AL72" s="195"/>
      <c r="AM72" s="345" t="str">
        <f>IFERROR(VLOOKUP(W72,列表!$B:$T,3,FALSE),"")</f>
        <v/>
      </c>
      <c r="AN72" s="345"/>
      <c r="AO72" s="345"/>
      <c r="AP72" s="345"/>
      <c r="AQ72" s="345"/>
      <c r="AR72" s="345"/>
      <c r="AS72" s="345"/>
      <c r="AT72" s="166"/>
      <c r="AV72" s="203"/>
      <c r="AW72" s="205" t="b">
        <v>0</v>
      </c>
      <c r="AX72" s="341" t="s">
        <v>73</v>
      </c>
      <c r="AY72" s="342"/>
      <c r="AZ72" s="230">
        <v>10</v>
      </c>
      <c r="BA72" s="230"/>
      <c r="BB72" s="206" t="s">
        <v>72</v>
      </c>
      <c r="BC72" s="343">
        <f t="shared" si="0"/>
        <v>0</v>
      </c>
      <c r="BD72" s="343"/>
      <c r="BE72" s="337">
        <f t="shared" ref="BE72:BE76" si="1">INT(AZ72/2-5)+IF(AW72=TRUE,$BO$67,0)</f>
        <v>0</v>
      </c>
      <c r="BF72" s="337"/>
      <c r="BG72" s="203"/>
      <c r="BH72" s="246"/>
      <c r="BI72" s="247"/>
      <c r="BJ72" s="247"/>
      <c r="BK72" s="247"/>
      <c r="BL72" s="247"/>
      <c r="BM72" s="247"/>
      <c r="BN72" s="247"/>
      <c r="BO72" s="247"/>
      <c r="BP72" s="248"/>
      <c r="BQ72" s="203"/>
    </row>
    <row r="73" spans="1:69" ht="17" customHeight="1" x14ac:dyDescent="0.3">
      <c r="B73" s="200" t="str">
        <f>CONCATENATE(IFERROR(VLOOKUP((VLOOKUP($C73,列表!$B:$T,13,FALSE)),法术书目录!$Q$1:$R$10,2,FALSE),""),IFERROR(IF(VLOOKUP($C73,列表!$B:$T,17,FALSE)="!",".",""),""))</f>
        <v>0.</v>
      </c>
      <c r="C73" s="328" t="s">
        <v>3101</v>
      </c>
      <c r="D73" s="328"/>
      <c r="E73" s="328"/>
      <c r="F73" s="328"/>
      <c r="G73" s="328"/>
      <c r="I73" s="200" t="str">
        <f>CONCATENATE(IFERROR(VLOOKUP((VLOOKUP($J73,列表!$B:$T,13,FALSE)),法术书目录!$Q$1:$R$10,2,FALSE),""),IFERROR(IF(VLOOKUP($J73,列表!$B:$T,17,FALSE)="!",".",""),""))</f>
        <v/>
      </c>
      <c r="J73" s="328"/>
      <c r="K73" s="328"/>
      <c r="L73" s="328"/>
      <c r="M73" s="328"/>
      <c r="N73" s="328"/>
      <c r="P73" s="200" t="str">
        <f>CONCATENATE(IFERROR(VLOOKUP((VLOOKUP($Q73,列表!$B:$T,13,FALSE)),法术书目录!$Q$1:$R$10,2,FALSE),""),IFERROR(IF(VLOOKUP($Q73,列表!$B:$T,17,FALSE)="!",".",""),""))</f>
        <v/>
      </c>
      <c r="Q73" s="328"/>
      <c r="R73" s="328"/>
      <c r="S73" s="328"/>
      <c r="T73" s="328"/>
      <c r="U73" s="328"/>
      <c r="W73" s="265" t="s">
        <v>189</v>
      </c>
      <c r="X73" s="265"/>
      <c r="Y73" s="265"/>
      <c r="Z73" s="265"/>
      <c r="AA73" s="265"/>
      <c r="AB73" s="265"/>
      <c r="AC73" s="265"/>
      <c r="AD73" s="265"/>
      <c r="AE73" s="265"/>
      <c r="AF73" s="265"/>
      <c r="AG73" s="265"/>
      <c r="AH73" s="195"/>
      <c r="AI73" s="265" t="s">
        <v>190</v>
      </c>
      <c r="AJ73" s="265"/>
      <c r="AK73" s="265"/>
      <c r="AL73" s="265"/>
      <c r="AM73" s="265"/>
      <c r="AN73" s="265"/>
      <c r="AO73" s="265"/>
      <c r="AP73" s="265"/>
      <c r="AQ73" s="265"/>
      <c r="AR73" s="265"/>
      <c r="AS73" s="265"/>
      <c r="AT73" s="166"/>
      <c r="AV73" s="203"/>
      <c r="AW73" s="205" t="b">
        <v>0</v>
      </c>
      <c r="AX73" s="341" t="s">
        <v>74</v>
      </c>
      <c r="AY73" s="342"/>
      <c r="AZ73" s="230">
        <v>10</v>
      </c>
      <c r="BA73" s="230"/>
      <c r="BB73" s="206" t="s">
        <v>72</v>
      </c>
      <c r="BC73" s="343">
        <f t="shared" si="0"/>
        <v>0</v>
      </c>
      <c r="BD73" s="343"/>
      <c r="BE73" s="337">
        <f t="shared" si="1"/>
        <v>0</v>
      </c>
      <c r="BF73" s="337"/>
      <c r="BG73" s="203"/>
      <c r="BH73" s="246"/>
      <c r="BI73" s="247"/>
      <c r="BJ73" s="247"/>
      <c r="BK73" s="247"/>
      <c r="BL73" s="247"/>
      <c r="BM73" s="247"/>
      <c r="BN73" s="247"/>
      <c r="BO73" s="247"/>
      <c r="BP73" s="248"/>
      <c r="BQ73" s="203"/>
    </row>
    <row r="74" spans="1:69" ht="17" customHeight="1" x14ac:dyDescent="0.25">
      <c r="B74" s="200" t="str">
        <f>CONCATENATE(IFERROR(VLOOKUP((VLOOKUP($C74,列表!$B:$T,13,FALSE)),法术书目录!$Q$1:$R$10,2,FALSE),""),IFERROR(IF(VLOOKUP($C74,列表!$B:$T,17,FALSE)="!",".",""),""))</f>
        <v>0</v>
      </c>
      <c r="C74" s="328" t="s">
        <v>3123</v>
      </c>
      <c r="D74" s="328"/>
      <c r="E74" s="328"/>
      <c r="F74" s="328"/>
      <c r="G74" s="328"/>
      <c r="I74" s="200" t="str">
        <f>CONCATENATE(IFERROR(VLOOKUP((VLOOKUP($J74,列表!$B:$T,13,FALSE)),法术书目录!$Q$1:$R$10,2,FALSE),""),IFERROR(IF(VLOOKUP($J74,列表!$B:$T,17,FALSE)="!",".",""),""))</f>
        <v/>
      </c>
      <c r="J74" s="328"/>
      <c r="K74" s="328"/>
      <c r="L74" s="328"/>
      <c r="M74" s="328"/>
      <c r="N74" s="328"/>
      <c r="P74" s="200" t="str">
        <f>CONCATENATE(IFERROR(VLOOKUP((VLOOKUP($Q74,列表!$B:$T,13,FALSE)),法术书目录!$Q$1:$R$10,2,FALSE),""),IFERROR(IF(VLOOKUP($Q74,列表!$B:$T,17,FALSE)="!",".",""),""))</f>
        <v/>
      </c>
      <c r="Q74" s="328"/>
      <c r="R74" s="328"/>
      <c r="S74" s="328"/>
      <c r="T74" s="328"/>
      <c r="U74" s="328"/>
      <c r="W74" s="345" t="str">
        <f>IFERROR(VLOOKUP(W72,列表!$B:$T,5,FALSE),"")</f>
        <v/>
      </c>
      <c r="X74" s="345"/>
      <c r="Y74" s="345"/>
      <c r="Z74" s="345"/>
      <c r="AA74" s="345"/>
      <c r="AB74" s="345"/>
      <c r="AC74" s="345"/>
      <c r="AD74" s="345"/>
      <c r="AE74" s="345"/>
      <c r="AF74" s="345"/>
      <c r="AG74" s="345"/>
      <c r="AH74" s="195"/>
      <c r="AI74" s="345" t="str">
        <f>IFERROR(VLOOKUP(W72,列表!$B:$T,6,FALSE),"")</f>
        <v/>
      </c>
      <c r="AJ74" s="345"/>
      <c r="AK74" s="345"/>
      <c r="AL74" s="345"/>
      <c r="AM74" s="345"/>
      <c r="AN74" s="345"/>
      <c r="AO74" s="345"/>
      <c r="AP74" s="345"/>
      <c r="AQ74" s="345"/>
      <c r="AR74" s="345"/>
      <c r="AS74" s="345"/>
      <c r="AT74" s="166"/>
      <c r="AV74" s="203"/>
      <c r="AW74" s="205"/>
      <c r="AX74" s="341" t="s">
        <v>75</v>
      </c>
      <c r="AY74" s="342"/>
      <c r="AZ74" s="230">
        <v>10</v>
      </c>
      <c r="BA74" s="230"/>
      <c r="BB74" s="206" t="s">
        <v>72</v>
      </c>
      <c r="BC74" s="343">
        <f t="shared" si="0"/>
        <v>0</v>
      </c>
      <c r="BD74" s="343"/>
      <c r="BE74" s="337">
        <f t="shared" si="1"/>
        <v>0</v>
      </c>
      <c r="BF74" s="337"/>
      <c r="BG74" s="203"/>
      <c r="BH74" s="246"/>
      <c r="BI74" s="247"/>
      <c r="BJ74" s="247"/>
      <c r="BK74" s="247"/>
      <c r="BL74" s="247"/>
      <c r="BM74" s="247"/>
      <c r="BN74" s="247"/>
      <c r="BO74" s="247"/>
      <c r="BP74" s="248"/>
      <c r="BQ74" s="203"/>
    </row>
    <row r="75" spans="1:69" ht="17" customHeight="1" x14ac:dyDescent="0.3">
      <c r="B75" s="200" t="str">
        <f>CONCATENATE(IFERROR(VLOOKUP((VLOOKUP($C75,列表!$B:$T,13,FALSE)),法术书目录!$Q$1:$R$10,2,FALSE),""),IFERROR(IF(VLOOKUP($C75,列表!$B:$T,17,FALSE)="!",".",""),""))</f>
        <v>1</v>
      </c>
      <c r="C75" s="328" t="s">
        <v>3147</v>
      </c>
      <c r="D75" s="328"/>
      <c r="E75" s="328"/>
      <c r="F75" s="328"/>
      <c r="G75" s="328"/>
      <c r="I75" s="200" t="str">
        <f>CONCATENATE(IFERROR(VLOOKUP((VLOOKUP($J75,列表!$B:$T,13,FALSE)),法术书目录!$Q$1:$R$10,2,FALSE),""),IFERROR(IF(VLOOKUP($J75,列表!$B:$T,17,FALSE)="!",".",""),""))</f>
        <v/>
      </c>
      <c r="J75" s="328"/>
      <c r="K75" s="328"/>
      <c r="L75" s="328"/>
      <c r="M75" s="328"/>
      <c r="N75" s="328"/>
      <c r="P75" s="200" t="str">
        <f>CONCATENATE(IFERROR(VLOOKUP((VLOOKUP($Q75,列表!$B:$T,13,FALSE)),法术书目录!$Q$1:$R$10,2,FALSE),""),IFERROR(IF(VLOOKUP($Q75,列表!$B:$T,17,FALSE)="!",".",""),""))</f>
        <v/>
      </c>
      <c r="Q75" s="328"/>
      <c r="R75" s="328"/>
      <c r="S75" s="328"/>
      <c r="T75" s="328"/>
      <c r="U75" s="328"/>
      <c r="W75" s="265" t="s">
        <v>191</v>
      </c>
      <c r="X75" s="265"/>
      <c r="Y75" s="265"/>
      <c r="Z75" s="265"/>
      <c r="AA75" s="265"/>
      <c r="AB75" s="171"/>
      <c r="AC75" s="265" t="s">
        <v>192</v>
      </c>
      <c r="AD75" s="265"/>
      <c r="AE75" s="265"/>
      <c r="AF75" s="265"/>
      <c r="AG75" s="265"/>
      <c r="AH75" s="265"/>
      <c r="AI75" s="344" t="str">
        <f>IFERROR(VLOOKUP(W72,列表!$B:$T,15,FALSE),"")</f>
        <v/>
      </c>
      <c r="AJ75" s="344"/>
      <c r="AK75" s="344"/>
      <c r="AL75" s="344"/>
      <c r="AM75" s="344"/>
      <c r="AN75" s="344"/>
      <c r="AO75" s="344"/>
      <c r="AP75" s="344"/>
      <c r="AQ75" s="344"/>
      <c r="AR75" s="344"/>
      <c r="AS75" s="344"/>
      <c r="AT75" s="166"/>
      <c r="AV75" s="203"/>
      <c r="AW75" s="205" t="b">
        <v>0</v>
      </c>
      <c r="AX75" s="341" t="s">
        <v>76</v>
      </c>
      <c r="AY75" s="342"/>
      <c r="AZ75" s="230">
        <v>10</v>
      </c>
      <c r="BA75" s="230"/>
      <c r="BB75" s="206" t="s">
        <v>72</v>
      </c>
      <c r="BC75" s="343">
        <f t="shared" si="0"/>
        <v>0</v>
      </c>
      <c r="BD75" s="343"/>
      <c r="BE75" s="337">
        <f t="shared" si="1"/>
        <v>0</v>
      </c>
      <c r="BF75" s="337"/>
      <c r="BG75" s="203"/>
      <c r="BH75" s="246"/>
      <c r="BI75" s="247"/>
      <c r="BJ75" s="247"/>
      <c r="BK75" s="247"/>
      <c r="BL75" s="247"/>
      <c r="BM75" s="247"/>
      <c r="BN75" s="247"/>
      <c r="BO75" s="247"/>
      <c r="BP75" s="248"/>
      <c r="BQ75" s="203"/>
    </row>
    <row r="76" spans="1:69" ht="17" customHeight="1" x14ac:dyDescent="0.35">
      <c r="B76" s="200" t="str">
        <f>CONCATENATE(IFERROR(VLOOKUP((VLOOKUP($C76,列表!$B:$T,13,FALSE)),法术书目录!$Q$1:$R$10,2,FALSE),""),IFERROR(IF(VLOOKUP($C76,列表!$B:$T,17,FALSE)="!",".",""),""))</f>
        <v>1</v>
      </c>
      <c r="C76" s="328" t="s">
        <v>3234</v>
      </c>
      <c r="D76" s="328"/>
      <c r="E76" s="328"/>
      <c r="F76" s="328"/>
      <c r="G76" s="328"/>
      <c r="I76" s="200" t="str">
        <f>CONCATENATE(IFERROR(VLOOKUP((VLOOKUP($J76,列表!$B:$T,13,FALSE)),法术书目录!$Q$1:$R$10,2,FALSE),""),IFERROR(IF(VLOOKUP($J76,列表!$B:$T,17,FALSE)="!",".",""),""))</f>
        <v/>
      </c>
      <c r="J76" s="328"/>
      <c r="K76" s="328"/>
      <c r="L76" s="328"/>
      <c r="M76" s="328"/>
      <c r="N76" s="328"/>
      <c r="P76" s="200" t="str">
        <f>CONCATENATE(IFERROR(VLOOKUP((VLOOKUP($Q76,列表!$B:$T,13,FALSE)),法术书目录!$Q$1:$R$10,2,FALSE),""),IFERROR(IF(VLOOKUP($Q76,列表!$B:$T,17,FALSE)="!",".",""),""))</f>
        <v/>
      </c>
      <c r="Q76" s="328"/>
      <c r="R76" s="328"/>
      <c r="S76" s="328"/>
      <c r="T76" s="328"/>
      <c r="U76" s="328"/>
      <c r="W76" s="338" t="str">
        <f>IFERROR(VLOOKUP(W72,列表!$B:$T,8,FALSE),"")</f>
        <v/>
      </c>
      <c r="X76" s="339"/>
      <c r="Y76" s="339"/>
      <c r="Z76" s="339"/>
      <c r="AA76" s="340"/>
      <c r="AB76" s="202"/>
      <c r="AC76" s="338" t="str">
        <f>IFERROR(IF(VLOOKUP(W72,列表!$B:$T,16,FALSE)=0,"",VLOOKUP(W72,列表!$B:$T,16,FALSE)),"")</f>
        <v/>
      </c>
      <c r="AD76" s="339"/>
      <c r="AE76" s="339"/>
      <c r="AF76" s="339"/>
      <c r="AG76" s="339"/>
      <c r="AH76" s="339"/>
      <c r="AI76" s="339"/>
      <c r="AJ76" s="339"/>
      <c r="AK76" s="339"/>
      <c r="AL76" s="339"/>
      <c r="AM76" s="339"/>
      <c r="AN76" s="339"/>
      <c r="AO76" s="339"/>
      <c r="AP76" s="339"/>
      <c r="AQ76" s="339"/>
      <c r="AR76" s="339"/>
      <c r="AS76" s="340"/>
      <c r="AT76" s="166"/>
      <c r="AV76" s="203"/>
      <c r="AW76" s="205"/>
      <c r="AX76" s="341" t="s">
        <v>77</v>
      </c>
      <c r="AY76" s="342"/>
      <c r="AZ76" s="230">
        <v>10</v>
      </c>
      <c r="BA76" s="230"/>
      <c r="BB76" s="206" t="s">
        <v>72</v>
      </c>
      <c r="BC76" s="343">
        <f t="shared" si="0"/>
        <v>0</v>
      </c>
      <c r="BD76" s="343"/>
      <c r="BE76" s="337">
        <f t="shared" si="1"/>
        <v>0</v>
      </c>
      <c r="BF76" s="337"/>
      <c r="BG76" s="203"/>
      <c r="BH76" s="249"/>
      <c r="BI76" s="250"/>
      <c r="BJ76" s="250"/>
      <c r="BK76" s="250"/>
      <c r="BL76" s="250"/>
      <c r="BM76" s="250"/>
      <c r="BN76" s="250"/>
      <c r="BO76" s="250"/>
      <c r="BP76" s="251"/>
      <c r="BQ76" s="203"/>
    </row>
    <row r="77" spans="1:69" ht="17" customHeight="1" x14ac:dyDescent="0.3">
      <c r="B77" s="200" t="str">
        <f>CONCATENATE(IFERROR(VLOOKUP((VLOOKUP($C77,列表!$B:$T,13,FALSE)),法术书目录!$Q$1:$R$10,2,FALSE),""),IFERROR(IF(VLOOKUP($C77,列表!$B:$T,17,FALSE)="!",".",""),""))</f>
        <v>1</v>
      </c>
      <c r="C77" s="328" t="s">
        <v>3237</v>
      </c>
      <c r="D77" s="328"/>
      <c r="E77" s="328"/>
      <c r="F77" s="328"/>
      <c r="G77" s="328"/>
      <c r="I77" s="200" t="str">
        <f>CONCATENATE(IFERROR(VLOOKUP((VLOOKUP($J77,列表!$B:$T,13,FALSE)),法术书目录!$Q$1:$R$10,2,FALSE),""),IFERROR(IF(VLOOKUP($J77,列表!$B:$T,17,FALSE)="!",".",""),""))</f>
        <v/>
      </c>
      <c r="J77" s="328"/>
      <c r="K77" s="328"/>
      <c r="L77" s="328"/>
      <c r="M77" s="328"/>
      <c r="N77" s="328"/>
      <c r="P77" s="200" t="str">
        <f>CONCATENATE(IFERROR(VLOOKUP((VLOOKUP($Q77,列表!$B:$T,13,FALSE)),法术书目录!$Q$1:$R$10,2,FALSE),""),IFERROR(IF(VLOOKUP($Q77,列表!$B:$T,17,FALSE)="!",".",""),""))</f>
        <v/>
      </c>
      <c r="Q77" s="328"/>
      <c r="R77" s="328"/>
      <c r="S77" s="328"/>
      <c r="T77" s="328"/>
      <c r="U77" s="328"/>
      <c r="W77" s="265" t="s">
        <v>193</v>
      </c>
      <c r="X77" s="265"/>
      <c r="Y77" s="265"/>
      <c r="Z77" s="265"/>
      <c r="AA77" s="265"/>
      <c r="AB77" s="265"/>
      <c r="AC77" s="265"/>
      <c r="AD77" s="265"/>
      <c r="AE77" s="265"/>
      <c r="AF77" s="265"/>
      <c r="AG77" s="265"/>
      <c r="AH77" s="265"/>
      <c r="AI77" s="265"/>
      <c r="AJ77" s="265"/>
      <c r="AK77" s="265"/>
      <c r="AL77" s="265"/>
      <c r="AM77" s="265"/>
      <c r="AN77" s="265"/>
      <c r="AO77" s="265"/>
      <c r="AP77" s="265"/>
      <c r="AQ77" s="265"/>
      <c r="AR77" s="265"/>
      <c r="AS77" s="265"/>
      <c r="AT77" s="166"/>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row>
    <row r="78" spans="1:69" ht="17" customHeight="1" x14ac:dyDescent="0.25">
      <c r="B78" s="200" t="str">
        <f>CONCATENATE(IFERROR(VLOOKUP((VLOOKUP($C78,列表!$B:$T,13,FALSE)),法术书目录!$Q$1:$R$10,2,FALSE),""),IFERROR(IF(VLOOKUP($C78,列表!$B:$T,17,FALSE)="!",".",""),""))</f>
        <v>1</v>
      </c>
      <c r="C78" s="328" t="s">
        <v>3184</v>
      </c>
      <c r="D78" s="328"/>
      <c r="E78" s="328"/>
      <c r="F78" s="328"/>
      <c r="G78" s="328"/>
      <c r="I78" s="200" t="str">
        <f>CONCATENATE(IFERROR(VLOOKUP((VLOOKUP($J78,列表!$B:$T,13,FALSE)),法术书目录!$Q$1:$R$10,2,FALSE),""),IFERROR(IF(VLOOKUP($J78,列表!$B:$T,17,FALSE)="!",".",""),""))</f>
        <v/>
      </c>
      <c r="J78" s="328"/>
      <c r="K78" s="328"/>
      <c r="L78" s="328"/>
      <c r="M78" s="328"/>
      <c r="N78" s="328"/>
      <c r="P78" s="200" t="str">
        <f>CONCATENATE(IFERROR(VLOOKUP((VLOOKUP($Q78,列表!$B:$T,13,FALSE)),法术书目录!$Q$1:$R$10,2,FALSE),""),IFERROR(IF(VLOOKUP($Q78,列表!$B:$T,17,FALSE)="!",".",""),""))</f>
        <v/>
      </c>
      <c r="Q78" s="328"/>
      <c r="R78" s="328"/>
      <c r="S78" s="328"/>
      <c r="T78" s="328"/>
      <c r="U78" s="328"/>
      <c r="W78" s="256" t="str">
        <f>IFERROR(VLOOKUP(W72,列表!$B:$T,9,FALSE),"")</f>
        <v/>
      </c>
      <c r="X78" s="256"/>
      <c r="Y78" s="256"/>
      <c r="Z78" s="256"/>
      <c r="AA78" s="256"/>
      <c r="AB78" s="256"/>
      <c r="AC78" s="256"/>
      <c r="AD78" s="256"/>
      <c r="AE78" s="256"/>
      <c r="AF78" s="256"/>
      <c r="AG78" s="256"/>
      <c r="AH78" s="256"/>
      <c r="AI78" s="256"/>
      <c r="AJ78" s="256"/>
      <c r="AK78" s="256"/>
      <c r="AL78" s="256"/>
      <c r="AM78" s="256"/>
      <c r="AN78" s="256"/>
      <c r="AO78" s="256"/>
      <c r="AP78" s="256"/>
      <c r="AQ78" s="256"/>
      <c r="AR78" s="256"/>
      <c r="AS78" s="256"/>
      <c r="AT78" s="166"/>
      <c r="AV78" s="203"/>
      <c r="AW78" s="332" t="s">
        <v>100</v>
      </c>
      <c r="AX78" s="333"/>
      <c r="AY78" s="231"/>
      <c r="AZ78" s="231"/>
      <c r="BA78" s="231"/>
      <c r="BB78" s="231"/>
      <c r="BC78" s="231"/>
      <c r="BD78" s="231"/>
      <c r="BE78" s="231"/>
      <c r="BF78" s="231"/>
      <c r="BG78" s="231"/>
      <c r="BH78" s="231"/>
      <c r="BI78" s="231"/>
      <c r="BJ78" s="231"/>
      <c r="BK78" s="231"/>
      <c r="BL78" s="231"/>
      <c r="BM78" s="231"/>
      <c r="BN78" s="231"/>
      <c r="BO78" s="231"/>
      <c r="BP78" s="231"/>
      <c r="BQ78" s="203"/>
    </row>
    <row r="79" spans="1:69" ht="17" customHeight="1" x14ac:dyDescent="0.25">
      <c r="B79" s="200" t="str">
        <f>CONCATENATE(IFERROR(VLOOKUP((VLOOKUP($C79,列表!$B:$T,13,FALSE)),法术书目录!$Q$1:$R$10,2,FALSE),""),IFERROR(IF(VLOOKUP($C79,列表!$B:$T,17,FALSE)="!",".",""),""))</f>
        <v>2.</v>
      </c>
      <c r="C79" s="328" t="s">
        <v>3231</v>
      </c>
      <c r="D79" s="328"/>
      <c r="E79" s="328"/>
      <c r="F79" s="328"/>
      <c r="G79" s="328"/>
      <c r="I79" s="200" t="str">
        <f>CONCATENATE(IFERROR(VLOOKUP((VLOOKUP($J79,列表!$B:$T,13,FALSE)),法术书目录!$Q$1:$R$10,2,FALSE),""),IFERROR(IF(VLOOKUP($J79,列表!$B:$T,17,FALSE)="!",".",""),""))</f>
        <v/>
      </c>
      <c r="J79" s="328"/>
      <c r="K79" s="328"/>
      <c r="L79" s="328"/>
      <c r="M79" s="328"/>
      <c r="N79" s="328"/>
      <c r="P79" s="200" t="str">
        <f>CONCATENATE(IFERROR(VLOOKUP((VLOOKUP($Q79,列表!$B:$T,13,FALSE)),法术书目录!$Q$1:$R$10,2,FALSE),""),IFERROR(IF(VLOOKUP($Q79,列表!$B:$T,17,FALSE)="!",".",""),""))</f>
        <v/>
      </c>
      <c r="Q79" s="328"/>
      <c r="R79" s="328"/>
      <c r="S79" s="328"/>
      <c r="T79" s="328"/>
      <c r="U79" s="328"/>
      <c r="W79" s="256"/>
      <c r="X79" s="256"/>
      <c r="Y79" s="256"/>
      <c r="Z79" s="256"/>
      <c r="AA79" s="256"/>
      <c r="AB79" s="256"/>
      <c r="AC79" s="256"/>
      <c r="AD79" s="256"/>
      <c r="AE79" s="256"/>
      <c r="AF79" s="256"/>
      <c r="AG79" s="256"/>
      <c r="AH79" s="256"/>
      <c r="AI79" s="256"/>
      <c r="AJ79" s="256"/>
      <c r="AK79" s="256"/>
      <c r="AL79" s="256"/>
      <c r="AM79" s="256"/>
      <c r="AN79" s="256"/>
      <c r="AO79" s="256"/>
      <c r="AP79" s="256"/>
      <c r="AQ79" s="256"/>
      <c r="AR79" s="256"/>
      <c r="AS79" s="256"/>
      <c r="AT79" s="166"/>
      <c r="AV79" s="203"/>
      <c r="AW79" s="332" t="s">
        <v>91</v>
      </c>
      <c r="AX79" s="333"/>
      <c r="AY79" s="231"/>
      <c r="AZ79" s="231"/>
      <c r="BA79" s="231"/>
      <c r="BB79" s="231"/>
      <c r="BC79" s="231"/>
      <c r="BD79" s="231"/>
      <c r="BE79" s="231"/>
      <c r="BF79" s="231"/>
      <c r="BG79" s="231"/>
      <c r="BH79" s="231"/>
      <c r="BI79" s="231"/>
      <c r="BJ79" s="231"/>
      <c r="BK79" s="231"/>
      <c r="BL79" s="231"/>
      <c r="BM79" s="231"/>
      <c r="BN79" s="231"/>
      <c r="BO79" s="231"/>
      <c r="BP79" s="231"/>
      <c r="BQ79" s="203"/>
    </row>
    <row r="80" spans="1:69" ht="17" customHeight="1" x14ac:dyDescent="0.25">
      <c r="B80" s="200" t="str">
        <f>CONCATENATE(IFERROR(VLOOKUP((VLOOKUP($C80,列表!$B:$T,13,FALSE)),法术书目录!$Q$1:$R$10,2,FALSE),""),IFERROR(IF(VLOOKUP($C80,列表!$B:$T,17,FALSE)="!",".",""),""))</f>
        <v>2.</v>
      </c>
      <c r="C80" s="328" t="s">
        <v>3378</v>
      </c>
      <c r="D80" s="328"/>
      <c r="E80" s="328"/>
      <c r="F80" s="328"/>
      <c r="G80" s="328"/>
      <c r="I80" s="200" t="str">
        <f>CONCATENATE(IFERROR(VLOOKUP((VLOOKUP($J80,列表!$B:$T,13,FALSE)),法术书目录!$Q$1:$R$10,2,FALSE),""),IFERROR(IF(VLOOKUP($J80,列表!$B:$T,17,FALSE)="!",".",""),""))</f>
        <v/>
      </c>
      <c r="J80" s="328"/>
      <c r="K80" s="328"/>
      <c r="L80" s="328"/>
      <c r="M80" s="328"/>
      <c r="N80" s="328"/>
      <c r="P80" s="200" t="str">
        <f>CONCATENATE(IFERROR(VLOOKUP((VLOOKUP($Q80,列表!$B:$T,13,FALSE)),法术书目录!$Q$1:$R$10,2,FALSE),""),IFERROR(IF(VLOOKUP($Q80,列表!$B:$T,17,FALSE)="!",".",""),""))</f>
        <v/>
      </c>
      <c r="Q80" s="328"/>
      <c r="R80" s="328"/>
      <c r="S80" s="328"/>
      <c r="T80" s="328"/>
      <c r="U80" s="328"/>
      <c r="W80" s="256"/>
      <c r="X80" s="256"/>
      <c r="Y80" s="256"/>
      <c r="Z80" s="256"/>
      <c r="AA80" s="256"/>
      <c r="AB80" s="256"/>
      <c r="AC80" s="256"/>
      <c r="AD80" s="256"/>
      <c r="AE80" s="256"/>
      <c r="AF80" s="256"/>
      <c r="AG80" s="256"/>
      <c r="AH80" s="256"/>
      <c r="AI80" s="256"/>
      <c r="AJ80" s="256"/>
      <c r="AK80" s="256"/>
      <c r="AL80" s="256"/>
      <c r="AM80" s="256"/>
      <c r="AN80" s="256"/>
      <c r="AO80" s="256"/>
      <c r="AP80" s="256"/>
      <c r="AQ80" s="256"/>
      <c r="AR80" s="256"/>
      <c r="AS80" s="256"/>
      <c r="AT80" s="166"/>
      <c r="AV80" s="203"/>
      <c r="AW80" s="332" t="s">
        <v>92</v>
      </c>
      <c r="AX80" s="333"/>
      <c r="AY80" s="231"/>
      <c r="AZ80" s="231"/>
      <c r="BA80" s="231"/>
      <c r="BB80" s="231"/>
      <c r="BC80" s="231"/>
      <c r="BD80" s="231"/>
      <c r="BE80" s="231"/>
      <c r="BF80" s="231"/>
      <c r="BG80" s="231"/>
      <c r="BH80" s="231"/>
      <c r="BI80" s="231"/>
      <c r="BJ80" s="231"/>
      <c r="BK80" s="231"/>
      <c r="BL80" s="231"/>
      <c r="BM80" s="231"/>
      <c r="BN80" s="231"/>
      <c r="BO80" s="231"/>
      <c r="BP80" s="231"/>
      <c r="BQ80" s="203"/>
    </row>
    <row r="81" spans="2:69" ht="17" customHeight="1" x14ac:dyDescent="0.25">
      <c r="B81" s="200" t="str">
        <f>CONCATENATE(IFERROR(VLOOKUP((VLOOKUP($C81,列表!$B:$T,13,FALSE)),法术书目录!$Q$1:$R$10,2,FALSE),""),IFERROR(IF(VLOOKUP($C81,列表!$B:$T,17,FALSE)="!",".",""),""))</f>
        <v>2.</v>
      </c>
      <c r="C81" s="328" t="s">
        <v>3381</v>
      </c>
      <c r="D81" s="328"/>
      <c r="E81" s="328"/>
      <c r="F81" s="328"/>
      <c r="G81" s="328"/>
      <c r="I81" s="200" t="str">
        <f>CONCATENATE(IFERROR(VLOOKUP((VLOOKUP($J81,列表!$B:$T,13,FALSE)),法术书目录!$Q$1:$R$10,2,FALSE),""),IFERROR(IF(VLOOKUP($J81,列表!$B:$T,17,FALSE)="!",".",""),""))</f>
        <v/>
      </c>
      <c r="J81" s="328"/>
      <c r="K81" s="328"/>
      <c r="L81" s="328"/>
      <c r="M81" s="328"/>
      <c r="N81" s="328"/>
      <c r="P81" s="200" t="str">
        <f>CONCATENATE(IFERROR(VLOOKUP((VLOOKUP($Q81,列表!$B:$T,13,FALSE)),法术书目录!$Q$1:$R$10,2,FALSE),""),IFERROR(IF(VLOOKUP($Q81,列表!$B:$T,17,FALSE)="!",".",""),""))</f>
        <v/>
      </c>
      <c r="Q81" s="328"/>
      <c r="R81" s="328"/>
      <c r="S81" s="328"/>
      <c r="T81" s="328"/>
      <c r="U81" s="328"/>
      <c r="W81" s="256"/>
      <c r="X81" s="256"/>
      <c r="Y81" s="256"/>
      <c r="Z81" s="256"/>
      <c r="AA81" s="256"/>
      <c r="AB81" s="256"/>
      <c r="AC81" s="256"/>
      <c r="AD81" s="256"/>
      <c r="AE81" s="256"/>
      <c r="AF81" s="256"/>
      <c r="AG81" s="256"/>
      <c r="AH81" s="256"/>
      <c r="AI81" s="256"/>
      <c r="AJ81" s="256"/>
      <c r="AK81" s="256"/>
      <c r="AL81" s="256"/>
      <c r="AM81" s="256"/>
      <c r="AN81" s="256"/>
      <c r="AO81" s="256"/>
      <c r="AP81" s="256"/>
      <c r="AQ81" s="256"/>
      <c r="AR81" s="256"/>
      <c r="AS81" s="256"/>
      <c r="AT81" s="166"/>
      <c r="AV81" s="203"/>
      <c r="AW81" s="332" t="s">
        <v>194</v>
      </c>
      <c r="AX81" s="333"/>
      <c r="AY81" s="231"/>
      <c r="AZ81" s="231"/>
      <c r="BA81" s="231"/>
      <c r="BB81" s="231"/>
      <c r="BC81" s="231"/>
      <c r="BD81" s="231"/>
      <c r="BE81" s="231"/>
      <c r="BF81" s="231"/>
      <c r="BG81" s="332" t="s">
        <v>195</v>
      </c>
      <c r="BH81" s="333"/>
      <c r="BI81" s="334"/>
      <c r="BJ81" s="335"/>
      <c r="BK81" s="335"/>
      <c r="BL81" s="335"/>
      <c r="BM81" s="335"/>
      <c r="BN81" s="335"/>
      <c r="BO81" s="335"/>
      <c r="BP81" s="336"/>
      <c r="BQ81" s="203"/>
    </row>
    <row r="82" spans="2:69" ht="17" customHeight="1" x14ac:dyDescent="0.3">
      <c r="B82" s="200" t="str">
        <f>CONCATENATE(IFERROR(VLOOKUP((VLOOKUP($C82,列表!$B:$T,13,FALSE)),法术书目录!$Q$1:$R$10,2,FALSE),""),IFERROR(IF(VLOOKUP($C82,列表!$B:$T,17,FALSE)="!",".",""),""))</f>
        <v/>
      </c>
      <c r="C82" s="328"/>
      <c r="D82" s="328"/>
      <c r="E82" s="328"/>
      <c r="F82" s="328"/>
      <c r="G82" s="328"/>
      <c r="I82" s="200" t="str">
        <f>CONCATENATE(IFERROR(VLOOKUP((VLOOKUP($J82,列表!$B:$T,13,FALSE)),法术书目录!$Q$1:$R$10,2,FALSE),""),IFERROR(IF(VLOOKUP($J82,列表!$B:$T,17,FALSE)="!",".",""),""))</f>
        <v/>
      </c>
      <c r="J82" s="328"/>
      <c r="K82" s="328"/>
      <c r="L82" s="328"/>
      <c r="M82" s="328"/>
      <c r="N82" s="328"/>
      <c r="P82" s="200" t="str">
        <f>CONCATENATE(IFERROR(VLOOKUP((VLOOKUP($Q82,列表!$B:$T,13,FALSE)),法术书目录!$Q$1:$R$10,2,FALSE),""),IFERROR(IF(VLOOKUP($Q82,列表!$B:$T,17,FALSE)="!",".",""),""))</f>
        <v/>
      </c>
      <c r="Q82" s="328"/>
      <c r="R82" s="328"/>
      <c r="S82" s="328"/>
      <c r="T82" s="328"/>
      <c r="U82" s="328"/>
      <c r="W82" s="256"/>
      <c r="X82" s="256"/>
      <c r="Y82" s="256"/>
      <c r="Z82" s="256"/>
      <c r="AA82" s="256"/>
      <c r="AB82" s="256"/>
      <c r="AC82" s="256"/>
      <c r="AD82" s="256"/>
      <c r="AE82" s="256"/>
      <c r="AF82" s="256"/>
      <c r="AG82" s="256"/>
      <c r="AH82" s="256"/>
      <c r="AI82" s="256"/>
      <c r="AJ82" s="256"/>
      <c r="AK82" s="256"/>
      <c r="AL82" s="256"/>
      <c r="AM82" s="256"/>
      <c r="AN82" s="256"/>
      <c r="AO82" s="256"/>
      <c r="AP82" s="256"/>
      <c r="AQ82" s="256"/>
      <c r="AR82" s="256"/>
      <c r="AS82" s="256"/>
      <c r="AT82" s="166"/>
      <c r="AV82" s="203"/>
      <c r="AW82" s="265" t="s">
        <v>196</v>
      </c>
      <c r="AX82" s="265"/>
      <c r="AY82" s="203"/>
      <c r="AZ82" s="203"/>
      <c r="BA82" s="203"/>
      <c r="BB82" s="203"/>
      <c r="BC82" s="203"/>
      <c r="BD82" s="203"/>
      <c r="BE82" s="203"/>
      <c r="BF82" s="203"/>
      <c r="BG82" s="203"/>
      <c r="BH82" s="203"/>
      <c r="BI82" s="203"/>
      <c r="BJ82" s="203"/>
      <c r="BK82" s="203"/>
      <c r="BL82" s="203"/>
      <c r="BM82" s="203"/>
      <c r="BN82" s="203"/>
      <c r="BO82" s="203"/>
      <c r="BP82" s="203"/>
      <c r="BQ82" s="203"/>
    </row>
    <row r="83" spans="2:69" ht="17" customHeight="1" x14ac:dyDescent="0.25">
      <c r="B83" s="200" t="str">
        <f>CONCATENATE(IFERROR(VLOOKUP((VLOOKUP($C83,列表!$B:$T,13,FALSE)),法术书目录!$Q$1:$R$10,2,FALSE),""),IFERROR(IF(VLOOKUP($C83,列表!$B:$T,17,FALSE)="!",".",""),""))</f>
        <v/>
      </c>
      <c r="C83" s="328"/>
      <c r="D83" s="328"/>
      <c r="E83" s="328"/>
      <c r="F83" s="328"/>
      <c r="G83" s="328"/>
      <c r="I83" s="200" t="str">
        <f>CONCATENATE(IFERROR(VLOOKUP((VLOOKUP($J83,列表!$B:$T,13,FALSE)),法术书目录!$Q$1:$R$10,2,FALSE),""),IFERROR(IF(VLOOKUP($J83,列表!$B:$T,17,FALSE)="!",".",""),""))</f>
        <v/>
      </c>
      <c r="J83" s="328"/>
      <c r="K83" s="328"/>
      <c r="L83" s="328"/>
      <c r="M83" s="328"/>
      <c r="N83" s="328"/>
      <c r="P83" s="200" t="str">
        <f>CONCATENATE(IFERROR(VLOOKUP((VLOOKUP($Q83,列表!$B:$T,13,FALSE)),法术书目录!$Q$1:$R$10,2,FALSE),""),IFERROR(IF(VLOOKUP($Q83,列表!$B:$T,17,FALSE)="!",".",""),""))</f>
        <v/>
      </c>
      <c r="Q83" s="328"/>
      <c r="R83" s="328"/>
      <c r="S83" s="328"/>
      <c r="T83" s="328"/>
      <c r="U83" s="328"/>
      <c r="W83" s="256"/>
      <c r="X83" s="256"/>
      <c r="Y83" s="256"/>
      <c r="Z83" s="256"/>
      <c r="AA83" s="256"/>
      <c r="AB83" s="256"/>
      <c r="AC83" s="256"/>
      <c r="AD83" s="256"/>
      <c r="AE83" s="256"/>
      <c r="AF83" s="256"/>
      <c r="AG83" s="256"/>
      <c r="AH83" s="256"/>
      <c r="AI83" s="256"/>
      <c r="AJ83" s="256"/>
      <c r="AK83" s="256"/>
      <c r="AL83" s="256"/>
      <c r="AM83" s="256"/>
      <c r="AN83" s="256"/>
      <c r="AO83" s="256"/>
      <c r="AP83" s="256"/>
      <c r="AQ83" s="256"/>
      <c r="AR83" s="256"/>
      <c r="AS83" s="256"/>
      <c r="AT83" s="166"/>
      <c r="AV83" s="203"/>
      <c r="AW83" s="234"/>
      <c r="AX83" s="235"/>
      <c r="AY83" s="235"/>
      <c r="AZ83" s="235"/>
      <c r="BA83" s="235"/>
      <c r="BB83" s="235"/>
      <c r="BC83" s="235"/>
      <c r="BD83" s="235"/>
      <c r="BE83" s="235"/>
      <c r="BF83" s="235"/>
      <c r="BG83" s="235"/>
      <c r="BH83" s="235"/>
      <c r="BI83" s="235"/>
      <c r="BJ83" s="235"/>
      <c r="BK83" s="235"/>
      <c r="BL83" s="235"/>
      <c r="BM83" s="235"/>
      <c r="BN83" s="235"/>
      <c r="BO83" s="235"/>
      <c r="BP83" s="236"/>
      <c r="BQ83" s="203"/>
    </row>
    <row r="84" spans="2:69" ht="17" customHeight="1" x14ac:dyDescent="0.25">
      <c r="B84" s="200" t="str">
        <f>CONCATENATE(IFERROR(VLOOKUP((VLOOKUP($C84,列表!$B:$T,13,FALSE)),法术书目录!$Q$1:$R$10,2,FALSE),""),IFERROR(IF(VLOOKUP($C84,列表!$B:$T,17,FALSE)="!",".",""),""))</f>
        <v/>
      </c>
      <c r="C84" s="328"/>
      <c r="D84" s="328"/>
      <c r="E84" s="328"/>
      <c r="F84" s="328"/>
      <c r="G84" s="328"/>
      <c r="I84" s="200" t="str">
        <f>CONCATENATE(IFERROR(VLOOKUP((VLOOKUP($J84,列表!$B:$T,13,FALSE)),法术书目录!$Q$1:$R$10,2,FALSE),""),IFERROR(IF(VLOOKUP($J84,列表!$B:$T,17,FALSE)="!",".",""),""))</f>
        <v/>
      </c>
      <c r="J84" s="328"/>
      <c r="K84" s="328"/>
      <c r="L84" s="328"/>
      <c r="M84" s="328"/>
      <c r="N84" s="328"/>
      <c r="P84" s="200" t="str">
        <f>CONCATENATE(IFERROR(VLOOKUP((VLOOKUP($Q84,列表!$B:$T,13,FALSE)),法术书目录!$Q$1:$R$10,2,FALSE),""),IFERROR(IF(VLOOKUP($Q84,列表!$B:$T,17,FALSE)="!",".",""),""))</f>
        <v/>
      </c>
      <c r="Q84" s="328"/>
      <c r="R84" s="328"/>
      <c r="S84" s="328"/>
      <c r="T84" s="328"/>
      <c r="U84" s="328"/>
      <c r="W84" s="256"/>
      <c r="X84" s="256"/>
      <c r="Y84" s="256"/>
      <c r="Z84" s="256"/>
      <c r="AA84" s="256"/>
      <c r="AB84" s="256"/>
      <c r="AC84" s="256"/>
      <c r="AD84" s="256"/>
      <c r="AE84" s="256"/>
      <c r="AF84" s="256"/>
      <c r="AG84" s="256"/>
      <c r="AH84" s="256"/>
      <c r="AI84" s="256"/>
      <c r="AJ84" s="256"/>
      <c r="AK84" s="256"/>
      <c r="AL84" s="256"/>
      <c r="AM84" s="256"/>
      <c r="AN84" s="256"/>
      <c r="AO84" s="256"/>
      <c r="AP84" s="256"/>
      <c r="AQ84" s="256"/>
      <c r="AR84" s="256"/>
      <c r="AS84" s="256"/>
      <c r="AT84" s="166"/>
      <c r="AV84" s="203"/>
      <c r="AW84" s="237"/>
      <c r="AX84" s="238"/>
      <c r="AY84" s="238"/>
      <c r="AZ84" s="238"/>
      <c r="BA84" s="238"/>
      <c r="BB84" s="238"/>
      <c r="BC84" s="238"/>
      <c r="BD84" s="238"/>
      <c r="BE84" s="238"/>
      <c r="BF84" s="238"/>
      <c r="BG84" s="238"/>
      <c r="BH84" s="238"/>
      <c r="BI84" s="238"/>
      <c r="BJ84" s="238"/>
      <c r="BK84" s="238"/>
      <c r="BL84" s="238"/>
      <c r="BM84" s="238"/>
      <c r="BN84" s="238"/>
      <c r="BO84" s="238"/>
      <c r="BP84" s="239"/>
      <c r="BQ84" s="203"/>
    </row>
    <row r="85" spans="2:69" ht="17" customHeight="1" x14ac:dyDescent="0.25">
      <c r="B85" s="200" t="str">
        <f>CONCATENATE(IFERROR(VLOOKUP((VLOOKUP($C85,列表!$B:$T,13,FALSE)),法术书目录!$Q$1:$R$10,2,FALSE),""),IFERROR(IF(VLOOKUP($C85,列表!$B:$T,17,FALSE)="!",".",""),""))</f>
        <v/>
      </c>
      <c r="C85" s="328"/>
      <c r="D85" s="328"/>
      <c r="E85" s="328"/>
      <c r="F85" s="328"/>
      <c r="G85" s="328"/>
      <c r="I85" s="200" t="str">
        <f>CONCATENATE(IFERROR(VLOOKUP((VLOOKUP($J85,列表!$B:$T,13,FALSE)),法术书目录!$Q$1:$R$10,2,FALSE),""),IFERROR(IF(VLOOKUP($J85,列表!$B:$T,17,FALSE)="!",".",""),""))</f>
        <v/>
      </c>
      <c r="J85" s="328"/>
      <c r="K85" s="328"/>
      <c r="L85" s="328"/>
      <c r="M85" s="328"/>
      <c r="N85" s="328"/>
      <c r="P85" s="200" t="str">
        <f>CONCATENATE(IFERROR(VLOOKUP((VLOOKUP($Q85,列表!$B:$T,13,FALSE)),法术书目录!$Q$1:$R$10,2,FALSE),""),IFERROR(IF(VLOOKUP($Q85,列表!$B:$T,17,FALSE)="!",".",""),""))</f>
        <v/>
      </c>
      <c r="Q85" s="328"/>
      <c r="R85" s="328"/>
      <c r="S85" s="328"/>
      <c r="T85" s="328"/>
      <c r="U85" s="328"/>
      <c r="W85" s="256"/>
      <c r="X85" s="256"/>
      <c r="Y85" s="256"/>
      <c r="Z85" s="256"/>
      <c r="AA85" s="256"/>
      <c r="AB85" s="256"/>
      <c r="AC85" s="256"/>
      <c r="AD85" s="256"/>
      <c r="AE85" s="256"/>
      <c r="AF85" s="256"/>
      <c r="AG85" s="256"/>
      <c r="AH85" s="256"/>
      <c r="AI85" s="256"/>
      <c r="AJ85" s="256"/>
      <c r="AK85" s="256"/>
      <c r="AL85" s="256"/>
      <c r="AM85" s="256"/>
      <c r="AN85" s="256"/>
      <c r="AO85" s="256"/>
      <c r="AP85" s="256"/>
      <c r="AQ85" s="256"/>
      <c r="AR85" s="256"/>
      <c r="AS85" s="256"/>
      <c r="AT85" s="166"/>
      <c r="AV85" s="203"/>
      <c r="AW85" s="237"/>
      <c r="AX85" s="238"/>
      <c r="AY85" s="238"/>
      <c r="AZ85" s="238"/>
      <c r="BA85" s="238"/>
      <c r="BB85" s="238"/>
      <c r="BC85" s="238"/>
      <c r="BD85" s="238"/>
      <c r="BE85" s="238"/>
      <c r="BF85" s="238"/>
      <c r="BG85" s="238"/>
      <c r="BH85" s="238"/>
      <c r="BI85" s="238"/>
      <c r="BJ85" s="238"/>
      <c r="BK85" s="238"/>
      <c r="BL85" s="238"/>
      <c r="BM85" s="238"/>
      <c r="BN85" s="238"/>
      <c r="BO85" s="238"/>
      <c r="BP85" s="239"/>
      <c r="BQ85" s="203"/>
    </row>
    <row r="86" spans="2:69" ht="17" customHeight="1" x14ac:dyDescent="0.25">
      <c r="B86" s="200" t="str">
        <f>CONCATENATE(IFERROR(VLOOKUP((VLOOKUP($C86,列表!$B:$T,13,FALSE)),法术书目录!$Q$1:$R$10,2,FALSE),""),IFERROR(IF(VLOOKUP($C86,列表!$B:$T,17,FALSE)="!",".",""),""))</f>
        <v/>
      </c>
      <c r="C86" s="328"/>
      <c r="D86" s="328"/>
      <c r="E86" s="328"/>
      <c r="F86" s="328"/>
      <c r="G86" s="328"/>
      <c r="I86" s="200" t="str">
        <f>CONCATENATE(IFERROR(VLOOKUP((VLOOKUP($J86,列表!$B:$T,13,FALSE)),法术书目录!$Q$1:$R$10,2,FALSE),""),IFERROR(IF(VLOOKUP($J86,列表!$B:$T,17,FALSE)="!",".",""),""))</f>
        <v/>
      </c>
      <c r="J86" s="328"/>
      <c r="K86" s="328"/>
      <c r="L86" s="328"/>
      <c r="M86" s="328"/>
      <c r="N86" s="328"/>
      <c r="P86" s="200" t="str">
        <f>CONCATENATE(IFERROR(VLOOKUP((VLOOKUP($Q86,列表!$B:$T,13,FALSE)),法术书目录!$Q$1:$R$10,2,FALSE),""),IFERROR(IF(VLOOKUP($Q86,列表!$B:$T,17,FALSE)="!",".",""),""))</f>
        <v/>
      </c>
      <c r="Q86" s="328"/>
      <c r="R86" s="328"/>
      <c r="S86" s="328"/>
      <c r="T86" s="328"/>
      <c r="U86" s="328"/>
      <c r="W86" s="256"/>
      <c r="X86" s="256"/>
      <c r="Y86" s="256"/>
      <c r="Z86" s="256"/>
      <c r="AA86" s="256"/>
      <c r="AB86" s="256"/>
      <c r="AC86" s="256"/>
      <c r="AD86" s="256"/>
      <c r="AE86" s="256"/>
      <c r="AF86" s="256"/>
      <c r="AG86" s="256"/>
      <c r="AH86" s="256"/>
      <c r="AI86" s="256"/>
      <c r="AJ86" s="256"/>
      <c r="AK86" s="256"/>
      <c r="AL86" s="256"/>
      <c r="AM86" s="256"/>
      <c r="AN86" s="256"/>
      <c r="AO86" s="256"/>
      <c r="AP86" s="256"/>
      <c r="AQ86" s="256"/>
      <c r="AR86" s="256"/>
      <c r="AS86" s="256"/>
      <c r="AT86" s="166"/>
      <c r="AV86" s="203"/>
      <c r="AW86" s="237"/>
      <c r="AX86" s="238"/>
      <c r="AY86" s="238"/>
      <c r="AZ86" s="238"/>
      <c r="BA86" s="238"/>
      <c r="BB86" s="238"/>
      <c r="BC86" s="238"/>
      <c r="BD86" s="238"/>
      <c r="BE86" s="238"/>
      <c r="BF86" s="238"/>
      <c r="BG86" s="238"/>
      <c r="BH86" s="238"/>
      <c r="BI86" s="238"/>
      <c r="BJ86" s="238"/>
      <c r="BK86" s="238"/>
      <c r="BL86" s="238"/>
      <c r="BM86" s="238"/>
      <c r="BN86" s="238"/>
      <c r="BO86" s="238"/>
      <c r="BP86" s="239"/>
      <c r="BQ86" s="203"/>
    </row>
    <row r="87" spans="2:69" ht="17" customHeight="1" x14ac:dyDescent="0.25">
      <c r="AP87" s="166"/>
      <c r="AQ87" s="166"/>
      <c r="AR87" s="166"/>
      <c r="AS87" s="166"/>
      <c r="AT87" s="166"/>
      <c r="AV87" s="203"/>
      <c r="AW87" s="237"/>
      <c r="AX87" s="238"/>
      <c r="AY87" s="238"/>
      <c r="AZ87" s="238"/>
      <c r="BA87" s="238"/>
      <c r="BB87" s="238"/>
      <c r="BC87" s="238"/>
      <c r="BD87" s="238"/>
      <c r="BE87" s="238"/>
      <c r="BF87" s="238"/>
      <c r="BG87" s="238"/>
      <c r="BH87" s="238"/>
      <c r="BI87" s="238"/>
      <c r="BJ87" s="238"/>
      <c r="BK87" s="238"/>
      <c r="BL87" s="238"/>
      <c r="BM87" s="238"/>
      <c r="BN87" s="238"/>
      <c r="BO87" s="238"/>
      <c r="BP87" s="239"/>
      <c r="BQ87" s="203"/>
    </row>
    <row r="88" spans="2:69" ht="17" customHeight="1" x14ac:dyDescent="0.25">
      <c r="B88" s="329"/>
      <c r="C88" s="330"/>
      <c r="D88" s="330"/>
      <c r="E88" s="330"/>
      <c r="F88" s="330"/>
      <c r="G88" s="331"/>
      <c r="H88" s="201"/>
      <c r="I88" s="329"/>
      <c r="J88" s="330"/>
      <c r="K88" s="330"/>
      <c r="L88" s="330"/>
      <c r="M88" s="330"/>
      <c r="N88" s="331"/>
      <c r="O88" s="263" t="s">
        <v>197</v>
      </c>
      <c r="P88" s="263"/>
      <c r="Q88" s="263"/>
      <c r="R88" s="263"/>
      <c r="S88" s="263"/>
      <c r="T88" s="263"/>
      <c r="U88" s="263"/>
      <c r="V88" s="263"/>
      <c r="W88" s="263"/>
      <c r="Y88" s="263" t="s">
        <v>198</v>
      </c>
      <c r="Z88" s="263"/>
      <c r="AA88" s="263"/>
      <c r="AB88" s="263"/>
      <c r="AC88" s="263"/>
      <c r="AD88" s="263"/>
      <c r="AE88" s="263"/>
      <c r="AF88" s="263"/>
      <c r="AG88" s="263"/>
      <c r="AH88" s="263"/>
      <c r="AI88" s="263"/>
      <c r="AJ88" s="263"/>
      <c r="AK88" s="263"/>
      <c r="AL88" s="263"/>
      <c r="AM88" s="263"/>
      <c r="AN88" s="263"/>
      <c r="AO88" s="263"/>
      <c r="AP88" s="263"/>
      <c r="AQ88" s="263"/>
      <c r="AR88" s="263"/>
      <c r="AS88" s="263"/>
      <c r="AT88" s="166"/>
      <c r="AV88" s="203"/>
      <c r="AW88" s="237"/>
      <c r="AX88" s="238"/>
      <c r="AY88" s="238"/>
      <c r="AZ88" s="238"/>
      <c r="BA88" s="238"/>
      <c r="BB88" s="238"/>
      <c r="BC88" s="238"/>
      <c r="BD88" s="238"/>
      <c r="BE88" s="238"/>
      <c r="BF88" s="238"/>
      <c r="BG88" s="238"/>
      <c r="BH88" s="238"/>
      <c r="BI88" s="238"/>
      <c r="BJ88" s="238"/>
      <c r="BK88" s="238"/>
      <c r="BL88" s="238"/>
      <c r="BM88" s="238"/>
      <c r="BN88" s="238"/>
      <c r="BO88" s="238"/>
      <c r="BP88" s="239"/>
      <c r="BQ88" s="203"/>
    </row>
    <row r="89" spans="2:69" ht="17" customHeight="1" x14ac:dyDescent="0.3">
      <c r="B89" s="80" t="s">
        <v>21</v>
      </c>
      <c r="C89" s="265" t="s">
        <v>106</v>
      </c>
      <c r="D89" s="265"/>
      <c r="E89" s="265"/>
      <c r="F89" s="265"/>
      <c r="G89" s="265"/>
      <c r="H89" s="265" t="s">
        <v>199</v>
      </c>
      <c r="I89" s="265"/>
      <c r="J89" s="265"/>
      <c r="K89" s="265"/>
      <c r="L89" s="265"/>
      <c r="M89" s="265"/>
      <c r="N89" s="265"/>
      <c r="O89" s="265"/>
      <c r="P89" s="265"/>
      <c r="Q89" s="265"/>
      <c r="R89" s="265"/>
      <c r="S89" s="265"/>
      <c r="T89" s="265"/>
      <c r="U89" s="265"/>
      <c r="V89" s="265"/>
      <c r="W89" s="265"/>
      <c r="Y89" s="80" t="s">
        <v>21</v>
      </c>
      <c r="Z89" s="265" t="s">
        <v>106</v>
      </c>
      <c r="AA89" s="265"/>
      <c r="AB89" s="265"/>
      <c r="AC89" s="265"/>
      <c r="AD89" s="265"/>
      <c r="AE89" s="265" t="s">
        <v>199</v>
      </c>
      <c r="AF89" s="265"/>
      <c r="AG89" s="265"/>
      <c r="AH89" s="265"/>
      <c r="AI89" s="265"/>
      <c r="AJ89" s="265"/>
      <c r="AK89" s="265"/>
      <c r="AL89" s="265"/>
      <c r="AM89" s="265"/>
      <c r="AN89" s="265"/>
      <c r="AO89" s="265"/>
      <c r="AP89" s="265"/>
      <c r="AQ89" s="265"/>
      <c r="AR89" s="265"/>
      <c r="AS89" s="265"/>
      <c r="AT89" s="166"/>
      <c r="AV89" s="203"/>
      <c r="AW89" s="237"/>
      <c r="AX89" s="238"/>
      <c r="AY89" s="238"/>
      <c r="AZ89" s="238"/>
      <c r="BA89" s="238"/>
      <c r="BB89" s="238"/>
      <c r="BC89" s="238"/>
      <c r="BD89" s="238"/>
      <c r="BE89" s="238"/>
      <c r="BF89" s="238"/>
      <c r="BG89" s="238"/>
      <c r="BH89" s="238"/>
      <c r="BI89" s="238"/>
      <c r="BJ89" s="238"/>
      <c r="BK89" s="238"/>
      <c r="BL89" s="238"/>
      <c r="BM89" s="238"/>
      <c r="BN89" s="238"/>
      <c r="BO89" s="238"/>
      <c r="BP89" s="239"/>
      <c r="BQ89" s="203"/>
    </row>
    <row r="90" spans="2:69" ht="17" customHeight="1" x14ac:dyDescent="0.25">
      <c r="B90" s="106"/>
      <c r="C90" s="259"/>
      <c r="D90" s="259"/>
      <c r="E90" s="259"/>
      <c r="F90" s="259"/>
      <c r="G90" s="259"/>
      <c r="H90" s="264"/>
      <c r="I90" s="264"/>
      <c r="J90" s="264"/>
      <c r="K90" s="264"/>
      <c r="L90" s="264"/>
      <c r="M90" s="264"/>
      <c r="N90" s="264"/>
      <c r="O90" s="264"/>
      <c r="P90" s="264"/>
      <c r="Q90" s="264"/>
      <c r="R90" s="264"/>
      <c r="S90" s="264"/>
      <c r="T90" s="264"/>
      <c r="U90" s="264"/>
      <c r="V90" s="264"/>
      <c r="W90" s="264"/>
      <c r="Y90" s="106"/>
      <c r="Z90" s="259"/>
      <c r="AA90" s="259"/>
      <c r="AB90" s="259"/>
      <c r="AC90" s="259"/>
      <c r="AD90" s="259"/>
      <c r="AE90" s="264"/>
      <c r="AF90" s="264"/>
      <c r="AG90" s="264"/>
      <c r="AH90" s="264"/>
      <c r="AI90" s="264"/>
      <c r="AJ90" s="264"/>
      <c r="AK90" s="264"/>
      <c r="AL90" s="264"/>
      <c r="AM90" s="264"/>
      <c r="AN90" s="264"/>
      <c r="AO90" s="264"/>
      <c r="AP90" s="264"/>
      <c r="AQ90" s="264"/>
      <c r="AR90" s="264"/>
      <c r="AS90" s="264"/>
      <c r="AT90" s="166"/>
      <c r="AV90" s="203"/>
      <c r="AW90" s="237"/>
      <c r="AX90" s="238"/>
      <c r="AY90" s="238"/>
      <c r="AZ90" s="238"/>
      <c r="BA90" s="238"/>
      <c r="BB90" s="238"/>
      <c r="BC90" s="238"/>
      <c r="BD90" s="238"/>
      <c r="BE90" s="238"/>
      <c r="BF90" s="238"/>
      <c r="BG90" s="238"/>
      <c r="BH90" s="238"/>
      <c r="BI90" s="238"/>
      <c r="BJ90" s="238"/>
      <c r="BK90" s="238"/>
      <c r="BL90" s="238"/>
      <c r="BM90" s="238"/>
      <c r="BN90" s="238"/>
      <c r="BO90" s="238"/>
      <c r="BP90" s="239"/>
      <c r="BQ90" s="203"/>
    </row>
    <row r="91" spans="2:69" ht="17" customHeight="1" x14ac:dyDescent="0.25">
      <c r="B91" s="107"/>
      <c r="C91" s="257"/>
      <c r="D91" s="257"/>
      <c r="E91" s="257"/>
      <c r="F91" s="257"/>
      <c r="G91" s="257"/>
      <c r="H91" s="258"/>
      <c r="I91" s="258"/>
      <c r="J91" s="258"/>
      <c r="K91" s="258"/>
      <c r="L91" s="258"/>
      <c r="M91" s="258"/>
      <c r="N91" s="258"/>
      <c r="O91" s="258"/>
      <c r="P91" s="258"/>
      <c r="Q91" s="258"/>
      <c r="R91" s="258"/>
      <c r="S91" s="258"/>
      <c r="T91" s="258"/>
      <c r="U91" s="258"/>
      <c r="V91" s="258"/>
      <c r="W91" s="258"/>
      <c r="Y91" s="107"/>
      <c r="Z91" s="257"/>
      <c r="AA91" s="257"/>
      <c r="AB91" s="257"/>
      <c r="AC91" s="257"/>
      <c r="AD91" s="257"/>
      <c r="AE91" s="258"/>
      <c r="AF91" s="258"/>
      <c r="AG91" s="258"/>
      <c r="AH91" s="258"/>
      <c r="AI91" s="258"/>
      <c r="AJ91" s="258"/>
      <c r="AK91" s="258"/>
      <c r="AL91" s="258"/>
      <c r="AM91" s="258"/>
      <c r="AN91" s="258"/>
      <c r="AO91" s="258"/>
      <c r="AP91" s="258"/>
      <c r="AQ91" s="258"/>
      <c r="AR91" s="258"/>
      <c r="AS91" s="258"/>
      <c r="AT91" s="166"/>
      <c r="AV91" s="203"/>
      <c r="AW91" s="237"/>
      <c r="AX91" s="238"/>
      <c r="AY91" s="238"/>
      <c r="AZ91" s="238"/>
      <c r="BA91" s="238"/>
      <c r="BB91" s="238"/>
      <c r="BC91" s="238"/>
      <c r="BD91" s="238"/>
      <c r="BE91" s="238"/>
      <c r="BF91" s="238"/>
      <c r="BG91" s="238"/>
      <c r="BH91" s="238"/>
      <c r="BI91" s="238"/>
      <c r="BJ91" s="238"/>
      <c r="BK91" s="238"/>
      <c r="BL91" s="238"/>
      <c r="BM91" s="238"/>
      <c r="BN91" s="238"/>
      <c r="BO91" s="238"/>
      <c r="BP91" s="239"/>
      <c r="BQ91" s="203"/>
    </row>
    <row r="92" spans="2:69" ht="17" customHeight="1" x14ac:dyDescent="0.25">
      <c r="B92" s="106"/>
      <c r="C92" s="259"/>
      <c r="D92" s="259"/>
      <c r="E92" s="259"/>
      <c r="F92" s="259"/>
      <c r="G92" s="259"/>
      <c r="H92" s="264"/>
      <c r="I92" s="264"/>
      <c r="J92" s="264"/>
      <c r="K92" s="264"/>
      <c r="L92" s="264"/>
      <c r="M92" s="264"/>
      <c r="N92" s="264"/>
      <c r="O92" s="264"/>
      <c r="P92" s="264"/>
      <c r="Q92" s="264"/>
      <c r="R92" s="264"/>
      <c r="S92" s="264"/>
      <c r="T92" s="264"/>
      <c r="U92" s="264"/>
      <c r="V92" s="264"/>
      <c r="W92" s="264"/>
      <c r="Y92" s="106"/>
      <c r="Z92" s="259"/>
      <c r="AA92" s="259"/>
      <c r="AB92" s="259"/>
      <c r="AC92" s="259"/>
      <c r="AD92" s="259"/>
      <c r="AE92" s="264"/>
      <c r="AF92" s="264"/>
      <c r="AG92" s="264"/>
      <c r="AH92" s="264"/>
      <c r="AI92" s="264"/>
      <c r="AJ92" s="264"/>
      <c r="AK92" s="264"/>
      <c r="AL92" s="264"/>
      <c r="AM92" s="264"/>
      <c r="AN92" s="264"/>
      <c r="AO92" s="264"/>
      <c r="AP92" s="264"/>
      <c r="AQ92" s="264"/>
      <c r="AR92" s="264"/>
      <c r="AS92" s="264"/>
      <c r="AT92" s="166"/>
      <c r="AV92" s="203"/>
      <c r="AW92" s="237"/>
      <c r="AX92" s="238"/>
      <c r="AY92" s="238"/>
      <c r="AZ92" s="238"/>
      <c r="BA92" s="238"/>
      <c r="BB92" s="238"/>
      <c r="BC92" s="238"/>
      <c r="BD92" s="238"/>
      <c r="BE92" s="238"/>
      <c r="BF92" s="238"/>
      <c r="BG92" s="238"/>
      <c r="BH92" s="238"/>
      <c r="BI92" s="238"/>
      <c r="BJ92" s="238"/>
      <c r="BK92" s="238"/>
      <c r="BL92" s="238"/>
      <c r="BM92" s="238"/>
      <c r="BN92" s="238"/>
      <c r="BO92" s="238"/>
      <c r="BP92" s="239"/>
      <c r="BQ92" s="203"/>
    </row>
    <row r="93" spans="2:69" ht="17" customHeight="1" x14ac:dyDescent="0.25">
      <c r="B93" s="107"/>
      <c r="C93" s="257"/>
      <c r="D93" s="257"/>
      <c r="E93" s="257"/>
      <c r="F93" s="257"/>
      <c r="G93" s="257"/>
      <c r="H93" s="258"/>
      <c r="I93" s="258"/>
      <c r="J93" s="258"/>
      <c r="K93" s="258"/>
      <c r="L93" s="258"/>
      <c r="M93" s="258"/>
      <c r="N93" s="258"/>
      <c r="O93" s="258"/>
      <c r="P93" s="258"/>
      <c r="Q93" s="258"/>
      <c r="R93" s="258"/>
      <c r="S93" s="258"/>
      <c r="T93" s="258"/>
      <c r="U93" s="258"/>
      <c r="V93" s="258"/>
      <c r="W93" s="258"/>
      <c r="Y93" s="107"/>
      <c r="Z93" s="257"/>
      <c r="AA93" s="257"/>
      <c r="AB93" s="257"/>
      <c r="AC93" s="257"/>
      <c r="AD93" s="257"/>
      <c r="AE93" s="258"/>
      <c r="AF93" s="258"/>
      <c r="AG93" s="258"/>
      <c r="AH93" s="258"/>
      <c r="AI93" s="258"/>
      <c r="AJ93" s="258"/>
      <c r="AK93" s="258"/>
      <c r="AL93" s="258"/>
      <c r="AM93" s="258"/>
      <c r="AN93" s="258"/>
      <c r="AO93" s="258"/>
      <c r="AP93" s="258"/>
      <c r="AQ93" s="258"/>
      <c r="AR93" s="258"/>
      <c r="AS93" s="258"/>
      <c r="AV93" s="203"/>
      <c r="AW93" s="237"/>
      <c r="AX93" s="238"/>
      <c r="AY93" s="238"/>
      <c r="AZ93" s="238"/>
      <c r="BA93" s="238"/>
      <c r="BB93" s="238"/>
      <c r="BC93" s="238"/>
      <c r="BD93" s="238"/>
      <c r="BE93" s="238"/>
      <c r="BF93" s="238"/>
      <c r="BG93" s="238"/>
      <c r="BH93" s="238"/>
      <c r="BI93" s="238"/>
      <c r="BJ93" s="238"/>
      <c r="BK93" s="238"/>
      <c r="BL93" s="238"/>
      <c r="BM93" s="238"/>
      <c r="BN93" s="238"/>
      <c r="BO93" s="238"/>
      <c r="BP93" s="239"/>
      <c r="BQ93" s="203"/>
    </row>
    <row r="94" spans="2:69" ht="17" customHeight="1" x14ac:dyDescent="0.25">
      <c r="B94" s="106"/>
      <c r="C94" s="259"/>
      <c r="D94" s="259"/>
      <c r="E94" s="259"/>
      <c r="F94" s="259"/>
      <c r="G94" s="259"/>
      <c r="H94" s="264"/>
      <c r="I94" s="264"/>
      <c r="J94" s="264"/>
      <c r="K94" s="264"/>
      <c r="L94" s="264"/>
      <c r="M94" s="264"/>
      <c r="N94" s="264"/>
      <c r="O94" s="264"/>
      <c r="P94" s="264"/>
      <c r="Q94" s="264"/>
      <c r="R94" s="264"/>
      <c r="S94" s="264"/>
      <c r="T94" s="264"/>
      <c r="U94" s="264"/>
      <c r="V94" s="264"/>
      <c r="W94" s="264"/>
      <c r="Y94" s="106"/>
      <c r="Z94" s="259"/>
      <c r="AA94" s="259"/>
      <c r="AB94" s="259"/>
      <c r="AC94" s="259"/>
      <c r="AD94" s="259"/>
      <c r="AE94" s="264"/>
      <c r="AF94" s="264"/>
      <c r="AG94" s="264"/>
      <c r="AH94" s="264"/>
      <c r="AI94" s="264"/>
      <c r="AJ94" s="264"/>
      <c r="AK94" s="264"/>
      <c r="AL94" s="264"/>
      <c r="AM94" s="264"/>
      <c r="AN94" s="264"/>
      <c r="AO94" s="264"/>
      <c r="AP94" s="264"/>
      <c r="AQ94" s="264"/>
      <c r="AR94" s="264"/>
      <c r="AS94" s="264"/>
      <c r="AV94" s="203"/>
      <c r="AW94" s="237"/>
      <c r="AX94" s="238"/>
      <c r="AY94" s="238"/>
      <c r="AZ94" s="238"/>
      <c r="BA94" s="238"/>
      <c r="BB94" s="238"/>
      <c r="BC94" s="238"/>
      <c r="BD94" s="238"/>
      <c r="BE94" s="238"/>
      <c r="BF94" s="238"/>
      <c r="BG94" s="238"/>
      <c r="BH94" s="238"/>
      <c r="BI94" s="238"/>
      <c r="BJ94" s="238"/>
      <c r="BK94" s="238"/>
      <c r="BL94" s="238"/>
      <c r="BM94" s="238"/>
      <c r="BN94" s="238"/>
      <c r="BO94" s="238"/>
      <c r="BP94" s="239"/>
      <c r="BQ94" s="203"/>
    </row>
    <row r="95" spans="2:69" ht="17" customHeight="1" x14ac:dyDescent="0.25">
      <c r="B95" s="107"/>
      <c r="C95" s="257"/>
      <c r="D95" s="257"/>
      <c r="E95" s="257"/>
      <c r="F95" s="257"/>
      <c r="G95" s="257"/>
      <c r="H95" s="258"/>
      <c r="I95" s="258"/>
      <c r="J95" s="258"/>
      <c r="K95" s="258"/>
      <c r="L95" s="258"/>
      <c r="M95" s="258"/>
      <c r="N95" s="258"/>
      <c r="O95" s="258"/>
      <c r="P95" s="258"/>
      <c r="Q95" s="258"/>
      <c r="R95" s="258"/>
      <c r="S95" s="258"/>
      <c r="T95" s="258"/>
      <c r="U95" s="258"/>
      <c r="V95" s="258"/>
      <c r="W95" s="258"/>
      <c r="Y95" s="107"/>
      <c r="Z95" s="257"/>
      <c r="AA95" s="257"/>
      <c r="AB95" s="257"/>
      <c r="AC95" s="257"/>
      <c r="AD95" s="257"/>
      <c r="AE95" s="258"/>
      <c r="AF95" s="258"/>
      <c r="AG95" s="258"/>
      <c r="AH95" s="258"/>
      <c r="AI95" s="258"/>
      <c r="AJ95" s="258"/>
      <c r="AK95" s="258"/>
      <c r="AL95" s="258"/>
      <c r="AM95" s="258"/>
      <c r="AN95" s="258"/>
      <c r="AO95" s="258"/>
      <c r="AP95" s="258"/>
      <c r="AQ95" s="258"/>
      <c r="AR95" s="258"/>
      <c r="AS95" s="258"/>
      <c r="AV95" s="203"/>
      <c r="AW95" s="237"/>
      <c r="AX95" s="238"/>
      <c r="AY95" s="238"/>
      <c r="AZ95" s="238"/>
      <c r="BA95" s="238"/>
      <c r="BB95" s="238"/>
      <c r="BC95" s="238"/>
      <c r="BD95" s="238"/>
      <c r="BE95" s="238"/>
      <c r="BF95" s="238"/>
      <c r="BG95" s="238"/>
      <c r="BH95" s="238"/>
      <c r="BI95" s="238"/>
      <c r="BJ95" s="238"/>
      <c r="BK95" s="238"/>
      <c r="BL95" s="238"/>
      <c r="BM95" s="238"/>
      <c r="BN95" s="238"/>
      <c r="BO95" s="238"/>
      <c r="BP95" s="239"/>
      <c r="BQ95" s="203"/>
    </row>
    <row r="96" spans="2:69" ht="17" customHeight="1" x14ac:dyDescent="0.25">
      <c r="B96" s="106"/>
      <c r="C96" s="259"/>
      <c r="D96" s="259"/>
      <c r="E96" s="259"/>
      <c r="F96" s="259"/>
      <c r="G96" s="259"/>
      <c r="H96" s="264"/>
      <c r="I96" s="264"/>
      <c r="J96" s="264"/>
      <c r="K96" s="264"/>
      <c r="L96" s="264"/>
      <c r="M96" s="264"/>
      <c r="N96" s="264"/>
      <c r="O96" s="264"/>
      <c r="P96" s="264"/>
      <c r="Q96" s="264"/>
      <c r="R96" s="264"/>
      <c r="S96" s="264"/>
      <c r="T96" s="264"/>
      <c r="U96" s="264"/>
      <c r="V96" s="264"/>
      <c r="W96" s="264"/>
      <c r="Y96" s="106"/>
      <c r="Z96" s="259"/>
      <c r="AA96" s="259"/>
      <c r="AB96" s="259"/>
      <c r="AC96" s="259"/>
      <c r="AD96" s="259"/>
      <c r="AE96" s="264"/>
      <c r="AF96" s="264"/>
      <c r="AG96" s="264"/>
      <c r="AH96" s="264"/>
      <c r="AI96" s="264"/>
      <c r="AJ96" s="264"/>
      <c r="AK96" s="264"/>
      <c r="AL96" s="264"/>
      <c r="AM96" s="264"/>
      <c r="AN96" s="264"/>
      <c r="AO96" s="264"/>
      <c r="AP96" s="264"/>
      <c r="AQ96" s="264"/>
      <c r="AR96" s="264"/>
      <c r="AS96" s="264"/>
      <c r="AV96" s="203"/>
      <c r="AW96" s="237"/>
      <c r="AX96" s="238"/>
      <c r="AY96" s="238"/>
      <c r="AZ96" s="238"/>
      <c r="BA96" s="238"/>
      <c r="BB96" s="238"/>
      <c r="BC96" s="238"/>
      <c r="BD96" s="238"/>
      <c r="BE96" s="238"/>
      <c r="BF96" s="238"/>
      <c r="BG96" s="238"/>
      <c r="BH96" s="238"/>
      <c r="BI96" s="238"/>
      <c r="BJ96" s="238"/>
      <c r="BK96" s="238"/>
      <c r="BL96" s="238"/>
      <c r="BM96" s="238"/>
      <c r="BN96" s="238"/>
      <c r="BO96" s="238"/>
      <c r="BP96" s="239"/>
      <c r="BQ96" s="203"/>
    </row>
    <row r="97" spans="2:69" ht="17" customHeight="1" x14ac:dyDescent="0.25">
      <c r="B97" s="107"/>
      <c r="C97" s="257"/>
      <c r="D97" s="257"/>
      <c r="E97" s="257"/>
      <c r="F97" s="257"/>
      <c r="G97" s="257"/>
      <c r="H97" s="258"/>
      <c r="I97" s="258"/>
      <c r="J97" s="258"/>
      <c r="K97" s="258"/>
      <c r="L97" s="258"/>
      <c r="M97" s="258"/>
      <c r="N97" s="258"/>
      <c r="O97" s="258"/>
      <c r="P97" s="258"/>
      <c r="Q97" s="258"/>
      <c r="R97" s="258"/>
      <c r="S97" s="258"/>
      <c r="T97" s="258"/>
      <c r="U97" s="258"/>
      <c r="V97" s="258"/>
      <c r="W97" s="258"/>
      <c r="Y97" s="107"/>
      <c r="Z97" s="257"/>
      <c r="AA97" s="257"/>
      <c r="AB97" s="257"/>
      <c r="AC97" s="257"/>
      <c r="AD97" s="257"/>
      <c r="AE97" s="258"/>
      <c r="AF97" s="258"/>
      <c r="AG97" s="258"/>
      <c r="AH97" s="258"/>
      <c r="AI97" s="258"/>
      <c r="AJ97" s="258"/>
      <c r="AK97" s="258"/>
      <c r="AL97" s="258"/>
      <c r="AM97" s="258"/>
      <c r="AN97" s="258"/>
      <c r="AO97" s="258"/>
      <c r="AP97" s="258"/>
      <c r="AQ97" s="258"/>
      <c r="AR97" s="258"/>
      <c r="AS97" s="258"/>
      <c r="AV97" s="203"/>
      <c r="AW97" s="240"/>
      <c r="AX97" s="241"/>
      <c r="AY97" s="241"/>
      <c r="AZ97" s="241"/>
      <c r="BA97" s="241"/>
      <c r="BB97" s="241"/>
      <c r="BC97" s="241"/>
      <c r="BD97" s="241"/>
      <c r="BE97" s="241"/>
      <c r="BF97" s="241"/>
      <c r="BG97" s="241"/>
      <c r="BH97" s="241"/>
      <c r="BI97" s="241"/>
      <c r="BJ97" s="241"/>
      <c r="BK97" s="241"/>
      <c r="BL97" s="241"/>
      <c r="BM97" s="241"/>
      <c r="BN97" s="241"/>
      <c r="BO97" s="241"/>
      <c r="BP97" s="242"/>
      <c r="BQ97" s="203"/>
    </row>
    <row r="98" spans="2:69" ht="17" customHeight="1" x14ac:dyDescent="0.3">
      <c r="B98" s="106"/>
      <c r="C98" s="259"/>
      <c r="D98" s="259"/>
      <c r="E98" s="259"/>
      <c r="F98" s="259"/>
      <c r="G98" s="259"/>
      <c r="H98" s="264"/>
      <c r="I98" s="264"/>
      <c r="J98" s="264"/>
      <c r="K98" s="264"/>
      <c r="L98" s="264"/>
      <c r="M98" s="264"/>
      <c r="N98" s="264"/>
      <c r="O98" s="264"/>
      <c r="P98" s="264"/>
      <c r="Q98" s="264"/>
      <c r="R98" s="264"/>
      <c r="S98" s="264"/>
      <c r="T98" s="264"/>
      <c r="U98" s="264"/>
      <c r="V98" s="264"/>
      <c r="W98" s="264"/>
      <c r="Y98" s="106"/>
      <c r="Z98" s="259"/>
      <c r="AA98" s="259"/>
      <c r="AB98" s="259"/>
      <c r="AC98" s="259"/>
      <c r="AD98" s="259"/>
      <c r="AE98" s="264"/>
      <c r="AF98" s="264"/>
      <c r="AG98" s="264"/>
      <c r="AH98" s="264"/>
      <c r="AI98" s="264"/>
      <c r="AJ98" s="264"/>
      <c r="AK98" s="264"/>
      <c r="AL98" s="264"/>
      <c r="AM98" s="264"/>
      <c r="AN98" s="264"/>
      <c r="AO98" s="264"/>
      <c r="AP98" s="264"/>
      <c r="AQ98" s="264"/>
      <c r="AR98" s="264"/>
      <c r="AS98" s="264"/>
      <c r="AV98" s="203"/>
      <c r="AW98" s="265" t="s">
        <v>107</v>
      </c>
      <c r="AX98" s="265"/>
      <c r="AY98" s="203"/>
      <c r="AZ98" s="203"/>
      <c r="BA98" s="203"/>
      <c r="BB98" s="203"/>
      <c r="BC98" s="203"/>
      <c r="BD98" s="203"/>
      <c r="BE98" s="203"/>
      <c r="BF98" s="203"/>
      <c r="BG98" s="203"/>
      <c r="BH98" s="203"/>
      <c r="BI98" s="203"/>
      <c r="BJ98" s="203"/>
      <c r="BK98" s="203"/>
      <c r="BL98" s="203"/>
      <c r="BM98" s="203"/>
      <c r="BN98" s="203"/>
      <c r="BO98" s="203"/>
      <c r="BP98" s="203"/>
      <c r="BQ98" s="203"/>
    </row>
    <row r="99" spans="2:69" ht="17" customHeight="1" x14ac:dyDescent="0.25">
      <c r="B99" s="107"/>
      <c r="C99" s="257"/>
      <c r="D99" s="257"/>
      <c r="E99" s="257"/>
      <c r="F99" s="257"/>
      <c r="G99" s="257"/>
      <c r="H99" s="258"/>
      <c r="I99" s="258"/>
      <c r="J99" s="258"/>
      <c r="K99" s="258"/>
      <c r="L99" s="258"/>
      <c r="M99" s="258"/>
      <c r="N99" s="258"/>
      <c r="O99" s="258"/>
      <c r="P99" s="258"/>
      <c r="Q99" s="258"/>
      <c r="R99" s="258"/>
      <c r="S99" s="258"/>
      <c r="T99" s="258"/>
      <c r="U99" s="258"/>
      <c r="V99" s="258"/>
      <c r="W99" s="258"/>
      <c r="Y99" s="107"/>
      <c r="Z99" s="257"/>
      <c r="AA99" s="257"/>
      <c r="AB99" s="257"/>
      <c r="AC99" s="257"/>
      <c r="AD99" s="257"/>
      <c r="AE99" s="258"/>
      <c r="AF99" s="258"/>
      <c r="AG99" s="258"/>
      <c r="AH99" s="258"/>
      <c r="AI99" s="258"/>
      <c r="AJ99" s="258"/>
      <c r="AK99" s="258"/>
      <c r="AL99" s="258"/>
      <c r="AM99" s="258"/>
      <c r="AN99" s="258"/>
      <c r="AO99" s="258"/>
      <c r="AP99" s="258"/>
      <c r="AQ99" s="258"/>
      <c r="AR99" s="258"/>
      <c r="AS99" s="258"/>
      <c r="AV99" s="203"/>
      <c r="AW99" s="234"/>
      <c r="AX99" s="235"/>
      <c r="AY99" s="235"/>
      <c r="AZ99" s="235"/>
      <c r="BA99" s="235"/>
      <c r="BB99" s="235"/>
      <c r="BC99" s="235"/>
      <c r="BD99" s="235"/>
      <c r="BE99" s="235"/>
      <c r="BF99" s="235"/>
      <c r="BG99" s="235"/>
      <c r="BH99" s="235"/>
      <c r="BI99" s="235"/>
      <c r="BJ99" s="235"/>
      <c r="BK99" s="235"/>
      <c r="BL99" s="235"/>
      <c r="BM99" s="235"/>
      <c r="BN99" s="235"/>
      <c r="BO99" s="235"/>
      <c r="BP99" s="236"/>
      <c r="BQ99" s="203"/>
    </row>
    <row r="100" spans="2:69" ht="17" customHeight="1" x14ac:dyDescent="0.25">
      <c r="B100" s="106"/>
      <c r="C100" s="259"/>
      <c r="D100" s="259"/>
      <c r="E100" s="259"/>
      <c r="F100" s="259"/>
      <c r="G100" s="259"/>
      <c r="H100" s="264"/>
      <c r="I100" s="264"/>
      <c r="J100" s="264"/>
      <c r="K100" s="264"/>
      <c r="L100" s="264"/>
      <c r="M100" s="264"/>
      <c r="N100" s="264"/>
      <c r="O100" s="264"/>
      <c r="P100" s="264"/>
      <c r="Q100" s="264"/>
      <c r="R100" s="264"/>
      <c r="S100" s="264"/>
      <c r="T100" s="264"/>
      <c r="U100" s="264"/>
      <c r="V100" s="264"/>
      <c r="W100" s="264"/>
      <c r="Y100" s="106"/>
      <c r="Z100" s="259"/>
      <c r="AA100" s="259"/>
      <c r="AB100" s="259"/>
      <c r="AC100" s="259"/>
      <c r="AD100" s="259"/>
      <c r="AE100" s="264"/>
      <c r="AF100" s="264"/>
      <c r="AG100" s="264"/>
      <c r="AH100" s="264"/>
      <c r="AI100" s="264"/>
      <c r="AJ100" s="264"/>
      <c r="AK100" s="264"/>
      <c r="AL100" s="264"/>
      <c r="AM100" s="264"/>
      <c r="AN100" s="264"/>
      <c r="AO100" s="264"/>
      <c r="AP100" s="264"/>
      <c r="AQ100" s="264"/>
      <c r="AR100" s="264"/>
      <c r="AS100" s="264"/>
      <c r="AV100" s="203"/>
      <c r="AW100" s="237"/>
      <c r="AX100" s="238"/>
      <c r="AY100" s="238"/>
      <c r="AZ100" s="238"/>
      <c r="BA100" s="238"/>
      <c r="BB100" s="238"/>
      <c r="BC100" s="238"/>
      <c r="BD100" s="238"/>
      <c r="BE100" s="238"/>
      <c r="BF100" s="238"/>
      <c r="BG100" s="238"/>
      <c r="BH100" s="238"/>
      <c r="BI100" s="238"/>
      <c r="BJ100" s="238"/>
      <c r="BK100" s="238"/>
      <c r="BL100" s="238"/>
      <c r="BM100" s="238"/>
      <c r="BN100" s="238"/>
      <c r="BO100" s="238"/>
      <c r="BP100" s="239"/>
      <c r="BQ100" s="203"/>
    </row>
    <row r="101" spans="2:69" ht="17" customHeight="1" x14ac:dyDescent="0.25">
      <c r="B101" s="107"/>
      <c r="C101" s="257"/>
      <c r="D101" s="257"/>
      <c r="E101" s="257"/>
      <c r="F101" s="257"/>
      <c r="G101" s="257"/>
      <c r="H101" s="258"/>
      <c r="I101" s="258"/>
      <c r="J101" s="258"/>
      <c r="K101" s="258"/>
      <c r="L101" s="258"/>
      <c r="M101" s="258"/>
      <c r="N101" s="258"/>
      <c r="O101" s="258"/>
      <c r="P101" s="258"/>
      <c r="Q101" s="258"/>
      <c r="R101" s="258"/>
      <c r="S101" s="258"/>
      <c r="T101" s="258"/>
      <c r="U101" s="258"/>
      <c r="V101" s="258"/>
      <c r="W101" s="258"/>
      <c r="Y101" s="107"/>
      <c r="Z101" s="257"/>
      <c r="AA101" s="257"/>
      <c r="AB101" s="257"/>
      <c r="AC101" s="257"/>
      <c r="AD101" s="257"/>
      <c r="AE101" s="258"/>
      <c r="AF101" s="258"/>
      <c r="AG101" s="258"/>
      <c r="AH101" s="258"/>
      <c r="AI101" s="258"/>
      <c r="AJ101" s="258"/>
      <c r="AK101" s="258"/>
      <c r="AL101" s="258"/>
      <c r="AM101" s="258"/>
      <c r="AN101" s="258"/>
      <c r="AO101" s="258"/>
      <c r="AP101" s="258"/>
      <c r="AQ101" s="258"/>
      <c r="AR101" s="258"/>
      <c r="AS101" s="258"/>
      <c r="AV101" s="203"/>
      <c r="AW101" s="237"/>
      <c r="AX101" s="238"/>
      <c r="AY101" s="238"/>
      <c r="AZ101" s="238"/>
      <c r="BA101" s="238"/>
      <c r="BB101" s="238"/>
      <c r="BC101" s="238"/>
      <c r="BD101" s="238"/>
      <c r="BE101" s="238"/>
      <c r="BF101" s="238"/>
      <c r="BG101" s="238"/>
      <c r="BH101" s="238"/>
      <c r="BI101" s="238"/>
      <c r="BJ101" s="238"/>
      <c r="BK101" s="238"/>
      <c r="BL101" s="238"/>
      <c r="BM101" s="238"/>
      <c r="BN101" s="238"/>
      <c r="BO101" s="238"/>
      <c r="BP101" s="239"/>
      <c r="BQ101" s="203"/>
    </row>
    <row r="102" spans="2:69" ht="17" customHeight="1" x14ac:dyDescent="0.25">
      <c r="B102" s="106"/>
      <c r="C102" s="259"/>
      <c r="D102" s="259"/>
      <c r="E102" s="259"/>
      <c r="F102" s="259"/>
      <c r="G102" s="259"/>
      <c r="H102" s="264"/>
      <c r="I102" s="264"/>
      <c r="J102" s="264"/>
      <c r="K102" s="264"/>
      <c r="L102" s="264"/>
      <c r="M102" s="264"/>
      <c r="N102" s="264"/>
      <c r="O102" s="264"/>
      <c r="P102" s="264"/>
      <c r="Q102" s="264"/>
      <c r="R102" s="264"/>
      <c r="S102" s="264"/>
      <c r="T102" s="264"/>
      <c r="U102" s="264"/>
      <c r="V102" s="264"/>
      <c r="W102" s="264"/>
      <c r="Y102" s="106"/>
      <c r="Z102" s="259"/>
      <c r="AA102" s="259"/>
      <c r="AB102" s="259"/>
      <c r="AC102" s="259"/>
      <c r="AD102" s="259"/>
      <c r="AE102" s="264"/>
      <c r="AF102" s="264"/>
      <c r="AG102" s="264"/>
      <c r="AH102" s="264"/>
      <c r="AI102" s="264"/>
      <c r="AJ102" s="264"/>
      <c r="AK102" s="264"/>
      <c r="AL102" s="264"/>
      <c r="AM102" s="264"/>
      <c r="AN102" s="264"/>
      <c r="AO102" s="264"/>
      <c r="AP102" s="264"/>
      <c r="AQ102" s="264"/>
      <c r="AR102" s="264"/>
      <c r="AS102" s="264"/>
      <c r="AV102" s="203"/>
      <c r="AW102" s="237"/>
      <c r="AX102" s="238"/>
      <c r="AY102" s="238"/>
      <c r="AZ102" s="238"/>
      <c r="BA102" s="238"/>
      <c r="BB102" s="238"/>
      <c r="BC102" s="238"/>
      <c r="BD102" s="238"/>
      <c r="BE102" s="238"/>
      <c r="BF102" s="238"/>
      <c r="BG102" s="238"/>
      <c r="BH102" s="238"/>
      <c r="BI102" s="238"/>
      <c r="BJ102" s="238"/>
      <c r="BK102" s="238"/>
      <c r="BL102" s="238"/>
      <c r="BM102" s="238"/>
      <c r="BN102" s="238"/>
      <c r="BO102" s="238"/>
      <c r="BP102" s="239"/>
      <c r="BQ102" s="203"/>
    </row>
    <row r="103" spans="2:69" ht="17" customHeight="1" x14ac:dyDescent="0.25">
      <c r="B103" s="107"/>
      <c r="C103" s="257"/>
      <c r="D103" s="257"/>
      <c r="E103" s="257"/>
      <c r="F103" s="257"/>
      <c r="G103" s="257"/>
      <c r="H103" s="258"/>
      <c r="I103" s="258"/>
      <c r="J103" s="258"/>
      <c r="K103" s="258"/>
      <c r="L103" s="258"/>
      <c r="M103" s="258"/>
      <c r="N103" s="258"/>
      <c r="O103" s="258"/>
      <c r="P103" s="258"/>
      <c r="Q103" s="258"/>
      <c r="R103" s="258"/>
      <c r="S103" s="258"/>
      <c r="T103" s="258"/>
      <c r="U103" s="258"/>
      <c r="V103" s="258"/>
      <c r="W103" s="258"/>
      <c r="Y103" s="107"/>
      <c r="Z103" s="257"/>
      <c r="AA103" s="257"/>
      <c r="AB103" s="257"/>
      <c r="AC103" s="257"/>
      <c r="AD103" s="257"/>
      <c r="AE103" s="258"/>
      <c r="AF103" s="258"/>
      <c r="AG103" s="258"/>
      <c r="AH103" s="258"/>
      <c r="AI103" s="258"/>
      <c r="AJ103" s="258"/>
      <c r="AK103" s="258"/>
      <c r="AL103" s="258"/>
      <c r="AM103" s="258"/>
      <c r="AN103" s="258"/>
      <c r="AO103" s="258"/>
      <c r="AP103" s="258"/>
      <c r="AQ103" s="258"/>
      <c r="AR103" s="258"/>
      <c r="AS103" s="258"/>
      <c r="AV103" s="203"/>
      <c r="AW103" s="237"/>
      <c r="AX103" s="238"/>
      <c r="AY103" s="238"/>
      <c r="AZ103" s="238"/>
      <c r="BA103" s="238"/>
      <c r="BB103" s="238"/>
      <c r="BC103" s="238"/>
      <c r="BD103" s="238"/>
      <c r="BE103" s="238"/>
      <c r="BF103" s="238"/>
      <c r="BG103" s="238"/>
      <c r="BH103" s="238"/>
      <c r="BI103" s="238"/>
      <c r="BJ103" s="238"/>
      <c r="BK103" s="238"/>
      <c r="BL103" s="238"/>
      <c r="BM103" s="238"/>
      <c r="BN103" s="238"/>
      <c r="BO103" s="238"/>
      <c r="BP103" s="239"/>
      <c r="BQ103" s="203"/>
    </row>
    <row r="104" spans="2:69" ht="17" customHeight="1" x14ac:dyDescent="0.25">
      <c r="B104" s="106"/>
      <c r="C104" s="259"/>
      <c r="D104" s="259"/>
      <c r="E104" s="259"/>
      <c r="F104" s="259"/>
      <c r="G104" s="259"/>
      <c r="H104" s="264"/>
      <c r="I104" s="264"/>
      <c r="J104" s="264"/>
      <c r="K104" s="264"/>
      <c r="L104" s="264"/>
      <c r="M104" s="264"/>
      <c r="N104" s="264"/>
      <c r="O104" s="264"/>
      <c r="P104" s="264"/>
      <c r="Q104" s="264"/>
      <c r="R104" s="264"/>
      <c r="S104" s="264"/>
      <c r="T104" s="264"/>
      <c r="U104" s="264"/>
      <c r="V104" s="264"/>
      <c r="W104" s="264"/>
      <c r="Y104" s="106"/>
      <c r="Z104" s="259"/>
      <c r="AA104" s="259"/>
      <c r="AB104" s="259"/>
      <c r="AC104" s="259"/>
      <c r="AD104" s="259"/>
      <c r="AE104" s="264"/>
      <c r="AF104" s="264"/>
      <c r="AG104" s="264"/>
      <c r="AH104" s="264"/>
      <c r="AI104" s="264"/>
      <c r="AJ104" s="264"/>
      <c r="AK104" s="264"/>
      <c r="AL104" s="264"/>
      <c r="AM104" s="264"/>
      <c r="AN104" s="264"/>
      <c r="AO104" s="264"/>
      <c r="AP104" s="264"/>
      <c r="AQ104" s="264"/>
      <c r="AR104" s="264"/>
      <c r="AS104" s="264"/>
      <c r="AV104" s="203"/>
      <c r="AW104" s="237"/>
      <c r="AX104" s="238"/>
      <c r="AY104" s="238"/>
      <c r="AZ104" s="238"/>
      <c r="BA104" s="238"/>
      <c r="BB104" s="238"/>
      <c r="BC104" s="238"/>
      <c r="BD104" s="238"/>
      <c r="BE104" s="238"/>
      <c r="BF104" s="238"/>
      <c r="BG104" s="238"/>
      <c r="BH104" s="238"/>
      <c r="BI104" s="238"/>
      <c r="BJ104" s="238"/>
      <c r="BK104" s="238"/>
      <c r="BL104" s="238"/>
      <c r="BM104" s="238"/>
      <c r="BN104" s="238"/>
      <c r="BO104" s="238"/>
      <c r="BP104" s="239"/>
      <c r="BQ104" s="203"/>
    </row>
    <row r="105" spans="2:69" ht="17" customHeight="1" x14ac:dyDescent="0.25">
      <c r="B105" s="107"/>
      <c r="C105" s="257"/>
      <c r="D105" s="257"/>
      <c r="E105" s="257"/>
      <c r="F105" s="257"/>
      <c r="G105" s="257"/>
      <c r="H105" s="258"/>
      <c r="I105" s="258"/>
      <c r="J105" s="258"/>
      <c r="K105" s="258"/>
      <c r="L105" s="258"/>
      <c r="M105" s="258"/>
      <c r="N105" s="258"/>
      <c r="O105" s="258"/>
      <c r="P105" s="258"/>
      <c r="Q105" s="258"/>
      <c r="R105" s="258"/>
      <c r="S105" s="258"/>
      <c r="T105" s="258"/>
      <c r="U105" s="258"/>
      <c r="V105" s="258"/>
      <c r="W105" s="258"/>
      <c r="Y105" s="107"/>
      <c r="Z105" s="257"/>
      <c r="AA105" s="257"/>
      <c r="AB105" s="257"/>
      <c r="AC105" s="257"/>
      <c r="AD105" s="257"/>
      <c r="AE105" s="258"/>
      <c r="AF105" s="258"/>
      <c r="AG105" s="258"/>
      <c r="AH105" s="258"/>
      <c r="AI105" s="258"/>
      <c r="AJ105" s="258"/>
      <c r="AK105" s="258"/>
      <c r="AL105" s="258"/>
      <c r="AM105" s="258"/>
      <c r="AN105" s="258"/>
      <c r="AO105" s="258"/>
      <c r="AP105" s="258"/>
      <c r="AQ105" s="258"/>
      <c r="AR105" s="258"/>
      <c r="AS105" s="258"/>
      <c r="AV105" s="203"/>
      <c r="AW105" s="237"/>
      <c r="AX105" s="238"/>
      <c r="AY105" s="238"/>
      <c r="AZ105" s="238"/>
      <c r="BA105" s="238"/>
      <c r="BB105" s="238"/>
      <c r="BC105" s="238"/>
      <c r="BD105" s="238"/>
      <c r="BE105" s="238"/>
      <c r="BF105" s="238"/>
      <c r="BG105" s="238"/>
      <c r="BH105" s="238"/>
      <c r="BI105" s="238"/>
      <c r="BJ105" s="238"/>
      <c r="BK105" s="238"/>
      <c r="BL105" s="238"/>
      <c r="BM105" s="238"/>
      <c r="BN105" s="238"/>
      <c r="BO105" s="238"/>
      <c r="BP105" s="239"/>
      <c r="BQ105" s="203"/>
    </row>
    <row r="106" spans="2:69" ht="17" customHeight="1" x14ac:dyDescent="0.25">
      <c r="B106" s="106"/>
      <c r="C106" s="259"/>
      <c r="D106" s="259"/>
      <c r="E106" s="259"/>
      <c r="F106" s="259"/>
      <c r="G106" s="259"/>
      <c r="H106" s="264"/>
      <c r="I106" s="264"/>
      <c r="J106" s="264"/>
      <c r="K106" s="264"/>
      <c r="L106" s="264"/>
      <c r="M106" s="264"/>
      <c r="N106" s="264"/>
      <c r="O106" s="264"/>
      <c r="P106" s="264"/>
      <c r="Q106" s="264"/>
      <c r="R106" s="264"/>
      <c r="S106" s="264"/>
      <c r="T106" s="264"/>
      <c r="U106" s="264"/>
      <c r="V106" s="264"/>
      <c r="W106" s="264"/>
      <c r="Y106" s="3"/>
      <c r="Z106" s="3"/>
      <c r="AA106" s="3"/>
      <c r="AB106" s="3"/>
      <c r="AC106" s="3"/>
      <c r="AD106" s="3"/>
      <c r="AE106" s="3"/>
      <c r="AF106" s="3"/>
      <c r="AG106" s="3"/>
      <c r="AH106" s="3"/>
      <c r="AI106" s="3"/>
      <c r="AJ106" s="3"/>
      <c r="AK106" s="3"/>
      <c r="AL106" s="3"/>
      <c r="AM106" s="3"/>
      <c r="AN106" s="3"/>
      <c r="AO106" s="3"/>
      <c r="AP106" s="3"/>
      <c r="AQ106" s="3"/>
      <c r="AR106" s="3"/>
      <c r="AS106" s="3"/>
      <c r="AV106" s="203"/>
      <c r="AW106" s="237"/>
      <c r="AX106" s="238"/>
      <c r="AY106" s="238"/>
      <c r="AZ106" s="238"/>
      <c r="BA106" s="238"/>
      <c r="BB106" s="238"/>
      <c r="BC106" s="238"/>
      <c r="BD106" s="238"/>
      <c r="BE106" s="238"/>
      <c r="BF106" s="238"/>
      <c r="BG106" s="238"/>
      <c r="BH106" s="238"/>
      <c r="BI106" s="238"/>
      <c r="BJ106" s="238"/>
      <c r="BK106" s="238"/>
      <c r="BL106" s="238"/>
      <c r="BM106" s="238"/>
      <c r="BN106" s="238"/>
      <c r="BO106" s="238"/>
      <c r="BP106" s="239"/>
      <c r="BQ106" s="203"/>
    </row>
    <row r="107" spans="2:69" ht="17" customHeight="1" x14ac:dyDescent="0.25">
      <c r="B107" s="107"/>
      <c r="C107" s="257"/>
      <c r="D107" s="257"/>
      <c r="E107" s="257"/>
      <c r="F107" s="257"/>
      <c r="G107" s="257"/>
      <c r="H107" s="258"/>
      <c r="I107" s="258"/>
      <c r="J107" s="258"/>
      <c r="K107" s="258"/>
      <c r="L107" s="258"/>
      <c r="M107" s="258"/>
      <c r="N107" s="258"/>
      <c r="O107" s="258"/>
      <c r="P107" s="258"/>
      <c r="Q107" s="258"/>
      <c r="R107" s="258"/>
      <c r="S107" s="258"/>
      <c r="T107" s="258"/>
      <c r="U107" s="258"/>
      <c r="V107" s="258"/>
      <c r="W107" s="258"/>
      <c r="Y107" s="263" t="s">
        <v>200</v>
      </c>
      <c r="Z107" s="263"/>
      <c r="AA107" s="263"/>
      <c r="AB107" s="263"/>
      <c r="AC107" s="263"/>
      <c r="AD107" s="263"/>
      <c r="AE107" s="263"/>
      <c r="AF107" s="263"/>
      <c r="AG107" s="263"/>
      <c r="AH107" s="263"/>
      <c r="AI107" s="263"/>
      <c r="AJ107" s="263"/>
      <c r="AK107" s="263"/>
      <c r="AL107" s="263"/>
      <c r="AM107" s="263"/>
      <c r="AN107" s="263"/>
      <c r="AO107" s="263"/>
      <c r="AP107" s="263"/>
      <c r="AQ107" s="263"/>
      <c r="AR107" s="263"/>
      <c r="AS107" s="263"/>
      <c r="AV107" s="203"/>
      <c r="AW107" s="237"/>
      <c r="AX107" s="238"/>
      <c r="AY107" s="238"/>
      <c r="AZ107" s="238"/>
      <c r="BA107" s="238"/>
      <c r="BB107" s="238"/>
      <c r="BC107" s="238"/>
      <c r="BD107" s="238"/>
      <c r="BE107" s="238"/>
      <c r="BF107" s="238"/>
      <c r="BG107" s="238"/>
      <c r="BH107" s="238"/>
      <c r="BI107" s="238"/>
      <c r="BJ107" s="238"/>
      <c r="BK107" s="238"/>
      <c r="BL107" s="238"/>
      <c r="BM107" s="238"/>
      <c r="BN107" s="238"/>
      <c r="BO107" s="238"/>
      <c r="BP107" s="239"/>
      <c r="BQ107" s="203"/>
    </row>
    <row r="108" spans="2:69" ht="17" customHeight="1" x14ac:dyDescent="0.3">
      <c r="B108" s="106"/>
      <c r="C108" s="259"/>
      <c r="D108" s="259"/>
      <c r="E108" s="259"/>
      <c r="F108" s="259"/>
      <c r="G108" s="259"/>
      <c r="H108" s="264"/>
      <c r="I108" s="264"/>
      <c r="J108" s="264"/>
      <c r="K108" s="264"/>
      <c r="L108" s="264"/>
      <c r="M108" s="264"/>
      <c r="N108" s="264"/>
      <c r="O108" s="264"/>
      <c r="P108" s="264"/>
      <c r="Q108" s="264"/>
      <c r="R108" s="264"/>
      <c r="S108" s="264"/>
      <c r="T108" s="264"/>
      <c r="U108" s="264"/>
      <c r="V108" s="264"/>
      <c r="W108" s="264"/>
      <c r="Y108" s="80" t="s">
        <v>21</v>
      </c>
      <c r="Z108" s="265" t="s">
        <v>106</v>
      </c>
      <c r="AA108" s="265"/>
      <c r="AB108" s="265"/>
      <c r="AC108" s="265"/>
      <c r="AD108" s="265"/>
      <c r="AE108" s="265" t="s">
        <v>199</v>
      </c>
      <c r="AF108" s="265"/>
      <c r="AG108" s="265"/>
      <c r="AH108" s="265"/>
      <c r="AI108" s="265"/>
      <c r="AJ108" s="265"/>
      <c r="AK108" s="265"/>
      <c r="AL108" s="265"/>
      <c r="AM108" s="265"/>
      <c r="AN108" s="265"/>
      <c r="AO108" s="265"/>
      <c r="AP108" s="265"/>
      <c r="AQ108" s="265"/>
      <c r="AR108" s="265"/>
      <c r="AS108" s="265"/>
      <c r="AV108" s="203"/>
      <c r="AW108" s="237"/>
      <c r="AX108" s="238"/>
      <c r="AY108" s="238"/>
      <c r="AZ108" s="238"/>
      <c r="BA108" s="238"/>
      <c r="BB108" s="238"/>
      <c r="BC108" s="238"/>
      <c r="BD108" s="238"/>
      <c r="BE108" s="238"/>
      <c r="BF108" s="238"/>
      <c r="BG108" s="238"/>
      <c r="BH108" s="238"/>
      <c r="BI108" s="238"/>
      <c r="BJ108" s="238"/>
      <c r="BK108" s="238"/>
      <c r="BL108" s="238"/>
      <c r="BM108" s="238"/>
      <c r="BN108" s="238"/>
      <c r="BO108" s="238"/>
      <c r="BP108" s="239"/>
      <c r="BQ108" s="203"/>
    </row>
    <row r="109" spans="2:69" ht="17" customHeight="1" x14ac:dyDescent="0.25">
      <c r="B109" s="107"/>
      <c r="C109" s="257"/>
      <c r="D109" s="257"/>
      <c r="E109" s="257"/>
      <c r="F109" s="257"/>
      <c r="G109" s="257"/>
      <c r="H109" s="258"/>
      <c r="I109" s="258"/>
      <c r="J109" s="258"/>
      <c r="K109" s="258"/>
      <c r="L109" s="258"/>
      <c r="M109" s="258"/>
      <c r="N109" s="258"/>
      <c r="O109" s="258"/>
      <c r="P109" s="258"/>
      <c r="Q109" s="258"/>
      <c r="R109" s="258"/>
      <c r="S109" s="258"/>
      <c r="T109" s="258"/>
      <c r="U109" s="258"/>
      <c r="V109" s="258"/>
      <c r="W109" s="258"/>
      <c r="Y109" s="106"/>
      <c r="Z109" s="259"/>
      <c r="AA109" s="259"/>
      <c r="AB109" s="259"/>
      <c r="AC109" s="259"/>
      <c r="AD109" s="259"/>
      <c r="AE109" s="260"/>
      <c r="AF109" s="261"/>
      <c r="AG109" s="261"/>
      <c r="AH109" s="261"/>
      <c r="AI109" s="261"/>
      <c r="AJ109" s="261"/>
      <c r="AK109" s="261"/>
      <c r="AL109" s="261"/>
      <c r="AM109" s="261"/>
      <c r="AN109" s="261"/>
      <c r="AO109" s="261"/>
      <c r="AP109" s="261"/>
      <c r="AQ109" s="261"/>
      <c r="AR109" s="261"/>
      <c r="AS109" s="262"/>
      <c r="AV109" s="203"/>
      <c r="AW109" s="237"/>
      <c r="AX109" s="238"/>
      <c r="AY109" s="238"/>
      <c r="AZ109" s="238"/>
      <c r="BA109" s="238"/>
      <c r="BB109" s="238"/>
      <c r="BC109" s="238"/>
      <c r="BD109" s="238"/>
      <c r="BE109" s="238"/>
      <c r="BF109" s="238"/>
      <c r="BG109" s="238"/>
      <c r="BH109" s="238"/>
      <c r="BI109" s="238"/>
      <c r="BJ109" s="238"/>
      <c r="BK109" s="238"/>
      <c r="BL109" s="238"/>
      <c r="BM109" s="238"/>
      <c r="BN109" s="238"/>
      <c r="BO109" s="238"/>
      <c r="BP109" s="239"/>
      <c r="BQ109" s="203"/>
    </row>
    <row r="110" spans="2:69" ht="17" customHeight="1" x14ac:dyDescent="0.25">
      <c r="B110" s="106"/>
      <c r="C110" s="259"/>
      <c r="D110" s="259"/>
      <c r="E110" s="259"/>
      <c r="F110" s="259"/>
      <c r="G110" s="259"/>
      <c r="H110" s="264"/>
      <c r="I110" s="264"/>
      <c r="J110" s="264"/>
      <c r="K110" s="264"/>
      <c r="L110" s="264"/>
      <c r="M110" s="264"/>
      <c r="N110" s="264"/>
      <c r="O110" s="264"/>
      <c r="P110" s="264"/>
      <c r="Q110" s="264"/>
      <c r="R110" s="264"/>
      <c r="S110" s="264"/>
      <c r="T110" s="264"/>
      <c r="U110" s="264"/>
      <c r="V110" s="264"/>
      <c r="W110" s="264"/>
      <c r="Y110" s="107"/>
      <c r="Z110" s="257"/>
      <c r="AA110" s="257"/>
      <c r="AB110" s="257"/>
      <c r="AC110" s="257"/>
      <c r="AD110" s="257"/>
      <c r="AE110" s="278"/>
      <c r="AF110" s="279"/>
      <c r="AG110" s="279"/>
      <c r="AH110" s="279"/>
      <c r="AI110" s="279"/>
      <c r="AJ110" s="279"/>
      <c r="AK110" s="279"/>
      <c r="AL110" s="279"/>
      <c r="AM110" s="279"/>
      <c r="AN110" s="279"/>
      <c r="AO110" s="279"/>
      <c r="AP110" s="279"/>
      <c r="AQ110" s="279"/>
      <c r="AR110" s="279"/>
      <c r="AS110" s="280"/>
      <c r="AV110" s="203"/>
      <c r="AW110" s="237"/>
      <c r="AX110" s="238"/>
      <c r="AY110" s="238"/>
      <c r="AZ110" s="238"/>
      <c r="BA110" s="238"/>
      <c r="BB110" s="238"/>
      <c r="BC110" s="238"/>
      <c r="BD110" s="238"/>
      <c r="BE110" s="238"/>
      <c r="BF110" s="238"/>
      <c r="BG110" s="238"/>
      <c r="BH110" s="238"/>
      <c r="BI110" s="238"/>
      <c r="BJ110" s="238"/>
      <c r="BK110" s="238"/>
      <c r="BL110" s="238"/>
      <c r="BM110" s="238"/>
      <c r="BN110" s="238"/>
      <c r="BO110" s="238"/>
      <c r="BP110" s="239"/>
      <c r="BQ110" s="203"/>
    </row>
    <row r="111" spans="2:69" ht="17" customHeight="1" x14ac:dyDescent="0.25">
      <c r="B111" s="107"/>
      <c r="C111" s="257"/>
      <c r="D111" s="257"/>
      <c r="E111" s="257"/>
      <c r="F111" s="257"/>
      <c r="G111" s="257"/>
      <c r="H111" s="258"/>
      <c r="I111" s="258"/>
      <c r="J111" s="258"/>
      <c r="K111" s="258"/>
      <c r="L111" s="258"/>
      <c r="M111" s="258"/>
      <c r="N111" s="258"/>
      <c r="O111" s="258"/>
      <c r="P111" s="258"/>
      <c r="Q111" s="258"/>
      <c r="R111" s="258"/>
      <c r="S111" s="258"/>
      <c r="T111" s="258"/>
      <c r="U111" s="258"/>
      <c r="V111" s="258"/>
      <c r="W111" s="258"/>
      <c r="Y111" s="106"/>
      <c r="Z111" s="259"/>
      <c r="AA111" s="259"/>
      <c r="AB111" s="259"/>
      <c r="AC111" s="259"/>
      <c r="AD111" s="259"/>
      <c r="AE111" s="260"/>
      <c r="AF111" s="261"/>
      <c r="AG111" s="261"/>
      <c r="AH111" s="261"/>
      <c r="AI111" s="261"/>
      <c r="AJ111" s="261"/>
      <c r="AK111" s="261"/>
      <c r="AL111" s="261"/>
      <c r="AM111" s="261"/>
      <c r="AN111" s="261"/>
      <c r="AO111" s="261"/>
      <c r="AP111" s="261"/>
      <c r="AQ111" s="261"/>
      <c r="AR111" s="261"/>
      <c r="AS111" s="262"/>
      <c r="AV111" s="203"/>
      <c r="AW111" s="237"/>
      <c r="AX111" s="238"/>
      <c r="AY111" s="238"/>
      <c r="AZ111" s="238"/>
      <c r="BA111" s="238"/>
      <c r="BB111" s="238"/>
      <c r="BC111" s="238"/>
      <c r="BD111" s="238"/>
      <c r="BE111" s="238"/>
      <c r="BF111" s="238"/>
      <c r="BG111" s="238"/>
      <c r="BH111" s="238"/>
      <c r="BI111" s="238"/>
      <c r="BJ111" s="238"/>
      <c r="BK111" s="238"/>
      <c r="BL111" s="238"/>
      <c r="BM111" s="238"/>
      <c r="BN111" s="238"/>
      <c r="BO111" s="238"/>
      <c r="BP111" s="239"/>
      <c r="BQ111" s="203"/>
    </row>
    <row r="112" spans="2:69" ht="17" customHeight="1" x14ac:dyDescent="0.25">
      <c r="B112" s="106"/>
      <c r="C112" s="259"/>
      <c r="D112" s="259"/>
      <c r="E112" s="259"/>
      <c r="F112" s="259"/>
      <c r="G112" s="259"/>
      <c r="H112" s="264"/>
      <c r="I112" s="264"/>
      <c r="J112" s="264"/>
      <c r="K112" s="264"/>
      <c r="L112" s="264"/>
      <c r="M112" s="264"/>
      <c r="N112" s="264"/>
      <c r="O112" s="264"/>
      <c r="P112" s="264"/>
      <c r="Q112" s="264"/>
      <c r="R112" s="264"/>
      <c r="S112" s="264"/>
      <c r="T112" s="264"/>
      <c r="U112" s="264"/>
      <c r="V112" s="264"/>
      <c r="W112" s="264"/>
      <c r="Y112" s="107"/>
      <c r="Z112" s="257"/>
      <c r="AA112" s="257"/>
      <c r="AB112" s="257"/>
      <c r="AC112" s="257"/>
      <c r="AD112" s="257"/>
      <c r="AE112" s="278"/>
      <c r="AF112" s="279"/>
      <c r="AG112" s="279"/>
      <c r="AH112" s="279"/>
      <c r="AI112" s="279"/>
      <c r="AJ112" s="279"/>
      <c r="AK112" s="279"/>
      <c r="AL112" s="279"/>
      <c r="AM112" s="279"/>
      <c r="AN112" s="279"/>
      <c r="AO112" s="279"/>
      <c r="AP112" s="279"/>
      <c r="AQ112" s="279"/>
      <c r="AR112" s="279"/>
      <c r="AS112" s="280"/>
      <c r="AV112" s="203"/>
      <c r="AW112" s="237"/>
      <c r="AX112" s="238"/>
      <c r="AY112" s="238"/>
      <c r="AZ112" s="238"/>
      <c r="BA112" s="238"/>
      <c r="BB112" s="238"/>
      <c r="BC112" s="238"/>
      <c r="BD112" s="238"/>
      <c r="BE112" s="238"/>
      <c r="BF112" s="238"/>
      <c r="BG112" s="238"/>
      <c r="BH112" s="238"/>
      <c r="BI112" s="238"/>
      <c r="BJ112" s="238"/>
      <c r="BK112" s="238"/>
      <c r="BL112" s="238"/>
      <c r="BM112" s="238"/>
      <c r="BN112" s="238"/>
      <c r="BO112" s="238"/>
      <c r="BP112" s="239"/>
      <c r="BQ112" s="203"/>
    </row>
    <row r="113" spans="2:69" ht="17" customHeight="1" x14ac:dyDescent="0.25">
      <c r="B113" s="107"/>
      <c r="C113" s="257"/>
      <c r="D113" s="257"/>
      <c r="E113" s="257"/>
      <c r="F113" s="257"/>
      <c r="G113" s="257"/>
      <c r="H113" s="258"/>
      <c r="I113" s="258"/>
      <c r="J113" s="258"/>
      <c r="K113" s="258"/>
      <c r="L113" s="258"/>
      <c r="M113" s="258"/>
      <c r="N113" s="258"/>
      <c r="O113" s="258"/>
      <c r="P113" s="258"/>
      <c r="Q113" s="258"/>
      <c r="R113" s="258"/>
      <c r="S113" s="258"/>
      <c r="T113" s="258"/>
      <c r="U113" s="258"/>
      <c r="V113" s="258"/>
      <c r="W113" s="258"/>
      <c r="Y113" s="106"/>
      <c r="Z113" s="259"/>
      <c r="AA113" s="259"/>
      <c r="AB113" s="259"/>
      <c r="AC113" s="259"/>
      <c r="AD113" s="259"/>
      <c r="AE113" s="260"/>
      <c r="AF113" s="261"/>
      <c r="AG113" s="261"/>
      <c r="AH113" s="261"/>
      <c r="AI113" s="261"/>
      <c r="AJ113" s="261"/>
      <c r="AK113" s="261"/>
      <c r="AL113" s="261"/>
      <c r="AM113" s="261"/>
      <c r="AN113" s="261"/>
      <c r="AO113" s="261"/>
      <c r="AP113" s="261"/>
      <c r="AQ113" s="261"/>
      <c r="AR113" s="261"/>
      <c r="AS113" s="262"/>
      <c r="AV113" s="203"/>
      <c r="AW113" s="240"/>
      <c r="AX113" s="241"/>
      <c r="AY113" s="241"/>
      <c r="AZ113" s="241"/>
      <c r="BA113" s="241"/>
      <c r="BB113" s="241"/>
      <c r="BC113" s="241"/>
      <c r="BD113" s="241"/>
      <c r="BE113" s="241"/>
      <c r="BF113" s="241"/>
      <c r="BG113" s="241"/>
      <c r="BH113" s="241"/>
      <c r="BI113" s="241"/>
      <c r="BJ113" s="241"/>
      <c r="BK113" s="241"/>
      <c r="BL113" s="241"/>
      <c r="BM113" s="241"/>
      <c r="BN113" s="241"/>
      <c r="BO113" s="241"/>
      <c r="BP113" s="242"/>
      <c r="BQ113" s="203"/>
    </row>
    <row r="114" spans="2:69" ht="17" customHeight="1" x14ac:dyDescent="0.25">
      <c r="B114" s="106"/>
      <c r="C114" s="259"/>
      <c r="D114" s="259"/>
      <c r="E114" s="259"/>
      <c r="F114" s="259"/>
      <c r="G114" s="259"/>
      <c r="H114" s="264"/>
      <c r="I114" s="264"/>
      <c r="J114" s="264"/>
      <c r="K114" s="264"/>
      <c r="L114" s="264"/>
      <c r="M114" s="264"/>
      <c r="N114" s="264"/>
      <c r="O114" s="264"/>
      <c r="P114" s="264"/>
      <c r="Q114" s="264"/>
      <c r="R114" s="264"/>
      <c r="S114" s="264"/>
      <c r="T114" s="264"/>
      <c r="U114" s="264"/>
      <c r="V114" s="264"/>
      <c r="W114" s="264"/>
      <c r="Y114" s="107"/>
      <c r="Z114" s="257"/>
      <c r="AA114" s="257"/>
      <c r="AB114" s="257"/>
      <c r="AC114" s="257"/>
      <c r="AD114" s="257"/>
      <c r="AE114" s="278"/>
      <c r="AF114" s="279"/>
      <c r="AG114" s="279"/>
      <c r="AH114" s="279"/>
      <c r="AI114" s="279"/>
      <c r="AJ114" s="279"/>
      <c r="AK114" s="279"/>
      <c r="AL114" s="279"/>
      <c r="AM114" s="279"/>
      <c r="AN114" s="279"/>
      <c r="AO114" s="279"/>
      <c r="AP114" s="279"/>
      <c r="AQ114" s="279"/>
      <c r="AR114" s="279"/>
      <c r="AS114" s="280"/>
    </row>
    <row r="115" spans="2:69" ht="17" customHeight="1" x14ac:dyDescent="0.25">
      <c r="B115" s="107"/>
      <c r="C115" s="257"/>
      <c r="D115" s="257"/>
      <c r="E115" s="257"/>
      <c r="F115" s="257"/>
      <c r="G115" s="257"/>
      <c r="H115" s="258"/>
      <c r="I115" s="258"/>
      <c r="J115" s="258"/>
      <c r="K115" s="258"/>
      <c r="L115" s="258"/>
      <c r="M115" s="258"/>
      <c r="N115" s="258"/>
      <c r="O115" s="258"/>
      <c r="P115" s="258"/>
      <c r="Q115" s="258"/>
      <c r="R115" s="258"/>
      <c r="S115" s="258"/>
      <c r="T115" s="258"/>
      <c r="U115" s="258"/>
      <c r="V115" s="258"/>
      <c r="W115" s="258"/>
      <c r="Y115" s="106"/>
      <c r="Z115" s="259"/>
      <c r="AA115" s="259"/>
      <c r="AB115" s="259"/>
      <c r="AC115" s="259"/>
      <c r="AD115" s="259"/>
      <c r="AE115" s="260"/>
      <c r="AF115" s="261"/>
      <c r="AG115" s="261"/>
      <c r="AH115" s="261"/>
      <c r="AI115" s="261"/>
      <c r="AJ115" s="261"/>
      <c r="AK115" s="261"/>
      <c r="AL115" s="261"/>
      <c r="AM115" s="261"/>
      <c r="AN115" s="261"/>
      <c r="AO115" s="261"/>
      <c r="AP115" s="261"/>
      <c r="AQ115" s="261"/>
      <c r="AR115" s="261"/>
      <c r="AS115" s="262"/>
    </row>
    <row r="116" spans="2:69" ht="17" customHeight="1" x14ac:dyDescent="0.25">
      <c r="Y116" s="107"/>
      <c r="Z116" s="257"/>
      <c r="AA116" s="257"/>
      <c r="AB116" s="257"/>
      <c r="AC116" s="257"/>
      <c r="AD116" s="257"/>
      <c r="AE116" s="278"/>
      <c r="AF116" s="279"/>
      <c r="AG116" s="279"/>
      <c r="AH116" s="279"/>
      <c r="AI116" s="279"/>
      <c r="AJ116" s="279"/>
      <c r="AK116" s="279"/>
      <c r="AL116" s="279"/>
      <c r="AM116" s="279"/>
      <c r="AN116" s="279"/>
      <c r="AO116" s="279"/>
      <c r="AP116" s="279"/>
      <c r="AQ116" s="279"/>
      <c r="AR116" s="279"/>
      <c r="AS116" s="280"/>
      <c r="AV116" s="3"/>
      <c r="AW116" s="3"/>
      <c r="AX116" s="3"/>
      <c r="AY116" s="3"/>
      <c r="AZ116" s="3"/>
      <c r="BA116" s="3"/>
      <c r="BB116" s="3"/>
      <c r="BC116" s="3"/>
      <c r="BD116" s="3"/>
      <c r="BE116" s="3"/>
      <c r="BF116" s="3"/>
      <c r="BG116" s="3"/>
      <c r="BH116" s="3"/>
      <c r="BI116" s="3"/>
      <c r="BJ116" s="3"/>
      <c r="BK116" s="3"/>
      <c r="BL116" s="3"/>
      <c r="BM116" s="3"/>
      <c r="BN116" s="3"/>
      <c r="BO116" s="3"/>
      <c r="BP116" s="3"/>
    </row>
    <row r="117" spans="2:69" ht="17" customHeight="1" x14ac:dyDescent="0.25">
      <c r="B117" s="263" t="s">
        <v>98</v>
      </c>
      <c r="C117" s="263"/>
      <c r="D117" s="263"/>
      <c r="E117" s="263"/>
      <c r="F117" s="263"/>
      <c r="G117" s="263"/>
      <c r="H117" s="263"/>
      <c r="I117" s="263"/>
      <c r="J117" s="263"/>
      <c r="K117" s="263"/>
      <c r="L117" s="263"/>
      <c r="M117" s="263"/>
      <c r="N117" s="263"/>
      <c r="O117" s="263"/>
      <c r="P117" s="263"/>
      <c r="Q117" s="263"/>
      <c r="R117" s="263"/>
      <c r="S117" s="263"/>
      <c r="T117" s="263"/>
      <c r="U117" s="263"/>
      <c r="V117" s="263"/>
      <c r="W117" s="263"/>
      <c r="Y117" s="106"/>
      <c r="Z117" s="259"/>
      <c r="AA117" s="259"/>
      <c r="AB117" s="259"/>
      <c r="AC117" s="259"/>
      <c r="AD117" s="259"/>
      <c r="AE117" s="260"/>
      <c r="AF117" s="261"/>
      <c r="AG117" s="261"/>
      <c r="AH117" s="261"/>
      <c r="AI117" s="261"/>
      <c r="AJ117" s="261"/>
      <c r="AK117" s="261"/>
      <c r="AL117" s="261"/>
      <c r="AM117" s="261"/>
      <c r="AN117" s="261"/>
      <c r="AO117" s="261"/>
      <c r="AP117" s="261"/>
      <c r="AQ117" s="261"/>
      <c r="AR117" s="261"/>
      <c r="AS117" s="262"/>
    </row>
    <row r="118" spans="2:69" ht="17" customHeight="1" x14ac:dyDescent="0.3">
      <c r="B118" s="80" t="s">
        <v>21</v>
      </c>
      <c r="C118" s="265" t="s">
        <v>106</v>
      </c>
      <c r="D118" s="265"/>
      <c r="E118" s="265"/>
      <c r="F118" s="265"/>
      <c r="G118" s="265"/>
      <c r="H118" s="265" t="s">
        <v>199</v>
      </c>
      <c r="I118" s="265"/>
      <c r="J118" s="265"/>
      <c r="K118" s="265"/>
      <c r="L118" s="265"/>
      <c r="M118" s="265"/>
      <c r="N118" s="265"/>
      <c r="O118" s="265"/>
      <c r="P118" s="265"/>
      <c r="Q118" s="265"/>
      <c r="R118" s="265"/>
      <c r="S118" s="265"/>
      <c r="T118" s="265"/>
      <c r="U118" s="265"/>
      <c r="V118" s="265"/>
      <c r="W118" s="265"/>
      <c r="Y118" s="107"/>
      <c r="Z118" s="257"/>
      <c r="AA118" s="257"/>
      <c r="AB118" s="257"/>
      <c r="AC118" s="257"/>
      <c r="AD118" s="257"/>
      <c r="AE118" s="278"/>
      <c r="AF118" s="279"/>
      <c r="AG118" s="279"/>
      <c r="AH118" s="279"/>
      <c r="AI118" s="279"/>
      <c r="AJ118" s="279"/>
      <c r="AK118" s="279"/>
      <c r="AL118" s="279"/>
      <c r="AM118" s="279"/>
      <c r="AN118" s="279"/>
      <c r="AO118" s="279"/>
      <c r="AP118" s="279"/>
      <c r="AQ118" s="279"/>
      <c r="AR118" s="279"/>
      <c r="AS118" s="280"/>
    </row>
    <row r="119" spans="2:69" ht="17" customHeight="1" x14ac:dyDescent="0.25">
      <c r="B119" s="106"/>
      <c r="C119" s="259"/>
      <c r="D119" s="259"/>
      <c r="E119" s="259"/>
      <c r="F119" s="259"/>
      <c r="G119" s="259"/>
      <c r="H119" s="264"/>
      <c r="I119" s="264"/>
      <c r="J119" s="264"/>
      <c r="K119" s="264"/>
      <c r="L119" s="264"/>
      <c r="M119" s="264"/>
      <c r="N119" s="264"/>
      <c r="O119" s="264"/>
      <c r="P119" s="264"/>
      <c r="Q119" s="264"/>
      <c r="R119" s="264"/>
      <c r="S119" s="264"/>
      <c r="T119" s="264"/>
      <c r="U119" s="264"/>
      <c r="V119" s="264"/>
      <c r="W119" s="264"/>
      <c r="Y119" s="106"/>
      <c r="Z119" s="259"/>
      <c r="AA119" s="259"/>
      <c r="AB119" s="259"/>
      <c r="AC119" s="259"/>
      <c r="AD119" s="259"/>
      <c r="AE119" s="260"/>
      <c r="AF119" s="261"/>
      <c r="AG119" s="261"/>
      <c r="AH119" s="261"/>
      <c r="AI119" s="261"/>
      <c r="AJ119" s="261"/>
      <c r="AK119" s="261"/>
      <c r="AL119" s="261"/>
      <c r="AM119" s="261"/>
      <c r="AN119" s="261"/>
      <c r="AO119" s="261"/>
      <c r="AP119" s="261"/>
      <c r="AQ119" s="261"/>
      <c r="AR119" s="261"/>
      <c r="AS119" s="262"/>
    </row>
    <row r="120" spans="2:69" ht="17" customHeight="1" x14ac:dyDescent="0.25">
      <c r="B120" s="107"/>
      <c r="C120" s="257"/>
      <c r="D120" s="257"/>
      <c r="E120" s="257"/>
      <c r="F120" s="257"/>
      <c r="G120" s="257"/>
      <c r="H120" s="258"/>
      <c r="I120" s="258"/>
      <c r="J120" s="258"/>
      <c r="K120" s="258"/>
      <c r="L120" s="258"/>
      <c r="M120" s="258"/>
      <c r="N120" s="258"/>
      <c r="O120" s="258"/>
      <c r="P120" s="258"/>
      <c r="Q120" s="258"/>
      <c r="R120" s="258"/>
      <c r="S120" s="258"/>
      <c r="T120" s="258"/>
      <c r="U120" s="258"/>
      <c r="V120" s="258"/>
      <c r="W120" s="258"/>
      <c r="Y120" s="107"/>
      <c r="Z120" s="257"/>
      <c r="AA120" s="257"/>
      <c r="AB120" s="257"/>
      <c r="AC120" s="257"/>
      <c r="AD120" s="257"/>
      <c r="AE120" s="278"/>
      <c r="AF120" s="279"/>
      <c r="AG120" s="279"/>
      <c r="AH120" s="279"/>
      <c r="AI120" s="279"/>
      <c r="AJ120" s="279"/>
      <c r="AK120" s="279"/>
      <c r="AL120" s="279"/>
      <c r="AM120" s="279"/>
      <c r="AN120" s="279"/>
      <c r="AO120" s="279"/>
      <c r="AP120" s="279"/>
      <c r="AQ120" s="279"/>
      <c r="AR120" s="279"/>
      <c r="AS120" s="280"/>
    </row>
    <row r="121" spans="2:69" ht="17" customHeight="1" x14ac:dyDescent="0.25">
      <c r="B121" s="106"/>
      <c r="C121" s="259"/>
      <c r="D121" s="259"/>
      <c r="E121" s="259"/>
      <c r="F121" s="259"/>
      <c r="G121" s="259"/>
      <c r="H121" s="264"/>
      <c r="I121" s="264"/>
      <c r="J121" s="264"/>
      <c r="K121" s="264"/>
      <c r="L121" s="264"/>
      <c r="M121" s="264"/>
      <c r="N121" s="264"/>
      <c r="O121" s="264"/>
      <c r="P121" s="264"/>
      <c r="Q121" s="264"/>
      <c r="R121" s="264"/>
      <c r="S121" s="264"/>
      <c r="T121" s="264"/>
      <c r="U121" s="264"/>
      <c r="V121" s="264"/>
      <c r="W121" s="264"/>
      <c r="Y121" s="106"/>
      <c r="Z121" s="259"/>
      <c r="AA121" s="259"/>
      <c r="AB121" s="259"/>
      <c r="AC121" s="259"/>
      <c r="AD121" s="259"/>
      <c r="AE121" s="260"/>
      <c r="AF121" s="261"/>
      <c r="AG121" s="261"/>
      <c r="AH121" s="261"/>
      <c r="AI121" s="261"/>
      <c r="AJ121" s="261"/>
      <c r="AK121" s="261"/>
      <c r="AL121" s="261"/>
      <c r="AM121" s="261"/>
      <c r="AN121" s="261"/>
      <c r="AO121" s="261"/>
      <c r="AP121" s="261"/>
      <c r="AQ121" s="261"/>
      <c r="AR121" s="261"/>
      <c r="AS121" s="262"/>
    </row>
    <row r="122" spans="2:69" ht="17" customHeight="1" x14ac:dyDescent="0.25">
      <c r="B122" s="107"/>
      <c r="C122" s="257"/>
      <c r="D122" s="257"/>
      <c r="E122" s="257"/>
      <c r="F122" s="257"/>
      <c r="G122" s="257"/>
      <c r="H122" s="258"/>
      <c r="I122" s="258"/>
      <c r="J122" s="258"/>
      <c r="K122" s="258"/>
      <c r="L122" s="258"/>
      <c r="M122" s="258"/>
      <c r="N122" s="258"/>
      <c r="O122" s="258"/>
      <c r="P122" s="258"/>
      <c r="Q122" s="258"/>
      <c r="R122" s="258"/>
      <c r="S122" s="258"/>
      <c r="T122" s="258"/>
      <c r="U122" s="258"/>
      <c r="V122" s="258"/>
      <c r="W122" s="258"/>
      <c r="Y122" s="107"/>
      <c r="Z122" s="257"/>
      <c r="AA122" s="257"/>
      <c r="AB122" s="257"/>
      <c r="AC122" s="257"/>
      <c r="AD122" s="257"/>
      <c r="AE122" s="278"/>
      <c r="AF122" s="279"/>
      <c r="AG122" s="279"/>
      <c r="AH122" s="279"/>
      <c r="AI122" s="279"/>
      <c r="AJ122" s="279"/>
      <c r="AK122" s="279"/>
      <c r="AL122" s="279"/>
      <c r="AM122" s="279"/>
      <c r="AN122" s="279"/>
      <c r="AO122" s="279"/>
      <c r="AP122" s="279"/>
      <c r="AQ122" s="279"/>
      <c r="AR122" s="279"/>
      <c r="AS122" s="280"/>
    </row>
    <row r="123" spans="2:69" ht="17" customHeight="1" x14ac:dyDescent="0.25">
      <c r="B123" s="106"/>
      <c r="C123" s="259"/>
      <c r="D123" s="259"/>
      <c r="E123" s="259"/>
      <c r="F123" s="259"/>
      <c r="G123" s="259"/>
      <c r="H123" s="264"/>
      <c r="I123" s="264"/>
      <c r="J123" s="264"/>
      <c r="K123" s="264"/>
      <c r="L123" s="264"/>
      <c r="M123" s="264"/>
      <c r="N123" s="264"/>
      <c r="O123" s="264"/>
      <c r="P123" s="264"/>
      <c r="Q123" s="264"/>
      <c r="R123" s="264"/>
      <c r="S123" s="264"/>
      <c r="T123" s="264"/>
      <c r="U123" s="264"/>
      <c r="V123" s="264"/>
      <c r="W123" s="264"/>
      <c r="Y123" s="106"/>
      <c r="Z123" s="259"/>
      <c r="AA123" s="259"/>
      <c r="AB123" s="259"/>
      <c r="AC123" s="259"/>
      <c r="AD123" s="259"/>
      <c r="AE123" s="260"/>
      <c r="AF123" s="261"/>
      <c r="AG123" s="261"/>
      <c r="AH123" s="261"/>
      <c r="AI123" s="261"/>
      <c r="AJ123" s="261"/>
      <c r="AK123" s="261"/>
      <c r="AL123" s="261"/>
      <c r="AM123" s="261"/>
      <c r="AN123" s="261"/>
      <c r="AO123" s="261"/>
      <c r="AP123" s="261"/>
      <c r="AQ123" s="261"/>
      <c r="AR123" s="261"/>
      <c r="AS123" s="262"/>
    </row>
    <row r="124" spans="2:69" ht="17" customHeight="1" x14ac:dyDescent="0.25">
      <c r="B124" s="107"/>
      <c r="C124" s="257"/>
      <c r="D124" s="257"/>
      <c r="E124" s="257"/>
      <c r="F124" s="257"/>
      <c r="G124" s="257"/>
      <c r="H124" s="258"/>
      <c r="I124" s="258"/>
      <c r="J124" s="258"/>
      <c r="K124" s="258"/>
      <c r="L124" s="258"/>
      <c r="M124" s="258"/>
      <c r="N124" s="258"/>
      <c r="O124" s="258"/>
      <c r="P124" s="258"/>
      <c r="Q124" s="258"/>
      <c r="R124" s="258"/>
      <c r="S124" s="258"/>
      <c r="T124" s="258"/>
      <c r="U124" s="258"/>
      <c r="V124" s="258"/>
      <c r="W124" s="258"/>
      <c r="Y124" s="107"/>
      <c r="Z124" s="257"/>
      <c r="AA124" s="257"/>
      <c r="AB124" s="257"/>
      <c r="AC124" s="257"/>
      <c r="AD124" s="257"/>
      <c r="AE124" s="278"/>
      <c r="AF124" s="279"/>
      <c r="AG124" s="279"/>
      <c r="AH124" s="279"/>
      <c r="AI124" s="279"/>
      <c r="AJ124" s="279"/>
      <c r="AK124" s="279"/>
      <c r="AL124" s="279"/>
      <c r="AM124" s="279"/>
      <c r="AN124" s="279"/>
      <c r="AO124" s="279"/>
      <c r="AP124" s="279"/>
      <c r="AQ124" s="279"/>
      <c r="AR124" s="279"/>
      <c r="AS124" s="280"/>
    </row>
    <row r="125" spans="2:69" ht="17" customHeight="1" x14ac:dyDescent="0.25">
      <c r="B125" s="106"/>
      <c r="C125" s="259"/>
      <c r="D125" s="259"/>
      <c r="E125" s="259"/>
      <c r="F125" s="259"/>
      <c r="G125" s="259"/>
      <c r="H125" s="264"/>
      <c r="I125" s="264"/>
      <c r="J125" s="264"/>
      <c r="K125" s="264"/>
      <c r="L125" s="264"/>
      <c r="M125" s="264"/>
      <c r="N125" s="264"/>
      <c r="O125" s="264"/>
      <c r="P125" s="264"/>
      <c r="Q125" s="264"/>
      <c r="R125" s="264"/>
      <c r="S125" s="264"/>
      <c r="T125" s="264"/>
      <c r="U125" s="264"/>
      <c r="V125" s="264"/>
      <c r="W125" s="264"/>
      <c r="Y125" s="106"/>
      <c r="Z125" s="259"/>
      <c r="AA125" s="259"/>
      <c r="AB125" s="259"/>
      <c r="AC125" s="259"/>
      <c r="AD125" s="259"/>
      <c r="AE125" s="260"/>
      <c r="AF125" s="261"/>
      <c r="AG125" s="261"/>
      <c r="AH125" s="261"/>
      <c r="AI125" s="261"/>
      <c r="AJ125" s="261"/>
      <c r="AK125" s="261"/>
      <c r="AL125" s="261"/>
      <c r="AM125" s="261"/>
      <c r="AN125" s="261"/>
      <c r="AO125" s="261"/>
      <c r="AP125" s="261"/>
      <c r="AQ125" s="261"/>
      <c r="AR125" s="261"/>
      <c r="AS125" s="262"/>
    </row>
    <row r="126" spans="2:69" ht="17" customHeight="1" x14ac:dyDescent="0.25">
      <c r="B126" s="107"/>
      <c r="C126" s="257"/>
      <c r="D126" s="257"/>
      <c r="E126" s="257"/>
      <c r="F126" s="257"/>
      <c r="G126" s="257"/>
      <c r="H126" s="258"/>
      <c r="I126" s="258"/>
      <c r="J126" s="258"/>
      <c r="K126" s="258"/>
      <c r="L126" s="258"/>
      <c r="M126" s="258"/>
      <c r="N126" s="258"/>
      <c r="O126" s="258"/>
      <c r="P126" s="258"/>
      <c r="Q126" s="258"/>
      <c r="R126" s="258"/>
      <c r="S126" s="258"/>
      <c r="T126" s="258"/>
      <c r="U126" s="258"/>
      <c r="V126" s="258"/>
      <c r="W126" s="258"/>
      <c r="Y126" s="107"/>
      <c r="Z126" s="257"/>
      <c r="AA126" s="257"/>
      <c r="AB126" s="257"/>
      <c r="AC126" s="257"/>
      <c r="AD126" s="257"/>
      <c r="AE126" s="278"/>
      <c r="AF126" s="279"/>
      <c r="AG126" s="279"/>
      <c r="AH126" s="279"/>
      <c r="AI126" s="279"/>
      <c r="AJ126" s="279"/>
      <c r="AK126" s="279"/>
      <c r="AL126" s="279"/>
      <c r="AM126" s="279"/>
      <c r="AN126" s="279"/>
      <c r="AO126" s="279"/>
      <c r="AP126" s="279"/>
      <c r="AQ126" s="279"/>
      <c r="AR126" s="279"/>
      <c r="AS126" s="280"/>
    </row>
    <row r="127" spans="2:69" ht="17" customHeight="1" x14ac:dyDescent="0.25">
      <c r="B127" s="106"/>
      <c r="C127" s="259"/>
      <c r="D127" s="259"/>
      <c r="E127" s="259"/>
      <c r="F127" s="259"/>
      <c r="G127" s="259"/>
      <c r="H127" s="264"/>
      <c r="I127" s="264"/>
      <c r="J127" s="264"/>
      <c r="K127" s="264"/>
      <c r="L127" s="264"/>
      <c r="M127" s="264"/>
      <c r="N127" s="264"/>
      <c r="O127" s="264"/>
      <c r="P127" s="264"/>
      <c r="Q127" s="264"/>
      <c r="R127" s="264"/>
      <c r="S127" s="264"/>
      <c r="T127" s="264"/>
      <c r="U127" s="264"/>
      <c r="V127" s="264"/>
      <c r="W127" s="264"/>
      <c r="Y127" s="106"/>
      <c r="Z127" s="259"/>
      <c r="AA127" s="259"/>
      <c r="AB127" s="259"/>
      <c r="AC127" s="259"/>
      <c r="AD127" s="259"/>
      <c r="AE127" s="260"/>
      <c r="AF127" s="261"/>
      <c r="AG127" s="261"/>
      <c r="AH127" s="261"/>
      <c r="AI127" s="261"/>
      <c r="AJ127" s="261"/>
      <c r="AK127" s="261"/>
      <c r="AL127" s="261"/>
      <c r="AM127" s="261"/>
      <c r="AN127" s="261"/>
      <c r="AO127" s="261"/>
      <c r="AP127" s="261"/>
      <c r="AQ127" s="261"/>
      <c r="AR127" s="261"/>
      <c r="AS127" s="262"/>
    </row>
    <row r="128" spans="2:69" ht="17" customHeight="1" x14ac:dyDescent="0.25">
      <c r="B128" s="107"/>
      <c r="C128" s="257"/>
      <c r="D128" s="257"/>
      <c r="E128" s="257"/>
      <c r="F128" s="257"/>
      <c r="G128" s="257"/>
      <c r="H128" s="258"/>
      <c r="I128" s="258"/>
      <c r="J128" s="258"/>
      <c r="K128" s="258"/>
      <c r="L128" s="258"/>
      <c r="M128" s="258"/>
      <c r="N128" s="258"/>
      <c r="O128" s="258"/>
      <c r="P128" s="258"/>
      <c r="Q128" s="258"/>
      <c r="R128" s="258"/>
      <c r="S128" s="258"/>
      <c r="T128" s="258"/>
      <c r="U128" s="258"/>
      <c r="V128" s="258"/>
      <c r="W128" s="258"/>
      <c r="Y128" s="107"/>
      <c r="Z128" s="257"/>
      <c r="AA128" s="257"/>
      <c r="AB128" s="257"/>
      <c r="AC128" s="257"/>
      <c r="AD128" s="257"/>
      <c r="AE128" s="278"/>
      <c r="AF128" s="279"/>
      <c r="AG128" s="279"/>
      <c r="AH128" s="279"/>
      <c r="AI128" s="279"/>
      <c r="AJ128" s="279"/>
      <c r="AK128" s="279"/>
      <c r="AL128" s="279"/>
      <c r="AM128" s="279"/>
      <c r="AN128" s="279"/>
      <c r="AO128" s="279"/>
      <c r="AP128" s="279"/>
      <c r="AQ128" s="279"/>
      <c r="AR128" s="279"/>
      <c r="AS128" s="280"/>
    </row>
    <row r="129" spans="2:45" ht="17" customHeight="1" x14ac:dyDescent="0.25"/>
    <row r="130" spans="2:45" ht="17" customHeight="1" x14ac:dyDescent="0.25">
      <c r="B130" s="263" t="s">
        <v>201</v>
      </c>
      <c r="C130" s="263"/>
      <c r="D130" s="263"/>
      <c r="E130" s="263"/>
      <c r="F130" s="263"/>
      <c r="G130" s="263"/>
      <c r="H130" s="263"/>
      <c r="I130" s="263"/>
      <c r="J130" s="263"/>
      <c r="K130" s="263"/>
      <c r="L130" s="263"/>
      <c r="M130" s="263"/>
      <c r="N130" s="263"/>
      <c r="O130" s="263"/>
      <c r="P130" s="263"/>
      <c r="Q130" s="263"/>
      <c r="R130" s="263"/>
      <c r="S130" s="263"/>
      <c r="T130" s="263"/>
      <c r="U130" s="263"/>
      <c r="V130" s="263"/>
      <c r="W130" s="263"/>
      <c r="Y130" s="263" t="s">
        <v>202</v>
      </c>
      <c r="Z130" s="263"/>
      <c r="AA130" s="263"/>
      <c r="AB130" s="263"/>
      <c r="AC130" s="263"/>
      <c r="AD130" s="263"/>
      <c r="AE130" s="263"/>
      <c r="AF130" s="263"/>
      <c r="AG130" s="263"/>
      <c r="AH130" s="263"/>
      <c r="AI130" s="263"/>
      <c r="AJ130" s="263"/>
      <c r="AK130" s="263"/>
      <c r="AL130" s="263"/>
      <c r="AM130" s="263"/>
      <c r="AN130" s="263"/>
      <c r="AO130" s="263"/>
      <c r="AP130" s="263"/>
      <c r="AQ130" s="263"/>
      <c r="AR130" s="263"/>
      <c r="AS130" s="263"/>
    </row>
    <row r="131" spans="2:45" ht="17" customHeight="1" x14ac:dyDescent="0.25">
      <c r="B131" s="260"/>
      <c r="C131" s="261"/>
      <c r="D131" s="261"/>
      <c r="E131" s="261"/>
      <c r="F131" s="261"/>
      <c r="G131" s="261"/>
      <c r="H131" s="261"/>
      <c r="I131" s="261"/>
      <c r="J131" s="261"/>
      <c r="K131" s="261"/>
      <c r="L131" s="261"/>
      <c r="M131" s="261"/>
      <c r="N131" s="261"/>
      <c r="O131" s="261"/>
      <c r="P131" s="261"/>
      <c r="Q131" s="261"/>
      <c r="R131" s="261"/>
      <c r="S131" s="261"/>
      <c r="T131" s="261"/>
      <c r="U131" s="261"/>
      <c r="V131" s="261"/>
      <c r="W131" s="262"/>
      <c r="Y131" s="327"/>
      <c r="Z131" s="327"/>
      <c r="AA131" s="327"/>
      <c r="AB131" s="327"/>
      <c r="AC131" s="327"/>
      <c r="AD131" s="327"/>
      <c r="AE131" s="327"/>
      <c r="AF131" s="327"/>
      <c r="AG131" s="327"/>
      <c r="AH131" s="327"/>
      <c r="AI131" s="327"/>
      <c r="AJ131" s="327"/>
      <c r="AK131" s="327"/>
      <c r="AL131" s="327"/>
      <c r="AM131" s="327"/>
      <c r="AN131" s="327"/>
      <c r="AO131" s="327"/>
      <c r="AP131" s="327"/>
      <c r="AQ131" s="327"/>
      <c r="AR131" s="327"/>
      <c r="AS131" s="327"/>
    </row>
    <row r="132" spans="2:45" ht="17" customHeight="1" x14ac:dyDescent="0.25">
      <c r="B132" s="278"/>
      <c r="C132" s="279"/>
      <c r="D132" s="279"/>
      <c r="E132" s="279"/>
      <c r="F132" s="279"/>
      <c r="G132" s="279"/>
      <c r="H132" s="279"/>
      <c r="I132" s="279"/>
      <c r="J132" s="279"/>
      <c r="K132" s="279"/>
      <c r="L132" s="279"/>
      <c r="M132" s="279"/>
      <c r="N132" s="279"/>
      <c r="O132" s="279"/>
      <c r="P132" s="279"/>
      <c r="Q132" s="279"/>
      <c r="R132" s="279"/>
      <c r="S132" s="279"/>
      <c r="T132" s="279"/>
      <c r="U132" s="279"/>
      <c r="V132" s="279"/>
      <c r="W132" s="280"/>
      <c r="Y132" s="327"/>
      <c r="Z132" s="327"/>
      <c r="AA132" s="327"/>
      <c r="AB132" s="327"/>
      <c r="AC132" s="327"/>
      <c r="AD132" s="327"/>
      <c r="AE132" s="327"/>
      <c r="AF132" s="327"/>
      <c r="AG132" s="327"/>
      <c r="AH132" s="327"/>
      <c r="AI132" s="327"/>
      <c r="AJ132" s="327"/>
      <c r="AK132" s="327"/>
      <c r="AL132" s="327"/>
      <c r="AM132" s="327"/>
      <c r="AN132" s="327"/>
      <c r="AO132" s="327"/>
      <c r="AP132" s="327"/>
      <c r="AQ132" s="327"/>
      <c r="AR132" s="327"/>
      <c r="AS132" s="327"/>
    </row>
    <row r="133" spans="2:45" ht="17" customHeight="1" x14ac:dyDescent="0.25">
      <c r="B133" s="260"/>
      <c r="C133" s="261"/>
      <c r="D133" s="261"/>
      <c r="E133" s="261"/>
      <c r="F133" s="261"/>
      <c r="G133" s="261"/>
      <c r="H133" s="261"/>
      <c r="I133" s="261"/>
      <c r="J133" s="261"/>
      <c r="K133" s="261"/>
      <c r="L133" s="261"/>
      <c r="M133" s="261"/>
      <c r="N133" s="261"/>
      <c r="O133" s="261"/>
      <c r="P133" s="261"/>
      <c r="Q133" s="261"/>
      <c r="R133" s="261"/>
      <c r="S133" s="261"/>
      <c r="T133" s="261"/>
      <c r="U133" s="261"/>
      <c r="V133" s="261"/>
      <c r="W133" s="262"/>
      <c r="Y133" s="327"/>
      <c r="Z133" s="327"/>
      <c r="AA133" s="327"/>
      <c r="AB133" s="327"/>
      <c r="AC133" s="327"/>
      <c r="AD133" s="327"/>
      <c r="AE133" s="327"/>
      <c r="AF133" s="327"/>
      <c r="AG133" s="327"/>
      <c r="AH133" s="327"/>
      <c r="AI133" s="327"/>
      <c r="AJ133" s="327"/>
      <c r="AK133" s="327"/>
      <c r="AL133" s="327"/>
      <c r="AM133" s="327"/>
      <c r="AN133" s="327"/>
      <c r="AO133" s="327"/>
      <c r="AP133" s="327"/>
      <c r="AQ133" s="327"/>
      <c r="AR133" s="327"/>
      <c r="AS133" s="327"/>
    </row>
    <row r="134" spans="2:45" ht="17" customHeight="1" x14ac:dyDescent="0.25">
      <c r="B134" s="278"/>
      <c r="C134" s="279"/>
      <c r="D134" s="279"/>
      <c r="E134" s="279"/>
      <c r="F134" s="279"/>
      <c r="G134" s="279"/>
      <c r="H134" s="279"/>
      <c r="I134" s="279"/>
      <c r="J134" s="279"/>
      <c r="K134" s="279"/>
      <c r="L134" s="279"/>
      <c r="M134" s="279"/>
      <c r="N134" s="279"/>
      <c r="O134" s="279"/>
      <c r="P134" s="279"/>
      <c r="Q134" s="279"/>
      <c r="R134" s="279"/>
      <c r="S134" s="279"/>
      <c r="T134" s="279"/>
      <c r="U134" s="279"/>
      <c r="V134" s="279"/>
      <c r="W134" s="280"/>
      <c r="Y134" s="327"/>
      <c r="Z134" s="327"/>
      <c r="AA134" s="327"/>
      <c r="AB134" s="327"/>
      <c r="AC134" s="327"/>
      <c r="AD134" s="327"/>
      <c r="AE134" s="327"/>
      <c r="AF134" s="327"/>
      <c r="AG134" s="327"/>
      <c r="AH134" s="327"/>
      <c r="AI134" s="327"/>
      <c r="AJ134" s="327"/>
      <c r="AK134" s="327"/>
      <c r="AL134" s="327"/>
      <c r="AM134" s="327"/>
      <c r="AN134" s="327"/>
      <c r="AO134" s="327"/>
      <c r="AP134" s="327"/>
      <c r="AQ134" s="327"/>
      <c r="AR134" s="327"/>
      <c r="AS134" s="327"/>
    </row>
    <row r="135" spans="2:45" ht="17" customHeight="1" x14ac:dyDescent="0.25">
      <c r="B135" s="260"/>
      <c r="C135" s="261"/>
      <c r="D135" s="261"/>
      <c r="E135" s="261"/>
      <c r="F135" s="261"/>
      <c r="G135" s="261"/>
      <c r="H135" s="261"/>
      <c r="I135" s="261"/>
      <c r="J135" s="261"/>
      <c r="K135" s="261"/>
      <c r="L135" s="261"/>
      <c r="M135" s="261"/>
      <c r="N135" s="261"/>
      <c r="O135" s="261"/>
      <c r="P135" s="261"/>
      <c r="Q135" s="261"/>
      <c r="R135" s="261"/>
      <c r="S135" s="261"/>
      <c r="T135" s="261"/>
      <c r="U135" s="261"/>
      <c r="V135" s="261"/>
      <c r="W135" s="262"/>
      <c r="Y135" s="327"/>
      <c r="Z135" s="327"/>
      <c r="AA135" s="327"/>
      <c r="AB135" s="327"/>
      <c r="AC135" s="327"/>
      <c r="AD135" s="327"/>
      <c r="AE135" s="327"/>
      <c r="AF135" s="327"/>
      <c r="AG135" s="327"/>
      <c r="AH135" s="327"/>
      <c r="AI135" s="327"/>
      <c r="AJ135" s="327"/>
      <c r="AK135" s="327"/>
      <c r="AL135" s="327"/>
      <c r="AM135" s="327"/>
      <c r="AN135" s="327"/>
      <c r="AO135" s="327"/>
      <c r="AP135" s="327"/>
      <c r="AQ135" s="327"/>
      <c r="AR135" s="327"/>
      <c r="AS135" s="327"/>
    </row>
    <row r="136" spans="2:45" ht="17" customHeight="1" x14ac:dyDescent="0.25">
      <c r="B136" s="278"/>
      <c r="C136" s="279"/>
      <c r="D136" s="279"/>
      <c r="E136" s="279"/>
      <c r="F136" s="279"/>
      <c r="G136" s="279"/>
      <c r="H136" s="279"/>
      <c r="I136" s="279"/>
      <c r="J136" s="279"/>
      <c r="K136" s="279"/>
      <c r="L136" s="279"/>
      <c r="M136" s="279"/>
      <c r="N136" s="279"/>
      <c r="O136" s="279"/>
      <c r="P136" s="279"/>
      <c r="Q136" s="279"/>
      <c r="R136" s="279"/>
      <c r="S136" s="279"/>
      <c r="T136" s="279"/>
      <c r="U136" s="279"/>
      <c r="V136" s="279"/>
      <c r="W136" s="280"/>
      <c r="Y136" s="327"/>
      <c r="Z136" s="327"/>
      <c r="AA136" s="327"/>
      <c r="AB136" s="327"/>
      <c r="AC136" s="327"/>
      <c r="AD136" s="327"/>
      <c r="AE136" s="327"/>
      <c r="AF136" s="327"/>
      <c r="AG136" s="327"/>
      <c r="AH136" s="327"/>
      <c r="AI136" s="327"/>
      <c r="AJ136" s="327"/>
      <c r="AK136" s="327"/>
      <c r="AL136" s="327"/>
      <c r="AM136" s="327"/>
      <c r="AN136" s="327"/>
      <c r="AO136" s="327"/>
      <c r="AP136" s="327"/>
      <c r="AQ136" s="327"/>
      <c r="AR136" s="327"/>
      <c r="AS136" s="327"/>
    </row>
    <row r="137" spans="2:45" ht="17" customHeight="1" x14ac:dyDescent="0.25">
      <c r="B137" s="260"/>
      <c r="C137" s="261"/>
      <c r="D137" s="261"/>
      <c r="E137" s="261"/>
      <c r="F137" s="261"/>
      <c r="G137" s="261"/>
      <c r="H137" s="261"/>
      <c r="I137" s="261"/>
      <c r="J137" s="261"/>
      <c r="K137" s="261"/>
      <c r="L137" s="261"/>
      <c r="M137" s="261"/>
      <c r="N137" s="261"/>
      <c r="O137" s="261"/>
      <c r="P137" s="261"/>
      <c r="Q137" s="261"/>
      <c r="R137" s="261"/>
      <c r="S137" s="261"/>
      <c r="T137" s="261"/>
      <c r="U137" s="261"/>
      <c r="V137" s="261"/>
      <c r="W137" s="262"/>
      <c r="Y137" s="327"/>
      <c r="Z137" s="327"/>
      <c r="AA137" s="327"/>
      <c r="AB137" s="327"/>
      <c r="AC137" s="327"/>
      <c r="AD137" s="327"/>
      <c r="AE137" s="327"/>
      <c r="AF137" s="327"/>
      <c r="AG137" s="327"/>
      <c r="AH137" s="327"/>
      <c r="AI137" s="327"/>
      <c r="AJ137" s="327"/>
      <c r="AK137" s="327"/>
      <c r="AL137" s="327"/>
      <c r="AM137" s="327"/>
      <c r="AN137" s="327"/>
      <c r="AO137" s="327"/>
      <c r="AP137" s="327"/>
      <c r="AQ137" s="327"/>
      <c r="AR137" s="327"/>
      <c r="AS137" s="327"/>
    </row>
    <row r="138" spans="2:45" ht="17" customHeight="1" x14ac:dyDescent="0.25">
      <c r="B138" s="278"/>
      <c r="C138" s="279"/>
      <c r="D138" s="279"/>
      <c r="E138" s="279"/>
      <c r="F138" s="279"/>
      <c r="G138" s="279"/>
      <c r="H138" s="279"/>
      <c r="I138" s="279"/>
      <c r="J138" s="279"/>
      <c r="K138" s="279"/>
      <c r="L138" s="279"/>
      <c r="M138" s="279"/>
      <c r="N138" s="279"/>
      <c r="O138" s="279"/>
      <c r="P138" s="279"/>
      <c r="Q138" s="279"/>
      <c r="R138" s="279"/>
      <c r="S138" s="279"/>
      <c r="T138" s="279"/>
      <c r="U138" s="279"/>
      <c r="V138" s="279"/>
      <c r="W138" s="280"/>
      <c r="Y138" s="327"/>
      <c r="Z138" s="327"/>
      <c r="AA138" s="327"/>
      <c r="AB138" s="327"/>
      <c r="AC138" s="327"/>
      <c r="AD138" s="327"/>
      <c r="AE138" s="327"/>
      <c r="AF138" s="327"/>
      <c r="AG138" s="327"/>
      <c r="AH138" s="327"/>
      <c r="AI138" s="327"/>
      <c r="AJ138" s="327"/>
      <c r="AK138" s="327"/>
      <c r="AL138" s="327"/>
      <c r="AM138" s="327"/>
      <c r="AN138" s="327"/>
      <c r="AO138" s="327"/>
      <c r="AP138" s="327"/>
      <c r="AQ138" s="327"/>
      <c r="AR138" s="327"/>
      <c r="AS138" s="327"/>
    </row>
    <row r="139" spans="2:45" ht="17" customHeight="1" x14ac:dyDescent="0.25">
      <c r="B139" s="260"/>
      <c r="C139" s="261"/>
      <c r="D139" s="261"/>
      <c r="E139" s="261"/>
      <c r="F139" s="261"/>
      <c r="G139" s="261"/>
      <c r="H139" s="261"/>
      <c r="I139" s="261"/>
      <c r="J139" s="261"/>
      <c r="K139" s="261"/>
      <c r="L139" s="261"/>
      <c r="M139" s="261"/>
      <c r="N139" s="261"/>
      <c r="O139" s="261"/>
      <c r="P139" s="261"/>
      <c r="Q139" s="261"/>
      <c r="R139" s="261"/>
      <c r="S139" s="261"/>
      <c r="T139" s="261"/>
      <c r="U139" s="261"/>
      <c r="V139" s="261"/>
      <c r="W139" s="262"/>
      <c r="Y139" s="327"/>
      <c r="Z139" s="327"/>
      <c r="AA139" s="327"/>
      <c r="AB139" s="327"/>
      <c r="AC139" s="327"/>
      <c r="AD139" s="327"/>
      <c r="AE139" s="327"/>
      <c r="AF139" s="327"/>
      <c r="AG139" s="327"/>
      <c r="AH139" s="327"/>
      <c r="AI139" s="327"/>
      <c r="AJ139" s="327"/>
      <c r="AK139" s="327"/>
      <c r="AL139" s="327"/>
      <c r="AM139" s="327"/>
      <c r="AN139" s="327"/>
      <c r="AO139" s="327"/>
      <c r="AP139" s="327"/>
      <c r="AQ139" s="327"/>
      <c r="AR139" s="327"/>
      <c r="AS139" s="327"/>
    </row>
    <row r="140" spans="2:45" ht="17" customHeight="1" x14ac:dyDescent="0.25">
      <c r="B140" s="278"/>
      <c r="C140" s="279"/>
      <c r="D140" s="279"/>
      <c r="E140" s="279"/>
      <c r="F140" s="279"/>
      <c r="G140" s="279"/>
      <c r="H140" s="279"/>
      <c r="I140" s="279"/>
      <c r="J140" s="279"/>
      <c r="K140" s="279"/>
      <c r="L140" s="279"/>
      <c r="M140" s="279"/>
      <c r="N140" s="279"/>
      <c r="O140" s="279"/>
      <c r="P140" s="279"/>
      <c r="Q140" s="279"/>
      <c r="R140" s="279"/>
      <c r="S140" s="279"/>
      <c r="T140" s="279"/>
      <c r="U140" s="279"/>
      <c r="V140" s="279"/>
      <c r="W140" s="280"/>
      <c r="Y140" s="327"/>
      <c r="Z140" s="327"/>
      <c r="AA140" s="327"/>
      <c r="AB140" s="327"/>
      <c r="AC140" s="327"/>
      <c r="AD140" s="327"/>
      <c r="AE140" s="327"/>
      <c r="AF140" s="327"/>
      <c r="AG140" s="327"/>
      <c r="AH140" s="327"/>
      <c r="AI140" s="327"/>
      <c r="AJ140" s="327"/>
      <c r="AK140" s="327"/>
      <c r="AL140" s="327"/>
      <c r="AM140" s="327"/>
      <c r="AN140" s="327"/>
      <c r="AO140" s="327"/>
      <c r="AP140" s="327"/>
      <c r="AQ140" s="327"/>
      <c r="AR140" s="327"/>
      <c r="AS140" s="327"/>
    </row>
    <row r="141" spans="2:45" ht="17" customHeight="1" x14ac:dyDescent="0.25">
      <c r="B141" s="260"/>
      <c r="C141" s="261"/>
      <c r="D141" s="261"/>
      <c r="E141" s="261"/>
      <c r="F141" s="261"/>
      <c r="G141" s="261"/>
      <c r="H141" s="261"/>
      <c r="I141" s="261"/>
      <c r="J141" s="261"/>
      <c r="K141" s="261"/>
      <c r="L141" s="261"/>
      <c r="M141" s="261"/>
      <c r="N141" s="261"/>
      <c r="O141" s="261"/>
      <c r="P141" s="261"/>
      <c r="Q141" s="261"/>
      <c r="R141" s="261"/>
      <c r="S141" s="261"/>
      <c r="T141" s="261"/>
      <c r="U141" s="261"/>
      <c r="V141" s="261"/>
      <c r="W141" s="262"/>
      <c r="Y141" s="327"/>
      <c r="Z141" s="327"/>
      <c r="AA141" s="327"/>
      <c r="AB141" s="327"/>
      <c r="AC141" s="327"/>
      <c r="AD141" s="327"/>
      <c r="AE141" s="327"/>
      <c r="AF141" s="327"/>
      <c r="AG141" s="327"/>
      <c r="AH141" s="327"/>
      <c r="AI141" s="327"/>
      <c r="AJ141" s="327"/>
      <c r="AK141" s="327"/>
      <c r="AL141" s="327"/>
      <c r="AM141" s="327"/>
      <c r="AN141" s="327"/>
      <c r="AO141" s="327"/>
      <c r="AP141" s="327"/>
      <c r="AQ141" s="327"/>
      <c r="AR141" s="327"/>
      <c r="AS141" s="327"/>
    </row>
    <row r="142" spans="2:45" ht="17" customHeight="1" x14ac:dyDescent="0.25">
      <c r="B142" s="278"/>
      <c r="C142" s="279"/>
      <c r="D142" s="279"/>
      <c r="E142" s="279"/>
      <c r="F142" s="279"/>
      <c r="G142" s="279"/>
      <c r="H142" s="279"/>
      <c r="I142" s="279"/>
      <c r="J142" s="279"/>
      <c r="K142" s="279"/>
      <c r="L142" s="279"/>
      <c r="M142" s="279"/>
      <c r="N142" s="279"/>
      <c r="O142" s="279"/>
      <c r="P142" s="279"/>
      <c r="Q142" s="279"/>
      <c r="R142" s="279"/>
      <c r="S142" s="279"/>
      <c r="T142" s="279"/>
      <c r="U142" s="279"/>
      <c r="V142" s="279"/>
      <c r="W142" s="280"/>
      <c r="Y142" s="327"/>
      <c r="Z142" s="327"/>
      <c r="AA142" s="327"/>
      <c r="AB142" s="327"/>
      <c r="AC142" s="327"/>
      <c r="AD142" s="327"/>
      <c r="AE142" s="327"/>
      <c r="AF142" s="327"/>
      <c r="AG142" s="327"/>
      <c r="AH142" s="327"/>
      <c r="AI142" s="327"/>
      <c r="AJ142" s="327"/>
      <c r="AK142" s="327"/>
      <c r="AL142" s="327"/>
      <c r="AM142" s="327"/>
      <c r="AN142" s="327"/>
      <c r="AO142" s="327"/>
      <c r="AP142" s="327"/>
      <c r="AQ142" s="327"/>
      <c r="AR142" s="327"/>
      <c r="AS142" s="327"/>
    </row>
    <row r="143" spans="2:45" ht="17" customHeight="1" x14ac:dyDescent="0.25"/>
    <row r="144" spans="2:45" ht="17" customHeight="1" x14ac:dyDescent="0.25"/>
    <row r="145" ht="17" customHeight="1" x14ac:dyDescent="0.25"/>
    <row r="146" ht="17" customHeight="1" x14ac:dyDescent="0.25"/>
    <row r="147" ht="17" customHeight="1" x14ac:dyDescent="0.25"/>
    <row r="148" ht="17" customHeight="1" x14ac:dyDescent="0.25"/>
    <row r="149" ht="17" customHeight="1" x14ac:dyDescent="0.25"/>
    <row r="150" ht="17" customHeight="1" x14ac:dyDescent="0.25"/>
    <row r="151" ht="17" customHeight="1" x14ac:dyDescent="0.25"/>
    <row r="152" ht="17" customHeight="1" x14ac:dyDescent="0.25"/>
    <row r="164" spans="68:70" x14ac:dyDescent="0.25">
      <c r="BP164" s="3"/>
      <c r="BQ164" s="3"/>
      <c r="BR164" s="3"/>
    </row>
    <row r="165" spans="68:70" x14ac:dyDescent="0.25">
      <c r="BP165" s="3"/>
      <c r="BQ165" s="3"/>
      <c r="BR165" s="3"/>
    </row>
  </sheetData>
  <sheetProtection sheet="1" selectLockedCells="1"/>
  <mergeCells count="855">
    <mergeCell ref="BM3:BN3"/>
    <mergeCell ref="BO3:BP3"/>
    <mergeCell ref="S4:X4"/>
    <mergeCell ref="AW4:AX4"/>
    <mergeCell ref="AY4:AZ4"/>
    <mergeCell ref="BA4:BB4"/>
    <mergeCell ref="BC4:BD4"/>
    <mergeCell ref="BE4:BF4"/>
    <mergeCell ref="A1:N1"/>
    <mergeCell ref="O1:AF1"/>
    <mergeCell ref="AG1:AT1"/>
    <mergeCell ref="Y2:Z2"/>
    <mergeCell ref="AV2:BQ2"/>
    <mergeCell ref="B3:D3"/>
    <mergeCell ref="E3:N3"/>
    <mergeCell ref="P3:R3"/>
    <mergeCell ref="S3:X3"/>
    <mergeCell ref="Y3:Z3"/>
    <mergeCell ref="AW3:AX3"/>
    <mergeCell ref="AY3:AZ3"/>
    <mergeCell ref="BA3:BB3"/>
    <mergeCell ref="BC3:BD3"/>
    <mergeCell ref="BE3:BF3"/>
    <mergeCell ref="BG3:BH3"/>
    <mergeCell ref="BI3:BJ3"/>
    <mergeCell ref="BK3:BL3"/>
    <mergeCell ref="BG4:BH4"/>
    <mergeCell ref="BI4:BJ4"/>
    <mergeCell ref="BK4:BL4"/>
    <mergeCell ref="BM4:BN4"/>
    <mergeCell ref="BO4:BP4"/>
    <mergeCell ref="B6:D6"/>
    <mergeCell ref="E6:H6"/>
    <mergeCell ref="J6:L6"/>
    <mergeCell ref="M6:O6"/>
    <mergeCell ref="S6:X6"/>
    <mergeCell ref="Y6:Z6"/>
    <mergeCell ref="AW6:AX6"/>
    <mergeCell ref="AY6:AZ6"/>
    <mergeCell ref="BA6:BB6"/>
    <mergeCell ref="BC6:BD6"/>
    <mergeCell ref="BE6:BF6"/>
    <mergeCell ref="BG6:BH6"/>
    <mergeCell ref="BI6:BJ6"/>
    <mergeCell ref="BK6:BL6"/>
    <mergeCell ref="BM6:BN6"/>
    <mergeCell ref="BO6:BP6"/>
    <mergeCell ref="B4:D4"/>
    <mergeCell ref="E4:N4"/>
    <mergeCell ref="P4:R4"/>
    <mergeCell ref="BA9:BC9"/>
    <mergeCell ref="BE9:BG9"/>
    <mergeCell ref="B7:D7"/>
    <mergeCell ref="E7:H7"/>
    <mergeCell ref="J7:L7"/>
    <mergeCell ref="M7:O7"/>
    <mergeCell ref="S7:X7"/>
    <mergeCell ref="Y7:Z7"/>
    <mergeCell ref="AW7:AX7"/>
    <mergeCell ref="AY7:AZ7"/>
    <mergeCell ref="BA7:BB7"/>
    <mergeCell ref="B10:D10"/>
    <mergeCell ref="E10:G10"/>
    <mergeCell ref="I10:K10"/>
    <mergeCell ref="L10:Q10"/>
    <mergeCell ref="Y10:Z10"/>
    <mergeCell ref="AW10:AY10"/>
    <mergeCell ref="BA10:BC10"/>
    <mergeCell ref="BE10:BG10"/>
    <mergeCell ref="B12:Z12"/>
    <mergeCell ref="AV12:BQ12"/>
    <mergeCell ref="AV4:AV10"/>
    <mergeCell ref="BC7:BD7"/>
    <mergeCell ref="BE7:BF7"/>
    <mergeCell ref="BG7:BH7"/>
    <mergeCell ref="BI7:BJ7"/>
    <mergeCell ref="BK7:BL7"/>
    <mergeCell ref="BM7:BN7"/>
    <mergeCell ref="BO7:BP7"/>
    <mergeCell ref="B9:D9"/>
    <mergeCell ref="E9:G9"/>
    <mergeCell ref="I9:K9"/>
    <mergeCell ref="L9:Q9"/>
    <mergeCell ref="Y9:Z9"/>
    <mergeCell ref="AW9:AY9"/>
    <mergeCell ref="F13:G13"/>
    <mergeCell ref="I13:J13"/>
    <mergeCell ref="K13:L13"/>
    <mergeCell ref="M13:N13"/>
    <mergeCell ref="O13:P13"/>
    <mergeCell ref="R13:S13"/>
    <mergeCell ref="T13:U13"/>
    <mergeCell ref="W13:X13"/>
    <mergeCell ref="Y13:Z13"/>
    <mergeCell ref="I34:L34"/>
    <mergeCell ref="P34:Q34"/>
    <mergeCell ref="AB34:AS34"/>
    <mergeCell ref="F29:F30"/>
    <mergeCell ref="F32:F33"/>
    <mergeCell ref="P29:P30"/>
    <mergeCell ref="B29:C30"/>
    <mergeCell ref="D29:E30"/>
    <mergeCell ref="B32:C33"/>
    <mergeCell ref="D32:E33"/>
    <mergeCell ref="O32:P33"/>
    <mergeCell ref="J38:K38"/>
    <mergeCell ref="L38:N38"/>
    <mergeCell ref="P38:Q38"/>
    <mergeCell ref="R38:Z38"/>
    <mergeCell ref="B43:J43"/>
    <mergeCell ref="S43:U43"/>
    <mergeCell ref="X43:AA43"/>
    <mergeCell ref="AD43:AS43"/>
    <mergeCell ref="D44:E44"/>
    <mergeCell ref="F44:G44"/>
    <mergeCell ref="I44:J44"/>
    <mergeCell ref="L44:M44"/>
    <mergeCell ref="Q44:R44"/>
    <mergeCell ref="W44:X44"/>
    <mergeCell ref="AA44:AB44"/>
    <mergeCell ref="AD44:AE44"/>
    <mergeCell ref="AF44:AI44"/>
    <mergeCell ref="AM44:AN44"/>
    <mergeCell ref="AP44:AQ44"/>
    <mergeCell ref="AR44:AS44"/>
    <mergeCell ref="F40:H41"/>
    <mergeCell ref="AE47:AF47"/>
    <mergeCell ref="AG47:AH47"/>
    <mergeCell ref="AI45:AK45"/>
    <mergeCell ref="AL45:AO45"/>
    <mergeCell ref="AP45:AQ45"/>
    <mergeCell ref="AR45:AS45"/>
    <mergeCell ref="B46:G46"/>
    <mergeCell ref="L46:M46"/>
    <mergeCell ref="P46:R46"/>
    <mergeCell ref="W46:X46"/>
    <mergeCell ref="AA46:AB46"/>
    <mergeCell ref="AF46:AH46"/>
    <mergeCell ref="AI46:AM46"/>
    <mergeCell ref="AN46:AP46"/>
    <mergeCell ref="AQ46:AS46"/>
    <mergeCell ref="C45:E45"/>
    <mergeCell ref="F45:G45"/>
    <mergeCell ref="I45:J45"/>
    <mergeCell ref="L45:M45"/>
    <mergeCell ref="P45:T45"/>
    <mergeCell ref="U45:Z45"/>
    <mergeCell ref="AA45:AB45"/>
    <mergeCell ref="AD45:AE45"/>
    <mergeCell ref="AG45:AH45"/>
    <mergeCell ref="AI47:AK47"/>
    <mergeCell ref="AL47:AM47"/>
    <mergeCell ref="AN47:AO47"/>
    <mergeCell ref="AR47:AS47"/>
    <mergeCell ref="C48:E48"/>
    <mergeCell ref="F48:G48"/>
    <mergeCell ref="I48:J48"/>
    <mergeCell ref="L48:M48"/>
    <mergeCell ref="P48:S48"/>
    <mergeCell ref="U48:Z48"/>
    <mergeCell ref="AA48:AB48"/>
    <mergeCell ref="AE48:AF48"/>
    <mergeCell ref="AG48:AH48"/>
    <mergeCell ref="AI48:AK48"/>
    <mergeCell ref="AL48:AM48"/>
    <mergeCell ref="AN48:AO48"/>
    <mergeCell ref="AR48:AS48"/>
    <mergeCell ref="C47:E47"/>
    <mergeCell ref="F47:G47"/>
    <mergeCell ref="I47:J47"/>
    <mergeCell ref="L47:M47"/>
    <mergeCell ref="P47:S47"/>
    <mergeCell ref="U47:Z47"/>
    <mergeCell ref="AA47:AB47"/>
    <mergeCell ref="AV48:BQ48"/>
    <mergeCell ref="C49:E49"/>
    <mergeCell ref="F49:G49"/>
    <mergeCell ref="I49:J49"/>
    <mergeCell ref="L49:M49"/>
    <mergeCell ref="P49:S49"/>
    <mergeCell ref="U49:Z49"/>
    <mergeCell ref="AA49:AB49"/>
    <mergeCell ref="AE49:AF49"/>
    <mergeCell ref="AG49:AH49"/>
    <mergeCell ref="AI49:AK49"/>
    <mergeCell ref="AL49:AM49"/>
    <mergeCell ref="AN49:AO49"/>
    <mergeCell ref="AR49:AS49"/>
    <mergeCell ref="AN50:AO50"/>
    <mergeCell ref="AR50:AS50"/>
    <mergeCell ref="C51:E51"/>
    <mergeCell ref="F51:G51"/>
    <mergeCell ref="I51:J51"/>
    <mergeCell ref="L51:M51"/>
    <mergeCell ref="P51:S51"/>
    <mergeCell ref="U51:Z51"/>
    <mergeCell ref="AA51:AB51"/>
    <mergeCell ref="AE51:AF51"/>
    <mergeCell ref="AG51:AH51"/>
    <mergeCell ref="AI51:AK51"/>
    <mergeCell ref="AL51:AM51"/>
    <mergeCell ref="AN51:AO51"/>
    <mergeCell ref="AR51:AS51"/>
    <mergeCell ref="B50:G50"/>
    <mergeCell ref="L50:M50"/>
    <mergeCell ref="P50:S50"/>
    <mergeCell ref="U50:Z50"/>
    <mergeCell ref="AA50:AB50"/>
    <mergeCell ref="AE50:AF50"/>
    <mergeCell ref="AG50:AH50"/>
    <mergeCell ref="AI50:AK50"/>
    <mergeCell ref="AL50:AM50"/>
    <mergeCell ref="C52:E52"/>
    <mergeCell ref="F52:G52"/>
    <mergeCell ref="I52:J52"/>
    <mergeCell ref="L52:M52"/>
    <mergeCell ref="Q52:R52"/>
    <mergeCell ref="W52:X52"/>
    <mergeCell ref="AA52:AB52"/>
    <mergeCell ref="C53:E53"/>
    <mergeCell ref="F53:G53"/>
    <mergeCell ref="I53:J53"/>
    <mergeCell ref="L53:M53"/>
    <mergeCell ref="P53:T53"/>
    <mergeCell ref="U53:Z53"/>
    <mergeCell ref="AA53:AB53"/>
    <mergeCell ref="AA55:AB55"/>
    <mergeCell ref="AD55:AE55"/>
    <mergeCell ref="AF55:AG55"/>
    <mergeCell ref="AD53:AS53"/>
    <mergeCell ref="C54:E54"/>
    <mergeCell ref="F54:G54"/>
    <mergeCell ref="I54:J54"/>
    <mergeCell ref="L54:M54"/>
    <mergeCell ref="P54:T54"/>
    <mergeCell ref="U54:Z54"/>
    <mergeCell ref="AA54:AB54"/>
    <mergeCell ref="AI54:AM54"/>
    <mergeCell ref="AN54:AT54"/>
    <mergeCell ref="AA57:AB57"/>
    <mergeCell ref="AD57:AF57"/>
    <mergeCell ref="AG57:AH57"/>
    <mergeCell ref="AI55:AK55"/>
    <mergeCell ref="AL55:AM55"/>
    <mergeCell ref="AO55:AQ55"/>
    <mergeCell ref="AR55:AS55"/>
    <mergeCell ref="B56:G56"/>
    <mergeCell ref="L56:M56"/>
    <mergeCell ref="P56:T56"/>
    <mergeCell ref="U56:Z56"/>
    <mergeCell ref="AA56:AB56"/>
    <mergeCell ref="AD56:AE56"/>
    <mergeCell ref="AF56:AG56"/>
    <mergeCell ref="AI56:AK56"/>
    <mergeCell ref="AL56:AM56"/>
    <mergeCell ref="AO56:AQ56"/>
    <mergeCell ref="AR56:AS56"/>
    <mergeCell ref="C55:E55"/>
    <mergeCell ref="F55:G55"/>
    <mergeCell ref="I55:J55"/>
    <mergeCell ref="L55:M55"/>
    <mergeCell ref="P55:T55"/>
    <mergeCell ref="U55:Z55"/>
    <mergeCell ref="AD59:AF59"/>
    <mergeCell ref="AG59:AH59"/>
    <mergeCell ref="AI57:AK57"/>
    <mergeCell ref="AM57:AN57"/>
    <mergeCell ref="AO57:AS57"/>
    <mergeCell ref="C58:E58"/>
    <mergeCell ref="F58:G58"/>
    <mergeCell ref="I58:J58"/>
    <mergeCell ref="L58:M58"/>
    <mergeCell ref="P58:T58"/>
    <mergeCell ref="U58:Z58"/>
    <mergeCell ref="AA58:AB58"/>
    <mergeCell ref="AD58:AF58"/>
    <mergeCell ref="AG58:AH58"/>
    <mergeCell ref="AI58:AK58"/>
    <mergeCell ref="AM58:AN58"/>
    <mergeCell ref="AO58:AP58"/>
    <mergeCell ref="AR58:AS58"/>
    <mergeCell ref="C57:E57"/>
    <mergeCell ref="F57:G57"/>
    <mergeCell ref="I57:J57"/>
    <mergeCell ref="L57:M57"/>
    <mergeCell ref="P57:T57"/>
    <mergeCell ref="U57:Z57"/>
    <mergeCell ref="AI59:AK59"/>
    <mergeCell ref="AM59:AN59"/>
    <mergeCell ref="AO59:AP59"/>
    <mergeCell ref="AR59:AS59"/>
    <mergeCell ref="C60:E60"/>
    <mergeCell ref="F60:G60"/>
    <mergeCell ref="I60:J60"/>
    <mergeCell ref="L60:M60"/>
    <mergeCell ref="P60:T60"/>
    <mergeCell ref="U60:Z60"/>
    <mergeCell ref="AA60:AB60"/>
    <mergeCell ref="AD60:AF60"/>
    <mergeCell ref="AG60:AH60"/>
    <mergeCell ref="AI60:AK60"/>
    <mergeCell ref="AM60:AN60"/>
    <mergeCell ref="AO60:AP60"/>
    <mergeCell ref="AR60:AS60"/>
    <mergeCell ref="C59:E59"/>
    <mergeCell ref="F59:G59"/>
    <mergeCell ref="I59:J59"/>
    <mergeCell ref="L59:M59"/>
    <mergeCell ref="P59:T59"/>
    <mergeCell ref="U59:Z59"/>
    <mergeCell ref="AA59:AB59"/>
    <mergeCell ref="AO61:AP61"/>
    <mergeCell ref="AR61:AS61"/>
    <mergeCell ref="B62:G62"/>
    <mergeCell ref="L62:N62"/>
    <mergeCell ref="R62:W62"/>
    <mergeCell ref="AE62:AF62"/>
    <mergeCell ref="AG62:AK62"/>
    <mergeCell ref="AM62:AN62"/>
    <mergeCell ref="AO62:AP62"/>
    <mergeCell ref="AR62:AS62"/>
    <mergeCell ref="C61:E61"/>
    <mergeCell ref="F61:G61"/>
    <mergeCell ref="I61:J61"/>
    <mergeCell ref="L61:M61"/>
    <mergeCell ref="P61:T61"/>
    <mergeCell ref="U61:Z61"/>
    <mergeCell ref="AA61:AB61"/>
    <mergeCell ref="AE61:AK61"/>
    <mergeCell ref="AM61:AN61"/>
    <mergeCell ref="AV62:BQ62"/>
    <mergeCell ref="C63:E63"/>
    <mergeCell ref="F63:G63"/>
    <mergeCell ref="I63:J63"/>
    <mergeCell ref="L63:N63"/>
    <mergeCell ref="O63:Q63"/>
    <mergeCell ref="R63:T63"/>
    <mergeCell ref="V63:Y63"/>
    <mergeCell ref="AA63:AC63"/>
    <mergeCell ref="AE63:AF63"/>
    <mergeCell ref="AG63:AK63"/>
    <mergeCell ref="AM63:AN63"/>
    <mergeCell ref="AO63:AP63"/>
    <mergeCell ref="AR63:AS63"/>
    <mergeCell ref="C64:E64"/>
    <mergeCell ref="F64:G64"/>
    <mergeCell ref="I64:J64"/>
    <mergeCell ref="L64:N64"/>
    <mergeCell ref="O64:Q64"/>
    <mergeCell ref="R64:T64"/>
    <mergeCell ref="V64:Y64"/>
    <mergeCell ref="AA64:AC64"/>
    <mergeCell ref="AE64:AF64"/>
    <mergeCell ref="Z63:Z64"/>
    <mergeCell ref="AD63:AD64"/>
    <mergeCell ref="AG64:AK64"/>
    <mergeCell ref="AM64:AN64"/>
    <mergeCell ref="AO64:AP64"/>
    <mergeCell ref="AR64:AS64"/>
    <mergeCell ref="AW64:AX64"/>
    <mergeCell ref="AY64:BF64"/>
    <mergeCell ref="BG64:BH64"/>
    <mergeCell ref="BI64:BP64"/>
    <mergeCell ref="C65:E65"/>
    <mergeCell ref="F65:G65"/>
    <mergeCell ref="I65:J65"/>
    <mergeCell ref="L65:N65"/>
    <mergeCell ref="O65:Q65"/>
    <mergeCell ref="R65:T65"/>
    <mergeCell ref="V65:Y65"/>
    <mergeCell ref="AA65:AC65"/>
    <mergeCell ref="AE65:AF65"/>
    <mergeCell ref="AG65:AK65"/>
    <mergeCell ref="AM65:AN65"/>
    <mergeCell ref="AO65:AP65"/>
    <mergeCell ref="AR65:AS65"/>
    <mergeCell ref="AW65:AX65"/>
    <mergeCell ref="AY65:BB65"/>
    <mergeCell ref="BC65:BD65"/>
    <mergeCell ref="BE65:BI65"/>
    <mergeCell ref="BJ65:BK65"/>
    <mergeCell ref="BL65:BP65"/>
    <mergeCell ref="C66:E66"/>
    <mergeCell ref="F66:G66"/>
    <mergeCell ref="I66:J66"/>
    <mergeCell ref="L66:N66"/>
    <mergeCell ref="O66:Q66"/>
    <mergeCell ref="R66:T66"/>
    <mergeCell ref="V66:Y66"/>
    <mergeCell ref="AA66:AC66"/>
    <mergeCell ref="AE66:AF66"/>
    <mergeCell ref="AG66:AK66"/>
    <mergeCell ref="AM66:AN66"/>
    <mergeCell ref="AO66:AP66"/>
    <mergeCell ref="AR66:AS66"/>
    <mergeCell ref="BM66:BN66"/>
    <mergeCell ref="BO66:BP66"/>
    <mergeCell ref="BB67:BC67"/>
    <mergeCell ref="BD67:BI67"/>
    <mergeCell ref="BK67:BL67"/>
    <mergeCell ref="BM67:BN67"/>
    <mergeCell ref="BO67:BP67"/>
    <mergeCell ref="B68:G68"/>
    <mergeCell ref="H68:K68"/>
    <mergeCell ref="M68:O68"/>
    <mergeCell ref="P68:U68"/>
    <mergeCell ref="V68:AA68"/>
    <mergeCell ref="AB68:AG68"/>
    <mergeCell ref="AH68:AM68"/>
    <mergeCell ref="AN68:AS68"/>
    <mergeCell ref="B67:K67"/>
    <mergeCell ref="M67:O67"/>
    <mergeCell ref="P67:U67"/>
    <mergeCell ref="V67:AA67"/>
    <mergeCell ref="AB67:AG67"/>
    <mergeCell ref="AH67:AM67"/>
    <mergeCell ref="AN67:AS67"/>
    <mergeCell ref="AW67:AX67"/>
    <mergeCell ref="AY67:AZ67"/>
    <mergeCell ref="AW69:AX69"/>
    <mergeCell ref="AY69:BA69"/>
    <mergeCell ref="BC69:BE69"/>
    <mergeCell ref="BG69:BH69"/>
    <mergeCell ref="BI69:BJ69"/>
    <mergeCell ref="BL69:BM69"/>
    <mergeCell ref="BN69:BP69"/>
    <mergeCell ref="B70:U70"/>
    <mergeCell ref="W70:AS70"/>
    <mergeCell ref="AZ70:BA70"/>
    <mergeCell ref="BC70:BD70"/>
    <mergeCell ref="BE70:BF70"/>
    <mergeCell ref="BC71:BD71"/>
    <mergeCell ref="BE71:BF71"/>
    <mergeCell ref="C72:G72"/>
    <mergeCell ref="J72:N72"/>
    <mergeCell ref="Q72:U72"/>
    <mergeCell ref="W72:AA72"/>
    <mergeCell ref="AC72:AD72"/>
    <mergeCell ref="AF72:AK72"/>
    <mergeCell ref="AM72:AS72"/>
    <mergeCell ref="AX72:AY72"/>
    <mergeCell ref="AZ72:BA72"/>
    <mergeCell ref="BC72:BD72"/>
    <mergeCell ref="BE72:BF72"/>
    <mergeCell ref="C71:G71"/>
    <mergeCell ref="J71:N71"/>
    <mergeCell ref="Q71:U71"/>
    <mergeCell ref="W71:AA71"/>
    <mergeCell ref="AC71:AD71"/>
    <mergeCell ref="AF71:AK71"/>
    <mergeCell ref="AM71:AS71"/>
    <mergeCell ref="AX71:AY71"/>
    <mergeCell ref="AZ71:BA71"/>
    <mergeCell ref="C73:G73"/>
    <mergeCell ref="J73:N73"/>
    <mergeCell ref="Q73:U73"/>
    <mergeCell ref="W73:AG73"/>
    <mergeCell ref="AI73:AS73"/>
    <mergeCell ref="AX73:AY73"/>
    <mergeCell ref="AZ73:BA73"/>
    <mergeCell ref="BC73:BD73"/>
    <mergeCell ref="BE73:BF73"/>
    <mergeCell ref="C74:G74"/>
    <mergeCell ref="J74:N74"/>
    <mergeCell ref="Q74:U74"/>
    <mergeCell ref="W74:AG74"/>
    <mergeCell ref="AI74:AS74"/>
    <mergeCell ref="AX74:AY74"/>
    <mergeCell ref="AZ74:BA74"/>
    <mergeCell ref="BC74:BD74"/>
    <mergeCell ref="BE74:BF74"/>
    <mergeCell ref="BE75:BF75"/>
    <mergeCell ref="C76:G76"/>
    <mergeCell ref="J76:N76"/>
    <mergeCell ref="Q76:U76"/>
    <mergeCell ref="W76:AA76"/>
    <mergeCell ref="AC76:AS76"/>
    <mergeCell ref="AX76:AY76"/>
    <mergeCell ref="AZ76:BA76"/>
    <mergeCell ref="BC76:BD76"/>
    <mergeCell ref="BE76:BF76"/>
    <mergeCell ref="C75:G75"/>
    <mergeCell ref="J75:N75"/>
    <mergeCell ref="Q75:U75"/>
    <mergeCell ref="W75:AA75"/>
    <mergeCell ref="AC75:AH75"/>
    <mergeCell ref="AI75:AS75"/>
    <mergeCell ref="AX75:AY75"/>
    <mergeCell ref="AZ75:BA75"/>
    <mergeCell ref="BC75:BD75"/>
    <mergeCell ref="C77:G77"/>
    <mergeCell ref="J77:N77"/>
    <mergeCell ref="Q77:U77"/>
    <mergeCell ref="W77:AS77"/>
    <mergeCell ref="C78:G78"/>
    <mergeCell ref="J78:N78"/>
    <mergeCell ref="Q78:U78"/>
    <mergeCell ref="AW78:AX78"/>
    <mergeCell ref="AY78:BP78"/>
    <mergeCell ref="C79:G79"/>
    <mergeCell ref="J79:N79"/>
    <mergeCell ref="Q79:U79"/>
    <mergeCell ref="AW79:AX79"/>
    <mergeCell ref="AY79:BP79"/>
    <mergeCell ref="C80:G80"/>
    <mergeCell ref="J80:N80"/>
    <mergeCell ref="Q80:U80"/>
    <mergeCell ref="AW80:AX80"/>
    <mergeCell ref="AY80:BP80"/>
    <mergeCell ref="C81:G81"/>
    <mergeCell ref="J81:N81"/>
    <mergeCell ref="Q81:U81"/>
    <mergeCell ref="AW81:AX81"/>
    <mergeCell ref="AY81:BF81"/>
    <mergeCell ref="BG81:BH81"/>
    <mergeCell ref="BI81:BP81"/>
    <mergeCell ref="C82:G82"/>
    <mergeCell ref="J82:N82"/>
    <mergeCell ref="Q82:U82"/>
    <mergeCell ref="AW82:AX82"/>
    <mergeCell ref="C83:G83"/>
    <mergeCell ref="J83:N83"/>
    <mergeCell ref="Q83:U83"/>
    <mergeCell ref="C84:G84"/>
    <mergeCell ref="J84:N84"/>
    <mergeCell ref="Q84:U84"/>
    <mergeCell ref="C85:G85"/>
    <mergeCell ref="J85:N85"/>
    <mergeCell ref="Q85:U85"/>
    <mergeCell ref="C86:G86"/>
    <mergeCell ref="J86:N86"/>
    <mergeCell ref="Q86:U86"/>
    <mergeCell ref="B88:G88"/>
    <mergeCell ref="I88:N88"/>
    <mergeCell ref="O88:W88"/>
    <mergeCell ref="Y88:AS88"/>
    <mergeCell ref="C89:G89"/>
    <mergeCell ref="H89:W89"/>
    <mergeCell ref="Z89:AD89"/>
    <mergeCell ref="AE89:AS89"/>
    <mergeCell ref="C90:G90"/>
    <mergeCell ref="H90:W90"/>
    <mergeCell ref="Z90:AD90"/>
    <mergeCell ref="AE90:AS90"/>
    <mergeCell ref="C91:G91"/>
    <mergeCell ref="H91:W91"/>
    <mergeCell ref="Z91:AD91"/>
    <mergeCell ref="AE91:AS91"/>
    <mergeCell ref="C92:G92"/>
    <mergeCell ref="H92:W92"/>
    <mergeCell ref="Z92:AD92"/>
    <mergeCell ref="AE92:AS92"/>
    <mergeCell ref="C93:G93"/>
    <mergeCell ref="H93:W93"/>
    <mergeCell ref="Z93:AD93"/>
    <mergeCell ref="AE93:AS93"/>
    <mergeCell ref="C94:G94"/>
    <mergeCell ref="H94:W94"/>
    <mergeCell ref="Z94:AD94"/>
    <mergeCell ref="AE94:AS94"/>
    <mergeCell ref="C95:G95"/>
    <mergeCell ref="H95:W95"/>
    <mergeCell ref="Z95:AD95"/>
    <mergeCell ref="AE95:AS95"/>
    <mergeCell ref="C96:G96"/>
    <mergeCell ref="H96:W96"/>
    <mergeCell ref="Z96:AD96"/>
    <mergeCell ref="AE96:AS96"/>
    <mergeCell ref="C97:G97"/>
    <mergeCell ref="H97:W97"/>
    <mergeCell ref="Z97:AD97"/>
    <mergeCell ref="AE97:AS97"/>
    <mergeCell ref="C98:G98"/>
    <mergeCell ref="H98:W98"/>
    <mergeCell ref="Z98:AD98"/>
    <mergeCell ref="AE98:AS98"/>
    <mergeCell ref="AW98:AX98"/>
    <mergeCell ref="C99:G99"/>
    <mergeCell ref="H99:W99"/>
    <mergeCell ref="Z99:AD99"/>
    <mergeCell ref="AE99:AS99"/>
    <mergeCell ref="C100:G100"/>
    <mergeCell ref="H100:W100"/>
    <mergeCell ref="Z100:AD100"/>
    <mergeCell ref="AE100:AS100"/>
    <mergeCell ref="C101:G101"/>
    <mergeCell ref="H101:W101"/>
    <mergeCell ref="Z101:AD101"/>
    <mergeCell ref="AE101:AS101"/>
    <mergeCell ref="C102:G102"/>
    <mergeCell ref="H102:W102"/>
    <mergeCell ref="Z102:AD102"/>
    <mergeCell ref="AE102:AS102"/>
    <mergeCell ref="C103:G103"/>
    <mergeCell ref="H103:W103"/>
    <mergeCell ref="Z103:AD103"/>
    <mergeCell ref="AE103:AS103"/>
    <mergeCell ref="AE109:AS109"/>
    <mergeCell ref="C104:G104"/>
    <mergeCell ref="H104:W104"/>
    <mergeCell ref="Z104:AD104"/>
    <mergeCell ref="AE104:AS104"/>
    <mergeCell ref="C105:G105"/>
    <mergeCell ref="H105:W105"/>
    <mergeCell ref="Z105:AD105"/>
    <mergeCell ref="AE105:AS105"/>
    <mergeCell ref="C106:G106"/>
    <mergeCell ref="H106:W106"/>
    <mergeCell ref="C114:G114"/>
    <mergeCell ref="H114:W114"/>
    <mergeCell ref="Z114:AD114"/>
    <mergeCell ref="AE114:AS114"/>
    <mergeCell ref="C115:G115"/>
    <mergeCell ref="H115:W115"/>
    <mergeCell ref="Z115:AD115"/>
    <mergeCell ref="AE115:AS115"/>
    <mergeCell ref="C110:G110"/>
    <mergeCell ref="H110:W110"/>
    <mergeCell ref="Z110:AD110"/>
    <mergeCell ref="AE110:AS110"/>
    <mergeCell ref="C111:G111"/>
    <mergeCell ref="H111:W111"/>
    <mergeCell ref="Z111:AD111"/>
    <mergeCell ref="AE111:AS111"/>
    <mergeCell ref="C112:G112"/>
    <mergeCell ref="H112:W112"/>
    <mergeCell ref="Z112:AD112"/>
    <mergeCell ref="AE112:AS112"/>
    <mergeCell ref="Z116:AD116"/>
    <mergeCell ref="AE116:AS116"/>
    <mergeCell ref="B117:W117"/>
    <mergeCell ref="Z117:AD117"/>
    <mergeCell ref="AE117:AS117"/>
    <mergeCell ref="C118:G118"/>
    <mergeCell ref="H118:W118"/>
    <mergeCell ref="Z118:AD118"/>
    <mergeCell ref="AE118:AS118"/>
    <mergeCell ref="C119:G119"/>
    <mergeCell ref="H119:W119"/>
    <mergeCell ref="Z119:AD119"/>
    <mergeCell ref="AE119:AS119"/>
    <mergeCell ref="C120:G120"/>
    <mergeCell ref="H120:W120"/>
    <mergeCell ref="Z120:AD120"/>
    <mergeCell ref="AE120:AS120"/>
    <mergeCell ref="C121:G121"/>
    <mergeCell ref="H121:W121"/>
    <mergeCell ref="Z121:AD121"/>
    <mergeCell ref="AE121:AS121"/>
    <mergeCell ref="Z126:AD126"/>
    <mergeCell ref="AE126:AS126"/>
    <mergeCell ref="C127:G127"/>
    <mergeCell ref="H127:W127"/>
    <mergeCell ref="Z127:AD127"/>
    <mergeCell ref="AE127:AS127"/>
    <mergeCell ref="C122:G122"/>
    <mergeCell ref="H122:W122"/>
    <mergeCell ref="Z122:AD122"/>
    <mergeCell ref="AE122:AS122"/>
    <mergeCell ref="C123:G123"/>
    <mergeCell ref="H123:W123"/>
    <mergeCell ref="Z123:AD123"/>
    <mergeCell ref="AE123:AS123"/>
    <mergeCell ref="C124:G124"/>
    <mergeCell ref="H124:W124"/>
    <mergeCell ref="Z124:AD124"/>
    <mergeCell ref="AE124:AS124"/>
    <mergeCell ref="B141:W141"/>
    <mergeCell ref="B142:W142"/>
    <mergeCell ref="C128:G128"/>
    <mergeCell ref="H128:W128"/>
    <mergeCell ref="Z128:AD128"/>
    <mergeCell ref="AE128:AS128"/>
    <mergeCell ref="B130:W130"/>
    <mergeCell ref="Y130:AS130"/>
    <mergeCell ref="B131:W131"/>
    <mergeCell ref="B132:W132"/>
    <mergeCell ref="B133:W133"/>
    <mergeCell ref="Y131:AS142"/>
    <mergeCell ref="B137:W137"/>
    <mergeCell ref="B138:W138"/>
    <mergeCell ref="B139:W139"/>
    <mergeCell ref="B140:W140"/>
    <mergeCell ref="A14:A15"/>
    <mergeCell ref="A16:A17"/>
    <mergeCell ref="A18:A19"/>
    <mergeCell ref="A20:A21"/>
    <mergeCell ref="A22:A23"/>
    <mergeCell ref="A24:A25"/>
    <mergeCell ref="B14:B15"/>
    <mergeCell ref="B16:B17"/>
    <mergeCell ref="B18:B19"/>
    <mergeCell ref="B20:B21"/>
    <mergeCell ref="B22:B23"/>
    <mergeCell ref="B24:B25"/>
    <mergeCell ref="H16:H17"/>
    <mergeCell ref="H18:H19"/>
    <mergeCell ref="H20:H21"/>
    <mergeCell ref="H22:H23"/>
    <mergeCell ref="H24:H25"/>
    <mergeCell ref="I35:I36"/>
    <mergeCell ref="N32:N33"/>
    <mergeCell ref="F16:G17"/>
    <mergeCell ref="I16:J17"/>
    <mergeCell ref="K16:L17"/>
    <mergeCell ref="M16:N17"/>
    <mergeCell ref="I24:J25"/>
    <mergeCell ref="K24:L25"/>
    <mergeCell ref="M24:N25"/>
    <mergeCell ref="G29:H30"/>
    <mergeCell ref="J32:K33"/>
    <mergeCell ref="L32:M33"/>
    <mergeCell ref="G32:H33"/>
    <mergeCell ref="B27:Z27"/>
    <mergeCell ref="G28:H28"/>
    <mergeCell ref="N28:O28"/>
    <mergeCell ref="Q28:R28"/>
    <mergeCell ref="J31:S31"/>
    <mergeCell ref="G34:H34"/>
    <mergeCell ref="Q16:Q17"/>
    <mergeCell ref="Q18:Q19"/>
    <mergeCell ref="Q20:Q21"/>
    <mergeCell ref="Q22:Q23"/>
    <mergeCell ref="Q24:Q25"/>
    <mergeCell ref="U63:U64"/>
    <mergeCell ref="V14:V15"/>
    <mergeCell ref="V16:V17"/>
    <mergeCell ref="V18:V19"/>
    <mergeCell ref="V20:V21"/>
    <mergeCell ref="V22:V23"/>
    <mergeCell ref="V24:V25"/>
    <mergeCell ref="R16:S17"/>
    <mergeCell ref="T16:U17"/>
    <mergeCell ref="Q32:S33"/>
    <mergeCell ref="O16:P17"/>
    <mergeCell ref="W16:X17"/>
    <mergeCell ref="Y16:Z17"/>
    <mergeCell ref="C16:E17"/>
    <mergeCell ref="C18:E19"/>
    <mergeCell ref="C20:E21"/>
    <mergeCell ref="C22:E23"/>
    <mergeCell ref="C24:E25"/>
    <mergeCell ref="F18:G19"/>
    <mergeCell ref="R18:S19"/>
    <mergeCell ref="T18:U19"/>
    <mergeCell ref="F20:G21"/>
    <mergeCell ref="R20:S21"/>
    <mergeCell ref="T20:U21"/>
    <mergeCell ref="F22:G23"/>
    <mergeCell ref="R22:S23"/>
    <mergeCell ref="T22:U23"/>
    <mergeCell ref="F24:G25"/>
    <mergeCell ref="R24:S25"/>
    <mergeCell ref="T24:U25"/>
    <mergeCell ref="I18:J19"/>
    <mergeCell ref="K18:L19"/>
    <mergeCell ref="M18:N19"/>
    <mergeCell ref="O18:P19"/>
    <mergeCell ref="W18:X19"/>
    <mergeCell ref="Y18:Z19"/>
    <mergeCell ref="I20:J21"/>
    <mergeCell ref="K20:L21"/>
    <mergeCell ref="M20:N21"/>
    <mergeCell ref="O20:P21"/>
    <mergeCell ref="W20:X21"/>
    <mergeCell ref="Y20:Z21"/>
    <mergeCell ref="I22:J23"/>
    <mergeCell ref="K22:L23"/>
    <mergeCell ref="M22:N23"/>
    <mergeCell ref="O22:P23"/>
    <mergeCell ref="W22:X23"/>
    <mergeCell ref="Y22:Z23"/>
    <mergeCell ref="F14:G15"/>
    <mergeCell ref="R14:S15"/>
    <mergeCell ref="T14:U15"/>
    <mergeCell ref="I14:J15"/>
    <mergeCell ref="K14:L15"/>
    <mergeCell ref="M14:N15"/>
    <mergeCell ref="O14:P15"/>
    <mergeCell ref="W14:X15"/>
    <mergeCell ref="Y14:Z15"/>
    <mergeCell ref="Q14:Q15"/>
    <mergeCell ref="H14:H15"/>
    <mergeCell ref="C14:E15"/>
    <mergeCell ref="J29:L30"/>
    <mergeCell ref="M29:O30"/>
    <mergeCell ref="Q29:S30"/>
    <mergeCell ref="U9:W10"/>
    <mergeCell ref="BH9:BP10"/>
    <mergeCell ref="AV20:AY21"/>
    <mergeCell ref="AV22:AY23"/>
    <mergeCell ref="AV24:AY25"/>
    <mergeCell ref="AZ20:BQ21"/>
    <mergeCell ref="AZ22:BQ23"/>
    <mergeCell ref="AZ24:BQ25"/>
    <mergeCell ref="AV16:AY17"/>
    <mergeCell ref="AV18:AY19"/>
    <mergeCell ref="AZ16:BQ17"/>
    <mergeCell ref="AZ18:BQ19"/>
    <mergeCell ref="AV14:AY15"/>
    <mergeCell ref="AZ14:BQ15"/>
    <mergeCell ref="AB3:AS33"/>
    <mergeCell ref="O24:P25"/>
    <mergeCell ref="W24:X25"/>
    <mergeCell ref="Y24:Z25"/>
    <mergeCell ref="Q6:R7"/>
    <mergeCell ref="S9:T10"/>
    <mergeCell ref="AD35:AS36"/>
    <mergeCell ref="AB38:AC39"/>
    <mergeCell ref="AD38:AS39"/>
    <mergeCell ref="AB40:AC41"/>
    <mergeCell ref="AD40:AS41"/>
    <mergeCell ref="F35:F36"/>
    <mergeCell ref="B134:W134"/>
    <mergeCell ref="B135:W135"/>
    <mergeCell ref="B136:W136"/>
    <mergeCell ref="G35:H36"/>
    <mergeCell ref="B40:E41"/>
    <mergeCell ref="J40:M41"/>
    <mergeCell ref="L35:Z36"/>
    <mergeCell ref="N40:P41"/>
    <mergeCell ref="W40:Y41"/>
    <mergeCell ref="S40:V41"/>
    <mergeCell ref="B37:E38"/>
    <mergeCell ref="F37:H38"/>
    <mergeCell ref="C125:G125"/>
    <mergeCell ref="H125:W125"/>
    <mergeCell ref="Z125:AD125"/>
    <mergeCell ref="AE125:AS125"/>
    <mergeCell ref="C126:G126"/>
    <mergeCell ref="H126:W126"/>
    <mergeCell ref="AW83:BP97"/>
    <mergeCell ref="AW99:BP113"/>
    <mergeCell ref="BH71:BP76"/>
    <mergeCell ref="V29:W33"/>
    <mergeCell ref="X29:Y33"/>
    <mergeCell ref="B35:C36"/>
    <mergeCell ref="D35:E36"/>
    <mergeCell ref="J35:K36"/>
    <mergeCell ref="AB35:AC36"/>
    <mergeCell ref="W78:AS86"/>
    <mergeCell ref="C113:G113"/>
    <mergeCell ref="H113:W113"/>
    <mergeCell ref="Z113:AD113"/>
    <mergeCell ref="AE113:AS113"/>
    <mergeCell ref="C107:G107"/>
    <mergeCell ref="H107:W107"/>
    <mergeCell ref="Y107:AS107"/>
    <mergeCell ref="C108:G108"/>
    <mergeCell ref="H108:W108"/>
    <mergeCell ref="Z108:AD108"/>
    <mergeCell ref="AE108:AS108"/>
    <mergeCell ref="C109:G109"/>
    <mergeCell ref="H109:W109"/>
    <mergeCell ref="Z109:AD109"/>
  </mergeCells>
  <phoneticPr fontId="103" type="noConversion"/>
  <conditionalFormatting sqref="S4:X4">
    <cfRule type="dataBar" priority="81">
      <dataBar>
        <cfvo type="num" val="0"/>
        <cfvo type="num" val="355000"/>
        <color rgb="FF00CC5B"/>
      </dataBar>
      <extLst>
        <ext xmlns:x14="http://schemas.microsoft.com/office/spreadsheetml/2009/9/main" uri="{B025F937-C7B1-47D3-B67F-A62EFF666E3E}">
          <x14:id>{B21989B7-9EEF-4756-9BF7-6376CD89EB08}</x14:id>
        </ext>
      </extLst>
    </cfRule>
  </conditionalFormatting>
  <conditionalFormatting sqref="C14">
    <cfRule type="expression" dxfId="51" priority="12">
      <formula>$A$14=TRUE</formula>
    </cfRule>
  </conditionalFormatting>
  <conditionalFormatting sqref="C16">
    <cfRule type="expression" dxfId="50" priority="11">
      <formula>$A$16=TRUE</formula>
    </cfRule>
  </conditionalFormatting>
  <conditionalFormatting sqref="C18">
    <cfRule type="expression" dxfId="49" priority="10">
      <formula>$A$18=TRUE</formula>
    </cfRule>
  </conditionalFormatting>
  <conditionalFormatting sqref="C20">
    <cfRule type="expression" dxfId="48" priority="9">
      <formula>$A$20=TRUE</formula>
    </cfRule>
  </conditionalFormatting>
  <conditionalFormatting sqref="C22">
    <cfRule type="expression" dxfId="47" priority="8">
      <formula>$A$22=TRUE</formula>
    </cfRule>
  </conditionalFormatting>
  <conditionalFormatting sqref="C24">
    <cfRule type="expression" dxfId="46" priority="7">
      <formula>$A$24=TRUE</formula>
    </cfRule>
  </conditionalFormatting>
  <conditionalFormatting sqref="J31:S31">
    <cfRule type="dataBar" priority="1">
      <dataBar showValue="0">
        <cfvo type="num" val="0"/>
        <cfvo type="num" val="$Q$29"/>
        <color rgb="FF00E900"/>
      </dataBar>
      <extLst>
        <ext xmlns:x14="http://schemas.microsoft.com/office/spreadsheetml/2009/9/main" uri="{B025F937-C7B1-47D3-B67F-A62EFF666E3E}">
          <x14:id>{676FC064-8E5F-465D-9B13-C76C16F21A33}</x14:id>
        </ext>
      </extLst>
    </cfRule>
  </conditionalFormatting>
  <conditionalFormatting sqref="C45">
    <cfRule type="expression" dxfId="45" priority="35">
      <formula>$A$45=TRUE</formula>
    </cfRule>
  </conditionalFormatting>
  <conditionalFormatting sqref="C47">
    <cfRule type="expression" dxfId="44" priority="34">
      <formula>$A$47=TRUE</formula>
    </cfRule>
  </conditionalFormatting>
  <conditionalFormatting sqref="C48">
    <cfRule type="expression" dxfId="43" priority="33">
      <formula>$A$48=TRUE</formula>
    </cfRule>
  </conditionalFormatting>
  <conditionalFormatting sqref="C49">
    <cfRule type="expression" dxfId="42" priority="32">
      <formula>$A$49=TRUE</formula>
    </cfRule>
  </conditionalFormatting>
  <conditionalFormatting sqref="C51">
    <cfRule type="expression" dxfId="41" priority="31">
      <formula>$A$51=TRUE</formula>
    </cfRule>
  </conditionalFormatting>
  <conditionalFormatting sqref="C52">
    <cfRule type="expression" dxfId="40" priority="30">
      <formula>$A$52=TRUE</formula>
    </cfRule>
  </conditionalFormatting>
  <conditionalFormatting sqref="C53">
    <cfRule type="expression" dxfId="39" priority="29">
      <formula>$A$53=TRUE</formula>
    </cfRule>
  </conditionalFormatting>
  <conditionalFormatting sqref="C54">
    <cfRule type="expression" dxfId="38" priority="28">
      <formula>$A$54=TRUE</formula>
    </cfRule>
  </conditionalFormatting>
  <conditionalFormatting sqref="C55">
    <cfRule type="expression" dxfId="37" priority="27">
      <formula>$A$55=TRUE</formula>
    </cfRule>
  </conditionalFormatting>
  <conditionalFormatting sqref="C57">
    <cfRule type="expression" dxfId="36" priority="26">
      <formula>$A$57=TRUE</formula>
    </cfRule>
  </conditionalFormatting>
  <conditionalFormatting sqref="C58">
    <cfRule type="expression" dxfId="35" priority="25">
      <formula>$A$58=TRUE</formula>
    </cfRule>
  </conditionalFormatting>
  <conditionalFormatting sqref="C59">
    <cfRule type="expression" dxfId="34" priority="24">
      <formula>$A$59=TRUE</formula>
    </cfRule>
  </conditionalFormatting>
  <conditionalFormatting sqref="C60">
    <cfRule type="expression" dxfId="33" priority="23">
      <formula>$A$60=TRUE</formula>
    </cfRule>
  </conditionalFormatting>
  <conditionalFormatting sqref="C61">
    <cfRule type="expression" dxfId="32" priority="22">
      <formula>$A$61=TRUE</formula>
    </cfRule>
  </conditionalFormatting>
  <conditionalFormatting sqref="C63">
    <cfRule type="expression" dxfId="31" priority="21">
      <formula>$A$63=TRUE</formula>
    </cfRule>
  </conditionalFormatting>
  <conditionalFormatting sqref="C64">
    <cfRule type="expression" dxfId="30" priority="20">
      <formula>$A$64=TRUE</formula>
    </cfRule>
  </conditionalFormatting>
  <conditionalFormatting sqref="C65">
    <cfRule type="expression" dxfId="29" priority="19">
      <formula>$A$65=TRUE</formula>
    </cfRule>
  </conditionalFormatting>
  <conditionalFormatting sqref="C66">
    <cfRule type="expression" dxfId="28" priority="18">
      <formula>$A$66=TRUE</formula>
    </cfRule>
  </conditionalFormatting>
  <conditionalFormatting sqref="V66:Y66">
    <cfRule type="expression" dxfId="27" priority="56">
      <formula>$V$66="重载"</formula>
    </cfRule>
    <cfRule type="expression" dxfId="26" priority="57">
      <formula>$V$66="中载"</formula>
    </cfRule>
    <cfRule type="expression" dxfId="25" priority="58">
      <formula>$V$66="轻载"</formula>
    </cfRule>
  </conditionalFormatting>
  <conditionalFormatting sqref="B72:B86 I72:I86 P72:P86">
    <cfRule type="containsText" dxfId="24" priority="4" operator="containsText" text=".">
      <formula>NOT(ISERROR(SEARCH(".",B72)))</formula>
    </cfRule>
  </conditionalFormatting>
  <conditionalFormatting sqref="C72:G86 J72:N86 Q72:U86">
    <cfRule type="duplicateValues" dxfId="23" priority="5"/>
  </conditionalFormatting>
  <dataValidations count="10">
    <dataValidation type="list" allowBlank="1" showInputMessage="1" showErrorMessage="1" sqref="AO6:AR6" xr:uid="{00000000-0002-0000-0100-000003000000}">
      <formula1>"守序善良,中立善良,混乱善良,守序中立,绝对中立,混乱中立,守序邪恶,中立邪恶,混乱邪恶"</formula1>
    </dataValidation>
    <dataValidation type="list" allowBlank="1" showInputMessage="1" sqref="E7:G7 H7" xr:uid="{00000000-0002-0000-0100-000004000000}">
      <formula1>INDIRECT(E6)</formula1>
    </dataValidation>
    <dataValidation type="list" allowBlank="1" showInputMessage="1" sqref="L9:Q9 BL65:BP65" xr:uid="{00000000-0002-0000-0100-000005000000}">
      <formula1>"守序善良,中立善良,混乱善良,守序中立,绝对中立,混乱中立,守序邪恶,中立邪恶,混乱邪恶"</formula1>
    </dataValidation>
    <dataValidation type="list" allowBlank="1" showInputMessage="1" showErrorMessage="1" sqref="F37 H37" xr:uid="{00000000-0002-0000-0100-000006000000}">
      <formula1>"力量,敏捷,体质,智力,感知,魅力"</formula1>
    </dataValidation>
    <dataValidation type="list" allowBlank="1" showInputMessage="1" sqref="O45:T45" xr:uid="{00000000-0002-0000-0100-000009000000}">
      <formula1>INDIRECT($L$45)</formula1>
    </dataValidation>
    <dataValidation type="list" allowBlank="1" showInputMessage="1" sqref="U47:Z47 U48:Z51" xr:uid="{00000000-0002-0000-0100-00000C000000}">
      <formula1>INDIRECT($L47)</formula1>
    </dataValidation>
    <dataValidation type="list" allowBlank="1" showInputMessage="1" showErrorMessage="1" sqref="AD58:AF58 AD59:AF59 AD60:AF60" xr:uid="{00000000-0002-0000-0100-000010000000}">
      <formula1>"智力,感知,魅力"</formula1>
    </dataValidation>
    <dataValidation type="list" allowBlank="1" showInputMessage="1" prompt="该表格整合收录了部分拓展职业，如果要使用拓展职业请先咨询下你家的DM哦~_x000a_" sqref="I88:N88" xr:uid="{00000000-0002-0000-0100-000014000000}">
      <formula1>INDIRECT($B$88)</formula1>
    </dataValidation>
    <dataValidation allowBlank="1" showInputMessage="1" showErrorMessage="1" prompt="由于部分武器仅具有命中或伤害加值，因此该处加值只会被攻击骰结算。_x000a_如需加上伤害骰加值可以直接修改伤害骰。_x000a_" sqref="T47:T51" xr:uid="{00000000-0002-0000-0100-000019000000}"/>
    <dataValidation allowBlank="1" showInputMessage="1" showErrorMessage="1" sqref="AM47:AM51" xr:uid="{00000000-0002-0000-0100-00001B000000}"/>
  </dataValidations>
  <printOptions horizontalCentered="1"/>
  <pageMargins left="0" right="0" top="0" bottom="0" header="0" footer="0"/>
  <pageSetup paperSize="9" scale="95" fitToHeight="0" orientation="portrait"/>
  <rowBreaks count="2" manualBreakCount="2">
    <brk id="68" max="45" man="1"/>
    <brk id="115" max="45" man="1"/>
  </rowBreaks>
  <ignoredErrors>
    <ignoredError sqref="AG45" unlockedFormula="1"/>
  </ignoredErrors>
  <drawing r:id="rId1"/>
  <legacyDrawing r:id="rId2"/>
  <mc:AlternateContent xmlns:mc="http://schemas.openxmlformats.org/markup-compatibility/2006">
    <mc:Choice Requires="x14">
      <controls>
        <mc:AlternateContent xmlns:mc="http://schemas.openxmlformats.org/markup-compatibility/2006">
          <mc:Choice Requires="x14">
            <control shapeId="2061" r:id="rId3" name="Spinner 13">
              <controlPr defaultSize="0" autoPict="0">
                <anchor moveWithCells="1">
                  <from>
                    <xdr:col>19</xdr:col>
                    <xdr:colOff>0</xdr:colOff>
                    <xdr:row>31</xdr:row>
                    <xdr:rowOff>0</xdr:rowOff>
                  </from>
                  <to>
                    <xdr:col>20</xdr:col>
                    <xdr:colOff>38100</xdr:colOff>
                    <xdr:row>32</xdr:row>
                    <xdr:rowOff>95250</xdr:rowOff>
                  </to>
                </anchor>
              </controlPr>
            </control>
          </mc:Choice>
        </mc:AlternateContent>
        <mc:AlternateContent xmlns:mc="http://schemas.openxmlformats.org/markup-compatibility/2006">
          <mc:Choice Requires="x14">
            <control shapeId="2062" r:id="rId4" name="Spinner 14">
              <controlPr defaultSize="0" autoPict="0">
                <anchor moveWithCells="1">
                  <from>
                    <xdr:col>19</xdr:col>
                    <xdr:colOff>0</xdr:colOff>
                    <xdr:row>28</xdr:row>
                    <xdr:rowOff>0</xdr:rowOff>
                  </from>
                  <to>
                    <xdr:col>20</xdr:col>
                    <xdr:colOff>38100</xdr:colOff>
                    <xdr:row>29</xdr:row>
                    <xdr:rowOff>209550</xdr:rowOff>
                  </to>
                </anchor>
              </controlPr>
            </control>
          </mc:Choice>
        </mc:AlternateContent>
        <mc:AlternateContent xmlns:mc="http://schemas.openxmlformats.org/markup-compatibility/2006">
          <mc:Choice Requires="x14">
            <control shapeId="2064" r:id="rId5" name="Spinner 16">
              <controlPr defaultSize="0" autoPict="0">
                <anchor moveWithCells="1">
                  <from>
                    <xdr:col>25</xdr:col>
                    <xdr:colOff>0</xdr:colOff>
                    <xdr:row>27</xdr:row>
                    <xdr:rowOff>209550</xdr:rowOff>
                  </from>
                  <to>
                    <xdr:col>26</xdr:col>
                    <xdr:colOff>38100</xdr:colOff>
                    <xdr:row>32</xdr:row>
                    <xdr:rowOff>88900</xdr:rowOff>
                  </to>
                </anchor>
              </controlPr>
            </control>
          </mc:Choice>
        </mc:AlternateContent>
        <mc:AlternateContent xmlns:mc="http://schemas.openxmlformats.org/markup-compatibility/2006">
          <mc:Choice Requires="x14">
            <control shapeId="2067" r:id="rId6" name="Check Box 19">
              <controlPr defaultSize="0" autoPict="0">
                <anchor moveWithCells="1">
                  <from>
                    <xdr:col>1</xdr:col>
                    <xdr:colOff>19050</xdr:colOff>
                    <xdr:row>32</xdr:row>
                    <xdr:rowOff>88900</xdr:rowOff>
                  </from>
                  <to>
                    <xdr:col>3</xdr:col>
                    <xdr:colOff>88900</xdr:colOff>
                    <xdr:row>34</xdr:row>
                    <xdr:rowOff>6350</xdr:rowOff>
                  </to>
                </anchor>
              </controlPr>
            </control>
          </mc:Choice>
        </mc:AlternateContent>
        <mc:AlternateContent xmlns:mc="http://schemas.openxmlformats.org/markup-compatibility/2006">
          <mc:Choice Requires="x14">
            <control shapeId="2068" r:id="rId7" name="Check Box 20">
              <controlPr defaultSize="0" autoPict="0">
                <anchor moveWithCells="1">
                  <from>
                    <xdr:col>34</xdr:col>
                    <xdr:colOff>25400</xdr:colOff>
                    <xdr:row>43</xdr:row>
                    <xdr:rowOff>209550</xdr:rowOff>
                  </from>
                  <to>
                    <xdr:col>36</xdr:col>
                    <xdr:colOff>95250</xdr:colOff>
                    <xdr:row>44</xdr:row>
                    <xdr:rowOff>209550</xdr:rowOff>
                  </to>
                </anchor>
              </controlPr>
            </control>
          </mc:Choice>
        </mc:AlternateContent>
        <mc:AlternateContent xmlns:mc="http://schemas.openxmlformats.org/markup-compatibility/2006">
          <mc:Choice Requires="x14">
            <control shapeId="2071" r:id="rId8" name="Spinner 23">
              <controlPr defaultSize="0" autoPict="0">
                <anchor moveWithCells="1">
                  <from>
                    <xdr:col>45</xdr:col>
                    <xdr:colOff>0</xdr:colOff>
                    <xdr:row>46</xdr:row>
                    <xdr:rowOff>0</xdr:rowOff>
                  </from>
                  <to>
                    <xdr:col>46</xdr:col>
                    <xdr:colOff>0</xdr:colOff>
                    <xdr:row>46</xdr:row>
                    <xdr:rowOff>209550</xdr:rowOff>
                  </to>
                </anchor>
              </controlPr>
            </control>
          </mc:Choice>
        </mc:AlternateContent>
        <mc:AlternateContent xmlns:mc="http://schemas.openxmlformats.org/markup-compatibility/2006">
          <mc:Choice Requires="x14">
            <control shapeId="2076" r:id="rId9" name="Spinner 28">
              <controlPr defaultSize="0" autoPict="0">
                <anchor moveWithCells="1">
                  <from>
                    <xdr:col>45</xdr:col>
                    <xdr:colOff>0</xdr:colOff>
                    <xdr:row>47</xdr:row>
                    <xdr:rowOff>0</xdr:rowOff>
                  </from>
                  <to>
                    <xdr:col>46</xdr:col>
                    <xdr:colOff>0</xdr:colOff>
                    <xdr:row>47</xdr:row>
                    <xdr:rowOff>209550</xdr:rowOff>
                  </to>
                </anchor>
              </controlPr>
            </control>
          </mc:Choice>
        </mc:AlternateContent>
        <mc:AlternateContent xmlns:mc="http://schemas.openxmlformats.org/markup-compatibility/2006">
          <mc:Choice Requires="x14">
            <control shapeId="2077" r:id="rId10" name="Spinner 29">
              <controlPr defaultSize="0" autoPict="0">
                <anchor moveWithCells="1">
                  <from>
                    <xdr:col>45</xdr:col>
                    <xdr:colOff>0</xdr:colOff>
                    <xdr:row>48</xdr:row>
                    <xdr:rowOff>0</xdr:rowOff>
                  </from>
                  <to>
                    <xdr:col>46</xdr:col>
                    <xdr:colOff>0</xdr:colOff>
                    <xdr:row>48</xdr:row>
                    <xdr:rowOff>209550</xdr:rowOff>
                  </to>
                </anchor>
              </controlPr>
            </control>
          </mc:Choice>
        </mc:AlternateContent>
        <mc:AlternateContent xmlns:mc="http://schemas.openxmlformats.org/markup-compatibility/2006">
          <mc:Choice Requires="x14">
            <control shapeId="2078" r:id="rId11" name="Spinner 30">
              <controlPr defaultSize="0" autoPict="0">
                <anchor moveWithCells="1">
                  <from>
                    <xdr:col>45</xdr:col>
                    <xdr:colOff>0</xdr:colOff>
                    <xdr:row>49</xdr:row>
                    <xdr:rowOff>0</xdr:rowOff>
                  </from>
                  <to>
                    <xdr:col>46</xdr:col>
                    <xdr:colOff>0</xdr:colOff>
                    <xdr:row>49</xdr:row>
                    <xdr:rowOff>209550</xdr:rowOff>
                  </to>
                </anchor>
              </controlPr>
            </control>
          </mc:Choice>
        </mc:AlternateContent>
        <mc:AlternateContent xmlns:mc="http://schemas.openxmlformats.org/markup-compatibility/2006">
          <mc:Choice Requires="x14">
            <control shapeId="2079" r:id="rId12" name="Spinner 31">
              <controlPr defaultSize="0" autoPict="0">
                <anchor moveWithCells="1">
                  <from>
                    <xdr:col>45</xdr:col>
                    <xdr:colOff>0</xdr:colOff>
                    <xdr:row>50</xdr:row>
                    <xdr:rowOff>0</xdr:rowOff>
                  </from>
                  <to>
                    <xdr:col>46</xdr:col>
                    <xdr:colOff>0</xdr:colOff>
                    <xdr:row>50</xdr:row>
                    <xdr:rowOff>209550</xdr:rowOff>
                  </to>
                </anchor>
              </controlPr>
            </control>
          </mc:Choice>
        </mc:AlternateContent>
        <mc:AlternateContent xmlns:mc="http://schemas.openxmlformats.org/markup-compatibility/2006">
          <mc:Choice Requires="x14">
            <control shapeId="2117" r:id="rId13" name="Check Box 69">
              <controlPr defaultSize="0" autoPict="0">
                <anchor moveWithCells="1">
                  <from>
                    <xdr:col>1</xdr:col>
                    <xdr:colOff>25400</xdr:colOff>
                    <xdr:row>46</xdr:row>
                    <xdr:rowOff>0</xdr:rowOff>
                  </from>
                  <to>
                    <xdr:col>2</xdr:col>
                    <xdr:colOff>95250</xdr:colOff>
                    <xdr:row>47</xdr:row>
                    <xdr:rowOff>0</xdr:rowOff>
                  </to>
                </anchor>
              </controlPr>
            </control>
          </mc:Choice>
        </mc:AlternateContent>
        <mc:AlternateContent xmlns:mc="http://schemas.openxmlformats.org/markup-compatibility/2006">
          <mc:Choice Requires="x14">
            <control shapeId="2126" r:id="rId14" name="Check Box 78">
              <controlPr defaultSize="0" autoPict="0">
                <anchor moveWithCells="1">
                  <from>
                    <xdr:col>1</xdr:col>
                    <xdr:colOff>25400</xdr:colOff>
                    <xdr:row>47</xdr:row>
                    <xdr:rowOff>0</xdr:rowOff>
                  </from>
                  <to>
                    <xdr:col>2</xdr:col>
                    <xdr:colOff>95250</xdr:colOff>
                    <xdr:row>48</xdr:row>
                    <xdr:rowOff>0</xdr:rowOff>
                  </to>
                </anchor>
              </controlPr>
            </control>
          </mc:Choice>
        </mc:AlternateContent>
        <mc:AlternateContent xmlns:mc="http://schemas.openxmlformats.org/markup-compatibility/2006">
          <mc:Choice Requires="x14">
            <control shapeId="2128" r:id="rId15" name="Check Box 80">
              <controlPr defaultSize="0" autoPict="0">
                <anchor moveWithCells="1">
                  <from>
                    <xdr:col>1</xdr:col>
                    <xdr:colOff>25400</xdr:colOff>
                    <xdr:row>48</xdr:row>
                    <xdr:rowOff>0</xdr:rowOff>
                  </from>
                  <to>
                    <xdr:col>2</xdr:col>
                    <xdr:colOff>95250</xdr:colOff>
                    <xdr:row>49</xdr:row>
                    <xdr:rowOff>0</xdr:rowOff>
                  </to>
                </anchor>
              </controlPr>
            </control>
          </mc:Choice>
        </mc:AlternateContent>
        <mc:AlternateContent xmlns:mc="http://schemas.openxmlformats.org/markup-compatibility/2006">
          <mc:Choice Requires="x14">
            <control shapeId="2130" r:id="rId16" name="Check Box 82">
              <controlPr defaultSize="0" autoPict="0">
                <anchor moveWithCells="1">
                  <from>
                    <xdr:col>1</xdr:col>
                    <xdr:colOff>25400</xdr:colOff>
                    <xdr:row>50</xdr:row>
                    <xdr:rowOff>0</xdr:rowOff>
                  </from>
                  <to>
                    <xdr:col>2</xdr:col>
                    <xdr:colOff>95250</xdr:colOff>
                    <xdr:row>51</xdr:row>
                    <xdr:rowOff>0</xdr:rowOff>
                  </to>
                </anchor>
              </controlPr>
            </control>
          </mc:Choice>
        </mc:AlternateContent>
        <mc:AlternateContent xmlns:mc="http://schemas.openxmlformats.org/markup-compatibility/2006">
          <mc:Choice Requires="x14">
            <control shapeId="2132" r:id="rId17" name="Check Box 84">
              <controlPr defaultSize="0" autoPict="0">
                <anchor moveWithCells="1">
                  <from>
                    <xdr:col>1</xdr:col>
                    <xdr:colOff>25400</xdr:colOff>
                    <xdr:row>51</xdr:row>
                    <xdr:rowOff>0</xdr:rowOff>
                  </from>
                  <to>
                    <xdr:col>2</xdr:col>
                    <xdr:colOff>95250</xdr:colOff>
                    <xdr:row>52</xdr:row>
                    <xdr:rowOff>0</xdr:rowOff>
                  </to>
                </anchor>
              </controlPr>
            </control>
          </mc:Choice>
        </mc:AlternateContent>
        <mc:AlternateContent xmlns:mc="http://schemas.openxmlformats.org/markup-compatibility/2006">
          <mc:Choice Requires="x14">
            <control shapeId="2134" r:id="rId18" name="Check Box 86">
              <controlPr defaultSize="0" autoPict="0">
                <anchor moveWithCells="1">
                  <from>
                    <xdr:col>1</xdr:col>
                    <xdr:colOff>25400</xdr:colOff>
                    <xdr:row>52</xdr:row>
                    <xdr:rowOff>0</xdr:rowOff>
                  </from>
                  <to>
                    <xdr:col>2</xdr:col>
                    <xdr:colOff>95250</xdr:colOff>
                    <xdr:row>53</xdr:row>
                    <xdr:rowOff>0</xdr:rowOff>
                  </to>
                </anchor>
              </controlPr>
            </control>
          </mc:Choice>
        </mc:AlternateContent>
        <mc:AlternateContent xmlns:mc="http://schemas.openxmlformats.org/markup-compatibility/2006">
          <mc:Choice Requires="x14">
            <control shapeId="2136" r:id="rId19" name="Check Box 88">
              <controlPr defaultSize="0" autoPict="0">
                <anchor moveWithCells="1">
                  <from>
                    <xdr:col>1</xdr:col>
                    <xdr:colOff>25400</xdr:colOff>
                    <xdr:row>53</xdr:row>
                    <xdr:rowOff>0</xdr:rowOff>
                  </from>
                  <to>
                    <xdr:col>2</xdr:col>
                    <xdr:colOff>95250</xdr:colOff>
                    <xdr:row>54</xdr:row>
                    <xdr:rowOff>0</xdr:rowOff>
                  </to>
                </anchor>
              </controlPr>
            </control>
          </mc:Choice>
        </mc:AlternateContent>
        <mc:AlternateContent xmlns:mc="http://schemas.openxmlformats.org/markup-compatibility/2006">
          <mc:Choice Requires="x14">
            <control shapeId="2138" r:id="rId20" name="Check Box 90">
              <controlPr defaultSize="0" autoPict="0">
                <anchor moveWithCells="1">
                  <from>
                    <xdr:col>1</xdr:col>
                    <xdr:colOff>25400</xdr:colOff>
                    <xdr:row>54</xdr:row>
                    <xdr:rowOff>0</xdr:rowOff>
                  </from>
                  <to>
                    <xdr:col>2</xdr:col>
                    <xdr:colOff>95250</xdr:colOff>
                    <xdr:row>55</xdr:row>
                    <xdr:rowOff>0</xdr:rowOff>
                  </to>
                </anchor>
              </controlPr>
            </control>
          </mc:Choice>
        </mc:AlternateContent>
        <mc:AlternateContent xmlns:mc="http://schemas.openxmlformats.org/markup-compatibility/2006">
          <mc:Choice Requires="x14">
            <control shapeId="2140" r:id="rId21" name="Check Box 92">
              <controlPr defaultSize="0" autoPict="0">
                <anchor moveWithCells="1">
                  <from>
                    <xdr:col>1</xdr:col>
                    <xdr:colOff>25400</xdr:colOff>
                    <xdr:row>56</xdr:row>
                    <xdr:rowOff>0</xdr:rowOff>
                  </from>
                  <to>
                    <xdr:col>2</xdr:col>
                    <xdr:colOff>95250</xdr:colOff>
                    <xdr:row>57</xdr:row>
                    <xdr:rowOff>0</xdr:rowOff>
                  </to>
                </anchor>
              </controlPr>
            </control>
          </mc:Choice>
        </mc:AlternateContent>
        <mc:AlternateContent xmlns:mc="http://schemas.openxmlformats.org/markup-compatibility/2006">
          <mc:Choice Requires="x14">
            <control shapeId="2142" r:id="rId22" name="Check Box 94">
              <controlPr defaultSize="0" autoPict="0">
                <anchor moveWithCells="1">
                  <from>
                    <xdr:col>1</xdr:col>
                    <xdr:colOff>25400</xdr:colOff>
                    <xdr:row>57</xdr:row>
                    <xdr:rowOff>0</xdr:rowOff>
                  </from>
                  <to>
                    <xdr:col>2</xdr:col>
                    <xdr:colOff>95250</xdr:colOff>
                    <xdr:row>58</xdr:row>
                    <xdr:rowOff>0</xdr:rowOff>
                  </to>
                </anchor>
              </controlPr>
            </control>
          </mc:Choice>
        </mc:AlternateContent>
        <mc:AlternateContent xmlns:mc="http://schemas.openxmlformats.org/markup-compatibility/2006">
          <mc:Choice Requires="x14">
            <control shapeId="2144" r:id="rId23" name="Check Box 96">
              <controlPr defaultSize="0" autoPict="0">
                <anchor moveWithCells="1">
                  <from>
                    <xdr:col>1</xdr:col>
                    <xdr:colOff>25400</xdr:colOff>
                    <xdr:row>58</xdr:row>
                    <xdr:rowOff>0</xdr:rowOff>
                  </from>
                  <to>
                    <xdr:col>2</xdr:col>
                    <xdr:colOff>95250</xdr:colOff>
                    <xdr:row>59</xdr:row>
                    <xdr:rowOff>0</xdr:rowOff>
                  </to>
                </anchor>
              </controlPr>
            </control>
          </mc:Choice>
        </mc:AlternateContent>
        <mc:AlternateContent xmlns:mc="http://schemas.openxmlformats.org/markup-compatibility/2006">
          <mc:Choice Requires="x14">
            <control shapeId="2146" r:id="rId24" name="Check Box 98">
              <controlPr defaultSize="0" autoPict="0">
                <anchor moveWithCells="1">
                  <from>
                    <xdr:col>1</xdr:col>
                    <xdr:colOff>25400</xdr:colOff>
                    <xdr:row>59</xdr:row>
                    <xdr:rowOff>0</xdr:rowOff>
                  </from>
                  <to>
                    <xdr:col>2</xdr:col>
                    <xdr:colOff>95250</xdr:colOff>
                    <xdr:row>60</xdr:row>
                    <xdr:rowOff>0</xdr:rowOff>
                  </to>
                </anchor>
              </controlPr>
            </control>
          </mc:Choice>
        </mc:AlternateContent>
        <mc:AlternateContent xmlns:mc="http://schemas.openxmlformats.org/markup-compatibility/2006">
          <mc:Choice Requires="x14">
            <control shapeId="2148" r:id="rId25" name="Check Box 100">
              <controlPr defaultSize="0" autoPict="0">
                <anchor moveWithCells="1">
                  <from>
                    <xdr:col>1</xdr:col>
                    <xdr:colOff>25400</xdr:colOff>
                    <xdr:row>60</xdr:row>
                    <xdr:rowOff>0</xdr:rowOff>
                  </from>
                  <to>
                    <xdr:col>2</xdr:col>
                    <xdr:colOff>95250</xdr:colOff>
                    <xdr:row>61</xdr:row>
                    <xdr:rowOff>0</xdr:rowOff>
                  </to>
                </anchor>
              </controlPr>
            </control>
          </mc:Choice>
        </mc:AlternateContent>
        <mc:AlternateContent xmlns:mc="http://schemas.openxmlformats.org/markup-compatibility/2006">
          <mc:Choice Requires="x14">
            <control shapeId="2150" r:id="rId26" name="Check Box 102">
              <controlPr defaultSize="0" autoPict="0">
                <anchor moveWithCells="1">
                  <from>
                    <xdr:col>1</xdr:col>
                    <xdr:colOff>25400</xdr:colOff>
                    <xdr:row>62</xdr:row>
                    <xdr:rowOff>0</xdr:rowOff>
                  </from>
                  <to>
                    <xdr:col>2</xdr:col>
                    <xdr:colOff>95250</xdr:colOff>
                    <xdr:row>63</xdr:row>
                    <xdr:rowOff>0</xdr:rowOff>
                  </to>
                </anchor>
              </controlPr>
            </control>
          </mc:Choice>
        </mc:AlternateContent>
        <mc:AlternateContent xmlns:mc="http://schemas.openxmlformats.org/markup-compatibility/2006">
          <mc:Choice Requires="x14">
            <control shapeId="2152" r:id="rId27" name="Check Box 104">
              <controlPr defaultSize="0" autoPict="0">
                <anchor moveWithCells="1">
                  <from>
                    <xdr:col>1</xdr:col>
                    <xdr:colOff>25400</xdr:colOff>
                    <xdr:row>63</xdr:row>
                    <xdr:rowOff>0</xdr:rowOff>
                  </from>
                  <to>
                    <xdr:col>2</xdr:col>
                    <xdr:colOff>95250</xdr:colOff>
                    <xdr:row>64</xdr:row>
                    <xdr:rowOff>0</xdr:rowOff>
                  </to>
                </anchor>
              </controlPr>
            </control>
          </mc:Choice>
        </mc:AlternateContent>
        <mc:AlternateContent xmlns:mc="http://schemas.openxmlformats.org/markup-compatibility/2006">
          <mc:Choice Requires="x14">
            <control shapeId="2154" r:id="rId28" name="Check Box 106">
              <controlPr defaultSize="0" autoPict="0">
                <anchor moveWithCells="1">
                  <from>
                    <xdr:col>1</xdr:col>
                    <xdr:colOff>25400</xdr:colOff>
                    <xdr:row>64</xdr:row>
                    <xdr:rowOff>0</xdr:rowOff>
                  </from>
                  <to>
                    <xdr:col>2</xdr:col>
                    <xdr:colOff>95250</xdr:colOff>
                    <xdr:row>65</xdr:row>
                    <xdr:rowOff>0</xdr:rowOff>
                  </to>
                </anchor>
              </controlPr>
            </control>
          </mc:Choice>
        </mc:AlternateContent>
        <mc:AlternateContent xmlns:mc="http://schemas.openxmlformats.org/markup-compatibility/2006">
          <mc:Choice Requires="x14">
            <control shapeId="2156" r:id="rId29" name="Check Box 108">
              <controlPr defaultSize="0" autoPict="0">
                <anchor moveWithCells="1">
                  <from>
                    <xdr:col>1</xdr:col>
                    <xdr:colOff>25400</xdr:colOff>
                    <xdr:row>65</xdr:row>
                    <xdr:rowOff>0</xdr:rowOff>
                  </from>
                  <to>
                    <xdr:col>2</xdr:col>
                    <xdr:colOff>95250</xdr:colOff>
                    <xdr:row>66</xdr:row>
                    <xdr:rowOff>0</xdr:rowOff>
                  </to>
                </anchor>
              </controlPr>
            </control>
          </mc:Choice>
        </mc:AlternateContent>
        <mc:AlternateContent xmlns:mc="http://schemas.openxmlformats.org/markup-compatibility/2006">
          <mc:Choice Requires="x14">
            <control shapeId="2158" r:id="rId30" name="Check Box 110">
              <controlPr defaultSize="0" autoPict="0">
                <anchor moveWithCells="1">
                  <from>
                    <xdr:col>1</xdr:col>
                    <xdr:colOff>25400</xdr:colOff>
                    <xdr:row>44</xdr:row>
                    <xdr:rowOff>0</xdr:rowOff>
                  </from>
                  <to>
                    <xdr:col>2</xdr:col>
                    <xdr:colOff>95250</xdr:colOff>
                    <xdr:row>45</xdr:row>
                    <xdr:rowOff>0</xdr:rowOff>
                  </to>
                </anchor>
              </controlPr>
            </control>
          </mc:Choice>
        </mc:AlternateContent>
        <mc:AlternateContent xmlns:mc="http://schemas.openxmlformats.org/markup-compatibility/2006">
          <mc:Choice Requires="x14">
            <control shapeId="2178" r:id="rId31" name="Check Box 130">
              <controlPr defaultSize="0" autoPict="0">
                <anchor moveWithCells="1">
                  <from>
                    <xdr:col>1</xdr:col>
                    <xdr:colOff>25400</xdr:colOff>
                    <xdr:row>13</xdr:row>
                    <xdr:rowOff>50800</xdr:rowOff>
                  </from>
                  <to>
                    <xdr:col>2</xdr:col>
                    <xdr:colOff>95250</xdr:colOff>
                    <xdr:row>14</xdr:row>
                    <xdr:rowOff>50800</xdr:rowOff>
                  </to>
                </anchor>
              </controlPr>
            </control>
          </mc:Choice>
        </mc:AlternateContent>
        <mc:AlternateContent xmlns:mc="http://schemas.openxmlformats.org/markup-compatibility/2006">
          <mc:Choice Requires="x14">
            <control shapeId="2179" r:id="rId32" name="Check Box 131">
              <controlPr defaultSize="0" autoPict="0">
                <anchor moveWithCells="1">
                  <from>
                    <xdr:col>1</xdr:col>
                    <xdr:colOff>25400</xdr:colOff>
                    <xdr:row>15</xdr:row>
                    <xdr:rowOff>50800</xdr:rowOff>
                  </from>
                  <to>
                    <xdr:col>2</xdr:col>
                    <xdr:colOff>95250</xdr:colOff>
                    <xdr:row>16</xdr:row>
                    <xdr:rowOff>50800</xdr:rowOff>
                  </to>
                </anchor>
              </controlPr>
            </control>
          </mc:Choice>
        </mc:AlternateContent>
        <mc:AlternateContent xmlns:mc="http://schemas.openxmlformats.org/markup-compatibility/2006">
          <mc:Choice Requires="x14">
            <control shapeId="2181" r:id="rId33" name="Check Box 133">
              <controlPr defaultSize="0" autoPict="0">
                <anchor moveWithCells="1">
                  <from>
                    <xdr:col>1</xdr:col>
                    <xdr:colOff>25400</xdr:colOff>
                    <xdr:row>17</xdr:row>
                    <xdr:rowOff>50800</xdr:rowOff>
                  </from>
                  <to>
                    <xdr:col>2</xdr:col>
                    <xdr:colOff>95250</xdr:colOff>
                    <xdr:row>18</xdr:row>
                    <xdr:rowOff>50800</xdr:rowOff>
                  </to>
                </anchor>
              </controlPr>
            </control>
          </mc:Choice>
        </mc:AlternateContent>
        <mc:AlternateContent xmlns:mc="http://schemas.openxmlformats.org/markup-compatibility/2006">
          <mc:Choice Requires="x14">
            <control shapeId="2183" r:id="rId34" name="Check Box 135">
              <controlPr defaultSize="0" autoPict="0">
                <anchor moveWithCells="1">
                  <from>
                    <xdr:col>1</xdr:col>
                    <xdr:colOff>25400</xdr:colOff>
                    <xdr:row>19</xdr:row>
                    <xdr:rowOff>50800</xdr:rowOff>
                  </from>
                  <to>
                    <xdr:col>2</xdr:col>
                    <xdr:colOff>95250</xdr:colOff>
                    <xdr:row>20</xdr:row>
                    <xdr:rowOff>50800</xdr:rowOff>
                  </to>
                </anchor>
              </controlPr>
            </control>
          </mc:Choice>
        </mc:AlternateContent>
        <mc:AlternateContent xmlns:mc="http://schemas.openxmlformats.org/markup-compatibility/2006">
          <mc:Choice Requires="x14">
            <control shapeId="2185" r:id="rId35" name="Check Box 137">
              <controlPr defaultSize="0" autoPict="0">
                <anchor moveWithCells="1">
                  <from>
                    <xdr:col>1</xdr:col>
                    <xdr:colOff>25400</xdr:colOff>
                    <xdr:row>21</xdr:row>
                    <xdr:rowOff>50800</xdr:rowOff>
                  </from>
                  <to>
                    <xdr:col>2</xdr:col>
                    <xdr:colOff>95250</xdr:colOff>
                    <xdr:row>22</xdr:row>
                    <xdr:rowOff>50800</xdr:rowOff>
                  </to>
                </anchor>
              </controlPr>
            </control>
          </mc:Choice>
        </mc:AlternateContent>
        <mc:AlternateContent xmlns:mc="http://schemas.openxmlformats.org/markup-compatibility/2006">
          <mc:Choice Requires="x14">
            <control shapeId="2187" r:id="rId36" name="Check Box 139">
              <controlPr defaultSize="0" autoPict="0">
                <anchor moveWithCells="1">
                  <from>
                    <xdr:col>1</xdr:col>
                    <xdr:colOff>25400</xdr:colOff>
                    <xdr:row>23</xdr:row>
                    <xdr:rowOff>50800</xdr:rowOff>
                  </from>
                  <to>
                    <xdr:col>2</xdr:col>
                    <xdr:colOff>95250</xdr:colOff>
                    <xdr:row>24</xdr:row>
                    <xdr:rowOff>50800</xdr:rowOff>
                  </to>
                </anchor>
              </controlPr>
            </control>
          </mc:Choice>
        </mc:AlternateContent>
        <mc:AlternateContent xmlns:mc="http://schemas.openxmlformats.org/markup-compatibility/2006">
          <mc:Choice Requires="x14">
            <control shapeId="2195" r:id="rId37" name="Check Box 147">
              <controlPr defaultSize="0" autoPict="0">
                <anchor moveWithCells="1">
                  <from>
                    <xdr:col>29</xdr:col>
                    <xdr:colOff>25400</xdr:colOff>
                    <xdr:row>46</xdr:row>
                    <xdr:rowOff>0</xdr:rowOff>
                  </from>
                  <to>
                    <xdr:col>30</xdr:col>
                    <xdr:colOff>95250</xdr:colOff>
                    <xdr:row>47</xdr:row>
                    <xdr:rowOff>0</xdr:rowOff>
                  </to>
                </anchor>
              </controlPr>
            </control>
          </mc:Choice>
        </mc:AlternateContent>
        <mc:AlternateContent xmlns:mc="http://schemas.openxmlformats.org/markup-compatibility/2006">
          <mc:Choice Requires="x14">
            <control shapeId="2196" r:id="rId38" name="Check Box 148">
              <controlPr defaultSize="0" autoPict="0">
                <anchor moveWithCells="1">
                  <from>
                    <xdr:col>29</xdr:col>
                    <xdr:colOff>25400</xdr:colOff>
                    <xdr:row>47</xdr:row>
                    <xdr:rowOff>0</xdr:rowOff>
                  </from>
                  <to>
                    <xdr:col>30</xdr:col>
                    <xdr:colOff>95250</xdr:colOff>
                    <xdr:row>48</xdr:row>
                    <xdr:rowOff>0</xdr:rowOff>
                  </to>
                </anchor>
              </controlPr>
            </control>
          </mc:Choice>
        </mc:AlternateContent>
        <mc:AlternateContent xmlns:mc="http://schemas.openxmlformats.org/markup-compatibility/2006">
          <mc:Choice Requires="x14">
            <control shapeId="2197" r:id="rId39" name="Check Box 149">
              <controlPr defaultSize="0" autoPict="0">
                <anchor moveWithCells="1">
                  <from>
                    <xdr:col>29</xdr:col>
                    <xdr:colOff>25400</xdr:colOff>
                    <xdr:row>48</xdr:row>
                    <xdr:rowOff>0</xdr:rowOff>
                  </from>
                  <to>
                    <xdr:col>30</xdr:col>
                    <xdr:colOff>95250</xdr:colOff>
                    <xdr:row>49</xdr:row>
                    <xdr:rowOff>0</xdr:rowOff>
                  </to>
                </anchor>
              </controlPr>
            </control>
          </mc:Choice>
        </mc:AlternateContent>
        <mc:AlternateContent xmlns:mc="http://schemas.openxmlformats.org/markup-compatibility/2006">
          <mc:Choice Requires="x14">
            <control shapeId="2198" r:id="rId40" name="Check Box 150">
              <controlPr defaultSize="0" autoPict="0">
                <anchor moveWithCells="1">
                  <from>
                    <xdr:col>29</xdr:col>
                    <xdr:colOff>25400</xdr:colOff>
                    <xdr:row>49</xdr:row>
                    <xdr:rowOff>0</xdr:rowOff>
                  </from>
                  <to>
                    <xdr:col>30</xdr:col>
                    <xdr:colOff>95250</xdr:colOff>
                    <xdr:row>50</xdr:row>
                    <xdr:rowOff>0</xdr:rowOff>
                  </to>
                </anchor>
              </controlPr>
            </control>
          </mc:Choice>
        </mc:AlternateContent>
        <mc:AlternateContent xmlns:mc="http://schemas.openxmlformats.org/markup-compatibility/2006">
          <mc:Choice Requires="x14">
            <control shapeId="2199" r:id="rId41" name="Check Box 151">
              <controlPr defaultSize="0" autoPict="0">
                <anchor moveWithCells="1">
                  <from>
                    <xdr:col>29</xdr:col>
                    <xdr:colOff>25400</xdr:colOff>
                    <xdr:row>50</xdr:row>
                    <xdr:rowOff>0</xdr:rowOff>
                  </from>
                  <to>
                    <xdr:col>30</xdr:col>
                    <xdr:colOff>95250</xdr:colOff>
                    <xdr:row>51</xdr:row>
                    <xdr:rowOff>0</xdr:rowOff>
                  </to>
                </anchor>
              </controlPr>
            </control>
          </mc:Choice>
        </mc:AlternateContent>
        <mc:AlternateContent xmlns:mc="http://schemas.openxmlformats.org/markup-compatibility/2006">
          <mc:Choice Requires="x14">
            <control shapeId="2216" r:id="rId42" name="Check Box 168">
              <controlPr defaultSize="0" autoPict="0">
                <anchor moveWithCells="1">
                  <from>
                    <xdr:col>12</xdr:col>
                    <xdr:colOff>0</xdr:colOff>
                    <xdr:row>32</xdr:row>
                    <xdr:rowOff>63500</xdr:rowOff>
                  </from>
                  <to>
                    <xdr:col>13</xdr:col>
                    <xdr:colOff>69850</xdr:colOff>
                    <xdr:row>33</xdr:row>
                    <xdr:rowOff>177800</xdr:rowOff>
                  </to>
                </anchor>
              </controlPr>
            </control>
          </mc:Choice>
        </mc:AlternateContent>
        <mc:AlternateContent xmlns:mc="http://schemas.openxmlformats.org/markup-compatibility/2006">
          <mc:Choice Requires="x14">
            <control shapeId="2217" r:id="rId43" name="Check Box 169">
              <controlPr defaultSize="0" autoPict="0">
                <anchor moveWithCells="1">
                  <from>
                    <xdr:col>13</xdr:col>
                    <xdr:colOff>0</xdr:colOff>
                    <xdr:row>32</xdr:row>
                    <xdr:rowOff>63500</xdr:rowOff>
                  </from>
                  <to>
                    <xdr:col>14</xdr:col>
                    <xdr:colOff>69850</xdr:colOff>
                    <xdr:row>33</xdr:row>
                    <xdr:rowOff>177800</xdr:rowOff>
                  </to>
                </anchor>
              </controlPr>
            </control>
          </mc:Choice>
        </mc:AlternateContent>
        <mc:AlternateContent xmlns:mc="http://schemas.openxmlformats.org/markup-compatibility/2006">
          <mc:Choice Requires="x14">
            <control shapeId="2218" r:id="rId44" name="Check Box 170">
              <controlPr defaultSize="0" autoPict="0">
                <anchor moveWithCells="1">
                  <from>
                    <xdr:col>14</xdr:col>
                    <xdr:colOff>0</xdr:colOff>
                    <xdr:row>32</xdr:row>
                    <xdr:rowOff>63500</xdr:rowOff>
                  </from>
                  <to>
                    <xdr:col>15</xdr:col>
                    <xdr:colOff>69850</xdr:colOff>
                    <xdr:row>33</xdr:row>
                    <xdr:rowOff>177800</xdr:rowOff>
                  </to>
                </anchor>
              </controlPr>
            </control>
          </mc:Choice>
        </mc:AlternateContent>
        <mc:AlternateContent xmlns:mc="http://schemas.openxmlformats.org/markup-compatibility/2006">
          <mc:Choice Requires="x14">
            <control shapeId="2222" r:id="rId45" name="Check Box 174">
              <controlPr defaultSize="0" autoPict="0">
                <anchor moveWithCells="1">
                  <from>
                    <xdr:col>17</xdr:col>
                    <xdr:colOff>0</xdr:colOff>
                    <xdr:row>32</xdr:row>
                    <xdr:rowOff>63500</xdr:rowOff>
                  </from>
                  <to>
                    <xdr:col>18</xdr:col>
                    <xdr:colOff>69850</xdr:colOff>
                    <xdr:row>33</xdr:row>
                    <xdr:rowOff>177800</xdr:rowOff>
                  </to>
                </anchor>
              </controlPr>
            </control>
          </mc:Choice>
        </mc:AlternateContent>
        <mc:AlternateContent xmlns:mc="http://schemas.openxmlformats.org/markup-compatibility/2006">
          <mc:Choice Requires="x14">
            <control shapeId="2223" r:id="rId46" name="Check Box 175">
              <controlPr defaultSize="0" autoPict="0">
                <anchor moveWithCells="1">
                  <from>
                    <xdr:col>18</xdr:col>
                    <xdr:colOff>0</xdr:colOff>
                    <xdr:row>32</xdr:row>
                    <xdr:rowOff>63500</xdr:rowOff>
                  </from>
                  <to>
                    <xdr:col>19</xdr:col>
                    <xdr:colOff>69850</xdr:colOff>
                    <xdr:row>33</xdr:row>
                    <xdr:rowOff>177800</xdr:rowOff>
                  </to>
                </anchor>
              </controlPr>
            </control>
          </mc:Choice>
        </mc:AlternateContent>
        <mc:AlternateContent xmlns:mc="http://schemas.openxmlformats.org/markup-compatibility/2006">
          <mc:Choice Requires="x14">
            <control shapeId="2224" r:id="rId47" name="Check Box 176">
              <controlPr defaultSize="0" autoPict="0">
                <anchor moveWithCells="1">
                  <from>
                    <xdr:col>19</xdr:col>
                    <xdr:colOff>0</xdr:colOff>
                    <xdr:row>32</xdr:row>
                    <xdr:rowOff>63500</xdr:rowOff>
                  </from>
                  <to>
                    <xdr:col>20</xdr:col>
                    <xdr:colOff>69850</xdr:colOff>
                    <xdr:row>33</xdr:row>
                    <xdr:rowOff>177800</xdr:rowOff>
                  </to>
                </anchor>
              </controlPr>
            </control>
          </mc:Choice>
        </mc:AlternateContent>
        <mc:AlternateContent xmlns:mc="http://schemas.openxmlformats.org/markup-compatibility/2006">
          <mc:Choice Requires="x14">
            <control shapeId="2269" r:id="rId48" name="Check Box 221">
              <controlPr defaultSize="0" autoPict="0">
                <anchor moveWithCells="1">
                  <from>
                    <xdr:col>37</xdr:col>
                    <xdr:colOff>0</xdr:colOff>
                    <xdr:row>43</xdr:row>
                    <xdr:rowOff>165100</xdr:rowOff>
                  </from>
                  <to>
                    <xdr:col>37</xdr:col>
                    <xdr:colOff>101600</xdr:colOff>
                    <xdr:row>44</xdr:row>
                    <xdr:rowOff>165100</xdr:rowOff>
                  </to>
                </anchor>
              </controlPr>
            </control>
          </mc:Choice>
        </mc:AlternateContent>
        <mc:AlternateContent xmlns:mc="http://schemas.openxmlformats.org/markup-compatibility/2006">
          <mc:Choice Requires="x14">
            <control shapeId="2272" r:id="rId49" name="Check Box 224">
              <controlPr defaultSize="0" autoPict="0">
                <anchor moveWithCells="1">
                  <from>
                    <xdr:col>13</xdr:col>
                    <xdr:colOff>177800</xdr:colOff>
                    <xdr:row>46</xdr:row>
                    <xdr:rowOff>165100</xdr:rowOff>
                  </from>
                  <to>
                    <xdr:col>15</xdr:col>
                    <xdr:colOff>25400</xdr:colOff>
                    <xdr:row>47</xdr:row>
                    <xdr:rowOff>165100</xdr:rowOff>
                  </to>
                </anchor>
              </controlPr>
            </control>
          </mc:Choice>
        </mc:AlternateContent>
        <mc:AlternateContent xmlns:mc="http://schemas.openxmlformats.org/markup-compatibility/2006">
          <mc:Choice Requires="x14">
            <control shapeId="2273" r:id="rId50" name="Check Box 225">
              <controlPr defaultSize="0" autoPict="0">
                <anchor moveWithCells="1">
                  <from>
                    <xdr:col>13</xdr:col>
                    <xdr:colOff>177800</xdr:colOff>
                    <xdr:row>47</xdr:row>
                    <xdr:rowOff>165100</xdr:rowOff>
                  </from>
                  <to>
                    <xdr:col>15</xdr:col>
                    <xdr:colOff>25400</xdr:colOff>
                    <xdr:row>48</xdr:row>
                    <xdr:rowOff>165100</xdr:rowOff>
                  </to>
                </anchor>
              </controlPr>
            </control>
          </mc:Choice>
        </mc:AlternateContent>
        <mc:AlternateContent xmlns:mc="http://schemas.openxmlformats.org/markup-compatibility/2006">
          <mc:Choice Requires="x14">
            <control shapeId="2274" r:id="rId51" name="Check Box 226">
              <controlPr defaultSize="0" autoPict="0">
                <anchor moveWithCells="1">
                  <from>
                    <xdr:col>13</xdr:col>
                    <xdr:colOff>177800</xdr:colOff>
                    <xdr:row>48</xdr:row>
                    <xdr:rowOff>165100</xdr:rowOff>
                  </from>
                  <to>
                    <xdr:col>15</xdr:col>
                    <xdr:colOff>25400</xdr:colOff>
                    <xdr:row>49</xdr:row>
                    <xdr:rowOff>165100</xdr:rowOff>
                  </to>
                </anchor>
              </controlPr>
            </control>
          </mc:Choice>
        </mc:AlternateContent>
        <mc:AlternateContent xmlns:mc="http://schemas.openxmlformats.org/markup-compatibility/2006">
          <mc:Choice Requires="x14">
            <control shapeId="2275" r:id="rId52" name="Check Box 227">
              <controlPr defaultSize="0" autoPict="0">
                <anchor moveWithCells="1">
                  <from>
                    <xdr:col>13</xdr:col>
                    <xdr:colOff>177800</xdr:colOff>
                    <xdr:row>49</xdr:row>
                    <xdr:rowOff>165100</xdr:rowOff>
                  </from>
                  <to>
                    <xdr:col>15</xdr:col>
                    <xdr:colOff>25400</xdr:colOff>
                    <xdr:row>50</xdr:row>
                    <xdr:rowOff>165100</xdr:rowOff>
                  </to>
                </anchor>
              </controlPr>
            </control>
          </mc:Choice>
        </mc:AlternateContent>
        <mc:AlternateContent xmlns:mc="http://schemas.openxmlformats.org/markup-compatibility/2006">
          <mc:Choice Requires="x14">
            <control shapeId="2276" r:id="rId53" name="Check Box 228">
              <controlPr defaultSize="0" autoPict="0">
                <anchor moveWithCells="1">
                  <from>
                    <xdr:col>13</xdr:col>
                    <xdr:colOff>177800</xdr:colOff>
                    <xdr:row>52</xdr:row>
                    <xdr:rowOff>165100</xdr:rowOff>
                  </from>
                  <to>
                    <xdr:col>15</xdr:col>
                    <xdr:colOff>25400</xdr:colOff>
                    <xdr:row>53</xdr:row>
                    <xdr:rowOff>165100</xdr:rowOff>
                  </to>
                </anchor>
              </controlPr>
            </control>
          </mc:Choice>
        </mc:AlternateContent>
        <mc:AlternateContent xmlns:mc="http://schemas.openxmlformats.org/markup-compatibility/2006">
          <mc:Choice Requires="x14">
            <control shapeId="2277" r:id="rId54" name="Check Box 229">
              <controlPr defaultSize="0" autoPict="0">
                <anchor moveWithCells="1">
                  <from>
                    <xdr:col>13</xdr:col>
                    <xdr:colOff>177800</xdr:colOff>
                    <xdr:row>53</xdr:row>
                    <xdr:rowOff>165100</xdr:rowOff>
                  </from>
                  <to>
                    <xdr:col>15</xdr:col>
                    <xdr:colOff>25400</xdr:colOff>
                    <xdr:row>54</xdr:row>
                    <xdr:rowOff>165100</xdr:rowOff>
                  </to>
                </anchor>
              </controlPr>
            </control>
          </mc:Choice>
        </mc:AlternateContent>
        <mc:AlternateContent xmlns:mc="http://schemas.openxmlformats.org/markup-compatibility/2006">
          <mc:Choice Requires="x14">
            <control shapeId="2278" r:id="rId55" name="Check Box 230">
              <controlPr defaultSize="0" autoPict="0">
                <anchor moveWithCells="1">
                  <from>
                    <xdr:col>13</xdr:col>
                    <xdr:colOff>177800</xdr:colOff>
                    <xdr:row>54</xdr:row>
                    <xdr:rowOff>165100</xdr:rowOff>
                  </from>
                  <to>
                    <xdr:col>15</xdr:col>
                    <xdr:colOff>25400</xdr:colOff>
                    <xdr:row>55</xdr:row>
                    <xdr:rowOff>165100</xdr:rowOff>
                  </to>
                </anchor>
              </controlPr>
            </control>
          </mc:Choice>
        </mc:AlternateContent>
        <mc:AlternateContent xmlns:mc="http://schemas.openxmlformats.org/markup-compatibility/2006">
          <mc:Choice Requires="x14">
            <control shapeId="2279" r:id="rId56" name="Check Box 231">
              <controlPr defaultSize="0" autoPict="0">
                <anchor moveWithCells="1">
                  <from>
                    <xdr:col>13</xdr:col>
                    <xdr:colOff>177800</xdr:colOff>
                    <xdr:row>55</xdr:row>
                    <xdr:rowOff>165100</xdr:rowOff>
                  </from>
                  <to>
                    <xdr:col>15</xdr:col>
                    <xdr:colOff>25400</xdr:colOff>
                    <xdr:row>56</xdr:row>
                    <xdr:rowOff>165100</xdr:rowOff>
                  </to>
                </anchor>
              </controlPr>
            </control>
          </mc:Choice>
        </mc:AlternateContent>
        <mc:AlternateContent xmlns:mc="http://schemas.openxmlformats.org/markup-compatibility/2006">
          <mc:Choice Requires="x14">
            <control shapeId="2280" r:id="rId57" name="Check Box 232">
              <controlPr defaultSize="0" autoPict="0">
                <anchor moveWithCells="1">
                  <from>
                    <xdr:col>13</xdr:col>
                    <xdr:colOff>177800</xdr:colOff>
                    <xdr:row>56</xdr:row>
                    <xdr:rowOff>165100</xdr:rowOff>
                  </from>
                  <to>
                    <xdr:col>15</xdr:col>
                    <xdr:colOff>25400</xdr:colOff>
                    <xdr:row>57</xdr:row>
                    <xdr:rowOff>165100</xdr:rowOff>
                  </to>
                </anchor>
              </controlPr>
            </control>
          </mc:Choice>
        </mc:AlternateContent>
        <mc:AlternateContent xmlns:mc="http://schemas.openxmlformats.org/markup-compatibility/2006">
          <mc:Choice Requires="x14">
            <control shapeId="2281" r:id="rId58" name="Check Box 233">
              <controlPr defaultSize="0" autoPict="0">
                <anchor moveWithCells="1">
                  <from>
                    <xdr:col>13</xdr:col>
                    <xdr:colOff>177800</xdr:colOff>
                    <xdr:row>57</xdr:row>
                    <xdr:rowOff>165100</xdr:rowOff>
                  </from>
                  <to>
                    <xdr:col>15</xdr:col>
                    <xdr:colOff>25400</xdr:colOff>
                    <xdr:row>58</xdr:row>
                    <xdr:rowOff>165100</xdr:rowOff>
                  </to>
                </anchor>
              </controlPr>
            </control>
          </mc:Choice>
        </mc:AlternateContent>
        <mc:AlternateContent xmlns:mc="http://schemas.openxmlformats.org/markup-compatibility/2006">
          <mc:Choice Requires="x14">
            <control shapeId="2282" r:id="rId59" name="Check Box 234">
              <controlPr defaultSize="0" autoPict="0">
                <anchor moveWithCells="1">
                  <from>
                    <xdr:col>13</xdr:col>
                    <xdr:colOff>177800</xdr:colOff>
                    <xdr:row>58</xdr:row>
                    <xdr:rowOff>158750</xdr:rowOff>
                  </from>
                  <to>
                    <xdr:col>15</xdr:col>
                    <xdr:colOff>25400</xdr:colOff>
                    <xdr:row>59</xdr:row>
                    <xdr:rowOff>158750</xdr:rowOff>
                  </to>
                </anchor>
              </controlPr>
            </control>
          </mc:Choice>
        </mc:AlternateContent>
        <mc:AlternateContent xmlns:mc="http://schemas.openxmlformats.org/markup-compatibility/2006">
          <mc:Choice Requires="x14">
            <control shapeId="2283" r:id="rId60" name="Check Box 235">
              <controlPr defaultSize="0" autoPict="0">
                <anchor moveWithCells="1">
                  <from>
                    <xdr:col>13</xdr:col>
                    <xdr:colOff>177800</xdr:colOff>
                    <xdr:row>59</xdr:row>
                    <xdr:rowOff>165100</xdr:rowOff>
                  </from>
                  <to>
                    <xdr:col>15</xdr:col>
                    <xdr:colOff>25400</xdr:colOff>
                    <xdr:row>60</xdr:row>
                    <xdr:rowOff>165100</xdr:rowOff>
                  </to>
                </anchor>
              </controlPr>
            </control>
          </mc:Choice>
        </mc:AlternateContent>
        <mc:AlternateContent xmlns:mc="http://schemas.openxmlformats.org/markup-compatibility/2006">
          <mc:Choice Requires="x14">
            <control shapeId="2289" r:id="rId61" name="Spinner 241">
              <controlPr defaultSize="0" autoPict="0">
                <anchor moveWithCells="1">
                  <from>
                    <xdr:col>16</xdr:col>
                    <xdr:colOff>0</xdr:colOff>
                    <xdr:row>39</xdr:row>
                    <xdr:rowOff>0</xdr:rowOff>
                  </from>
                  <to>
                    <xdr:col>17</xdr:col>
                    <xdr:colOff>38100</xdr:colOff>
                    <xdr:row>40</xdr:row>
                    <xdr:rowOff>95250</xdr:rowOff>
                  </to>
                </anchor>
              </controlPr>
            </control>
          </mc:Choice>
        </mc:AlternateContent>
        <mc:AlternateContent xmlns:mc="http://schemas.openxmlformats.org/markup-compatibility/2006">
          <mc:Choice Requires="x14">
            <control shapeId="2290" r:id="rId62" name="Spinner 242">
              <controlPr defaultSize="0" autoPict="0">
                <anchor moveWithCells="1">
                  <from>
                    <xdr:col>25</xdr:col>
                    <xdr:colOff>0</xdr:colOff>
                    <xdr:row>39</xdr:row>
                    <xdr:rowOff>0</xdr:rowOff>
                  </from>
                  <to>
                    <xdr:col>26</xdr:col>
                    <xdr:colOff>38100</xdr:colOff>
                    <xdr:row>40</xdr:row>
                    <xdr:rowOff>95250</xdr:rowOff>
                  </to>
                </anchor>
              </controlPr>
            </control>
          </mc:Choice>
        </mc:AlternateContent>
        <mc:AlternateContent xmlns:mc="http://schemas.openxmlformats.org/markup-compatibility/2006">
          <mc:Choice Requires="x14">
            <control shapeId="2295" r:id="rId63" name="Check Box 247">
              <controlPr defaultSize="0" autoPict="0">
                <anchor moveWithCells="1">
                  <from>
                    <xdr:col>48</xdr:col>
                    <xdr:colOff>25400</xdr:colOff>
                    <xdr:row>69</xdr:row>
                    <xdr:rowOff>215900</xdr:rowOff>
                  </from>
                  <to>
                    <xdr:col>49</xdr:col>
                    <xdr:colOff>95250</xdr:colOff>
                    <xdr:row>70</xdr:row>
                    <xdr:rowOff>215900</xdr:rowOff>
                  </to>
                </anchor>
              </controlPr>
            </control>
          </mc:Choice>
        </mc:AlternateContent>
        <mc:AlternateContent xmlns:mc="http://schemas.openxmlformats.org/markup-compatibility/2006">
          <mc:Choice Requires="x14">
            <control shapeId="2299" r:id="rId64" name="Check Box 251">
              <controlPr defaultSize="0" autoPict="0">
                <anchor moveWithCells="1">
                  <from>
                    <xdr:col>48</xdr:col>
                    <xdr:colOff>25400</xdr:colOff>
                    <xdr:row>70</xdr:row>
                    <xdr:rowOff>215900</xdr:rowOff>
                  </from>
                  <to>
                    <xdr:col>49</xdr:col>
                    <xdr:colOff>95250</xdr:colOff>
                    <xdr:row>71</xdr:row>
                    <xdr:rowOff>215900</xdr:rowOff>
                  </to>
                </anchor>
              </controlPr>
            </control>
          </mc:Choice>
        </mc:AlternateContent>
        <mc:AlternateContent xmlns:mc="http://schemas.openxmlformats.org/markup-compatibility/2006">
          <mc:Choice Requires="x14">
            <control shapeId="2302" r:id="rId65" name="Check Box 254">
              <controlPr defaultSize="0" autoPict="0">
                <anchor moveWithCells="1">
                  <from>
                    <xdr:col>48</xdr:col>
                    <xdr:colOff>25400</xdr:colOff>
                    <xdr:row>71</xdr:row>
                    <xdr:rowOff>215900</xdr:rowOff>
                  </from>
                  <to>
                    <xdr:col>49</xdr:col>
                    <xdr:colOff>95250</xdr:colOff>
                    <xdr:row>72</xdr:row>
                    <xdr:rowOff>215900</xdr:rowOff>
                  </to>
                </anchor>
              </controlPr>
            </control>
          </mc:Choice>
        </mc:AlternateContent>
        <mc:AlternateContent xmlns:mc="http://schemas.openxmlformats.org/markup-compatibility/2006">
          <mc:Choice Requires="x14">
            <control shapeId="2303" r:id="rId66" name="Check Box 255">
              <controlPr defaultSize="0" autoPict="0">
                <anchor moveWithCells="1">
                  <from>
                    <xdr:col>48</xdr:col>
                    <xdr:colOff>25400</xdr:colOff>
                    <xdr:row>72</xdr:row>
                    <xdr:rowOff>215900</xdr:rowOff>
                  </from>
                  <to>
                    <xdr:col>49</xdr:col>
                    <xdr:colOff>95250</xdr:colOff>
                    <xdr:row>73</xdr:row>
                    <xdr:rowOff>215900</xdr:rowOff>
                  </to>
                </anchor>
              </controlPr>
            </control>
          </mc:Choice>
        </mc:AlternateContent>
        <mc:AlternateContent xmlns:mc="http://schemas.openxmlformats.org/markup-compatibility/2006">
          <mc:Choice Requires="x14">
            <control shapeId="2304" r:id="rId67" name="Check Box 256">
              <controlPr defaultSize="0" autoPict="0">
                <anchor moveWithCells="1">
                  <from>
                    <xdr:col>48</xdr:col>
                    <xdr:colOff>25400</xdr:colOff>
                    <xdr:row>73</xdr:row>
                    <xdr:rowOff>215900</xdr:rowOff>
                  </from>
                  <to>
                    <xdr:col>49</xdr:col>
                    <xdr:colOff>95250</xdr:colOff>
                    <xdr:row>74</xdr:row>
                    <xdr:rowOff>215900</xdr:rowOff>
                  </to>
                </anchor>
              </controlPr>
            </control>
          </mc:Choice>
        </mc:AlternateContent>
        <mc:AlternateContent xmlns:mc="http://schemas.openxmlformats.org/markup-compatibility/2006">
          <mc:Choice Requires="x14">
            <control shapeId="2305" r:id="rId68" name="Check Box 257">
              <controlPr defaultSize="0" autoPict="0">
                <anchor moveWithCells="1">
                  <from>
                    <xdr:col>48</xdr:col>
                    <xdr:colOff>25400</xdr:colOff>
                    <xdr:row>74</xdr:row>
                    <xdr:rowOff>215900</xdr:rowOff>
                  </from>
                  <to>
                    <xdr:col>49</xdr:col>
                    <xdr:colOff>95250</xdr:colOff>
                    <xdr:row>75</xdr:row>
                    <xdr:rowOff>215900</xdr:rowOff>
                  </to>
                </anchor>
              </controlPr>
            </control>
          </mc:Choice>
        </mc:AlternateContent>
        <mc:AlternateContent xmlns:mc="http://schemas.openxmlformats.org/markup-compatibility/2006">
          <mc:Choice Requires="x14">
            <control shapeId="2306" r:id="rId69" name="Check Box 258">
              <controlPr defaultSize="0" autoPict="0">
                <anchor moveWithCells="1">
                  <from>
                    <xdr:col>14</xdr:col>
                    <xdr:colOff>0</xdr:colOff>
                    <xdr:row>45</xdr:row>
                    <xdr:rowOff>165100</xdr:rowOff>
                  </from>
                  <to>
                    <xdr:col>15</xdr:col>
                    <xdr:colOff>25400</xdr:colOff>
                    <xdr:row>46</xdr:row>
                    <xdr:rowOff>165100</xdr:rowOff>
                  </to>
                </anchor>
              </controlPr>
            </control>
          </mc:Choice>
        </mc:AlternateContent>
        <mc:AlternateContent xmlns:mc="http://schemas.openxmlformats.org/markup-compatibility/2006">
          <mc:Choice Requires="x14">
            <control shapeId="2307" r:id="rId70" name="Check Box 259">
              <controlPr defaultSize="0" autoPict="0">
                <anchor moveWithCells="1">
                  <from>
                    <xdr:col>14</xdr:col>
                    <xdr:colOff>0</xdr:colOff>
                    <xdr:row>43</xdr:row>
                    <xdr:rowOff>165100</xdr:rowOff>
                  </from>
                  <to>
                    <xdr:col>15</xdr:col>
                    <xdr:colOff>31750</xdr:colOff>
                    <xdr:row>44</xdr:row>
                    <xdr:rowOff>165100</xdr:rowOff>
                  </to>
                </anchor>
              </controlPr>
            </control>
          </mc:Choice>
        </mc:AlternateContent>
        <mc:AlternateContent xmlns:mc="http://schemas.openxmlformats.org/markup-compatibility/2006">
          <mc:Choice Requires="x14">
            <control shapeId="2308" r:id="rId71" name="Check Box 260">
              <controlPr defaultSize="0" autoPict="0">
                <anchor moveWithCells="1">
                  <from>
                    <xdr:col>14</xdr:col>
                    <xdr:colOff>0</xdr:colOff>
                    <xdr:row>51</xdr:row>
                    <xdr:rowOff>165100</xdr:rowOff>
                  </from>
                  <to>
                    <xdr:col>15</xdr:col>
                    <xdr:colOff>31750</xdr:colOff>
                    <xdr:row>52</xdr:row>
                    <xdr:rowOff>165100</xdr:rowOff>
                  </to>
                </anchor>
              </controlPr>
            </control>
          </mc:Choice>
        </mc:AlternateContent>
        <mc:AlternateContent xmlns:mc="http://schemas.openxmlformats.org/markup-compatibility/2006">
          <mc:Choice Requires="x14">
            <control shapeId="2309" r:id="rId72" name="Check Box 261">
              <controlPr defaultSize="0" autoPict="0">
                <anchor moveWithCells="1">
                  <from>
                    <xdr:col>44</xdr:col>
                    <xdr:colOff>38100</xdr:colOff>
                    <xdr:row>45</xdr:row>
                    <xdr:rowOff>0</xdr:rowOff>
                  </from>
                  <to>
                    <xdr:col>46</xdr:col>
                    <xdr:colOff>107950</xdr:colOff>
                    <xdr:row>46</xdr:row>
                    <xdr:rowOff>12700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dataBar" id="{B21989B7-9EEF-4756-9BF7-6376CD89EB08}">
            <x14:dataBar minLength="0" maxLength="100" direction="leftToRight">
              <x14:cfvo type="num">
                <xm:f>0</xm:f>
              </x14:cfvo>
              <x14:cfvo type="num">
                <xm:f>355000</xm:f>
              </x14:cfvo>
              <x14:negativeFillColor rgb="FFFF0000"/>
              <x14:axisColor rgb="FF000000"/>
            </x14:dataBar>
          </x14:cfRule>
          <xm:sqref>S4:X4</xm:sqref>
        </x14:conditionalFormatting>
        <x14:conditionalFormatting xmlns:xm="http://schemas.microsoft.com/office/excel/2006/main">
          <x14:cfRule type="dataBar" id="{676FC064-8E5F-465D-9B13-C76C16F21A33}">
            <x14:dataBar minLength="0" maxLength="100" direction="leftToRight">
              <x14:cfvo type="num">
                <xm:f>0</xm:f>
              </x14:cfvo>
              <x14:cfvo type="num">
                <xm:f>$Q$29</xm:f>
              </x14:cfvo>
              <x14:negativeFillColor rgb="FFFF0000"/>
              <x14:axisColor rgb="FF000000"/>
            </x14:dataBar>
          </x14:cfRule>
          <xm:sqref>J31:S31</xm:sqref>
        </x14:conditionalFormatting>
        <x14:conditionalFormatting xmlns:xm="http://schemas.microsoft.com/office/excel/2006/main">
          <x14:cfRule type="expression" priority="2" id="{00000000-000E-0000-0100-000002000000}">
            <xm:f>法术书目录!$V$48="NO"</xm:f>
            <x14:dxf>
              <fill>
                <patternFill patternType="solid">
                  <bgColor theme="5" tint="0.79998168889431442"/>
                </patternFill>
              </fill>
            </x14:dxf>
          </x14:cfRule>
          <xm:sqref>R38</xm:sqref>
        </x14:conditionalFormatting>
        <x14:conditionalFormatting xmlns:xm="http://schemas.microsoft.com/office/excel/2006/main">
          <x14:cfRule type="expression" priority="3" id="{00000000-000E-0000-0100-000003000000}">
            <xm:f>法术书目录!$T$48="劣势"</xm:f>
            <x14:dxf>
              <fill>
                <patternFill patternType="solid">
                  <bgColor theme="5" tint="0.79998168889431442"/>
                </patternFill>
              </fill>
            </x14:dxf>
          </x14:cfRule>
          <xm:sqref>AI45:AK45</xm:sqref>
        </x14:conditionalFormatting>
        <x14:conditionalFormatting xmlns:xm="http://schemas.microsoft.com/office/excel/2006/main">
          <x14:cfRule type="expression" priority="6" id="{00000000-000E-0000-0100-000006000000}">
            <xm:f>法术书目录!$R$16=3</xm:f>
            <x14:dxf>
              <font>
                <color theme="1"/>
              </font>
              <fill>
                <patternFill patternType="solid">
                  <bgColor theme="0" tint="-0.499984740745262"/>
                </patternFill>
              </fill>
            </x14:dxf>
          </x14:cfRule>
          <xm:sqref>P29:Q29 M29</xm:sqref>
        </x14:conditionalFormatting>
      </x14:conditionalFormattings>
    </ext>
    <ext xmlns:x14="http://schemas.microsoft.com/office/spreadsheetml/2009/9/main" uri="{CCE6A557-97BC-4b89-ADB6-D9C93CAAB3DF}">
      <x14:dataValidations xmlns:xm="http://schemas.microsoft.com/office/excel/2006/main" count="23">
        <x14:dataValidation type="list" allowBlank="1" showInputMessage="1" xr:uid="{00000000-0002-0000-0100-000000000000}">
          <x14:formula1>
            <xm:f>Classes!$A$23:$A$117</xm:f>
          </x14:formula1>
          <xm:sqref>S3:X3 S6:X7</xm:sqref>
        </x14:dataValidation>
        <x14:dataValidation type="list" allowBlank="1" showInputMessage="1" xr:uid="{00000000-0002-0000-0100-000001000000}">
          <x14:formula1>
            <xm:f>法术书目录!$AO$2:$AO$33</xm:f>
          </x14:formula1>
          <xm:sqref>E6:H6</xm:sqref>
        </x14:dataValidation>
        <x14:dataValidation type="list" allowBlank="1" showInputMessage="1" xr:uid="{00000000-0002-0000-0100-000002000000}">
          <x14:formula1>
            <xm:f>法术书目录!$Q$12:$Q$15</xm:f>
          </x14:formula1>
          <xm:sqref>M6:O6</xm:sqref>
        </x14:dataValidation>
        <x14:dataValidation type="list" allowBlank="1" showInputMessage="1" xr:uid="{00000000-0002-0000-0100-000007000000}">
          <x14:formula1>
            <xm:f>法术书目录!$R$19:$R$24</xm:f>
          </x14:formula1>
          <xm:sqref>L38:N38 AY65:BB65</xm:sqref>
        </x14:dataValidation>
        <x14:dataValidation type="list" allowBlank="1" showInputMessage="1" xr:uid="{00000000-0002-0000-0100-000008000000}">
          <x14:formula1>
            <xm:f>法术书目录!$U$9:$U$13</xm:f>
          </x14:formula1>
          <xm:sqref>L45:M45</xm:sqref>
        </x14:dataValidation>
        <x14:dataValidation type="list" allowBlank="1" showInputMessage="1" xr:uid="{00000000-0002-0000-0100-00000A000000}">
          <x14:formula1>
            <xm:f>法术书目录!$T$47</xm:f>
          </x14:formula1>
          <xm:sqref>U45:Z45</xm:sqref>
        </x14:dataValidation>
        <x14:dataValidation type="list" allowBlank="1" showInputMessage="1" xr:uid="{00000000-0002-0000-0100-00000B000000}">
          <x14:formula1>
            <xm:f>法术书目录!$U$47</xm:f>
          </x14:formula1>
          <xm:sqref>AD45:AE45</xm:sqref>
        </x14:dataValidation>
        <x14:dataValidation type="list" allowBlank="1" showInputMessage="1" xr:uid="{00000000-0002-0000-0100-00000D000000}">
          <x14:formula1>
            <xm:f>法术书目录!$S138</xm:f>
          </x14:formula1>
          <xm:sqref>U53:Z53 U54:Z54 U61:Z61 U55:Z60</xm:sqref>
        </x14:dataValidation>
        <x14:dataValidation type="list" allowBlank="1" showInputMessage="1" xr:uid="{00000000-0002-0000-0100-00000E000000}">
          <x14:formula1>
            <xm:f>法术书目录!$AJ$36:$AL$36</xm:f>
          </x14:formula1>
          <xm:sqref>AD55:AE55 AD56:AE56</xm:sqref>
        </x14:dataValidation>
        <x14:dataValidation type="list" allowBlank="1" showInputMessage="1" showErrorMessage="1" xr:uid="{00000000-0002-0000-0100-00000F000000}">
          <x14:formula1>
            <xm:f>法术书目录!$O$9:$O$20</xm:f>
          </x14:formula1>
          <xm:sqref>AO55 AO56 AP55:AP56</xm:sqref>
        </x14:dataValidation>
        <x14:dataValidation type="list" allowBlank="1" showInputMessage="1" showErrorMessage="1" xr:uid="{00000000-0002-0000-0100-000011000000}">
          <x14:formula1>
            <xm:f>法术书目录!$T$2:$T$6</xm:f>
          </x14:formula1>
          <xm:sqref>H68:K68</xm:sqref>
        </x14:dataValidation>
        <x14:dataValidation type="list" allowBlank="1" showInputMessage="1" showErrorMessage="1" xr:uid="{00000000-0002-0000-0100-000012000000}">
          <x14:formula1>
            <xm:f>法术书目录!$C$93:$C$137</xm:f>
          </x14:formula1>
          <xm:sqref>W72:AA72</xm:sqref>
        </x14:dataValidation>
        <x14:dataValidation type="list" allowBlank="1" showInputMessage="1" xr:uid="{00000000-0002-0000-0100-000013000000}">
          <x14:formula1>
            <xm:f>Classes!$A$23:$A$34</xm:f>
          </x14:formula1>
          <xm:sqref>B88:G88</xm:sqref>
        </x14:dataValidation>
        <x14:dataValidation type="list" allowBlank="1" showInputMessage="1" xr:uid="{00000000-0002-0000-0100-000015000000}">
          <x14:formula1>
            <xm:f>Classes!$BM24</xm:f>
          </x14:formula1>
          <xm:sqref>H94:W94 H95:W95 H96:W96 H97:W97 H98:W98 H99:W99 H100:W100 H101:W101 H102:W102 H103:W103 H104:W104 H105:W105 H106:W106 H109:W109 H110:W110 H111:W111 H115:W115 H107:W108 H112:W114 H92:W93 H90:W91</xm:sqref>
        </x14:dataValidation>
        <x14:dataValidation type="list" allowBlank="1" showInputMessage="1" xr:uid="{00000000-0002-0000-0100-000016000000}">
          <x14:formula1>
            <xm:f>Classes!$E130</xm:f>
          </x14:formula1>
          <xm:sqref>AE116:AS116 AE117 AF117 AG117 AH117 AI117 AJ117 AK117 AL117 AM117 AN117 AO117 AP117 AQ117 AR117 AS117 AE118 AF118 AG118 AH118 AI118 AJ118 AK118 AL118 AM118 AN118 AO118 AP118 AQ118 AR118 AS118 AE119 AF119 AG119 AH119 AI119 AJ119 AK119 AL119 AM119 AN119 AO119 AP119 AQ119 AR119 AS119 AE120 AF120 AG120 AH120 AI120 AJ120 AK120 AL120 AM120 AN120 AO120 AP120 AQ120 AR120 AS120 AE121 AF121 AG121 AH121 AI121 AJ121 AK121 AL121 AM121 AN121 AO121 AP121 AQ121 AR121 AS121 AE122 AF122 AG122 AH122 AI122 AJ122 AK122 AL122 AM122 AN122 AO122 AP122 AQ122 AR122 AS122 AE123 AF123 AG123 AH123 AI123 AJ123 AK123 AL123 AM123 AN123 AO123 AP123 AQ123 AR123 AS123 AE124 AF124 AG124 AH124 AI124 AJ124 AK124 AL124 AM124 AN124 AO124 AP124 AQ124 AR124 AS124 AE125 AF125 AG125 AH125 AI125 AJ125 AK125 AL125 AM125 AN125 AO125 AP125 AQ125 AR125 AS125 AE126 AF126 AG126 AH126 AI126 AJ126 AK126 AL126 AM126 AN126 AO126 AP126 AQ126 AR126 AS126 AE127 AF127 AG127 AH127 AI127 AJ127 AK127 AL127 AM127 AN127 AO127 AP127 AQ127 AR127 AS127 AE128 AF128 AG128 AH128 AI128 AJ128 AK128 AL128 AM128 AN128 AO128 AP128 AQ128 AR128 AS128 AE109:AS115</xm:sqref>
        </x14:dataValidation>
        <x14:dataValidation type="list" allowBlank="1" showInputMessage="1" xr:uid="{00000000-0002-0000-0100-000017000000}">
          <x14:formula1>
            <xm:f>Classes!$A$131:$A$206</xm:f>
          </x14:formula1>
          <xm:sqref>Z117 AA117 AB117 AC117 AD117 Z118 AA118 AB118 AC118 AD118 Z119 AA119 AB119 AC119 AD119 Z120 AA120 AB120 AC120 AD120 Z121 AA121 AB121 AC121 AD121 Z122 AA122 AB122 AC122 AD122 Z123 AA123 AB123 AC123 AD123 Z124 AA124 AB124 AC124 AD124 Z125 AA125 AB125 AC125 AD125 Z126 AA126 AB126 AC126 AD126 Z127 AA127 AB127 AC127 AD127 Z128 AA128 AB128 AC128 AD128 Z109:AD116</xm:sqref>
        </x14:dataValidation>
        <x14:dataValidation type="list" allowBlank="1" showInputMessage="1" xr:uid="{00000000-0002-0000-0100-000018000000}">
          <x14:formula1>
            <xm:f>法术书目录!$P$139:$P$244</xm:f>
          </x14:formula1>
          <xm:sqref>O53:O54 O55:O61 P53:T61</xm:sqref>
        </x14:dataValidation>
        <x14:dataValidation type="list" allowBlank="1" showInputMessage="1" xr:uid="{00000000-0002-0000-0100-00001A000000}">
          <x14:formula1>
            <xm:f>INDIRECT(法术书目录!V52)</xm:f>
          </x14:formula1>
          <xm:sqref>AI47:AI51 AJ47:AK51</xm:sqref>
        </x14:dataValidation>
        <x14:dataValidation type="list" allowBlank="1" showInputMessage="1" xr:uid="{00000000-0002-0000-0100-00001C000000}">
          <x14:formula1>
            <xm:f>法术书目录!$X$10:$X$47</xm:f>
          </x14:formula1>
          <xm:sqref>L47:M51</xm:sqref>
        </x14:dataValidation>
        <x14:dataValidation type="list" allowBlank="1" showInputMessage="1" xr:uid="{00000000-0002-0000-0100-00001D000000}">
          <x14:formula1>
            <xm:f>法术书目录!$U$14:$U$26</xm:f>
          </x14:formula1>
          <xm:sqref>AN47:AO51</xm:sqref>
        </x14:dataValidation>
        <x14:dataValidation type="list" errorStyle="information" allowBlank="1" showInputMessage="1" showErrorMessage="1" errorTitle="O_O？" error="你似乎还没有录入这个法术呢" xr:uid="{00000000-0002-0000-0100-00001E000000}">
          <x14:formula1>
            <xm:f>法术书目录!$B$93:$B$362</xm:f>
          </x14:formula1>
          <xm:sqref>C72:G86 J72:N86 Q72:U86</xm:sqref>
        </x14:dataValidation>
        <x14:dataValidation type="list" allowBlank="1" showInputMessage="1" xr:uid="{00000000-0002-0000-0100-00001F000000}">
          <x14:formula1>
            <xm:f>Classes!$BH$24:$BH$123</xm:f>
          </x14:formula1>
          <xm:sqref>C90:G115</xm:sqref>
        </x14:dataValidation>
        <x14:dataValidation type="list" allowBlank="1" showInputMessage="1" xr:uid="{00000000-0002-0000-0100-000020000000}">
          <x14:formula1>
            <xm:f>法术书目录!$T$9:$T$33</xm:f>
          </x14:formula1>
          <xm:sqref>L53:M61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J362"/>
  <sheetViews>
    <sheetView topLeftCell="P25" workbookViewId="0">
      <selection activeCell="V47" sqref="V47"/>
    </sheetView>
  </sheetViews>
  <sheetFormatPr defaultColWidth="9" defaultRowHeight="16.5" customHeight="1" x14ac:dyDescent="0.25"/>
  <cols>
    <col min="1" max="1" width="3.08984375" style="132" customWidth="1"/>
    <col min="2" max="2" width="9" style="132"/>
    <col min="3" max="3" width="4.7265625" style="132" customWidth="1"/>
    <col min="4" max="4" width="2.6328125" style="132" customWidth="1"/>
    <col min="5" max="5" width="3.08984375" style="132" customWidth="1"/>
    <col min="6" max="6" width="9" style="132"/>
    <col min="7" max="7" width="4.7265625" style="132" customWidth="1"/>
    <col min="8" max="8" width="2.6328125" style="132" customWidth="1"/>
    <col min="9" max="9" width="3.08984375" style="132" customWidth="1"/>
    <col min="10" max="10" width="9" style="132"/>
    <col min="11" max="11" width="4.7265625" style="132" customWidth="1"/>
    <col min="12" max="12" width="2.6328125" style="132" customWidth="1"/>
    <col min="13" max="18" width="9" style="132"/>
    <col min="19" max="21" width="9" style="132" customWidth="1"/>
    <col min="22" max="16384" width="9" style="132"/>
  </cols>
  <sheetData>
    <row r="1" spans="1:88" ht="16.5" customHeight="1" x14ac:dyDescent="0.35">
      <c r="A1" s="133">
        <v>1</v>
      </c>
      <c r="B1" s="134" t="str">
        <f>IF(法术书I!W8="","",法术书I!W8)</f>
        <v>德鲁伊伎俩</v>
      </c>
      <c r="C1" s="133" t="str">
        <f>IFERROR(VLOOKUP(B1,列表!$B:$B,1,FALSE),"QuQ")</f>
        <v>德鲁伊伎俩</v>
      </c>
      <c r="D1" s="135" t="str">
        <f>IFERROR(VLOOKUP(C1,列表!$B:$T,17,FALSE),"")</f>
        <v/>
      </c>
      <c r="E1" s="133">
        <v>1</v>
      </c>
      <c r="F1" s="134" t="str">
        <f>IF(法术书II!W8="","",法术书II!W8)</f>
        <v/>
      </c>
      <c r="G1" s="133" t="str">
        <f>IFERROR(VLOOKUP(F1,列表!$B:$B,1,FALSE),"QuQ")</f>
        <v/>
      </c>
      <c r="H1" s="135" t="str">
        <f>IFERROR(VLOOKUP(G1,列表!$B:$T,17,FALSE),"")</f>
        <v/>
      </c>
      <c r="I1" s="133">
        <v>1</v>
      </c>
      <c r="J1" s="134" t="str">
        <f>IF(法术书III!W8="","",法术书III!W8)</f>
        <v/>
      </c>
      <c r="K1" s="133" t="str">
        <f>IFERROR(VLOOKUP(J1,列表!$B:$B,1,FALSE),"QuQ")</f>
        <v/>
      </c>
      <c r="L1" s="135" t="str">
        <f>IFERROR(VLOOKUP(K1,列表!$B:$T,17,FALSE),"")</f>
        <v/>
      </c>
      <c r="N1" s="132" t="s">
        <v>203</v>
      </c>
      <c r="O1" s="133">
        <v>8</v>
      </c>
      <c r="Q1" s="133" t="s">
        <v>204</v>
      </c>
      <c r="R1" s="133">
        <v>0</v>
      </c>
      <c r="T1" s="135" t="s">
        <v>205</v>
      </c>
      <c r="U1" s="135" t="s">
        <v>177</v>
      </c>
      <c r="V1" s="135" t="s">
        <v>178</v>
      </c>
      <c r="W1" s="135" t="s">
        <v>179</v>
      </c>
      <c r="X1" s="135" t="s">
        <v>180</v>
      </c>
      <c r="Y1" s="135" t="s">
        <v>181</v>
      </c>
      <c r="AN1" s="133" t="s">
        <v>206</v>
      </c>
      <c r="AO1" s="133" t="s">
        <v>36</v>
      </c>
      <c r="AP1" s="440" t="s">
        <v>207</v>
      </c>
      <c r="AQ1" s="440"/>
      <c r="AR1" s="440"/>
      <c r="AS1" s="440"/>
      <c r="AT1" s="440"/>
      <c r="AU1" s="440"/>
      <c r="AV1" s="440"/>
      <c r="AW1" s="440"/>
      <c r="AX1" s="440"/>
      <c r="AY1" s="440"/>
      <c r="AZ1" s="440"/>
      <c r="BA1" s="440"/>
      <c r="BB1" s="440"/>
      <c r="BC1" s="440"/>
      <c r="BE1" s="162">
        <v>1</v>
      </c>
      <c r="BF1" s="162">
        <v>2</v>
      </c>
      <c r="BG1" s="162">
        <v>3</v>
      </c>
      <c r="BH1" s="162">
        <v>4</v>
      </c>
      <c r="BI1" s="162">
        <v>5</v>
      </c>
      <c r="BJ1" s="162">
        <v>6</v>
      </c>
      <c r="BK1" s="162">
        <v>7</v>
      </c>
      <c r="BL1" s="162">
        <v>8</v>
      </c>
      <c r="BM1" s="162">
        <v>9</v>
      </c>
      <c r="BN1" s="162">
        <v>10</v>
      </c>
      <c r="BO1" s="162">
        <v>11</v>
      </c>
      <c r="BP1" s="162">
        <v>12</v>
      </c>
      <c r="BQ1" s="162">
        <v>13</v>
      </c>
      <c r="BR1" s="162">
        <v>14</v>
      </c>
      <c r="BS1" s="162">
        <v>15</v>
      </c>
      <c r="BT1" s="162">
        <v>16</v>
      </c>
      <c r="BU1" s="162">
        <v>17</v>
      </c>
      <c r="BV1" s="162">
        <v>18</v>
      </c>
      <c r="BW1" s="162">
        <v>19</v>
      </c>
      <c r="BX1" s="162">
        <v>20</v>
      </c>
      <c r="BY1" s="162">
        <v>21</v>
      </c>
      <c r="BZ1" s="162">
        <v>22</v>
      </c>
      <c r="CA1" s="162">
        <v>23</v>
      </c>
      <c r="CB1" s="162">
        <v>24</v>
      </c>
      <c r="CC1" s="162">
        <v>25</v>
      </c>
      <c r="CD1" s="162">
        <v>26</v>
      </c>
      <c r="CE1" s="162">
        <v>27</v>
      </c>
      <c r="CF1" s="162">
        <v>28</v>
      </c>
      <c r="CG1" s="162">
        <v>29</v>
      </c>
      <c r="CH1" s="162">
        <v>30</v>
      </c>
      <c r="CI1" s="162">
        <v>31</v>
      </c>
      <c r="CJ1" s="162">
        <v>32</v>
      </c>
    </row>
    <row r="2" spans="1:88" ht="16.5" customHeight="1" x14ac:dyDescent="0.25">
      <c r="A2" s="133">
        <v>2</v>
      </c>
      <c r="B2" s="134" t="str">
        <f>IF(法术书I!W9="","",法术书I!W9)</f>
        <v>毒气喷溅</v>
      </c>
      <c r="C2" s="133" t="str">
        <f>IFERROR(VLOOKUP(B2,列表!$B:$B,1,FALSE),"QuQ")</f>
        <v>毒气喷溅</v>
      </c>
      <c r="D2" s="135" t="str">
        <f>IFERROR(VLOOKUP(C2,列表!$B:$T,17,FALSE),"")</f>
        <v/>
      </c>
      <c r="E2" s="133">
        <v>2</v>
      </c>
      <c r="F2" s="134" t="str">
        <f>IF(法术书II!W9="","",法术书II!W9)</f>
        <v/>
      </c>
      <c r="G2" s="133" t="str">
        <f>IFERROR(VLOOKUP(F2,列表!$B:$B,1,FALSE),"QuQ")</f>
        <v/>
      </c>
      <c r="H2" s="135" t="str">
        <f>IFERROR(VLOOKUP(G2,列表!$B:$T,17,FALSE),"")</f>
        <v/>
      </c>
      <c r="I2" s="133">
        <v>2</v>
      </c>
      <c r="J2" s="134" t="str">
        <f>IF(法术书III!W9="","",法术书III!W9)</f>
        <v/>
      </c>
      <c r="K2" s="133" t="str">
        <f>IFERROR(VLOOKUP(J2,列表!$B:$B,1,FALSE),"QuQ")</f>
        <v/>
      </c>
      <c r="L2" s="135" t="str">
        <f>IFERROR(VLOOKUP(K2,列表!$B:$T,17,FALSE),"")</f>
        <v/>
      </c>
      <c r="N2" s="132" t="s">
        <v>208</v>
      </c>
      <c r="O2" s="133">
        <v>1</v>
      </c>
      <c r="Q2" s="133" t="s">
        <v>209</v>
      </c>
      <c r="R2" s="133">
        <v>1</v>
      </c>
      <c r="T2" s="135" t="s">
        <v>177</v>
      </c>
      <c r="U2" s="146">
        <v>1</v>
      </c>
      <c r="V2" s="146">
        <f>1/10</f>
        <v>0.1</v>
      </c>
      <c r="W2" s="146">
        <f>1/50</f>
        <v>0.02</v>
      </c>
      <c r="X2" s="146">
        <f>1/100</f>
        <v>0.01</v>
      </c>
      <c r="Y2" s="146">
        <f>1/1000</f>
        <v>1E-3</v>
      </c>
      <c r="Z2" s="135">
        <v>1</v>
      </c>
      <c r="AN2" s="133" t="s">
        <v>210</v>
      </c>
      <c r="AO2" s="133" t="s">
        <v>211</v>
      </c>
      <c r="AP2" s="160" t="s">
        <v>212</v>
      </c>
      <c r="AQ2" s="160"/>
      <c r="AR2" s="160"/>
      <c r="AS2" s="160"/>
      <c r="AT2" s="160"/>
      <c r="AU2" s="160"/>
      <c r="AV2" s="160"/>
      <c r="AW2" s="160"/>
      <c r="AX2" s="160"/>
      <c r="AY2" s="160"/>
      <c r="AZ2" s="160"/>
      <c r="BA2" s="161"/>
      <c r="BB2" s="161"/>
      <c r="BC2" s="161"/>
      <c r="BE2" s="439"/>
      <c r="BF2" s="439" t="s">
        <v>71</v>
      </c>
      <c r="BG2" s="439" t="s">
        <v>73</v>
      </c>
      <c r="BH2" s="439" t="s">
        <v>74</v>
      </c>
      <c r="BI2" s="439" t="s">
        <v>75</v>
      </c>
      <c r="BJ2" s="439" t="s">
        <v>76</v>
      </c>
      <c r="BK2" s="439" t="s">
        <v>77</v>
      </c>
      <c r="BL2" s="439" t="s">
        <v>213</v>
      </c>
      <c r="BM2" s="439" t="s">
        <v>214</v>
      </c>
      <c r="BN2" s="439" t="s">
        <v>50</v>
      </c>
      <c r="BO2" s="439" t="s">
        <v>52</v>
      </c>
      <c r="BP2" s="439" t="s">
        <v>94</v>
      </c>
      <c r="BQ2" s="439" t="s">
        <v>95</v>
      </c>
      <c r="BR2" s="439" t="s">
        <v>195</v>
      </c>
      <c r="BS2" s="439" t="s">
        <v>100</v>
      </c>
      <c r="BT2" s="439" t="s">
        <v>200</v>
      </c>
      <c r="BU2" s="163" t="s">
        <v>107</v>
      </c>
      <c r="BV2" s="163"/>
      <c r="BW2" s="163"/>
      <c r="BX2" s="163"/>
      <c r="BY2" s="163"/>
      <c r="BZ2" s="163"/>
      <c r="CA2" s="163"/>
      <c r="CB2" s="163"/>
      <c r="CC2" s="163"/>
      <c r="CD2" s="163"/>
      <c r="CE2" s="163"/>
      <c r="CF2" s="163"/>
      <c r="CG2" s="163"/>
      <c r="CH2" s="163"/>
      <c r="CI2" s="163"/>
      <c r="CJ2" s="163"/>
    </row>
    <row r="3" spans="1:88" ht="16.5" customHeight="1" x14ac:dyDescent="0.25">
      <c r="A3" s="133">
        <v>3</v>
      </c>
      <c r="B3" s="134" t="str">
        <f>IF(法术书I!W10="","",法术书I!W10)</f>
        <v>动物交谈</v>
      </c>
      <c r="C3" s="133" t="str">
        <f>IFERROR(VLOOKUP(B3,列表!$B:$B,1,FALSE),"QuQ")</f>
        <v>动物交谈</v>
      </c>
      <c r="D3" s="135" t="str">
        <f>IFERROR(VLOOKUP(C3,列表!$B:$T,17,FALSE),"")</f>
        <v/>
      </c>
      <c r="E3" s="133">
        <v>3</v>
      </c>
      <c r="F3" s="134" t="str">
        <f>IF(法术书II!W10="","",法术书II!W10)</f>
        <v/>
      </c>
      <c r="G3" s="133" t="str">
        <f>IFERROR(VLOOKUP(F3,列表!$B:$B,1,FALSE),"QuQ")</f>
        <v/>
      </c>
      <c r="H3" s="135" t="str">
        <f>IFERROR(VLOOKUP(G3,列表!$B:$T,17,FALSE),"")</f>
        <v/>
      </c>
      <c r="I3" s="133">
        <v>3</v>
      </c>
      <c r="J3" s="134" t="str">
        <f>IF(法术书III!W10="","",法术书III!W10)</f>
        <v/>
      </c>
      <c r="K3" s="133" t="str">
        <f>IFERROR(VLOOKUP(J3,列表!$B:$B,1,FALSE),"QuQ")</f>
        <v/>
      </c>
      <c r="L3" s="135" t="str">
        <f>IFERROR(VLOOKUP(K3,列表!$B:$T,17,FALSE),"")</f>
        <v/>
      </c>
      <c r="N3" s="132" t="s">
        <v>208</v>
      </c>
      <c r="O3" s="133">
        <v>1</v>
      </c>
      <c r="Q3" s="133" t="s">
        <v>215</v>
      </c>
      <c r="R3" s="133">
        <v>2</v>
      </c>
      <c r="T3" s="135" t="s">
        <v>178</v>
      </c>
      <c r="U3" s="146">
        <v>10</v>
      </c>
      <c r="V3" s="146">
        <v>1</v>
      </c>
      <c r="W3" s="146">
        <f>1/5</f>
        <v>0.2</v>
      </c>
      <c r="X3" s="146">
        <f>1/10</f>
        <v>0.1</v>
      </c>
      <c r="Y3" s="146">
        <f>1/100</f>
        <v>0.01</v>
      </c>
      <c r="Z3" s="135">
        <v>2</v>
      </c>
      <c r="AN3" s="133" t="s">
        <v>216</v>
      </c>
      <c r="AO3" s="133" t="s">
        <v>217</v>
      </c>
      <c r="AP3" s="160" t="s">
        <v>218</v>
      </c>
      <c r="AQ3" s="160" t="s">
        <v>219</v>
      </c>
      <c r="AR3" s="160" t="s">
        <v>220</v>
      </c>
      <c r="AS3" s="160"/>
      <c r="AT3" s="160"/>
      <c r="AU3" s="160"/>
      <c r="AV3" s="160"/>
      <c r="AW3" s="160"/>
      <c r="AX3" s="160"/>
      <c r="AY3" s="160"/>
      <c r="AZ3" s="160"/>
      <c r="BA3" s="161"/>
      <c r="BB3" s="161"/>
      <c r="BC3" s="161"/>
      <c r="BE3" s="439"/>
      <c r="BF3" s="439"/>
      <c r="BG3" s="439"/>
      <c r="BH3" s="439"/>
      <c r="BI3" s="439"/>
      <c r="BJ3" s="439"/>
      <c r="BK3" s="439"/>
      <c r="BL3" s="439"/>
      <c r="BM3" s="439"/>
      <c r="BN3" s="439"/>
      <c r="BO3" s="439"/>
      <c r="BP3" s="439"/>
      <c r="BQ3" s="439"/>
      <c r="BR3" s="439"/>
      <c r="BS3" s="439"/>
      <c r="BT3" s="439"/>
      <c r="BU3" s="163">
        <v>1</v>
      </c>
      <c r="BV3" s="163">
        <v>2</v>
      </c>
      <c r="BW3" s="163">
        <v>3</v>
      </c>
      <c r="BX3" s="163">
        <v>4</v>
      </c>
      <c r="BY3" s="163">
        <v>5</v>
      </c>
      <c r="BZ3" s="163">
        <v>6</v>
      </c>
      <c r="CA3" s="163">
        <v>7</v>
      </c>
      <c r="CB3" s="163">
        <v>8</v>
      </c>
      <c r="CC3" s="163">
        <v>9</v>
      </c>
      <c r="CD3" s="163">
        <v>10</v>
      </c>
      <c r="CE3" s="163">
        <v>11</v>
      </c>
      <c r="CF3" s="163">
        <v>12</v>
      </c>
      <c r="CG3" s="163">
        <v>13</v>
      </c>
      <c r="CH3" s="163">
        <v>14</v>
      </c>
      <c r="CI3" s="163">
        <v>15</v>
      </c>
      <c r="CJ3" s="163">
        <v>16</v>
      </c>
    </row>
    <row r="4" spans="1:88" ht="16.5" customHeight="1" x14ac:dyDescent="0.25">
      <c r="A4" s="133">
        <v>4</v>
      </c>
      <c r="B4" s="134" t="str">
        <f>IF(法术书I!W11="","",法术书I!W11)</f>
        <v>魅惑人类</v>
      </c>
      <c r="C4" s="133" t="str">
        <f>IFERROR(VLOOKUP(B4,列表!$B:$B,1,FALSE),"QuQ")</f>
        <v>魅惑人类</v>
      </c>
      <c r="D4" s="135" t="str">
        <f>IFERROR(VLOOKUP(C4,列表!$B:$T,17,FALSE),"")</f>
        <v/>
      </c>
      <c r="E4" s="133">
        <v>4</v>
      </c>
      <c r="F4" s="134" t="str">
        <f>IF(法术书II!W11="","",法术书II!W11)</f>
        <v/>
      </c>
      <c r="G4" s="133" t="str">
        <f>IFERROR(VLOOKUP(F4,列表!$B:$B,1,FALSE),"QuQ")</f>
        <v/>
      </c>
      <c r="H4" s="135" t="str">
        <f>IFERROR(VLOOKUP(G4,列表!$B:$T,17,FALSE),"")</f>
        <v/>
      </c>
      <c r="I4" s="133">
        <v>4</v>
      </c>
      <c r="J4" s="134" t="str">
        <f>IF(法术书III!W11="","",法术书III!W11)</f>
        <v/>
      </c>
      <c r="K4" s="133" t="str">
        <f>IFERROR(VLOOKUP(J4,列表!$B:$B,1,FALSE),"QuQ")</f>
        <v/>
      </c>
      <c r="L4" s="135" t="str">
        <f>IFERROR(VLOOKUP(K4,列表!$B:$T,17,FALSE),"")</f>
        <v/>
      </c>
      <c r="Q4" s="133" t="s">
        <v>221</v>
      </c>
      <c r="R4" s="133">
        <v>3</v>
      </c>
      <c r="T4" s="135" t="s">
        <v>179</v>
      </c>
      <c r="U4" s="146">
        <v>50</v>
      </c>
      <c r="V4" s="146">
        <v>5</v>
      </c>
      <c r="W4" s="146">
        <v>1</v>
      </c>
      <c r="X4" s="146">
        <f>1/2</f>
        <v>0.5</v>
      </c>
      <c r="Y4" s="146">
        <f>1/20</f>
        <v>0.05</v>
      </c>
      <c r="Z4" s="135">
        <v>3</v>
      </c>
      <c r="AN4" s="133" t="s">
        <v>210</v>
      </c>
      <c r="AO4" s="133" t="s">
        <v>222</v>
      </c>
      <c r="AP4" s="160" t="s">
        <v>223</v>
      </c>
      <c r="AQ4" s="160" t="s">
        <v>224</v>
      </c>
      <c r="AR4" s="160" t="s">
        <v>225</v>
      </c>
      <c r="AS4" s="160" t="s">
        <v>226</v>
      </c>
      <c r="AT4" s="160" t="s">
        <v>227</v>
      </c>
      <c r="AU4" s="160" t="s">
        <v>228</v>
      </c>
      <c r="AV4" s="160" t="s">
        <v>229</v>
      </c>
      <c r="AW4" s="160" t="s">
        <v>230</v>
      </c>
      <c r="AX4" s="160" t="s">
        <v>231</v>
      </c>
      <c r="AY4" s="160" t="s">
        <v>232</v>
      </c>
      <c r="AZ4" s="160" t="s">
        <v>233</v>
      </c>
      <c r="BA4" s="161"/>
      <c r="BB4" s="161"/>
      <c r="BC4" s="161"/>
      <c r="BE4" s="163" t="s">
        <v>211</v>
      </c>
      <c r="BF4" s="163">
        <v>1</v>
      </c>
      <c r="BG4" s="163">
        <v>1</v>
      </c>
      <c r="BH4" s="163">
        <v>1</v>
      </c>
      <c r="BI4" s="163">
        <v>1</v>
      </c>
      <c r="BJ4" s="163">
        <v>1</v>
      </c>
      <c r="BK4" s="163">
        <v>1</v>
      </c>
      <c r="BL4" s="163"/>
      <c r="BM4" s="163"/>
      <c r="BN4" s="163" t="s">
        <v>234</v>
      </c>
      <c r="BO4" s="163" t="s">
        <v>235</v>
      </c>
      <c r="BP4" s="163" t="s">
        <v>236</v>
      </c>
      <c r="BQ4" s="163" t="s">
        <v>237</v>
      </c>
      <c r="BR4" s="163" t="s">
        <v>238</v>
      </c>
      <c r="BS4" s="163"/>
      <c r="BT4" s="163"/>
      <c r="BU4" s="163"/>
      <c r="BV4" s="163"/>
      <c r="BW4" s="163"/>
      <c r="BX4" s="163"/>
      <c r="BY4" s="163"/>
      <c r="BZ4" s="163"/>
      <c r="CA4" s="163"/>
      <c r="CB4" s="163"/>
      <c r="CC4" s="163"/>
      <c r="CD4" s="163"/>
      <c r="CE4" s="163"/>
      <c r="CF4" s="163"/>
      <c r="CG4" s="163"/>
      <c r="CH4" s="163"/>
      <c r="CI4" s="163"/>
      <c r="CJ4" s="163"/>
    </row>
    <row r="5" spans="1:88" ht="16.5" customHeight="1" x14ac:dyDescent="0.25">
      <c r="A5" s="133">
        <v>5</v>
      </c>
      <c r="B5" s="134" t="str">
        <f>IF(法术书I!W12="","",法术书I!W12)</f>
        <v>雷鸣波</v>
      </c>
      <c r="C5" s="133" t="str">
        <f>IFERROR(VLOOKUP(B5,列表!$B:$B,1,FALSE),"QuQ")</f>
        <v>雷鸣波</v>
      </c>
      <c r="D5" s="135" t="str">
        <f>IFERROR(VLOOKUP(C5,列表!$B:$T,17,FALSE),"")</f>
        <v/>
      </c>
      <c r="E5" s="133">
        <v>5</v>
      </c>
      <c r="F5" s="134" t="str">
        <f>IF(法术书II!W12="","",法术书II!W12)</f>
        <v/>
      </c>
      <c r="G5" s="133" t="str">
        <f>IFERROR(VLOOKUP(F5,列表!$B:$B,1,FALSE),"QuQ")</f>
        <v/>
      </c>
      <c r="H5" s="135" t="str">
        <f>IFERROR(VLOOKUP(G5,列表!$B:$T,17,FALSE),"")</f>
        <v/>
      </c>
      <c r="I5" s="133">
        <v>5</v>
      </c>
      <c r="J5" s="134" t="str">
        <f>IF(法术书III!W12="","",法术书III!W12)</f>
        <v/>
      </c>
      <c r="K5" s="133" t="str">
        <f>IFERROR(VLOOKUP(J5,列表!$B:$B,1,FALSE),"QuQ")</f>
        <v/>
      </c>
      <c r="L5" s="135" t="str">
        <f>IFERROR(VLOOKUP(K5,列表!$B:$T,17,FALSE),"")</f>
        <v/>
      </c>
      <c r="O5" s="136" t="s">
        <v>239</v>
      </c>
      <c r="Q5" s="133" t="s">
        <v>240</v>
      </c>
      <c r="R5" s="133">
        <v>4</v>
      </c>
      <c r="T5" s="135" t="s">
        <v>180</v>
      </c>
      <c r="U5" s="146">
        <v>100</v>
      </c>
      <c r="V5" s="146">
        <v>10</v>
      </c>
      <c r="W5" s="146">
        <v>2</v>
      </c>
      <c r="X5" s="146">
        <v>1</v>
      </c>
      <c r="Y5" s="146">
        <f>1/10</f>
        <v>0.1</v>
      </c>
      <c r="Z5" s="135">
        <v>4</v>
      </c>
      <c r="AN5" s="133" t="s">
        <v>210</v>
      </c>
      <c r="AO5" s="133" t="s">
        <v>241</v>
      </c>
      <c r="AP5" s="160" t="s">
        <v>242</v>
      </c>
      <c r="AQ5" s="160" t="s">
        <v>243</v>
      </c>
      <c r="AR5" s="160" t="s">
        <v>244</v>
      </c>
      <c r="AS5" s="160"/>
      <c r="AT5" s="160"/>
      <c r="AU5" s="160"/>
      <c r="AV5" s="160"/>
      <c r="AW5" s="160"/>
      <c r="AX5" s="160"/>
      <c r="AY5" s="160"/>
      <c r="AZ5" s="160"/>
      <c r="BA5" s="161"/>
      <c r="BB5" s="161"/>
      <c r="BC5" s="161"/>
      <c r="BE5" s="163" t="s">
        <v>212</v>
      </c>
      <c r="BF5" s="163"/>
      <c r="BG5" s="163"/>
      <c r="BH5" s="163"/>
      <c r="BI5" s="163"/>
      <c r="BJ5" s="163"/>
      <c r="BK5" s="163"/>
      <c r="BL5" s="163">
        <v>2</v>
      </c>
      <c r="BM5" s="163">
        <v>1</v>
      </c>
      <c r="BN5" s="163" t="s">
        <v>245</v>
      </c>
      <c r="BO5" s="163" t="s">
        <v>235</v>
      </c>
      <c r="BP5" s="163" t="s">
        <v>246</v>
      </c>
      <c r="BQ5" s="163" t="s">
        <v>247</v>
      </c>
      <c r="BR5" s="163" t="s">
        <v>238</v>
      </c>
      <c r="BS5" s="163"/>
      <c r="BT5" s="163"/>
      <c r="BU5" s="163"/>
      <c r="BV5" s="163" t="s">
        <v>248</v>
      </c>
      <c r="BW5" s="163"/>
      <c r="BX5" s="163" t="s">
        <v>249</v>
      </c>
      <c r="BY5" s="163"/>
      <c r="BZ5" s="163"/>
      <c r="CA5" s="163"/>
      <c r="CB5" s="163"/>
      <c r="CC5" s="163"/>
      <c r="CD5" s="163"/>
      <c r="CE5" s="163"/>
      <c r="CF5" s="163"/>
      <c r="CG5" s="163"/>
      <c r="CH5" s="163"/>
      <c r="CI5" s="163"/>
      <c r="CJ5" s="163"/>
    </row>
    <row r="6" spans="1:88" ht="16.5" customHeight="1" x14ac:dyDescent="0.25">
      <c r="A6" s="133">
        <v>6</v>
      </c>
      <c r="B6" s="134" t="str">
        <f>IF(法术书I!W13="","",法术书I!W13)</f>
        <v>神莓术</v>
      </c>
      <c r="C6" s="133" t="str">
        <f>IFERROR(VLOOKUP(B6,列表!$B:$B,1,FALSE),"QuQ")</f>
        <v>神莓术</v>
      </c>
      <c r="D6" s="135" t="str">
        <f>IFERROR(VLOOKUP(C6,列表!$B:$T,17,FALSE),"")</f>
        <v/>
      </c>
      <c r="E6" s="133">
        <v>6</v>
      </c>
      <c r="F6" s="134" t="str">
        <f>IF(法术书II!W13="","",法术书II!W13)</f>
        <v/>
      </c>
      <c r="G6" s="133" t="str">
        <f>IFERROR(VLOOKUP(F6,列表!$B:$B,1,FALSE),"QuQ")</f>
        <v/>
      </c>
      <c r="H6" s="135" t="str">
        <f>IFERROR(VLOOKUP(G6,列表!$B:$T,17,FALSE),"")</f>
        <v/>
      </c>
      <c r="I6" s="133">
        <v>6</v>
      </c>
      <c r="J6" s="134" t="str">
        <f>IF(法术书III!W13="","",法术书III!W13)</f>
        <v/>
      </c>
      <c r="K6" s="133" t="str">
        <f>IFERROR(VLOOKUP(J6,列表!$B:$B,1,FALSE),"QuQ")</f>
        <v/>
      </c>
      <c r="L6" s="135" t="str">
        <f>IFERROR(VLOOKUP(K6,列表!$B:$T,17,FALSE),"")</f>
        <v/>
      </c>
      <c r="O6" s="136" t="s">
        <v>250</v>
      </c>
      <c r="Q6" s="133" t="s">
        <v>251</v>
      </c>
      <c r="R6" s="133">
        <v>5</v>
      </c>
      <c r="T6" s="135" t="s">
        <v>181</v>
      </c>
      <c r="U6" s="146">
        <v>1000</v>
      </c>
      <c r="V6" s="146">
        <v>100</v>
      </c>
      <c r="W6" s="146">
        <v>20</v>
      </c>
      <c r="X6" s="146">
        <v>10</v>
      </c>
      <c r="Y6" s="146">
        <v>1</v>
      </c>
      <c r="Z6" s="135">
        <v>5</v>
      </c>
      <c r="AN6" s="133" t="s">
        <v>210</v>
      </c>
      <c r="AO6" s="133" t="s">
        <v>252</v>
      </c>
      <c r="AP6" s="160" t="s">
        <v>253</v>
      </c>
      <c r="AQ6" s="160" t="s">
        <v>254</v>
      </c>
      <c r="AR6" s="160" t="s">
        <v>255</v>
      </c>
      <c r="AS6" s="160"/>
      <c r="AT6" s="160"/>
      <c r="AU6" s="160"/>
      <c r="AV6" s="160"/>
      <c r="AW6" s="160"/>
      <c r="AX6" s="160"/>
      <c r="AY6" s="160"/>
      <c r="AZ6" s="160"/>
      <c r="BA6" s="161"/>
      <c r="BB6" s="161"/>
      <c r="BC6" s="161"/>
      <c r="BE6" s="163" t="s">
        <v>217</v>
      </c>
      <c r="BF6" s="163"/>
      <c r="BG6" s="163"/>
      <c r="BH6" s="163"/>
      <c r="BI6" s="163"/>
      <c r="BJ6" s="163"/>
      <c r="BK6" s="163">
        <v>2</v>
      </c>
      <c r="BL6" s="163"/>
      <c r="BM6" s="163"/>
      <c r="BN6" s="163" t="s">
        <v>256</v>
      </c>
      <c r="BO6" s="163" t="s">
        <v>257</v>
      </c>
      <c r="BP6" s="163" t="s">
        <v>258</v>
      </c>
      <c r="BQ6" s="163" t="s">
        <v>259</v>
      </c>
      <c r="BR6" s="163" t="s">
        <v>260</v>
      </c>
      <c r="BS6" s="163"/>
      <c r="BT6" s="163"/>
      <c r="BU6" s="163" t="s">
        <v>261</v>
      </c>
      <c r="BV6" s="163" t="s">
        <v>262</v>
      </c>
      <c r="BW6" s="163" t="s">
        <v>263</v>
      </c>
      <c r="BX6" s="163" t="s">
        <v>264</v>
      </c>
      <c r="BY6" s="163" t="s">
        <v>265</v>
      </c>
      <c r="BZ6" s="163" t="s">
        <v>266</v>
      </c>
      <c r="CA6" s="163" t="s">
        <v>267</v>
      </c>
      <c r="CB6" s="163" t="s">
        <v>268</v>
      </c>
      <c r="CC6" s="163"/>
      <c r="CD6" s="163"/>
      <c r="CE6" s="163"/>
      <c r="CF6" s="163"/>
      <c r="CG6" s="163"/>
      <c r="CH6" s="163"/>
      <c r="CI6" s="163"/>
      <c r="CJ6" s="163"/>
    </row>
    <row r="7" spans="1:88" ht="16.5" customHeight="1" x14ac:dyDescent="0.25">
      <c r="A7" s="133">
        <v>7</v>
      </c>
      <c r="B7" s="134" t="str">
        <f>IF(法术书I!W14="","",法术书I!W14)</f>
        <v>行动无踪</v>
      </c>
      <c r="C7" s="133" t="str">
        <f>IFERROR(VLOOKUP(B7,列表!$B:$B,1,FALSE),"QuQ")</f>
        <v>行动无踪</v>
      </c>
      <c r="D7" s="135" t="str">
        <f>IFERROR(VLOOKUP(C7,列表!$B:$T,17,FALSE),"")</f>
        <v>!</v>
      </c>
      <c r="E7" s="133">
        <v>7</v>
      </c>
      <c r="F7" s="134" t="str">
        <f>IF(法术书II!W14="","",法术书II!W14)</f>
        <v/>
      </c>
      <c r="G7" s="133" t="str">
        <f>IFERROR(VLOOKUP(F7,列表!$B:$B,1,FALSE),"QuQ")</f>
        <v/>
      </c>
      <c r="H7" s="135" t="str">
        <f>IFERROR(VLOOKUP(G7,列表!$B:$T,17,FALSE),"")</f>
        <v/>
      </c>
      <c r="I7" s="133">
        <v>7</v>
      </c>
      <c r="J7" s="134" t="str">
        <f>IF(法术书III!W14="","",法术书III!W14)</f>
        <v/>
      </c>
      <c r="K7" s="133" t="str">
        <f>IFERROR(VLOOKUP(J7,列表!$B:$B,1,FALSE),"QuQ")</f>
        <v/>
      </c>
      <c r="L7" s="135" t="str">
        <f>IFERROR(VLOOKUP(K7,列表!$B:$T,17,FALSE),"")</f>
        <v/>
      </c>
      <c r="O7" s="136" t="s">
        <v>269</v>
      </c>
      <c r="Q7" s="133" t="s">
        <v>270</v>
      </c>
      <c r="R7" s="133">
        <v>6</v>
      </c>
      <c r="U7" s="135">
        <v>1</v>
      </c>
      <c r="V7" s="135">
        <v>2</v>
      </c>
      <c r="W7" s="135">
        <v>3</v>
      </c>
      <c r="X7" s="135">
        <v>4</v>
      </c>
      <c r="Y7" s="135">
        <v>5</v>
      </c>
      <c r="AN7" s="133" t="s">
        <v>210</v>
      </c>
      <c r="AO7" s="133" t="s">
        <v>271</v>
      </c>
      <c r="AP7" s="160" t="s">
        <v>272</v>
      </c>
      <c r="AQ7" s="160" t="s">
        <v>273</v>
      </c>
      <c r="AR7" s="160" t="s">
        <v>274</v>
      </c>
      <c r="AS7" s="160" t="s">
        <v>275</v>
      </c>
      <c r="AT7" s="160" t="s">
        <v>276</v>
      </c>
      <c r="AU7" s="160" t="s">
        <v>277</v>
      </c>
      <c r="AV7" s="160" t="s">
        <v>278</v>
      </c>
      <c r="AW7" s="160" t="s">
        <v>279</v>
      </c>
      <c r="AX7" s="160" t="s">
        <v>280</v>
      </c>
      <c r="AY7" s="160" t="s">
        <v>281</v>
      </c>
      <c r="AZ7" s="160"/>
      <c r="BA7" s="161"/>
      <c r="BB7" s="161"/>
      <c r="BC7" s="161"/>
      <c r="BE7" s="163" t="s">
        <v>218</v>
      </c>
      <c r="BF7" s="163"/>
      <c r="BG7" s="163"/>
      <c r="BH7" s="163"/>
      <c r="BI7" s="163"/>
      <c r="BJ7" s="163">
        <v>1</v>
      </c>
      <c r="BK7" s="163">
        <v>2</v>
      </c>
      <c r="BL7" s="163"/>
      <c r="BM7" s="163"/>
      <c r="BN7" s="163" t="s">
        <v>256</v>
      </c>
      <c r="BO7" s="163" t="s">
        <v>257</v>
      </c>
      <c r="BP7" s="163" t="s">
        <v>258</v>
      </c>
      <c r="BQ7" s="163" t="s">
        <v>259</v>
      </c>
      <c r="BR7" s="163" t="s">
        <v>260</v>
      </c>
      <c r="BS7" s="163"/>
      <c r="BT7" s="163"/>
      <c r="BU7" s="163" t="s">
        <v>261</v>
      </c>
      <c r="BV7" s="163" t="s">
        <v>262</v>
      </c>
      <c r="BW7" s="163" t="s">
        <v>263</v>
      </c>
      <c r="BX7" s="163" t="s">
        <v>264</v>
      </c>
      <c r="BY7" s="163" t="s">
        <v>265</v>
      </c>
      <c r="BZ7" s="163" t="s">
        <v>266</v>
      </c>
      <c r="CA7" s="163" t="s">
        <v>267</v>
      </c>
      <c r="CB7" s="163" t="s">
        <v>268</v>
      </c>
      <c r="CC7" s="163" t="s">
        <v>282</v>
      </c>
      <c r="CD7" s="163" t="s">
        <v>283</v>
      </c>
      <c r="CE7" s="163"/>
      <c r="CF7" s="163"/>
      <c r="CG7" s="163"/>
      <c r="CH7" s="163"/>
      <c r="CI7" s="163"/>
      <c r="CJ7" s="163"/>
    </row>
    <row r="8" spans="1:88" ht="16.5" customHeight="1" x14ac:dyDescent="0.25">
      <c r="A8" s="133">
        <v>8</v>
      </c>
      <c r="B8" s="134" t="str">
        <f>IF(法术书I!W15="","",法术书I!W15)</f>
        <v>火焰刀</v>
      </c>
      <c r="C8" s="133" t="str">
        <f>IFERROR(VLOOKUP(B8,列表!$B:$B,1,FALSE),"QuQ")</f>
        <v>火焰刀</v>
      </c>
      <c r="D8" s="135" t="str">
        <f>IFERROR(VLOOKUP(C8,列表!$B:$T,17,FALSE),"")</f>
        <v>!</v>
      </c>
      <c r="E8" s="133">
        <v>8</v>
      </c>
      <c r="F8" s="134" t="str">
        <f>IF(法术书II!W15="","",法术书II!W15)</f>
        <v/>
      </c>
      <c r="G8" s="133" t="str">
        <f>IFERROR(VLOOKUP(F8,列表!$B:$B,1,FALSE),"QuQ")</f>
        <v/>
      </c>
      <c r="H8" s="135" t="str">
        <f>IFERROR(VLOOKUP(G8,列表!$B:$T,17,FALSE),"")</f>
        <v/>
      </c>
      <c r="I8" s="133">
        <v>8</v>
      </c>
      <c r="J8" s="134" t="str">
        <f>IF(法术书III!W15="","",法术书III!W15)</f>
        <v/>
      </c>
      <c r="K8" s="133" t="str">
        <f>IFERROR(VLOOKUP(J8,列表!$B:$B,1,FALSE),"QuQ")</f>
        <v/>
      </c>
      <c r="L8" s="135" t="str">
        <f>IFERROR(VLOOKUP(K8,列表!$B:$T,17,FALSE),"")</f>
        <v/>
      </c>
      <c r="Q8" s="133" t="s">
        <v>284</v>
      </c>
      <c r="R8" s="133">
        <v>7</v>
      </c>
      <c r="AN8" s="133" t="s">
        <v>210</v>
      </c>
      <c r="AO8" s="133" t="s">
        <v>285</v>
      </c>
      <c r="AP8" s="160" t="s">
        <v>286</v>
      </c>
      <c r="AQ8" s="160" t="s">
        <v>287</v>
      </c>
      <c r="AR8" s="160" t="s">
        <v>288</v>
      </c>
      <c r="AS8" s="160"/>
      <c r="AT8" s="160"/>
      <c r="AU8" s="160"/>
      <c r="AV8" s="160"/>
      <c r="AW8" s="160"/>
      <c r="AX8" s="160"/>
      <c r="AY8" s="160"/>
      <c r="AZ8" s="160"/>
      <c r="BA8" s="161"/>
      <c r="BB8" s="161"/>
      <c r="BC8" s="161"/>
      <c r="BE8" s="163" t="s">
        <v>219</v>
      </c>
      <c r="BF8" s="163"/>
      <c r="BG8" s="163"/>
      <c r="BH8" s="163">
        <v>1</v>
      </c>
      <c r="BI8" s="163"/>
      <c r="BJ8" s="163"/>
      <c r="BK8" s="163">
        <v>2</v>
      </c>
      <c r="BL8" s="163"/>
      <c r="BM8" s="163"/>
      <c r="BN8" s="163" t="s">
        <v>256</v>
      </c>
      <c r="BO8" s="163" t="s">
        <v>257</v>
      </c>
      <c r="BP8" s="163" t="s">
        <v>258</v>
      </c>
      <c r="BQ8" s="163" t="s">
        <v>259</v>
      </c>
      <c r="BR8" s="163" t="s">
        <v>260</v>
      </c>
      <c r="BS8" s="163"/>
      <c r="BT8" s="163"/>
      <c r="BU8" s="163" t="s">
        <v>261</v>
      </c>
      <c r="BV8" s="163" t="s">
        <v>262</v>
      </c>
      <c r="BW8" s="163" t="s">
        <v>263</v>
      </c>
      <c r="BX8" s="163" t="s">
        <v>264</v>
      </c>
      <c r="BY8" s="163" t="s">
        <v>265</v>
      </c>
      <c r="BZ8" s="163" t="s">
        <v>266</v>
      </c>
      <c r="CA8" s="163" t="s">
        <v>267</v>
      </c>
      <c r="CB8" s="163" t="s">
        <v>268</v>
      </c>
      <c r="CC8" s="163" t="s">
        <v>289</v>
      </c>
      <c r="CD8" s="163" t="s">
        <v>290</v>
      </c>
      <c r="CE8" s="163"/>
      <c r="CF8" s="163"/>
      <c r="CG8" s="163"/>
      <c r="CH8" s="163"/>
      <c r="CI8" s="163"/>
      <c r="CJ8" s="163"/>
    </row>
    <row r="9" spans="1:88" ht="16.5" customHeight="1" x14ac:dyDescent="0.25">
      <c r="A9" s="133">
        <v>9</v>
      </c>
      <c r="B9" s="134" t="str">
        <f>IF(法术书I!W16="","",法术书I!W16)</f>
        <v>神导术</v>
      </c>
      <c r="C9" s="133" t="str">
        <f>IFERROR(VLOOKUP(B9,列表!$B:$B,1,FALSE),"QuQ")</f>
        <v>神导术</v>
      </c>
      <c r="D9" s="135" t="str">
        <f>IFERROR(VLOOKUP(C9,列表!$B:$T,17,FALSE),"")</f>
        <v>!</v>
      </c>
      <c r="E9" s="133">
        <v>9</v>
      </c>
      <c r="F9" s="134" t="str">
        <f>IF(法术书II!W16="","",法术书II!W16)</f>
        <v/>
      </c>
      <c r="G9" s="133" t="str">
        <f>IFERROR(VLOOKUP(F9,列表!$B:$B,1,FALSE),"QuQ")</f>
        <v/>
      </c>
      <c r="H9" s="135" t="str">
        <f>IFERROR(VLOOKUP(G9,列表!$B:$T,17,FALSE),"")</f>
        <v/>
      </c>
      <c r="I9" s="133">
        <v>9</v>
      </c>
      <c r="J9" s="134" t="str">
        <f>IF(法术书III!W16="","",法术书III!W16)</f>
        <v/>
      </c>
      <c r="K9" s="133" t="str">
        <f>IFERROR(VLOOKUP(J9,列表!$B:$B,1,FALSE),"QuQ")</f>
        <v/>
      </c>
      <c r="L9" s="135" t="str">
        <f>IFERROR(VLOOKUP(K9,列表!$B:$T,17,FALSE),"")</f>
        <v/>
      </c>
      <c r="O9" s="135" t="s">
        <v>291</v>
      </c>
      <c r="P9" s="135" t="s">
        <v>292</v>
      </c>
      <c r="Q9" s="133" t="s">
        <v>293</v>
      </c>
      <c r="R9" s="133">
        <v>8</v>
      </c>
      <c r="T9" s="145" t="s">
        <v>112</v>
      </c>
      <c r="U9" s="145" t="s">
        <v>112</v>
      </c>
      <c r="V9" s="147" t="str">
        <f>""</f>
        <v/>
      </c>
      <c r="W9" s="148"/>
      <c r="X9" s="149" t="s">
        <v>106</v>
      </c>
      <c r="Y9" s="149" t="s">
        <v>62</v>
      </c>
      <c r="Z9" s="149" t="s">
        <v>294</v>
      </c>
      <c r="AA9" s="149" t="s">
        <v>108</v>
      </c>
      <c r="AB9" s="149" t="s">
        <v>295</v>
      </c>
      <c r="AC9" s="149" t="s">
        <v>296</v>
      </c>
      <c r="AE9" s="133"/>
      <c r="AF9" s="145"/>
      <c r="AG9" s="145" t="s">
        <v>71</v>
      </c>
      <c r="AH9" s="145" t="s">
        <v>73</v>
      </c>
      <c r="AI9" s="145" t="s">
        <v>74</v>
      </c>
      <c r="AJ9" s="145" t="s">
        <v>75</v>
      </c>
      <c r="AK9" s="145" t="s">
        <v>76</v>
      </c>
      <c r="AL9" s="145" t="s">
        <v>77</v>
      </c>
      <c r="AN9" s="133" t="s">
        <v>210</v>
      </c>
      <c r="AO9" s="133" t="s">
        <v>297</v>
      </c>
      <c r="AP9" s="160" t="s">
        <v>298</v>
      </c>
      <c r="AQ9" s="160" t="s">
        <v>299</v>
      </c>
      <c r="AR9" s="160" t="s">
        <v>300</v>
      </c>
      <c r="AS9" s="160" t="s">
        <v>301</v>
      </c>
      <c r="AT9" s="160" t="s">
        <v>302</v>
      </c>
      <c r="AU9" s="160"/>
      <c r="AV9" s="160"/>
      <c r="AW9" s="160"/>
      <c r="AX9" s="160"/>
      <c r="AY9" s="160"/>
      <c r="AZ9" s="160"/>
      <c r="BA9" s="161"/>
      <c r="BB9" s="161"/>
      <c r="BC9" s="161"/>
      <c r="BE9" s="163" t="s">
        <v>220</v>
      </c>
      <c r="BF9" s="163">
        <v>1</v>
      </c>
      <c r="BG9" s="163"/>
      <c r="BH9" s="163"/>
      <c r="BI9" s="163"/>
      <c r="BJ9" s="163"/>
      <c r="BK9" s="163">
        <v>2</v>
      </c>
      <c r="BL9" s="163"/>
      <c r="BM9" s="163"/>
      <c r="BN9" s="163" t="s">
        <v>256</v>
      </c>
      <c r="BO9" s="163" t="s">
        <v>257</v>
      </c>
      <c r="BP9" s="163" t="s">
        <v>258</v>
      </c>
      <c r="BQ9" s="163" t="s">
        <v>259</v>
      </c>
      <c r="BR9" s="163" t="s">
        <v>260</v>
      </c>
      <c r="BS9" s="163"/>
      <c r="BT9" s="163"/>
      <c r="BU9" s="163" t="s">
        <v>261</v>
      </c>
      <c r="BV9" s="163" t="s">
        <v>262</v>
      </c>
      <c r="BW9" s="163" t="s">
        <v>263</v>
      </c>
      <c r="BX9" s="163" t="s">
        <v>264</v>
      </c>
      <c r="BY9" s="163" t="s">
        <v>265</v>
      </c>
      <c r="BZ9" s="163" t="s">
        <v>266</v>
      </c>
      <c r="CA9" s="163" t="s">
        <v>267</v>
      </c>
      <c r="CB9" s="163" t="s">
        <v>268</v>
      </c>
      <c r="CC9" s="163" t="s">
        <v>303</v>
      </c>
      <c r="CD9" s="163" t="s">
        <v>304</v>
      </c>
      <c r="CE9" s="163"/>
      <c r="CF9" s="163"/>
      <c r="CG9" s="163"/>
      <c r="CH9" s="163"/>
      <c r="CI9" s="163"/>
      <c r="CJ9" s="163"/>
    </row>
    <row r="10" spans="1:88" ht="16.5" customHeight="1" x14ac:dyDescent="0.25">
      <c r="A10" s="133">
        <v>10</v>
      </c>
      <c r="B10" s="134" t="str">
        <f>IF(法术书I!W17="","",法术书I!W17)</f>
        <v>月华之光</v>
      </c>
      <c r="C10" s="133" t="str">
        <f>IFERROR(VLOOKUP(B10,列表!$B:$B,1,FALSE),"QuQ")</f>
        <v>月华之光</v>
      </c>
      <c r="D10" s="135" t="str">
        <f>IFERROR(VLOOKUP(C10,列表!$B:$T,17,FALSE),"")</f>
        <v>!</v>
      </c>
      <c r="E10" s="133">
        <v>10</v>
      </c>
      <c r="F10" s="134" t="str">
        <f>IF(法术书II!W17="","",法术书II!W17)</f>
        <v/>
      </c>
      <c r="G10" s="133" t="str">
        <f>IFERROR(VLOOKUP(F10,列表!$B:$B,1,FALSE),"QuQ")</f>
        <v/>
      </c>
      <c r="H10" s="135" t="str">
        <f>IFERROR(VLOOKUP(G10,列表!$B:$T,17,FALSE),"")</f>
        <v/>
      </c>
      <c r="I10" s="133">
        <v>10</v>
      </c>
      <c r="J10" s="134" t="str">
        <f>IF(法术书III!W17="","",法术书III!W17)</f>
        <v/>
      </c>
      <c r="K10" s="133" t="str">
        <f>IFERROR(VLOOKUP(J10,列表!$B:$B,1,FALSE),"QuQ")</f>
        <v/>
      </c>
      <c r="L10" s="135" t="str">
        <f>IFERROR(VLOOKUP(K10,列表!$B:$T,17,FALSE),"")</f>
        <v/>
      </c>
      <c r="O10" s="135" t="s">
        <v>305</v>
      </c>
      <c r="P10" s="135" t="s">
        <v>292</v>
      </c>
      <c r="Q10" s="133" t="s">
        <v>306</v>
      </c>
      <c r="R10" s="133">
        <v>9</v>
      </c>
      <c r="T10" s="145" t="s">
        <v>307</v>
      </c>
      <c r="U10" s="145" t="s">
        <v>308</v>
      </c>
      <c r="V10" s="148" t="str">
        <f>""</f>
        <v/>
      </c>
      <c r="W10" s="145"/>
      <c r="X10" s="145" t="s">
        <v>112</v>
      </c>
      <c r="Y10" s="145"/>
      <c r="Z10" s="145"/>
      <c r="AA10" s="145"/>
      <c r="AB10" s="145"/>
      <c r="AC10" s="145"/>
      <c r="AE10" s="133">
        <v>1</v>
      </c>
      <c r="AF10" s="150">
        <v>1</v>
      </c>
      <c r="AG10" s="159" t="s">
        <v>309</v>
      </c>
      <c r="AH10" s="159" t="s">
        <v>310</v>
      </c>
      <c r="AI10" s="159" t="s">
        <v>311</v>
      </c>
      <c r="AJ10" s="159" t="s">
        <v>312</v>
      </c>
      <c r="AK10" s="159" t="s">
        <v>313</v>
      </c>
      <c r="AL10" s="159" t="s">
        <v>314</v>
      </c>
      <c r="AN10" s="133" t="s">
        <v>210</v>
      </c>
      <c r="AO10" s="133" t="s">
        <v>315</v>
      </c>
      <c r="AP10" s="160"/>
      <c r="AQ10" s="160"/>
      <c r="AR10" s="160"/>
      <c r="AS10" s="160"/>
      <c r="AT10" s="160"/>
      <c r="AU10" s="160"/>
      <c r="AV10" s="160"/>
      <c r="AW10" s="160"/>
      <c r="AX10" s="160"/>
      <c r="AY10" s="160"/>
      <c r="AZ10" s="160"/>
      <c r="BA10" s="161"/>
      <c r="BB10" s="161"/>
      <c r="BC10" s="161"/>
      <c r="BE10" s="163" t="s">
        <v>222</v>
      </c>
      <c r="BF10" s="163"/>
      <c r="BG10" s="163">
        <v>2</v>
      </c>
      <c r="BH10" s="163"/>
      <c r="BI10" s="163"/>
      <c r="BJ10" s="163"/>
      <c r="BK10" s="163"/>
      <c r="BL10" s="163"/>
      <c r="BM10" s="163"/>
      <c r="BN10" s="163" t="s">
        <v>316</v>
      </c>
      <c r="BO10" s="163" t="s">
        <v>317</v>
      </c>
      <c r="BP10" s="163" t="s">
        <v>318</v>
      </c>
      <c r="BQ10" s="163" t="s">
        <v>237</v>
      </c>
      <c r="BR10" s="163" t="s">
        <v>319</v>
      </c>
      <c r="BS10" s="163"/>
      <c r="BT10" s="163"/>
      <c r="BU10" s="163" t="s">
        <v>320</v>
      </c>
      <c r="BV10" s="163" t="s">
        <v>321</v>
      </c>
      <c r="BW10" s="163" t="s">
        <v>322</v>
      </c>
      <c r="BX10" s="163" t="s">
        <v>323</v>
      </c>
      <c r="BY10" s="163" t="s">
        <v>324</v>
      </c>
      <c r="BZ10" s="163" t="s">
        <v>325</v>
      </c>
      <c r="CA10" s="163"/>
      <c r="CB10" s="163"/>
      <c r="CC10" s="163"/>
      <c r="CD10" s="163"/>
      <c r="CE10" s="163"/>
      <c r="CF10" s="163"/>
      <c r="CG10" s="163"/>
      <c r="CH10" s="163"/>
      <c r="CI10" s="163"/>
      <c r="CJ10" s="163"/>
    </row>
    <row r="11" spans="1:88" ht="16.5" customHeight="1" x14ac:dyDescent="0.25">
      <c r="A11" s="133">
        <v>11</v>
      </c>
      <c r="B11" s="134" t="str">
        <f>IF(法术书I!W18="","",法术书I!W18)</f>
        <v/>
      </c>
      <c r="C11" s="133" t="str">
        <f>IFERROR(VLOOKUP(B11,列表!$B:$B,1,FALSE),"QuQ")</f>
        <v/>
      </c>
      <c r="D11" s="135" t="str">
        <f>IFERROR(VLOOKUP(C11,列表!$B:$T,17,FALSE),"")</f>
        <v/>
      </c>
      <c r="E11" s="133">
        <v>11</v>
      </c>
      <c r="F11" s="134" t="str">
        <f>IF(法术书II!W18="","",法术书II!W18)</f>
        <v/>
      </c>
      <c r="G11" s="133" t="str">
        <f>IFERROR(VLOOKUP(F11,列表!$B:$B,1,FALSE),"QuQ")</f>
        <v/>
      </c>
      <c r="H11" s="135" t="str">
        <f>IFERROR(VLOOKUP(G11,列表!$B:$T,17,FALSE),"")</f>
        <v/>
      </c>
      <c r="I11" s="133">
        <v>11</v>
      </c>
      <c r="J11" s="134" t="str">
        <f>IF(法术书III!W18="","",法术书III!W18)</f>
        <v/>
      </c>
      <c r="K11" s="133" t="str">
        <f>IFERROR(VLOOKUP(J11,列表!$B:$B,1,FALSE),"QuQ")</f>
        <v/>
      </c>
      <c r="L11" s="135" t="str">
        <f>IFERROR(VLOOKUP(K11,列表!$B:$T,17,FALSE),"")</f>
        <v/>
      </c>
      <c r="O11" s="135" t="s">
        <v>326</v>
      </c>
      <c r="P11" s="135" t="s">
        <v>292</v>
      </c>
      <c r="T11" s="145" t="s">
        <v>327</v>
      </c>
      <c r="U11" s="145" t="s">
        <v>328</v>
      </c>
      <c r="W11" s="443" t="s">
        <v>329</v>
      </c>
      <c r="X11" s="151" t="s">
        <v>330</v>
      </c>
      <c r="Y11" s="151" t="s">
        <v>308</v>
      </c>
      <c r="Z11" s="151" t="s">
        <v>331</v>
      </c>
      <c r="AA11" s="151" t="s">
        <v>332</v>
      </c>
      <c r="AB11" s="151" t="s">
        <v>333</v>
      </c>
      <c r="AC11" s="150" t="s">
        <v>71</v>
      </c>
      <c r="AE11" s="133"/>
      <c r="AF11" s="150">
        <v>2</v>
      </c>
      <c r="AG11" s="159" t="s">
        <v>334</v>
      </c>
      <c r="AH11" s="159" t="s">
        <v>335</v>
      </c>
      <c r="AI11" s="159" t="s">
        <v>336</v>
      </c>
      <c r="AJ11" s="159" t="s">
        <v>337</v>
      </c>
      <c r="AK11" s="159" t="s">
        <v>338</v>
      </c>
      <c r="AL11" s="159" t="s">
        <v>339</v>
      </c>
      <c r="AN11" s="133" t="s">
        <v>210</v>
      </c>
      <c r="AO11" s="133" t="s">
        <v>340</v>
      </c>
      <c r="AP11" s="160" t="s">
        <v>341</v>
      </c>
      <c r="AQ11" s="160" t="s">
        <v>342</v>
      </c>
      <c r="AR11" s="160" t="s">
        <v>343</v>
      </c>
      <c r="AS11" s="160" t="s">
        <v>344</v>
      </c>
      <c r="AT11" s="160" t="s">
        <v>345</v>
      </c>
      <c r="AU11" s="160" t="s">
        <v>346</v>
      </c>
      <c r="AV11" s="160" t="s">
        <v>347</v>
      </c>
      <c r="AW11" s="160" t="s">
        <v>348</v>
      </c>
      <c r="AX11" s="160" t="s">
        <v>349</v>
      </c>
      <c r="AY11" s="160" t="s">
        <v>350</v>
      </c>
      <c r="AZ11" s="160" t="s">
        <v>351</v>
      </c>
      <c r="BA11" s="160"/>
      <c r="BB11" s="160"/>
      <c r="BC11" s="160"/>
      <c r="BE11" s="163" t="s">
        <v>223</v>
      </c>
      <c r="BF11" s="163"/>
      <c r="BG11" s="163">
        <v>2</v>
      </c>
      <c r="BH11" s="163"/>
      <c r="BI11" s="163">
        <v>1</v>
      </c>
      <c r="BJ11" s="163"/>
      <c r="BK11" s="163"/>
      <c r="BL11" s="163"/>
      <c r="BM11" s="163"/>
      <c r="BN11" s="163" t="s">
        <v>316</v>
      </c>
      <c r="BO11" s="163" t="s">
        <v>317</v>
      </c>
      <c r="BP11" s="163" t="s">
        <v>318</v>
      </c>
      <c r="BQ11" s="163" t="s">
        <v>237</v>
      </c>
      <c r="BR11" s="163" t="s">
        <v>319</v>
      </c>
      <c r="BS11" s="163"/>
      <c r="BT11" s="163"/>
      <c r="BU11" s="163" t="s">
        <v>320</v>
      </c>
      <c r="BV11" s="163" t="s">
        <v>321</v>
      </c>
      <c r="BW11" s="163" t="s">
        <v>322</v>
      </c>
      <c r="BX11" s="163" t="s">
        <v>323</v>
      </c>
      <c r="BY11" s="163" t="s">
        <v>352</v>
      </c>
      <c r="BZ11" s="163" t="s">
        <v>353</v>
      </c>
      <c r="CA11" s="163" t="s">
        <v>204</v>
      </c>
      <c r="CB11" s="163" t="s">
        <v>354</v>
      </c>
      <c r="CC11" s="163" t="s">
        <v>355</v>
      </c>
      <c r="CD11" s="163" t="s">
        <v>356</v>
      </c>
      <c r="CE11" s="163" t="s">
        <v>324</v>
      </c>
      <c r="CF11" s="163" t="s">
        <v>325</v>
      </c>
      <c r="CG11" s="163"/>
      <c r="CH11" s="163"/>
      <c r="CI11" s="163"/>
      <c r="CJ11" s="163"/>
    </row>
    <row r="12" spans="1:88" ht="16.5" customHeight="1" x14ac:dyDescent="0.25">
      <c r="A12" s="133">
        <v>12</v>
      </c>
      <c r="B12" s="134" t="str">
        <f>IF(法术书I!W19="","",法术书I!W19)</f>
        <v/>
      </c>
      <c r="C12" s="133" t="str">
        <f>IFERROR(VLOOKUP(B12,列表!$B:$B,1,FALSE),"QuQ")</f>
        <v/>
      </c>
      <c r="D12" s="135" t="str">
        <f>IFERROR(VLOOKUP(C12,列表!$B:$T,17,FALSE),"")</f>
        <v/>
      </c>
      <c r="E12" s="133">
        <v>12</v>
      </c>
      <c r="F12" s="134" t="str">
        <f>IF(法术书II!W19="","",法术书II!W19)</f>
        <v/>
      </c>
      <c r="G12" s="133" t="str">
        <f>IFERROR(VLOOKUP(F12,列表!$B:$B,1,FALSE),"QuQ")</f>
        <v/>
      </c>
      <c r="H12" s="135" t="str">
        <f>IFERROR(VLOOKUP(G12,列表!$B:$T,17,FALSE),"")</f>
        <v/>
      </c>
      <c r="I12" s="133">
        <v>12</v>
      </c>
      <c r="J12" s="134" t="str">
        <f>IF(法术书III!W19="","",法术书III!W19)</f>
        <v/>
      </c>
      <c r="K12" s="133" t="str">
        <f>IFERROR(VLOOKUP(J12,列表!$B:$B,1,FALSE),"QuQ")</f>
        <v/>
      </c>
      <c r="L12" s="135" t="str">
        <f>IFERROR(VLOOKUP(K12,列表!$B:$T,17,FALSE),"")</f>
        <v/>
      </c>
      <c r="O12" s="135" t="s">
        <v>357</v>
      </c>
      <c r="P12" s="135">
        <f>主要!R22+主要!Y3</f>
        <v>7</v>
      </c>
      <c r="Q12" s="132" t="s">
        <v>112</v>
      </c>
      <c r="R12" s="152" t="s">
        <v>358</v>
      </c>
      <c r="T12" s="145" t="s">
        <v>359</v>
      </c>
      <c r="U12" s="145" t="s">
        <v>360</v>
      </c>
      <c r="W12" s="443"/>
      <c r="X12" s="151" t="s">
        <v>361</v>
      </c>
      <c r="Y12" s="151" t="s">
        <v>362</v>
      </c>
      <c r="Z12" s="151" t="s">
        <v>363</v>
      </c>
      <c r="AA12" s="151" t="s">
        <v>364</v>
      </c>
      <c r="AB12" s="151" t="s">
        <v>365</v>
      </c>
      <c r="AC12" s="150" t="str">
        <f>IF(主要!$R$14&gt;=主要!$R$16,"力量","敏捷")</f>
        <v>力量</v>
      </c>
      <c r="AE12" s="133"/>
      <c r="AF12" s="150">
        <v>3</v>
      </c>
      <c r="AG12" s="159" t="s">
        <v>366</v>
      </c>
      <c r="AH12" s="159" t="s">
        <v>367</v>
      </c>
      <c r="AI12" s="159" t="s">
        <v>368</v>
      </c>
      <c r="AJ12" s="159" t="s">
        <v>369</v>
      </c>
      <c r="AK12" s="159" t="s">
        <v>370</v>
      </c>
      <c r="AL12" s="159" t="s">
        <v>371</v>
      </c>
      <c r="AN12" s="133" t="s">
        <v>372</v>
      </c>
      <c r="AO12" s="133" t="s">
        <v>373</v>
      </c>
      <c r="AP12" s="160"/>
      <c r="AQ12" s="160"/>
      <c r="AR12" s="160"/>
      <c r="AS12" s="160"/>
      <c r="AT12" s="160"/>
      <c r="AU12" s="160"/>
      <c r="AV12" s="160"/>
      <c r="AW12" s="160"/>
      <c r="AX12" s="160"/>
      <c r="AY12" s="160"/>
      <c r="AZ12" s="160"/>
      <c r="BA12" s="161"/>
      <c r="BB12" s="161"/>
      <c r="BC12" s="161"/>
      <c r="BE12" s="163" t="s">
        <v>224</v>
      </c>
      <c r="BF12" s="163"/>
      <c r="BG12" s="163">
        <v>2</v>
      </c>
      <c r="BH12" s="163"/>
      <c r="BI12" s="163"/>
      <c r="BJ12" s="163">
        <v>1</v>
      </c>
      <c r="BK12" s="163"/>
      <c r="BL12" s="163"/>
      <c r="BM12" s="163"/>
      <c r="BN12" s="163" t="s">
        <v>316</v>
      </c>
      <c r="BO12" s="163" t="s">
        <v>317</v>
      </c>
      <c r="BP12" s="163" t="s">
        <v>318</v>
      </c>
      <c r="BQ12" s="163" t="s">
        <v>237</v>
      </c>
      <c r="BR12" s="163" t="s">
        <v>319</v>
      </c>
      <c r="BS12" s="163"/>
      <c r="BT12" s="163"/>
      <c r="BU12" s="163" t="s">
        <v>320</v>
      </c>
      <c r="BV12" s="163" t="s">
        <v>321</v>
      </c>
      <c r="BW12" s="163" t="s">
        <v>322</v>
      </c>
      <c r="BX12" s="163" t="s">
        <v>323</v>
      </c>
      <c r="BY12" s="163" t="s">
        <v>352</v>
      </c>
      <c r="BZ12" s="163" t="s">
        <v>353</v>
      </c>
      <c r="CA12" s="163" t="s">
        <v>374</v>
      </c>
      <c r="CB12" s="163" t="s">
        <v>375</v>
      </c>
      <c r="CC12" s="163" t="s">
        <v>376</v>
      </c>
      <c r="CD12" s="163" t="s">
        <v>377</v>
      </c>
      <c r="CE12" s="163" t="s">
        <v>324</v>
      </c>
      <c r="CF12" s="163" t="s">
        <v>325</v>
      </c>
      <c r="CG12" s="163"/>
      <c r="CH12" s="163"/>
      <c r="CI12" s="163"/>
      <c r="CJ12" s="163"/>
    </row>
    <row r="13" spans="1:88" ht="16.5" customHeight="1" x14ac:dyDescent="0.25">
      <c r="A13" s="133">
        <v>13</v>
      </c>
      <c r="B13" s="134" t="str">
        <f>IF(法术书I!W20="","",法术书I!W20)</f>
        <v/>
      </c>
      <c r="C13" s="133" t="str">
        <f>IFERROR(VLOOKUP(B13,列表!$B:$B,1,FALSE),"QuQ")</f>
        <v/>
      </c>
      <c r="D13" s="135" t="str">
        <f>IFERROR(VLOOKUP(C13,列表!$B:$T,17,FALSE),"")</f>
        <v/>
      </c>
      <c r="E13" s="133">
        <v>13</v>
      </c>
      <c r="F13" s="134" t="str">
        <f>IF(法术书II!W20="","",法术书II!W20)</f>
        <v/>
      </c>
      <c r="G13" s="133" t="str">
        <f>IFERROR(VLOOKUP(F13,列表!$B:$B,1,FALSE),"QuQ")</f>
        <v/>
      </c>
      <c r="H13" s="135" t="str">
        <f>IFERROR(VLOOKUP(G13,列表!$B:$T,17,FALSE),"")</f>
        <v/>
      </c>
      <c r="I13" s="133">
        <v>13</v>
      </c>
      <c r="J13" s="134" t="str">
        <f>IF(法术书III!W20="","",法术书III!W20)</f>
        <v/>
      </c>
      <c r="K13" s="133" t="str">
        <f>IFERROR(VLOOKUP(J13,列表!$B:$B,1,FALSE),"QuQ")</f>
        <v/>
      </c>
      <c r="L13" s="135" t="str">
        <f>IFERROR(VLOOKUP(K13,列表!$B:$T,17,FALSE),"")</f>
        <v/>
      </c>
      <c r="O13" s="135" t="s">
        <v>378</v>
      </c>
      <c r="P13" s="135">
        <f>主要!R24+INT(主要!Y3/2)</f>
        <v>3</v>
      </c>
      <c r="Q13" s="132" t="s">
        <v>379</v>
      </c>
      <c r="R13" s="132" t="b">
        <v>0</v>
      </c>
      <c r="T13" s="145" t="s">
        <v>380</v>
      </c>
      <c r="U13" s="145" t="s">
        <v>110</v>
      </c>
      <c r="W13" s="443"/>
      <c r="X13" s="151" t="s">
        <v>381</v>
      </c>
      <c r="Y13" s="151" t="s">
        <v>382</v>
      </c>
      <c r="Z13" s="151" t="s">
        <v>383</v>
      </c>
      <c r="AA13" s="151" t="s">
        <v>384</v>
      </c>
      <c r="AB13" s="151" t="s">
        <v>385</v>
      </c>
      <c r="AC13" s="150" t="s">
        <v>71</v>
      </c>
      <c r="AE13" s="133">
        <v>2</v>
      </c>
      <c r="AF13" s="150">
        <v>4</v>
      </c>
      <c r="AG13" s="159" t="s">
        <v>386</v>
      </c>
      <c r="AH13" s="159" t="s">
        <v>387</v>
      </c>
      <c r="AI13" s="159" t="s">
        <v>388</v>
      </c>
      <c r="AJ13" s="159" t="s">
        <v>389</v>
      </c>
      <c r="AK13" s="159" t="s">
        <v>390</v>
      </c>
      <c r="AL13" s="159" t="s">
        <v>391</v>
      </c>
      <c r="AN13" s="133" t="s">
        <v>372</v>
      </c>
      <c r="AO13" s="133" t="s">
        <v>392</v>
      </c>
      <c r="AP13" s="160" t="s">
        <v>393</v>
      </c>
      <c r="AQ13" s="160" t="s">
        <v>394</v>
      </c>
      <c r="AR13" s="160" t="s">
        <v>395</v>
      </c>
      <c r="AS13" s="160" t="s">
        <v>396</v>
      </c>
      <c r="AT13" s="160"/>
      <c r="AU13" s="160"/>
      <c r="AV13" s="160"/>
      <c r="AW13" s="160"/>
      <c r="AX13" s="160"/>
      <c r="AY13" s="160"/>
      <c r="AZ13" s="160"/>
      <c r="BA13" s="161"/>
      <c r="BB13" s="161"/>
      <c r="BC13" s="161"/>
      <c r="BE13" s="163" t="s">
        <v>225</v>
      </c>
      <c r="BF13" s="163"/>
      <c r="BG13" s="163">
        <v>2</v>
      </c>
      <c r="BH13" s="163"/>
      <c r="BI13" s="163"/>
      <c r="BJ13" s="163"/>
      <c r="BK13" s="163">
        <v>1</v>
      </c>
      <c r="BL13" s="163"/>
      <c r="BM13" s="163"/>
      <c r="BN13" s="163" t="s">
        <v>316</v>
      </c>
      <c r="BO13" s="163" t="s">
        <v>317</v>
      </c>
      <c r="BP13" s="163" t="s">
        <v>318</v>
      </c>
      <c r="BQ13" s="163" t="s">
        <v>237</v>
      </c>
      <c r="BR13" s="163" t="s">
        <v>319</v>
      </c>
      <c r="BS13" s="163"/>
      <c r="BT13" s="163"/>
      <c r="BU13" s="163" t="s">
        <v>320</v>
      </c>
      <c r="BV13" s="163" t="s">
        <v>321</v>
      </c>
      <c r="BW13" s="163" t="s">
        <v>322</v>
      </c>
      <c r="BX13" s="163" t="s">
        <v>323</v>
      </c>
      <c r="BY13" s="163" t="s">
        <v>397</v>
      </c>
      <c r="BZ13" s="163" t="s">
        <v>398</v>
      </c>
      <c r="CA13" s="163" t="s">
        <v>399</v>
      </c>
      <c r="CB13" s="163" t="s">
        <v>400</v>
      </c>
      <c r="CC13" s="163" t="s">
        <v>401</v>
      </c>
      <c r="CD13" s="163" t="s">
        <v>402</v>
      </c>
      <c r="CE13" s="163" t="s">
        <v>403</v>
      </c>
      <c r="CF13" s="163" t="s">
        <v>404</v>
      </c>
      <c r="CG13" s="163" t="s">
        <v>324</v>
      </c>
      <c r="CH13" s="163" t="s">
        <v>325</v>
      </c>
      <c r="CI13" s="163"/>
      <c r="CJ13" s="163"/>
    </row>
    <row r="14" spans="1:88" ht="16.5" customHeight="1" x14ac:dyDescent="0.25">
      <c r="A14" s="133">
        <v>14</v>
      </c>
      <c r="B14" s="134" t="str">
        <f>IF(法术书I!W21="","",法术书I!W21)</f>
        <v/>
      </c>
      <c r="C14" s="133" t="str">
        <f>IFERROR(VLOOKUP(B14,列表!$B:$B,1,FALSE),"QuQ")</f>
        <v/>
      </c>
      <c r="D14" s="135" t="str">
        <f>IFERROR(VLOOKUP(C14,列表!$B:$T,17,FALSE),"")</f>
        <v/>
      </c>
      <c r="E14" s="133">
        <v>14</v>
      </c>
      <c r="F14" s="134" t="str">
        <f>IF(法术书II!W21="","",法术书II!W21)</f>
        <v/>
      </c>
      <c r="G14" s="133" t="str">
        <f>IFERROR(VLOOKUP(F14,列表!$B:$B,1,FALSE),"QuQ")</f>
        <v/>
      </c>
      <c r="H14" s="135" t="str">
        <f>IFERROR(VLOOKUP(G14,列表!$B:$T,17,FALSE),"")</f>
        <v/>
      </c>
      <c r="I14" s="133">
        <v>14</v>
      </c>
      <c r="J14" s="134" t="str">
        <f>IF(法术书III!W21="","",法术书III!W21)</f>
        <v/>
      </c>
      <c r="K14" s="133" t="str">
        <f>IFERROR(VLOOKUP(J14,列表!$B:$B,1,FALSE),"QuQ")</f>
        <v/>
      </c>
      <c r="L14" s="135" t="str">
        <f>IFERROR(VLOOKUP(K14,列表!$B:$T,17,FALSE),"")</f>
        <v/>
      </c>
      <c r="O14" s="135" t="s">
        <v>405</v>
      </c>
      <c r="P14" s="135">
        <f>主要!R22+主要!Y3</f>
        <v>7</v>
      </c>
      <c r="Q14" s="132" t="s">
        <v>406</v>
      </c>
      <c r="R14" s="132" t="b">
        <v>0</v>
      </c>
      <c r="T14" s="145" t="s">
        <v>407</v>
      </c>
      <c r="U14" s="133" t="s">
        <v>408</v>
      </c>
      <c r="W14" s="443"/>
      <c r="X14" s="151" t="s">
        <v>409</v>
      </c>
      <c r="Y14" s="151" t="s">
        <v>410</v>
      </c>
      <c r="Z14" s="151" t="s">
        <v>411</v>
      </c>
      <c r="AA14" s="151" t="s">
        <v>332</v>
      </c>
      <c r="AB14" s="151" t="s">
        <v>412</v>
      </c>
      <c r="AC14" s="150" t="s">
        <v>71</v>
      </c>
      <c r="AE14" s="133"/>
      <c r="AF14" s="150">
        <v>5</v>
      </c>
      <c r="AG14" s="159" t="s">
        <v>413</v>
      </c>
      <c r="AH14" s="159" t="s">
        <v>414</v>
      </c>
      <c r="AI14" s="159" t="s">
        <v>415</v>
      </c>
      <c r="AJ14" s="159" t="s">
        <v>416</v>
      </c>
      <c r="AK14" s="159" t="s">
        <v>417</v>
      </c>
      <c r="AL14" s="159" t="s">
        <v>418</v>
      </c>
      <c r="AN14" s="133" t="s">
        <v>216</v>
      </c>
      <c r="AO14" s="133" t="s">
        <v>419</v>
      </c>
      <c r="AP14" s="160"/>
      <c r="AQ14" s="160"/>
      <c r="AR14" s="160"/>
      <c r="AS14" s="160"/>
      <c r="AT14" s="160"/>
      <c r="AU14" s="160"/>
      <c r="AV14" s="160"/>
      <c r="AW14" s="160"/>
      <c r="AX14" s="160"/>
      <c r="AY14" s="160"/>
      <c r="AZ14" s="160"/>
      <c r="BA14" s="161"/>
      <c r="BB14" s="161"/>
      <c r="BC14" s="161"/>
      <c r="BE14" s="163" t="s">
        <v>226</v>
      </c>
      <c r="BF14" s="163"/>
      <c r="BG14" s="163">
        <v>2</v>
      </c>
      <c r="BH14" s="163"/>
      <c r="BI14" s="163"/>
      <c r="BJ14" s="163"/>
      <c r="BK14" s="163">
        <v>1</v>
      </c>
      <c r="BL14" s="163"/>
      <c r="BM14" s="163"/>
      <c r="BN14" s="163" t="s">
        <v>316</v>
      </c>
      <c r="BO14" s="163" t="s">
        <v>317</v>
      </c>
      <c r="BP14" s="163" t="s">
        <v>318</v>
      </c>
      <c r="BQ14" s="163" t="s">
        <v>237</v>
      </c>
      <c r="BR14" s="163" t="s">
        <v>319</v>
      </c>
      <c r="BS14" s="163"/>
      <c r="BT14" s="163"/>
      <c r="BU14" s="163" t="s">
        <v>320</v>
      </c>
      <c r="BV14" s="163" t="s">
        <v>321</v>
      </c>
      <c r="BW14" s="163" t="s">
        <v>322</v>
      </c>
      <c r="BX14" s="163" t="s">
        <v>323</v>
      </c>
      <c r="BY14" s="163" t="s">
        <v>397</v>
      </c>
      <c r="BZ14" s="163" t="s">
        <v>398</v>
      </c>
      <c r="CA14" s="163" t="s">
        <v>399</v>
      </c>
      <c r="CB14" s="163" t="s">
        <v>400</v>
      </c>
      <c r="CC14" s="163" t="s">
        <v>401</v>
      </c>
      <c r="CD14" s="163" t="s">
        <v>402</v>
      </c>
      <c r="CE14" s="163" t="s">
        <v>403</v>
      </c>
      <c r="CF14" s="163" t="s">
        <v>404</v>
      </c>
      <c r="CG14" s="163" t="s">
        <v>324</v>
      </c>
      <c r="CH14" s="163" t="s">
        <v>325</v>
      </c>
      <c r="CI14" s="163"/>
      <c r="CJ14" s="163"/>
    </row>
    <row r="15" spans="1:88" ht="16.5" customHeight="1" x14ac:dyDescent="0.25">
      <c r="A15" s="133">
        <v>15</v>
      </c>
      <c r="B15" s="134" t="str">
        <f>IF(法术书I!W22="","",法术书I!W22)</f>
        <v/>
      </c>
      <c r="C15" s="133" t="str">
        <f>IFERROR(VLOOKUP(B15,列表!$B:$B,1,FALSE),"QuQ")</f>
        <v/>
      </c>
      <c r="D15" s="135" t="str">
        <f>IFERROR(VLOOKUP(C15,列表!$B:$T,17,FALSE),"")</f>
        <v/>
      </c>
      <c r="E15" s="133">
        <v>15</v>
      </c>
      <c r="F15" s="134" t="str">
        <f>IF(法术书II!W22="","",法术书II!W22)</f>
        <v/>
      </c>
      <c r="G15" s="133" t="str">
        <f>IFERROR(VLOOKUP(F15,列表!$B:$B,1,FALSE),"QuQ")</f>
        <v/>
      </c>
      <c r="H15" s="135" t="str">
        <f>IFERROR(VLOOKUP(G15,列表!$B:$T,17,FALSE),"")</f>
        <v/>
      </c>
      <c r="I15" s="133">
        <v>15</v>
      </c>
      <c r="J15" s="134" t="str">
        <f>IF(法术书III!W22="","",法术书III!W22)</f>
        <v/>
      </c>
      <c r="K15" s="133" t="str">
        <f>IFERROR(VLOOKUP(J15,列表!$B:$B,1,FALSE),"QuQ")</f>
        <v/>
      </c>
      <c r="L15" s="135" t="str">
        <f>IFERROR(VLOOKUP(K15,列表!$B:$T,17,FALSE),"")</f>
        <v/>
      </c>
      <c r="O15" s="135" t="s">
        <v>420</v>
      </c>
      <c r="P15" s="135" t="s">
        <v>292</v>
      </c>
      <c r="Q15" s="132" t="s">
        <v>421</v>
      </c>
      <c r="R15" s="132" t="b">
        <v>1</v>
      </c>
      <c r="T15" s="133" t="s">
        <v>422</v>
      </c>
      <c r="U15" s="133" t="s">
        <v>423</v>
      </c>
      <c r="W15" s="443"/>
      <c r="X15" s="151" t="s">
        <v>424</v>
      </c>
      <c r="Y15" s="151" t="s">
        <v>425</v>
      </c>
      <c r="Z15" s="151" t="s">
        <v>426</v>
      </c>
      <c r="AA15" s="151" t="s">
        <v>332</v>
      </c>
      <c r="AB15" s="151" t="s">
        <v>427</v>
      </c>
      <c r="AC15" s="150" t="s">
        <v>71</v>
      </c>
      <c r="AE15" s="133"/>
      <c r="AF15" s="150">
        <v>6</v>
      </c>
      <c r="AG15" s="159" t="s">
        <v>428</v>
      </c>
      <c r="AH15" s="159" t="s">
        <v>429</v>
      </c>
      <c r="AI15" s="159" t="s">
        <v>430</v>
      </c>
      <c r="AJ15" s="159" t="s">
        <v>431</v>
      </c>
      <c r="AK15" s="159" t="s">
        <v>432</v>
      </c>
      <c r="AL15" s="159" t="s">
        <v>433</v>
      </c>
      <c r="AN15" s="133" t="s">
        <v>216</v>
      </c>
      <c r="AO15" s="133" t="s">
        <v>434</v>
      </c>
      <c r="AP15" s="160"/>
      <c r="AQ15" s="160"/>
      <c r="AR15" s="160"/>
      <c r="AS15" s="160"/>
      <c r="AT15" s="160"/>
      <c r="AU15" s="160"/>
      <c r="AV15" s="160"/>
      <c r="AW15" s="160"/>
      <c r="AX15" s="160"/>
      <c r="AY15" s="160"/>
      <c r="AZ15" s="160"/>
      <c r="BA15" s="161"/>
      <c r="BB15" s="161"/>
      <c r="BC15" s="161"/>
      <c r="BE15" s="163" t="s">
        <v>227</v>
      </c>
      <c r="BF15" s="163"/>
      <c r="BG15" s="163">
        <v>2</v>
      </c>
      <c r="BH15" s="163"/>
      <c r="BI15" s="163">
        <v>1</v>
      </c>
      <c r="BJ15" s="163"/>
      <c r="BK15" s="163"/>
      <c r="BL15" s="163"/>
      <c r="BM15" s="163"/>
      <c r="BN15" s="163" t="s">
        <v>316</v>
      </c>
      <c r="BO15" s="163" t="s">
        <v>317</v>
      </c>
      <c r="BP15" s="163" t="s">
        <v>318</v>
      </c>
      <c r="BQ15" s="163" t="s">
        <v>237</v>
      </c>
      <c r="BR15" s="163" t="s">
        <v>319</v>
      </c>
      <c r="BS15" s="163"/>
      <c r="BT15" s="163"/>
      <c r="BU15" s="163" t="s">
        <v>320</v>
      </c>
      <c r="BV15" s="163" t="s">
        <v>321</v>
      </c>
      <c r="BW15" s="163" t="s">
        <v>322</v>
      </c>
      <c r="BX15" s="163" t="s">
        <v>323</v>
      </c>
      <c r="BY15" s="163" t="s">
        <v>352</v>
      </c>
      <c r="BZ15" s="163" t="s">
        <v>353</v>
      </c>
      <c r="CA15" s="163" t="s">
        <v>204</v>
      </c>
      <c r="CB15" s="163" t="s">
        <v>354</v>
      </c>
      <c r="CC15" s="163" t="s">
        <v>355</v>
      </c>
      <c r="CD15" s="163" t="s">
        <v>356</v>
      </c>
      <c r="CE15" s="163" t="s">
        <v>324</v>
      </c>
      <c r="CF15" s="163" t="s">
        <v>325</v>
      </c>
      <c r="CG15" s="163"/>
      <c r="CH15" s="163"/>
      <c r="CI15" s="163"/>
      <c r="CJ15" s="163"/>
    </row>
    <row r="16" spans="1:88" ht="16.5" customHeight="1" x14ac:dyDescent="0.25">
      <c r="A16" s="133">
        <v>16</v>
      </c>
      <c r="B16" s="134" t="str">
        <f>IF(法术书I!W23="","",法术书I!W23)</f>
        <v/>
      </c>
      <c r="C16" s="133" t="str">
        <f>IFERROR(VLOOKUP(B16,列表!$B:$B,1,FALSE),"QuQ")</f>
        <v/>
      </c>
      <c r="D16" s="135" t="str">
        <f>IFERROR(VLOOKUP(C16,列表!$B:$T,17,FALSE),"")</f>
        <v/>
      </c>
      <c r="E16" s="133">
        <v>16</v>
      </c>
      <c r="F16" s="134" t="str">
        <f>IF(法术书II!W23="","",法术书II!W23)</f>
        <v/>
      </c>
      <c r="G16" s="133" t="str">
        <f>IFERROR(VLOOKUP(F16,列表!$B:$B,1,FALSE),"QuQ")</f>
        <v/>
      </c>
      <c r="H16" s="135" t="str">
        <f>IFERROR(VLOOKUP(G16,列表!$B:$T,17,FALSE),"")</f>
        <v/>
      </c>
      <c r="I16" s="133">
        <v>16</v>
      </c>
      <c r="J16" s="134" t="str">
        <f>IF(法术书III!W23="","",法术书III!W23)</f>
        <v/>
      </c>
      <c r="K16" s="133" t="str">
        <f>IFERROR(VLOOKUP(J16,列表!$B:$B,1,FALSE),"QuQ")</f>
        <v/>
      </c>
      <c r="L16" s="135" t="str">
        <f>IFERROR(VLOOKUP(K16,列表!$B:$T,17,FALSE),"")</f>
        <v/>
      </c>
      <c r="O16" s="135" t="s">
        <v>435</v>
      </c>
      <c r="P16" s="135" t="s">
        <v>292</v>
      </c>
      <c r="R16" s="135">
        <f>COUNTIF(R13:R15,TRUE)</f>
        <v>1</v>
      </c>
      <c r="T16" s="133" t="s">
        <v>436</v>
      </c>
      <c r="U16" s="133" t="s">
        <v>437</v>
      </c>
      <c r="W16" s="443"/>
      <c r="X16" s="151" t="s">
        <v>438</v>
      </c>
      <c r="Y16" s="151" t="s">
        <v>410</v>
      </c>
      <c r="Z16" s="151" t="s">
        <v>331</v>
      </c>
      <c r="AA16" s="151" t="s">
        <v>332</v>
      </c>
      <c r="AB16" s="151" t="s">
        <v>365</v>
      </c>
      <c r="AC16" s="150" t="s">
        <v>71</v>
      </c>
      <c r="AE16" s="133">
        <v>3</v>
      </c>
      <c r="AF16" s="150">
        <v>7</v>
      </c>
      <c r="AG16" s="159" t="s">
        <v>439</v>
      </c>
      <c r="AH16" s="159" t="s">
        <v>440</v>
      </c>
      <c r="AI16" s="159" t="s">
        <v>441</v>
      </c>
      <c r="AJ16" s="159" t="s">
        <v>442</v>
      </c>
      <c r="AK16" s="159" t="s">
        <v>443</v>
      </c>
      <c r="AL16" s="159" t="s">
        <v>444</v>
      </c>
      <c r="AN16" s="133" t="s">
        <v>216</v>
      </c>
      <c r="AO16" s="133" t="s">
        <v>445</v>
      </c>
      <c r="AP16" s="160"/>
      <c r="AQ16" s="160"/>
      <c r="AR16" s="160"/>
      <c r="AS16" s="160"/>
      <c r="AT16" s="160"/>
      <c r="AU16" s="160"/>
      <c r="AV16" s="160"/>
      <c r="AW16" s="160"/>
      <c r="AX16" s="160"/>
      <c r="AY16" s="160"/>
      <c r="AZ16" s="160"/>
      <c r="BA16" s="161"/>
      <c r="BB16" s="161"/>
      <c r="BC16" s="161"/>
      <c r="BE16" s="163" t="s">
        <v>228</v>
      </c>
      <c r="BF16" s="163"/>
      <c r="BG16" s="163">
        <v>2</v>
      </c>
      <c r="BH16" s="163"/>
      <c r="BI16" s="163"/>
      <c r="BJ16" s="163"/>
      <c r="BK16" s="163"/>
      <c r="BL16" s="163"/>
      <c r="BM16" s="163"/>
      <c r="BN16" s="163" t="s">
        <v>316</v>
      </c>
      <c r="BO16" s="163" t="s">
        <v>317</v>
      </c>
      <c r="BP16" s="163" t="s">
        <v>318</v>
      </c>
      <c r="BQ16" s="163" t="s">
        <v>237</v>
      </c>
      <c r="BR16" s="163" t="s">
        <v>319</v>
      </c>
      <c r="BS16" s="163"/>
      <c r="BT16" s="163"/>
      <c r="BU16" s="163" t="s">
        <v>320</v>
      </c>
      <c r="BV16" s="163" t="s">
        <v>321</v>
      </c>
      <c r="BW16" s="163" t="s">
        <v>322</v>
      </c>
      <c r="BX16" s="163" t="s">
        <v>323</v>
      </c>
      <c r="BY16" s="163" t="s">
        <v>324</v>
      </c>
      <c r="BZ16" s="163" t="s">
        <v>325</v>
      </c>
      <c r="CA16" s="163"/>
      <c r="CB16" s="163"/>
      <c r="CC16" s="163"/>
      <c r="CD16" s="163"/>
      <c r="CE16" s="163"/>
      <c r="CF16" s="163"/>
      <c r="CG16" s="163"/>
      <c r="CH16" s="163"/>
      <c r="CI16" s="163"/>
      <c r="CJ16" s="163"/>
    </row>
    <row r="17" spans="1:88" ht="16.5" customHeight="1" x14ac:dyDescent="0.25">
      <c r="A17" s="133">
        <v>17</v>
      </c>
      <c r="B17" s="134" t="str">
        <f>IF(法术书I!W24="","",法术书I!W24)</f>
        <v/>
      </c>
      <c r="C17" s="133" t="str">
        <f>IFERROR(VLOOKUP(B17,列表!$B:$B,1,FALSE),"QuQ")</f>
        <v/>
      </c>
      <c r="D17" s="135" t="str">
        <f>IFERROR(VLOOKUP(C17,列表!$B:$T,17,FALSE),"")</f>
        <v/>
      </c>
      <c r="E17" s="133">
        <v>17</v>
      </c>
      <c r="F17" s="134" t="str">
        <f>IF(法术书II!W24="","",法术书II!W24)</f>
        <v/>
      </c>
      <c r="G17" s="133" t="str">
        <f>IFERROR(VLOOKUP(F17,列表!$B:$B,1,FALSE),"QuQ")</f>
        <v/>
      </c>
      <c r="H17" s="135" t="str">
        <f>IFERROR(VLOOKUP(G17,列表!$B:$T,17,FALSE),"")</f>
        <v/>
      </c>
      <c r="I17" s="133">
        <v>17</v>
      </c>
      <c r="J17" s="134" t="str">
        <f>IF(法术书III!W24="","",法术书III!W24)</f>
        <v/>
      </c>
      <c r="K17" s="133" t="str">
        <f>IFERROR(VLOOKUP(J17,列表!$B:$B,1,FALSE),"QuQ")</f>
        <v/>
      </c>
      <c r="L17" s="135" t="str">
        <f>IFERROR(VLOOKUP(K17,列表!$B:$T,17,FALSE),"")</f>
        <v/>
      </c>
      <c r="O17" s="135" t="s">
        <v>446</v>
      </c>
      <c r="P17" s="135" t="s">
        <v>292</v>
      </c>
      <c r="T17" s="133" t="s">
        <v>447</v>
      </c>
      <c r="U17" s="133" t="s">
        <v>448</v>
      </c>
      <c r="W17" s="443"/>
      <c r="X17" s="151" t="s">
        <v>449</v>
      </c>
      <c r="Y17" s="151" t="s">
        <v>112</v>
      </c>
      <c r="Z17" s="151" t="s">
        <v>450</v>
      </c>
      <c r="AA17" s="151" t="s">
        <v>451</v>
      </c>
      <c r="AB17" s="151" t="s">
        <v>412</v>
      </c>
      <c r="AC17" s="150" t="s">
        <v>71</v>
      </c>
      <c r="AE17" s="133"/>
      <c r="AF17" s="150">
        <v>8</v>
      </c>
      <c r="AG17" s="159" t="s">
        <v>452</v>
      </c>
      <c r="AH17" s="159" t="s">
        <v>453</v>
      </c>
      <c r="AI17" s="159" t="s">
        <v>454</v>
      </c>
      <c r="AJ17" s="145" t="s">
        <v>455</v>
      </c>
      <c r="AK17" s="159" t="s">
        <v>456</v>
      </c>
      <c r="AL17" s="159" t="s">
        <v>457</v>
      </c>
      <c r="AN17" s="133" t="s">
        <v>216</v>
      </c>
      <c r="AO17" s="133" t="s">
        <v>458</v>
      </c>
      <c r="AP17" s="160"/>
      <c r="AQ17" s="160"/>
      <c r="AR17" s="160"/>
      <c r="AS17" s="160"/>
      <c r="AT17" s="160"/>
      <c r="AU17" s="160"/>
      <c r="AV17" s="160"/>
      <c r="AW17" s="160"/>
      <c r="AX17" s="160"/>
      <c r="AY17" s="160"/>
      <c r="AZ17" s="160"/>
      <c r="BA17" s="161"/>
      <c r="BB17" s="161"/>
      <c r="BC17" s="161"/>
      <c r="BE17" s="163" t="s">
        <v>229</v>
      </c>
      <c r="BF17" s="163"/>
      <c r="BG17" s="163">
        <v>2</v>
      </c>
      <c r="BH17" s="163"/>
      <c r="BI17" s="163">
        <v>1</v>
      </c>
      <c r="BJ17" s="163"/>
      <c r="BK17" s="163"/>
      <c r="BL17" s="163"/>
      <c r="BM17" s="163"/>
      <c r="BN17" s="163" t="s">
        <v>316</v>
      </c>
      <c r="BO17" s="163" t="s">
        <v>317</v>
      </c>
      <c r="BP17" s="163" t="s">
        <v>318</v>
      </c>
      <c r="BQ17" s="163" t="s">
        <v>237</v>
      </c>
      <c r="BR17" s="163" t="s">
        <v>319</v>
      </c>
      <c r="BS17" s="163"/>
      <c r="BT17" s="163"/>
      <c r="BU17" s="163" t="s">
        <v>320</v>
      </c>
      <c r="BV17" s="163" t="s">
        <v>321</v>
      </c>
      <c r="BW17" s="163" t="s">
        <v>322</v>
      </c>
      <c r="BX17" s="163" t="s">
        <v>323</v>
      </c>
      <c r="BY17" s="163" t="s">
        <v>352</v>
      </c>
      <c r="BZ17" s="163" t="s">
        <v>353</v>
      </c>
      <c r="CA17" s="163" t="s">
        <v>204</v>
      </c>
      <c r="CB17" s="163" t="s">
        <v>354</v>
      </c>
      <c r="CC17" s="163" t="s">
        <v>355</v>
      </c>
      <c r="CD17" s="163" t="s">
        <v>356</v>
      </c>
      <c r="CE17" s="163" t="s">
        <v>324</v>
      </c>
      <c r="CF17" s="163" t="s">
        <v>325</v>
      </c>
      <c r="CG17" s="163"/>
      <c r="CH17" s="163"/>
      <c r="CI17" s="163"/>
      <c r="CJ17" s="163"/>
    </row>
    <row r="18" spans="1:88" ht="16.5" customHeight="1" x14ac:dyDescent="0.25">
      <c r="A18" s="133">
        <v>18</v>
      </c>
      <c r="B18" s="134" t="str">
        <f>IF(法术书I!W25="","",法术书I!W25)</f>
        <v/>
      </c>
      <c r="C18" s="133" t="str">
        <f>IFERROR(VLOOKUP(B18,列表!$B:$B,1,FALSE),"QuQ")</f>
        <v/>
      </c>
      <c r="D18" s="135" t="str">
        <f>IFERROR(VLOOKUP(C18,列表!$B:$T,17,FALSE),"")</f>
        <v/>
      </c>
      <c r="E18" s="133">
        <v>18</v>
      </c>
      <c r="F18" s="134" t="str">
        <f>IF(法术书II!W25="","",法术书II!W25)</f>
        <v/>
      </c>
      <c r="G18" s="133" t="str">
        <f>IFERROR(VLOOKUP(F18,列表!$B:$B,1,FALSE),"QuQ")</f>
        <v/>
      </c>
      <c r="H18" s="135" t="str">
        <f>IFERROR(VLOOKUP(G18,列表!$B:$T,17,FALSE),"")</f>
        <v/>
      </c>
      <c r="I18" s="133">
        <v>18</v>
      </c>
      <c r="J18" s="134" t="str">
        <f>IF(法术书III!W25="","",法术书III!W25)</f>
        <v/>
      </c>
      <c r="K18" s="133" t="str">
        <f>IFERROR(VLOOKUP(J18,列表!$B:$B,1,FALSE),"QuQ")</f>
        <v/>
      </c>
      <c r="L18" s="135" t="str">
        <f>IFERROR(VLOOKUP(K18,列表!$B:$T,17,FALSE),"")</f>
        <v/>
      </c>
      <c r="O18" s="135" t="s">
        <v>459</v>
      </c>
      <c r="P18" s="135">
        <f>主要!R20+主要!Y3</f>
        <v>6</v>
      </c>
      <c r="R18" s="135" t="s">
        <v>94</v>
      </c>
      <c r="T18" s="133" t="s">
        <v>460</v>
      </c>
      <c r="U18" s="133" t="s">
        <v>461</v>
      </c>
      <c r="W18" s="443"/>
      <c r="X18" s="151" t="s">
        <v>462</v>
      </c>
      <c r="Y18" s="151" t="s">
        <v>463</v>
      </c>
      <c r="Z18" s="151" t="s">
        <v>450</v>
      </c>
      <c r="AA18" s="151" t="s">
        <v>451</v>
      </c>
      <c r="AB18" s="151" t="s">
        <v>385</v>
      </c>
      <c r="AC18" s="150" t="s">
        <v>71</v>
      </c>
      <c r="AE18" s="133"/>
      <c r="AF18" s="150">
        <v>9</v>
      </c>
      <c r="AG18" s="159" t="s">
        <v>464</v>
      </c>
      <c r="AH18" s="159" t="s">
        <v>464</v>
      </c>
      <c r="AI18" s="159" t="s">
        <v>464</v>
      </c>
      <c r="AJ18" s="159" t="s">
        <v>465</v>
      </c>
      <c r="AK18" s="159" t="s">
        <v>464</v>
      </c>
      <c r="AL18" s="159" t="s">
        <v>464</v>
      </c>
      <c r="AN18" s="133" t="s">
        <v>216</v>
      </c>
      <c r="AO18" s="133" t="s">
        <v>466</v>
      </c>
      <c r="AP18" s="160"/>
      <c r="AQ18" s="160"/>
      <c r="AR18" s="160"/>
      <c r="AS18" s="160"/>
      <c r="AT18" s="160"/>
      <c r="AU18" s="160"/>
      <c r="AV18" s="160"/>
      <c r="AW18" s="160"/>
      <c r="AX18" s="160"/>
      <c r="AY18" s="160"/>
      <c r="AZ18" s="160"/>
      <c r="BA18" s="161"/>
      <c r="BB18" s="161"/>
      <c r="BC18" s="161"/>
      <c r="BE18" s="163" t="s">
        <v>230</v>
      </c>
      <c r="BF18" s="163"/>
      <c r="BG18" s="163">
        <v>2</v>
      </c>
      <c r="BH18" s="163"/>
      <c r="BI18" s="163"/>
      <c r="BJ18" s="163"/>
      <c r="BK18" s="163"/>
      <c r="BL18" s="163"/>
      <c r="BM18" s="163"/>
      <c r="BN18" s="163" t="s">
        <v>316</v>
      </c>
      <c r="BO18" s="163" t="s">
        <v>317</v>
      </c>
      <c r="BP18" s="163" t="s">
        <v>318</v>
      </c>
      <c r="BQ18" s="163" t="s">
        <v>237</v>
      </c>
      <c r="BR18" s="163" t="s">
        <v>319</v>
      </c>
      <c r="BS18" s="163"/>
      <c r="BT18" s="163"/>
      <c r="BU18" s="163" t="s">
        <v>320</v>
      </c>
      <c r="BV18" s="163" t="s">
        <v>321</v>
      </c>
      <c r="BW18" s="163" t="s">
        <v>322</v>
      </c>
      <c r="BX18" s="163" t="s">
        <v>323</v>
      </c>
      <c r="BY18" s="163" t="s">
        <v>467</v>
      </c>
      <c r="BZ18" s="163" t="s">
        <v>468</v>
      </c>
      <c r="CA18" s="163"/>
      <c r="CB18" s="163"/>
      <c r="CC18" s="163"/>
      <c r="CD18" s="163"/>
      <c r="CE18" s="163"/>
      <c r="CF18" s="163"/>
      <c r="CG18" s="163"/>
      <c r="CH18" s="163"/>
      <c r="CI18" s="163"/>
      <c r="CJ18" s="163"/>
    </row>
    <row r="19" spans="1:88" ht="16.5" customHeight="1" x14ac:dyDescent="0.25">
      <c r="A19" s="133">
        <v>19</v>
      </c>
      <c r="B19" s="134" t="str">
        <f>IF(法术书I!W26="","",法术书I!W26)</f>
        <v/>
      </c>
      <c r="C19" s="133" t="str">
        <f>IFERROR(VLOOKUP(B19,列表!$B:$B,1,FALSE),"QuQ")</f>
        <v/>
      </c>
      <c r="D19" s="135" t="str">
        <f>IFERROR(VLOOKUP(C19,列表!$B:$T,17,FALSE),"")</f>
        <v/>
      </c>
      <c r="E19" s="133">
        <v>19</v>
      </c>
      <c r="F19" s="134" t="str">
        <f>IF(法术书II!W26="","",法术书II!W26)</f>
        <v/>
      </c>
      <c r="G19" s="133" t="str">
        <f>IFERROR(VLOOKUP(F19,列表!$B:$B,1,FALSE),"QuQ")</f>
        <v/>
      </c>
      <c r="H19" s="135" t="str">
        <f>IFERROR(VLOOKUP(G19,列表!$B:$T,17,FALSE),"")</f>
        <v/>
      </c>
      <c r="I19" s="133">
        <v>19</v>
      </c>
      <c r="J19" s="134" t="str">
        <f>IF(法术书III!W26="","",法术书III!W26)</f>
        <v/>
      </c>
      <c r="K19" s="133" t="str">
        <f>IFERROR(VLOOKUP(J19,列表!$B:$B,1,FALSE),"QuQ")</f>
        <v/>
      </c>
      <c r="L19" s="135" t="str">
        <f>IFERROR(VLOOKUP(K19,列表!$B:$T,17,FALSE),"")</f>
        <v/>
      </c>
      <c r="O19" s="135" t="s">
        <v>469</v>
      </c>
      <c r="P19" s="135" t="s">
        <v>292</v>
      </c>
      <c r="R19" s="135" t="s">
        <v>470</v>
      </c>
      <c r="T19" s="133" t="s">
        <v>471</v>
      </c>
      <c r="U19" s="133" t="s">
        <v>472</v>
      </c>
      <c r="W19" s="443"/>
      <c r="X19" s="151" t="s">
        <v>473</v>
      </c>
      <c r="Y19" s="151" t="s">
        <v>308</v>
      </c>
      <c r="Z19" s="151" t="s">
        <v>474</v>
      </c>
      <c r="AA19" s="151" t="s">
        <v>332</v>
      </c>
      <c r="AB19" s="151" t="s">
        <v>475</v>
      </c>
      <c r="AC19" s="150" t="s">
        <v>71</v>
      </c>
      <c r="AE19" s="133">
        <v>4</v>
      </c>
      <c r="AF19" s="150">
        <v>10</v>
      </c>
      <c r="AG19" s="159" t="s">
        <v>476</v>
      </c>
      <c r="AH19" s="159" t="s">
        <v>477</v>
      </c>
      <c r="AI19" s="159" t="s">
        <v>478</v>
      </c>
      <c r="AJ19" s="159" t="s">
        <v>479</v>
      </c>
      <c r="AK19" s="159" t="s">
        <v>480</v>
      </c>
      <c r="AL19" s="159" t="s">
        <v>481</v>
      </c>
      <c r="AN19" s="133" t="s">
        <v>216</v>
      </c>
      <c r="AO19" s="133" t="s">
        <v>482</v>
      </c>
      <c r="AP19" s="160"/>
      <c r="AQ19" s="160"/>
      <c r="AR19" s="160"/>
      <c r="AS19" s="160"/>
      <c r="AT19" s="160"/>
      <c r="AU19" s="160"/>
      <c r="AV19" s="160"/>
      <c r="AW19" s="160"/>
      <c r="AX19" s="160"/>
      <c r="AY19" s="160"/>
      <c r="AZ19" s="160"/>
      <c r="BA19" s="161"/>
      <c r="BB19" s="161"/>
      <c r="BC19" s="161"/>
      <c r="BE19" s="163" t="s">
        <v>231</v>
      </c>
      <c r="BF19" s="163"/>
      <c r="BG19" s="163">
        <v>2</v>
      </c>
      <c r="BH19" s="163">
        <v>1</v>
      </c>
      <c r="BI19" s="163"/>
      <c r="BJ19" s="163"/>
      <c r="BK19" s="163"/>
      <c r="BL19" s="163"/>
      <c r="BM19" s="163"/>
      <c r="BN19" s="163" t="s">
        <v>316</v>
      </c>
      <c r="BO19" s="163" t="s">
        <v>317</v>
      </c>
      <c r="BP19" s="163" t="s">
        <v>318</v>
      </c>
      <c r="BQ19" s="163" t="s">
        <v>237</v>
      </c>
      <c r="BR19" s="163" t="s">
        <v>483</v>
      </c>
      <c r="BS19" s="163"/>
      <c r="BT19" s="163"/>
      <c r="BU19" s="163" t="s">
        <v>320</v>
      </c>
      <c r="BV19" s="163" t="s">
        <v>321</v>
      </c>
      <c r="BW19" s="163" t="s">
        <v>322</v>
      </c>
      <c r="BX19" s="163" t="s">
        <v>323</v>
      </c>
      <c r="BY19" s="163" t="s">
        <v>484</v>
      </c>
      <c r="BZ19" s="163" t="s">
        <v>485</v>
      </c>
      <c r="CA19" s="163" t="s">
        <v>486</v>
      </c>
      <c r="CB19" s="163" t="s">
        <v>487</v>
      </c>
      <c r="CC19" s="163" t="s">
        <v>488</v>
      </c>
      <c r="CD19" s="163" t="s">
        <v>489</v>
      </c>
      <c r="CE19" s="163" t="s">
        <v>324</v>
      </c>
      <c r="CF19" s="163" t="s">
        <v>325</v>
      </c>
      <c r="CG19" s="163"/>
      <c r="CH19" s="163"/>
      <c r="CI19" s="163"/>
      <c r="CJ19" s="163"/>
    </row>
    <row r="20" spans="1:88" ht="16.5" customHeight="1" x14ac:dyDescent="0.25">
      <c r="A20" s="133">
        <v>20</v>
      </c>
      <c r="B20" s="134" t="str">
        <f>IF(法术书I!W27="","",法术书I!W27)</f>
        <v/>
      </c>
      <c r="C20" s="133" t="str">
        <f>IFERROR(VLOOKUP(B20,列表!$B:$B,1,FALSE),"QuQ")</f>
        <v/>
      </c>
      <c r="D20" s="135" t="str">
        <f>IFERROR(VLOOKUP(C20,列表!$B:$T,17,FALSE),"")</f>
        <v/>
      </c>
      <c r="E20" s="133">
        <v>20</v>
      </c>
      <c r="F20" s="134" t="str">
        <f>IF(法术书II!W27="","",法术书II!W27)</f>
        <v/>
      </c>
      <c r="G20" s="133" t="str">
        <f>IFERROR(VLOOKUP(F20,列表!$B:$B,1,FALSE),"QuQ")</f>
        <v/>
      </c>
      <c r="H20" s="135" t="str">
        <f>IFERROR(VLOOKUP(G20,列表!$B:$T,17,FALSE),"")</f>
        <v/>
      </c>
      <c r="I20" s="133">
        <v>20</v>
      </c>
      <c r="J20" s="134" t="str">
        <f>IF(法术书III!W27="","",法术书III!W27)</f>
        <v/>
      </c>
      <c r="K20" s="133" t="str">
        <f>IFERROR(VLOOKUP(J20,列表!$B:$B,1,FALSE),"QuQ")</f>
        <v/>
      </c>
      <c r="L20" s="135" t="str">
        <f>IFERROR(VLOOKUP(K20,列表!$B:$T,17,FALSE),"")</f>
        <v/>
      </c>
      <c r="O20" s="135" t="s">
        <v>490</v>
      </c>
      <c r="P20" s="135" t="s">
        <v>292</v>
      </c>
      <c r="R20" s="135" t="s">
        <v>491</v>
      </c>
      <c r="T20" s="133" t="s">
        <v>492</v>
      </c>
      <c r="U20" s="133" t="s">
        <v>493</v>
      </c>
      <c r="W20" s="443"/>
      <c r="X20" s="151" t="s">
        <v>494</v>
      </c>
      <c r="Y20" s="151" t="s">
        <v>495</v>
      </c>
      <c r="Z20" s="151" t="s">
        <v>426</v>
      </c>
      <c r="AA20" s="151" t="s">
        <v>496</v>
      </c>
      <c r="AB20" s="151" t="s">
        <v>475</v>
      </c>
      <c r="AC20" s="150" t="s">
        <v>71</v>
      </c>
      <c r="AE20" s="133"/>
      <c r="AF20" s="150">
        <v>11</v>
      </c>
      <c r="AG20" s="159" t="s">
        <v>497</v>
      </c>
      <c r="AH20" s="159" t="s">
        <v>498</v>
      </c>
      <c r="AI20" s="159" t="s">
        <v>499</v>
      </c>
      <c r="AJ20" s="159" t="s">
        <v>500</v>
      </c>
      <c r="AK20" s="159" t="s">
        <v>501</v>
      </c>
      <c r="AL20" s="159" t="s">
        <v>502</v>
      </c>
      <c r="AN20" s="133" t="s">
        <v>216</v>
      </c>
      <c r="AO20" s="133" t="s">
        <v>503</v>
      </c>
      <c r="AP20" s="160" t="s">
        <v>504</v>
      </c>
      <c r="AQ20" s="160" t="s">
        <v>505</v>
      </c>
      <c r="AR20" s="160"/>
      <c r="AS20" s="160"/>
      <c r="AT20" s="160"/>
      <c r="AU20" s="160"/>
      <c r="AV20" s="160"/>
      <c r="AW20" s="160"/>
      <c r="AX20" s="160"/>
      <c r="AY20" s="160"/>
      <c r="AZ20" s="160"/>
      <c r="BA20" s="161"/>
      <c r="BB20" s="161"/>
      <c r="BC20" s="161"/>
      <c r="BE20" s="163" t="s">
        <v>232</v>
      </c>
      <c r="BF20" s="163"/>
      <c r="BG20" s="163">
        <v>2</v>
      </c>
      <c r="BH20" s="163">
        <v>1</v>
      </c>
      <c r="BI20" s="163"/>
      <c r="BJ20" s="163"/>
      <c r="BK20" s="163"/>
      <c r="BL20" s="163"/>
      <c r="BM20" s="163"/>
      <c r="BN20" s="163" t="s">
        <v>316</v>
      </c>
      <c r="BO20" s="163" t="s">
        <v>317</v>
      </c>
      <c r="BP20" s="163" t="s">
        <v>318</v>
      </c>
      <c r="BQ20" s="163" t="s">
        <v>237</v>
      </c>
      <c r="BR20" s="163" t="s">
        <v>319</v>
      </c>
      <c r="BS20" s="163"/>
      <c r="BT20" s="163"/>
      <c r="BU20" s="163" t="s">
        <v>320</v>
      </c>
      <c r="BV20" s="163" t="s">
        <v>321</v>
      </c>
      <c r="BW20" s="163" t="s">
        <v>322</v>
      </c>
      <c r="BX20" s="163" t="s">
        <v>323</v>
      </c>
      <c r="BY20" s="163" t="s">
        <v>506</v>
      </c>
      <c r="BZ20" s="163" t="s">
        <v>507</v>
      </c>
      <c r="CA20" s="163" t="s">
        <v>508</v>
      </c>
      <c r="CB20" s="163" t="s">
        <v>509</v>
      </c>
      <c r="CC20" s="163" t="s">
        <v>324</v>
      </c>
      <c r="CD20" s="163" t="s">
        <v>325</v>
      </c>
      <c r="CE20" s="163"/>
      <c r="CF20" s="163"/>
      <c r="CG20" s="163"/>
      <c r="CH20" s="163"/>
      <c r="CI20" s="163"/>
      <c r="CJ20" s="163"/>
    </row>
    <row r="21" spans="1:88" ht="16.5" customHeight="1" x14ac:dyDescent="0.25">
      <c r="A21" s="133">
        <v>21</v>
      </c>
      <c r="B21" s="134" t="str">
        <f>IF(法术书I!W28="","",法术书I!W28)</f>
        <v/>
      </c>
      <c r="C21" s="133" t="str">
        <f>IFERROR(VLOOKUP(B21,列表!$B:$B,1,FALSE),"QuQ")</f>
        <v/>
      </c>
      <c r="D21" s="135" t="str">
        <f>IFERROR(VLOOKUP(C21,列表!$B:$T,17,FALSE),"")</f>
        <v/>
      </c>
      <c r="E21" s="133">
        <v>21</v>
      </c>
      <c r="F21" s="134" t="str">
        <f>IF(法术书II!W28="","",法术书II!W28)</f>
        <v/>
      </c>
      <c r="G21" s="133" t="str">
        <f>IFERROR(VLOOKUP(F21,列表!$B:$B,1,FALSE),"QuQ")</f>
        <v/>
      </c>
      <c r="H21" s="135" t="str">
        <f>IFERROR(VLOOKUP(G21,列表!$B:$T,17,FALSE),"")</f>
        <v/>
      </c>
      <c r="I21" s="133">
        <v>21</v>
      </c>
      <c r="J21" s="134" t="str">
        <f>IF(法术书III!W28="","",法术书III!W28)</f>
        <v/>
      </c>
      <c r="K21" s="133" t="str">
        <f>IFERROR(VLOOKUP(J21,列表!$B:$B,1,FALSE),"QuQ")</f>
        <v/>
      </c>
      <c r="L21" s="135" t="str">
        <f>IFERROR(VLOOKUP(K21,列表!$B:$T,17,FALSE),"")</f>
        <v/>
      </c>
      <c r="R21" s="135" t="s">
        <v>328</v>
      </c>
      <c r="T21" s="153" t="s">
        <v>510</v>
      </c>
      <c r="U21" s="133" t="s">
        <v>511</v>
      </c>
      <c r="V21" s="154" t="s">
        <v>112</v>
      </c>
      <c r="W21" s="444" t="s">
        <v>512</v>
      </c>
      <c r="X21" s="156" t="s">
        <v>513</v>
      </c>
      <c r="Y21" s="156" t="s">
        <v>514</v>
      </c>
      <c r="Z21" s="156" t="s">
        <v>515</v>
      </c>
      <c r="AA21" s="156" t="s">
        <v>516</v>
      </c>
      <c r="AB21" s="156" t="s">
        <v>517</v>
      </c>
      <c r="AC21" s="155" t="s">
        <v>73</v>
      </c>
      <c r="AE21" s="133"/>
      <c r="AF21" s="150">
        <v>12</v>
      </c>
      <c r="AG21" s="159" t="s">
        <v>518</v>
      </c>
      <c r="AH21" s="159" t="s">
        <v>519</v>
      </c>
      <c r="AI21" s="159" t="s">
        <v>520</v>
      </c>
      <c r="AJ21" s="159" t="s">
        <v>521</v>
      </c>
      <c r="AK21" s="159" t="s">
        <v>522</v>
      </c>
      <c r="AL21" s="159" t="s">
        <v>523</v>
      </c>
      <c r="AN21" s="133" t="s">
        <v>216</v>
      </c>
      <c r="AO21" s="133" t="s">
        <v>524</v>
      </c>
      <c r="AP21" s="160"/>
      <c r="AQ21" s="160"/>
      <c r="AR21" s="160"/>
      <c r="AS21" s="160"/>
      <c r="AT21" s="160"/>
      <c r="AU21" s="160"/>
      <c r="AV21" s="160"/>
      <c r="AW21" s="160"/>
      <c r="AX21" s="160"/>
      <c r="AY21" s="160"/>
      <c r="AZ21" s="160"/>
      <c r="BA21" s="161"/>
      <c r="BB21" s="161"/>
      <c r="BC21" s="161"/>
      <c r="BE21" s="163" t="s">
        <v>233</v>
      </c>
      <c r="BF21" s="163"/>
      <c r="BG21" s="163">
        <v>2</v>
      </c>
      <c r="BH21" s="163"/>
      <c r="BI21" s="163"/>
      <c r="BJ21" s="163"/>
      <c r="BK21" s="163">
        <v>1</v>
      </c>
      <c r="BL21" s="163"/>
      <c r="BM21" s="163"/>
      <c r="BN21" s="163" t="s">
        <v>316</v>
      </c>
      <c r="BO21" s="163" t="s">
        <v>317</v>
      </c>
      <c r="BP21" s="163" t="s">
        <v>318</v>
      </c>
      <c r="BQ21" s="163" t="s">
        <v>237</v>
      </c>
      <c r="BR21" s="163" t="s">
        <v>319</v>
      </c>
      <c r="BS21" s="163"/>
      <c r="BT21" s="163"/>
      <c r="BU21" s="163" t="s">
        <v>320</v>
      </c>
      <c r="BV21" s="163" t="s">
        <v>321</v>
      </c>
      <c r="BW21" s="163" t="s">
        <v>322</v>
      </c>
      <c r="BX21" s="163" t="s">
        <v>323</v>
      </c>
      <c r="BY21" s="163" t="s">
        <v>525</v>
      </c>
      <c r="BZ21" s="163" t="s">
        <v>526</v>
      </c>
      <c r="CA21" s="163" t="s">
        <v>324</v>
      </c>
      <c r="CB21" s="163" t="s">
        <v>325</v>
      </c>
      <c r="CC21" s="163"/>
      <c r="CD21" s="163"/>
      <c r="CE21" s="163"/>
      <c r="CF21" s="163"/>
      <c r="CG21" s="163"/>
      <c r="CH21" s="163"/>
      <c r="CI21" s="163"/>
      <c r="CJ21" s="163"/>
    </row>
    <row r="22" spans="1:88" ht="16.5" customHeight="1" x14ac:dyDescent="0.25">
      <c r="A22" s="133">
        <v>22</v>
      </c>
      <c r="B22" s="134" t="str">
        <f>IF(法术书I!W29="","",法术书I!W29)</f>
        <v/>
      </c>
      <c r="C22" s="133" t="str">
        <f>IFERROR(VLOOKUP(B22,列表!$B:$B,1,FALSE),"QuQ")</f>
        <v/>
      </c>
      <c r="D22" s="135" t="str">
        <f>IFERROR(VLOOKUP(C22,列表!$B:$T,17,FALSE),"")</f>
        <v/>
      </c>
      <c r="E22" s="133">
        <v>22</v>
      </c>
      <c r="F22" s="134" t="str">
        <f>IF(法术书II!W29="","",法术书II!W29)</f>
        <v/>
      </c>
      <c r="G22" s="133" t="str">
        <f>IFERROR(VLOOKUP(F22,列表!$B:$B,1,FALSE),"QuQ")</f>
        <v/>
      </c>
      <c r="H22" s="135" t="str">
        <f>IFERROR(VLOOKUP(G22,列表!$B:$T,17,FALSE),"")</f>
        <v/>
      </c>
      <c r="I22" s="133">
        <v>22</v>
      </c>
      <c r="J22" s="134" t="str">
        <f>IF(法术书III!W29="","",法术书III!W29)</f>
        <v/>
      </c>
      <c r="K22" s="133" t="str">
        <f>IFERROR(VLOOKUP(J22,列表!$B:$B,1,FALSE),"QuQ")</f>
        <v/>
      </c>
      <c r="L22" s="135" t="str">
        <f>IFERROR(VLOOKUP(K22,列表!$B:$T,17,FALSE),"")</f>
        <v/>
      </c>
      <c r="O22" s="441" t="s">
        <v>34</v>
      </c>
      <c r="P22" s="441"/>
      <c r="R22" s="135" t="s">
        <v>527</v>
      </c>
      <c r="T22" s="153" t="s">
        <v>528</v>
      </c>
      <c r="U22" s="133" t="s">
        <v>529</v>
      </c>
      <c r="V22" s="154" t="s">
        <v>530</v>
      </c>
      <c r="W22" s="444"/>
      <c r="X22" s="156" t="s">
        <v>531</v>
      </c>
      <c r="Y22" s="156" t="s">
        <v>532</v>
      </c>
      <c r="Z22" s="156" t="s">
        <v>363</v>
      </c>
      <c r="AA22" s="156" t="s">
        <v>533</v>
      </c>
      <c r="AB22" s="156" t="s">
        <v>534</v>
      </c>
      <c r="AC22" s="155" t="str">
        <f>IF(主要!$R$14&gt;=主要!$R$16,"力量","敏捷")</f>
        <v>力量</v>
      </c>
      <c r="AE22" s="133">
        <v>5</v>
      </c>
      <c r="AF22" s="150">
        <v>13</v>
      </c>
      <c r="AG22" s="159" t="s">
        <v>535</v>
      </c>
      <c r="AH22" s="159" t="s">
        <v>536</v>
      </c>
      <c r="AI22" s="159" t="s">
        <v>537</v>
      </c>
      <c r="AJ22" s="159" t="s">
        <v>538</v>
      </c>
      <c r="AK22" s="159" t="s">
        <v>539</v>
      </c>
      <c r="AL22" s="159" t="s">
        <v>540</v>
      </c>
      <c r="AN22" s="133" t="s">
        <v>216</v>
      </c>
      <c r="AO22" s="133" t="s">
        <v>541</v>
      </c>
      <c r="AP22" s="160"/>
      <c r="AQ22" s="160"/>
      <c r="AR22" s="160"/>
      <c r="AS22" s="160"/>
      <c r="AT22" s="160"/>
      <c r="AU22" s="160"/>
      <c r="AV22" s="160"/>
      <c r="AW22" s="160"/>
      <c r="AX22" s="160"/>
      <c r="AY22" s="160"/>
      <c r="AZ22" s="160"/>
      <c r="BA22" s="161"/>
      <c r="BB22" s="161"/>
      <c r="BC22" s="161"/>
      <c r="BE22" s="163" t="s">
        <v>241</v>
      </c>
      <c r="BF22" s="163"/>
      <c r="BG22" s="163">
        <v>2</v>
      </c>
      <c r="BH22" s="163"/>
      <c r="BI22" s="163"/>
      <c r="BJ22" s="163"/>
      <c r="BK22" s="163"/>
      <c r="BL22" s="163"/>
      <c r="BM22" s="163"/>
      <c r="BN22" s="163" t="s">
        <v>542</v>
      </c>
      <c r="BO22" s="163" t="s">
        <v>543</v>
      </c>
      <c r="BP22" s="163" t="s">
        <v>544</v>
      </c>
      <c r="BQ22" s="163" t="s">
        <v>545</v>
      </c>
      <c r="BR22" s="163" t="s">
        <v>546</v>
      </c>
      <c r="BS22" s="163"/>
      <c r="BT22" s="163"/>
      <c r="BU22" s="163" t="s">
        <v>547</v>
      </c>
      <c r="BV22" s="163" t="s">
        <v>548</v>
      </c>
      <c r="BW22" s="163" t="s">
        <v>549</v>
      </c>
      <c r="BX22" s="163" t="s">
        <v>550</v>
      </c>
      <c r="BY22" s="163" t="s">
        <v>551</v>
      </c>
      <c r="BZ22" s="163" t="s">
        <v>552</v>
      </c>
      <c r="CA22" s="163"/>
      <c r="CB22" s="163"/>
      <c r="CC22" s="163"/>
      <c r="CD22" s="163"/>
      <c r="CE22" s="163"/>
      <c r="CF22" s="163"/>
      <c r="CG22" s="163"/>
      <c r="CH22" s="163"/>
      <c r="CI22" s="163"/>
      <c r="CJ22" s="163"/>
    </row>
    <row r="23" spans="1:88" ht="16.5" customHeight="1" x14ac:dyDescent="0.25">
      <c r="A23" s="133">
        <v>23</v>
      </c>
      <c r="B23" s="134" t="str">
        <f>IF(法术书I!W30="","",法术书I!W30)</f>
        <v/>
      </c>
      <c r="C23" s="133" t="str">
        <f>IFERROR(VLOOKUP(B23,列表!$B:$B,1,FALSE),"QuQ")</f>
        <v/>
      </c>
      <c r="D23" s="135" t="str">
        <f>IFERROR(VLOOKUP(C23,列表!$B:$T,17,FALSE),"")</f>
        <v/>
      </c>
      <c r="E23" s="133">
        <v>23</v>
      </c>
      <c r="F23" s="134" t="str">
        <f>IF(法术书II!W30="","",法术书II!W30)</f>
        <v/>
      </c>
      <c r="G23" s="133" t="str">
        <f>IFERROR(VLOOKUP(F23,列表!$B:$B,1,FALSE),"QuQ")</f>
        <v/>
      </c>
      <c r="H23" s="135" t="str">
        <f>IFERROR(VLOOKUP(G23,列表!$B:$T,17,FALSE),"")</f>
        <v/>
      </c>
      <c r="I23" s="133">
        <v>23</v>
      </c>
      <c r="J23" s="134" t="str">
        <f>IF(法术书III!W30="","",法术书III!W30)</f>
        <v/>
      </c>
      <c r="K23" s="133" t="str">
        <f>IFERROR(VLOOKUP(J23,列表!$B:$B,1,FALSE),"QuQ")</f>
        <v/>
      </c>
      <c r="L23" s="135" t="str">
        <f>IFERROR(VLOOKUP(K23,列表!$B:$T,17,FALSE),"")</f>
        <v/>
      </c>
      <c r="O23" s="137" t="s">
        <v>553</v>
      </c>
      <c r="P23" s="137" t="s">
        <v>21</v>
      </c>
      <c r="R23" s="135" t="s">
        <v>554</v>
      </c>
      <c r="T23" s="153" t="s">
        <v>555</v>
      </c>
      <c r="U23" s="133" t="s">
        <v>556</v>
      </c>
      <c r="W23" s="444"/>
      <c r="X23" s="156" t="s">
        <v>557</v>
      </c>
      <c r="Y23" s="156" t="s">
        <v>558</v>
      </c>
      <c r="Z23" s="156" t="s">
        <v>426</v>
      </c>
      <c r="AA23" s="156" t="s">
        <v>332</v>
      </c>
      <c r="AB23" s="156" t="s">
        <v>517</v>
      </c>
      <c r="AC23" s="155" t="s">
        <v>73</v>
      </c>
      <c r="AE23" s="133"/>
      <c r="AF23" s="150">
        <v>14</v>
      </c>
      <c r="AG23" s="159"/>
      <c r="AH23" s="159"/>
      <c r="AI23" s="159"/>
      <c r="AJ23" s="159"/>
      <c r="AK23" s="159"/>
      <c r="AL23" s="159"/>
      <c r="AN23" s="133" t="s">
        <v>216</v>
      </c>
      <c r="AO23" s="133" t="s">
        <v>559</v>
      </c>
      <c r="AP23" s="160"/>
      <c r="AQ23" s="160"/>
      <c r="AR23" s="160"/>
      <c r="AS23" s="160"/>
      <c r="AT23" s="160"/>
      <c r="AU23" s="160"/>
      <c r="AV23" s="160"/>
      <c r="AW23" s="160"/>
      <c r="AX23" s="160"/>
      <c r="AY23" s="160"/>
      <c r="AZ23" s="160"/>
      <c r="BA23" s="161"/>
      <c r="BB23" s="161"/>
      <c r="BC23" s="161"/>
      <c r="BE23" s="163" t="s">
        <v>242</v>
      </c>
      <c r="BF23" s="163"/>
      <c r="BG23" s="163">
        <v>2</v>
      </c>
      <c r="BH23" s="163"/>
      <c r="BI23" s="163"/>
      <c r="BJ23" s="163"/>
      <c r="BK23" s="163">
        <v>1</v>
      </c>
      <c r="BL23" s="163"/>
      <c r="BM23" s="163"/>
      <c r="BN23" s="163" t="s">
        <v>542</v>
      </c>
      <c r="BO23" s="163" t="s">
        <v>543</v>
      </c>
      <c r="BP23" s="163" t="s">
        <v>544</v>
      </c>
      <c r="BQ23" s="163" t="s">
        <v>545</v>
      </c>
      <c r="BR23" s="163" t="s">
        <v>546</v>
      </c>
      <c r="BS23" s="163"/>
      <c r="BT23" s="163"/>
      <c r="BU23" s="163" t="s">
        <v>547</v>
      </c>
      <c r="BV23" s="163" t="s">
        <v>548</v>
      </c>
      <c r="BW23" s="163" t="s">
        <v>549</v>
      </c>
      <c r="BX23" s="163" t="s">
        <v>550</v>
      </c>
      <c r="BY23" s="163" t="s">
        <v>551</v>
      </c>
      <c r="BZ23" s="163" t="s">
        <v>552</v>
      </c>
      <c r="CA23" s="163" t="s">
        <v>560</v>
      </c>
      <c r="CB23" s="163" t="s">
        <v>561</v>
      </c>
      <c r="CC23" s="163"/>
      <c r="CD23" s="163"/>
      <c r="CE23" s="163"/>
      <c r="CF23" s="163"/>
      <c r="CG23" s="163"/>
      <c r="CH23" s="163"/>
      <c r="CI23" s="163"/>
      <c r="CJ23" s="163"/>
    </row>
    <row r="24" spans="1:88" ht="16.5" customHeight="1" x14ac:dyDescent="0.25">
      <c r="A24" s="133">
        <v>24</v>
      </c>
      <c r="B24" s="134" t="str">
        <f>IF(法术书I!W31="","",法术书I!W31)</f>
        <v/>
      </c>
      <c r="C24" s="133" t="str">
        <f>IFERROR(VLOOKUP(B24,列表!$B:$B,1,FALSE),"QuQ")</f>
        <v/>
      </c>
      <c r="D24" s="135" t="str">
        <f>IFERROR(VLOOKUP(C24,列表!$B:$T,17,FALSE),"")</f>
        <v/>
      </c>
      <c r="E24" s="133">
        <v>24</v>
      </c>
      <c r="F24" s="134" t="str">
        <f>IF(法术书II!W31="","",法术书II!W31)</f>
        <v/>
      </c>
      <c r="G24" s="133" t="str">
        <f>IFERROR(VLOOKUP(F24,列表!$B:$B,1,FALSE),"QuQ")</f>
        <v/>
      </c>
      <c r="H24" s="135" t="str">
        <f>IFERROR(VLOOKUP(G24,列表!$B:$T,17,FALSE),"")</f>
        <v/>
      </c>
      <c r="I24" s="133">
        <v>24</v>
      </c>
      <c r="J24" s="134" t="str">
        <f>IF(法术书III!W31="","",法术书III!W31)</f>
        <v/>
      </c>
      <c r="K24" s="133" t="str">
        <f>IFERROR(VLOOKUP(J24,列表!$B:$B,1,FALSE),"QuQ")</f>
        <v/>
      </c>
      <c r="L24" s="135" t="str">
        <f>IFERROR(VLOOKUP(K24,列表!$B:$T,17,FALSE),"")</f>
        <v/>
      </c>
      <c r="O24" s="138">
        <v>0</v>
      </c>
      <c r="P24" s="138">
        <v>1</v>
      </c>
      <c r="R24" s="135" t="s">
        <v>562</v>
      </c>
      <c r="T24" s="153" t="s">
        <v>563</v>
      </c>
      <c r="U24" s="133" t="s">
        <v>564</v>
      </c>
      <c r="W24" s="444"/>
      <c r="X24" s="156" t="s">
        <v>565</v>
      </c>
      <c r="Y24" s="156" t="s">
        <v>566</v>
      </c>
      <c r="Z24" s="156" t="s">
        <v>331</v>
      </c>
      <c r="AA24" s="156" t="s">
        <v>112</v>
      </c>
      <c r="AB24" s="156" t="s">
        <v>333</v>
      </c>
      <c r="AC24" s="155" t="s">
        <v>73</v>
      </c>
      <c r="AE24" s="133"/>
      <c r="AF24" s="150">
        <v>15</v>
      </c>
      <c r="AG24" s="159"/>
      <c r="AH24" s="159"/>
      <c r="AI24" s="159"/>
      <c r="AJ24" s="159"/>
      <c r="AK24" s="159"/>
      <c r="AL24" s="159"/>
      <c r="AN24" s="133" t="s">
        <v>567</v>
      </c>
      <c r="AO24" s="133" t="s">
        <v>568</v>
      </c>
      <c r="AP24" s="160" t="s">
        <v>569</v>
      </c>
      <c r="AQ24" s="160" t="s">
        <v>570</v>
      </c>
      <c r="AR24" s="160"/>
      <c r="AS24" s="160"/>
      <c r="AT24" s="160"/>
      <c r="AU24" s="160"/>
      <c r="AV24" s="160"/>
      <c r="AW24" s="160"/>
      <c r="AX24" s="160"/>
      <c r="AY24" s="160"/>
      <c r="AZ24" s="160"/>
      <c r="BA24" s="161"/>
      <c r="BB24" s="161"/>
      <c r="BC24" s="161"/>
      <c r="BE24" s="163" t="s">
        <v>243</v>
      </c>
      <c r="BF24" s="163"/>
      <c r="BG24" s="163">
        <v>2</v>
      </c>
      <c r="BH24" s="163">
        <v>1</v>
      </c>
      <c r="BI24" s="163"/>
      <c r="BJ24" s="163"/>
      <c r="BK24" s="163"/>
      <c r="BL24" s="163"/>
      <c r="BM24" s="163"/>
      <c r="BN24" s="163" t="s">
        <v>542</v>
      </c>
      <c r="BO24" s="163" t="s">
        <v>543</v>
      </c>
      <c r="BP24" s="163" t="s">
        <v>544</v>
      </c>
      <c r="BQ24" s="163" t="s">
        <v>545</v>
      </c>
      <c r="BR24" s="163" t="s">
        <v>546</v>
      </c>
      <c r="BS24" s="163"/>
      <c r="BT24" s="163"/>
      <c r="BU24" s="163" t="s">
        <v>547</v>
      </c>
      <c r="BV24" s="163" t="s">
        <v>548</v>
      </c>
      <c r="BW24" s="163" t="s">
        <v>549</v>
      </c>
      <c r="BX24" s="163" t="s">
        <v>550</v>
      </c>
      <c r="BY24" s="163" t="s">
        <v>551</v>
      </c>
      <c r="BZ24" s="163" t="s">
        <v>552</v>
      </c>
      <c r="CA24" s="163" t="s">
        <v>571</v>
      </c>
      <c r="CB24" s="163" t="s">
        <v>572</v>
      </c>
      <c r="CC24" s="163"/>
      <c r="CD24" s="163"/>
      <c r="CE24" s="163"/>
      <c r="CF24" s="163"/>
      <c r="CG24" s="163"/>
      <c r="CH24" s="163"/>
      <c r="CI24" s="163"/>
      <c r="CJ24" s="163"/>
    </row>
    <row r="25" spans="1:88" ht="16.5" customHeight="1" x14ac:dyDescent="0.25">
      <c r="A25" s="133">
        <v>25</v>
      </c>
      <c r="B25" s="134" t="str">
        <f>IF(法术书I!W32="","",法术书I!W32)</f>
        <v/>
      </c>
      <c r="C25" s="133" t="str">
        <f>IFERROR(VLOOKUP(B25,列表!$B:$B,1,FALSE),"QuQ")</f>
        <v/>
      </c>
      <c r="D25" s="135" t="str">
        <f>IFERROR(VLOOKUP(C25,列表!$B:$T,17,FALSE),"")</f>
        <v/>
      </c>
      <c r="E25" s="133">
        <v>25</v>
      </c>
      <c r="F25" s="134" t="str">
        <f>IF(法术书II!W32="","",法术书II!W32)</f>
        <v/>
      </c>
      <c r="G25" s="133" t="str">
        <f>IFERROR(VLOOKUP(F25,列表!$B:$B,1,FALSE),"QuQ")</f>
        <v/>
      </c>
      <c r="H25" s="135" t="str">
        <f>IFERROR(VLOOKUP(G25,列表!$B:$T,17,FALSE),"")</f>
        <v/>
      </c>
      <c r="I25" s="133">
        <v>25</v>
      </c>
      <c r="J25" s="134" t="str">
        <f>IF(法术书III!W32="","",法术书III!W32)</f>
        <v/>
      </c>
      <c r="K25" s="133" t="str">
        <f>IFERROR(VLOOKUP(J25,列表!$B:$B,1,FALSE),"QuQ")</f>
        <v/>
      </c>
      <c r="L25" s="135" t="str">
        <f>IFERROR(VLOOKUP(K25,列表!$B:$T,17,FALSE),"")</f>
        <v/>
      </c>
      <c r="O25" s="138">
        <v>300</v>
      </c>
      <c r="P25" s="138">
        <v>2</v>
      </c>
      <c r="T25" s="153" t="s">
        <v>573</v>
      </c>
      <c r="U25" s="133" t="s">
        <v>574</v>
      </c>
      <c r="W25" s="443" t="s">
        <v>575</v>
      </c>
      <c r="X25" s="151" t="s">
        <v>576</v>
      </c>
      <c r="Y25" s="151" t="s">
        <v>577</v>
      </c>
      <c r="Z25" s="151" t="s">
        <v>578</v>
      </c>
      <c r="AA25" s="151" t="s">
        <v>451</v>
      </c>
      <c r="AB25" s="151" t="s">
        <v>579</v>
      </c>
      <c r="AC25" s="150" t="s">
        <v>71</v>
      </c>
      <c r="AE25" s="133">
        <v>6</v>
      </c>
      <c r="AF25" s="150">
        <v>16</v>
      </c>
      <c r="AG25" s="159" t="s">
        <v>580</v>
      </c>
      <c r="AH25" s="159" t="s">
        <v>581</v>
      </c>
      <c r="AI25" s="159" t="s">
        <v>582</v>
      </c>
      <c r="AJ25" s="159" t="s">
        <v>583</v>
      </c>
      <c r="AK25" s="159" t="s">
        <v>584</v>
      </c>
      <c r="AL25" s="159" t="s">
        <v>585</v>
      </c>
      <c r="AN25" s="133" t="s">
        <v>586</v>
      </c>
      <c r="AO25" s="133" t="s">
        <v>587</v>
      </c>
      <c r="AP25" s="160"/>
      <c r="AQ25" s="160"/>
      <c r="AR25" s="160"/>
      <c r="AS25" s="160"/>
      <c r="AT25" s="160"/>
      <c r="AU25" s="160"/>
      <c r="AV25" s="160"/>
      <c r="AW25" s="160"/>
      <c r="AX25" s="160"/>
      <c r="AY25" s="160"/>
      <c r="AZ25" s="160"/>
      <c r="BA25" s="161"/>
      <c r="BB25" s="161"/>
      <c r="BC25" s="161"/>
      <c r="BE25" s="163" t="s">
        <v>244</v>
      </c>
      <c r="BF25" s="163"/>
      <c r="BG25" s="163">
        <v>2</v>
      </c>
      <c r="BH25" s="163"/>
      <c r="BI25" s="163"/>
      <c r="BJ25" s="163">
        <v>1</v>
      </c>
      <c r="BK25" s="163"/>
      <c r="BL25" s="163"/>
      <c r="BM25" s="163"/>
      <c r="BN25" s="163" t="s">
        <v>542</v>
      </c>
      <c r="BO25" s="163" t="s">
        <v>543</v>
      </c>
      <c r="BP25" s="163" t="s">
        <v>544</v>
      </c>
      <c r="BQ25" s="163" t="s">
        <v>545</v>
      </c>
      <c r="BR25" s="163" t="s">
        <v>546</v>
      </c>
      <c r="BS25" s="163"/>
      <c r="BT25" s="163"/>
      <c r="BU25" s="163" t="s">
        <v>547</v>
      </c>
      <c r="BV25" s="163" t="s">
        <v>548</v>
      </c>
      <c r="BW25" s="163" t="s">
        <v>549</v>
      </c>
      <c r="BX25" s="163" t="s">
        <v>550</v>
      </c>
      <c r="BY25" s="163" t="s">
        <v>551</v>
      </c>
      <c r="BZ25" s="163" t="s">
        <v>552</v>
      </c>
      <c r="CA25" s="163" t="s">
        <v>588</v>
      </c>
      <c r="CB25" s="163" t="s">
        <v>589</v>
      </c>
      <c r="CC25" s="163"/>
      <c r="CD25" s="163"/>
      <c r="CE25" s="163"/>
      <c r="CF25" s="163"/>
      <c r="CG25" s="163"/>
      <c r="CH25" s="163"/>
      <c r="CI25" s="163"/>
      <c r="CJ25" s="163"/>
    </row>
    <row r="26" spans="1:88" ht="16.5" customHeight="1" x14ac:dyDescent="0.25">
      <c r="A26" s="133">
        <v>26</v>
      </c>
      <c r="B26" s="134" t="str">
        <f>IF(法术书I!W33="","",法术书I!W33)</f>
        <v/>
      </c>
      <c r="C26" s="133" t="str">
        <f>IFERROR(VLOOKUP(B26,列表!$B:$B,1,FALSE),"QuQ")</f>
        <v/>
      </c>
      <c r="D26" s="135" t="str">
        <f>IFERROR(VLOOKUP(C26,列表!$B:$T,17,FALSE),"")</f>
        <v/>
      </c>
      <c r="E26" s="133">
        <v>26</v>
      </c>
      <c r="F26" s="134" t="str">
        <f>IF(法术书II!W33="","",法术书II!W33)</f>
        <v/>
      </c>
      <c r="G26" s="133" t="str">
        <f>IFERROR(VLOOKUP(F26,列表!$B:$B,1,FALSE),"QuQ")</f>
        <v/>
      </c>
      <c r="H26" s="135" t="str">
        <f>IFERROR(VLOOKUP(G26,列表!$B:$T,17,FALSE),"")</f>
        <v/>
      </c>
      <c r="I26" s="133">
        <v>26</v>
      </c>
      <c r="J26" s="134" t="str">
        <f>IF(法术书III!W33="","",法术书III!W33)</f>
        <v/>
      </c>
      <c r="K26" s="133" t="str">
        <f>IFERROR(VLOOKUP(J26,列表!$B:$B,1,FALSE),"QuQ")</f>
        <v/>
      </c>
      <c r="L26" s="135" t="str">
        <f>IFERROR(VLOOKUP(K26,列表!$B:$T,17,FALSE),"")</f>
        <v/>
      </c>
      <c r="O26" s="138">
        <v>900</v>
      </c>
      <c r="P26" s="138">
        <v>3</v>
      </c>
      <c r="R26" s="135" t="s">
        <v>590</v>
      </c>
      <c r="T26" s="153" t="s">
        <v>591</v>
      </c>
      <c r="U26" s="133" t="s">
        <v>592</v>
      </c>
      <c r="W26" s="443"/>
      <c r="X26" s="151" t="s">
        <v>593</v>
      </c>
      <c r="Y26" s="151" t="s">
        <v>112</v>
      </c>
      <c r="Z26" s="151" t="s">
        <v>383</v>
      </c>
      <c r="AA26" s="151" t="s">
        <v>332</v>
      </c>
      <c r="AB26" s="151" t="s">
        <v>579</v>
      </c>
      <c r="AC26" s="150" t="s">
        <v>71</v>
      </c>
      <c r="AE26" s="133"/>
      <c r="AF26" s="150">
        <v>17</v>
      </c>
      <c r="AG26" s="159"/>
      <c r="AH26" s="159"/>
      <c r="AI26" s="159"/>
      <c r="AJ26" s="159"/>
      <c r="AK26" s="159"/>
      <c r="AL26" s="159"/>
      <c r="AN26" s="133" t="s">
        <v>586</v>
      </c>
      <c r="AO26" s="133" t="s">
        <v>594</v>
      </c>
      <c r="AP26" s="160"/>
      <c r="AQ26" s="160"/>
      <c r="AR26" s="160"/>
      <c r="AS26" s="160"/>
      <c r="AT26" s="160"/>
      <c r="AU26" s="160"/>
      <c r="AV26" s="160"/>
      <c r="AW26" s="160"/>
      <c r="AX26" s="160"/>
      <c r="AY26" s="160"/>
      <c r="AZ26" s="160"/>
      <c r="BA26" s="161"/>
      <c r="BB26" s="161"/>
      <c r="BC26" s="161"/>
      <c r="BE26" s="163" t="s">
        <v>252</v>
      </c>
      <c r="BF26" s="163"/>
      <c r="BG26" s="163"/>
      <c r="BH26" s="163">
        <v>2</v>
      </c>
      <c r="BI26" s="163"/>
      <c r="BJ26" s="163"/>
      <c r="BK26" s="163"/>
      <c r="BL26" s="163"/>
      <c r="BM26" s="163"/>
      <c r="BN26" s="163" t="s">
        <v>595</v>
      </c>
      <c r="BO26" s="163" t="s">
        <v>596</v>
      </c>
      <c r="BP26" s="163" t="s">
        <v>597</v>
      </c>
      <c r="BQ26" s="163" t="s">
        <v>598</v>
      </c>
      <c r="BR26" s="163" t="s">
        <v>599</v>
      </c>
      <c r="BS26" s="163"/>
      <c r="BT26" s="163"/>
      <c r="BU26" s="163" t="s">
        <v>261</v>
      </c>
      <c r="BV26" s="163" t="s">
        <v>600</v>
      </c>
      <c r="BW26" s="163" t="s">
        <v>601</v>
      </c>
      <c r="BX26" s="163" t="s">
        <v>602</v>
      </c>
      <c r="BY26" s="163" t="s">
        <v>603</v>
      </c>
      <c r="BZ26" s="163" t="s">
        <v>604</v>
      </c>
      <c r="CA26" s="163" t="s">
        <v>605</v>
      </c>
      <c r="CB26" s="163" t="s">
        <v>606</v>
      </c>
      <c r="CC26" s="163" t="s">
        <v>607</v>
      </c>
      <c r="CD26" s="163" t="s">
        <v>608</v>
      </c>
      <c r="CE26" s="163"/>
      <c r="CF26" s="163"/>
      <c r="CG26" s="163"/>
      <c r="CH26" s="163"/>
      <c r="CI26" s="163"/>
      <c r="CJ26" s="163"/>
    </row>
    <row r="27" spans="1:88" ht="16.5" customHeight="1" x14ac:dyDescent="0.25">
      <c r="A27" s="133">
        <v>27</v>
      </c>
      <c r="B27" s="134" t="str">
        <f>IF(法术书I!W34="","",法术书I!W34)</f>
        <v/>
      </c>
      <c r="C27" s="133" t="str">
        <f>IFERROR(VLOOKUP(B27,列表!$B:$B,1,FALSE),"QuQ")</f>
        <v/>
      </c>
      <c r="D27" s="135" t="str">
        <f>IFERROR(VLOOKUP(C27,列表!$B:$T,17,FALSE),"")</f>
        <v/>
      </c>
      <c r="E27" s="133">
        <v>27</v>
      </c>
      <c r="F27" s="134" t="str">
        <f>IF(法术书II!W34="","",法术书II!W34)</f>
        <v/>
      </c>
      <c r="G27" s="133" t="str">
        <f>IFERROR(VLOOKUP(F27,列表!$B:$B,1,FALSE),"QuQ")</f>
        <v/>
      </c>
      <c r="H27" s="135" t="str">
        <f>IFERROR(VLOOKUP(G27,列表!$B:$T,17,FALSE),"")</f>
        <v/>
      </c>
      <c r="I27" s="133">
        <v>27</v>
      </c>
      <c r="J27" s="134" t="str">
        <f>IF(法术书III!W34="","",法术书III!W34)</f>
        <v/>
      </c>
      <c r="K27" s="133" t="str">
        <f>IFERROR(VLOOKUP(J27,列表!$B:$B,1,FALSE),"QuQ")</f>
        <v/>
      </c>
      <c r="L27" s="135" t="str">
        <f>IFERROR(VLOOKUP(K27,列表!$B:$T,17,FALSE),"")</f>
        <v/>
      </c>
      <c r="O27" s="138">
        <f>O26*P26</f>
        <v>2700</v>
      </c>
      <c r="P27" s="138">
        <v>4</v>
      </c>
      <c r="R27" s="132" t="b">
        <v>0</v>
      </c>
      <c r="T27" s="133" t="s">
        <v>609</v>
      </c>
      <c r="W27" s="443"/>
      <c r="X27" s="151" t="s">
        <v>610</v>
      </c>
      <c r="Y27" s="151" t="s">
        <v>611</v>
      </c>
      <c r="Z27" s="151" t="s">
        <v>612</v>
      </c>
      <c r="AA27" s="151" t="s">
        <v>613</v>
      </c>
      <c r="AB27" s="151" t="s">
        <v>614</v>
      </c>
      <c r="AC27" s="150" t="s">
        <v>71</v>
      </c>
      <c r="AE27" s="133"/>
      <c r="AF27" s="150">
        <v>18</v>
      </c>
      <c r="AG27" s="159" t="s">
        <v>615</v>
      </c>
      <c r="AH27" s="159" t="s">
        <v>616</v>
      </c>
      <c r="AI27" s="159" t="s">
        <v>617</v>
      </c>
      <c r="AJ27" s="159" t="s">
        <v>618</v>
      </c>
      <c r="AK27" s="159" t="s">
        <v>619</v>
      </c>
      <c r="AL27" s="159" t="s">
        <v>620</v>
      </c>
      <c r="AN27" s="133" t="s">
        <v>586</v>
      </c>
      <c r="AO27" s="133" t="s">
        <v>621</v>
      </c>
      <c r="AP27" s="160"/>
      <c r="AQ27" s="160"/>
      <c r="AR27" s="160"/>
      <c r="AS27" s="160"/>
      <c r="AT27" s="160"/>
      <c r="AU27" s="160"/>
      <c r="AV27" s="160"/>
      <c r="AW27" s="160"/>
      <c r="AX27" s="160"/>
      <c r="AY27" s="160"/>
      <c r="AZ27" s="160"/>
      <c r="BA27" s="161"/>
      <c r="BB27" s="161"/>
      <c r="BC27" s="161"/>
      <c r="BE27" s="163" t="s">
        <v>253</v>
      </c>
      <c r="BF27" s="163"/>
      <c r="BG27" s="163"/>
      <c r="BH27" s="163">
        <v>2</v>
      </c>
      <c r="BI27" s="163"/>
      <c r="BJ27" s="163">
        <v>1</v>
      </c>
      <c r="BK27" s="163"/>
      <c r="BL27" s="163"/>
      <c r="BM27" s="163"/>
      <c r="BN27" s="163" t="s">
        <v>595</v>
      </c>
      <c r="BO27" s="163" t="s">
        <v>596</v>
      </c>
      <c r="BP27" s="163" t="s">
        <v>597</v>
      </c>
      <c r="BQ27" s="163" t="s">
        <v>598</v>
      </c>
      <c r="BR27" s="163" t="s">
        <v>599</v>
      </c>
      <c r="BS27" s="163"/>
      <c r="BT27" s="163"/>
      <c r="BU27" s="163" t="s">
        <v>261</v>
      </c>
      <c r="BV27" s="163" t="s">
        <v>600</v>
      </c>
      <c r="BW27" s="163" t="s">
        <v>601</v>
      </c>
      <c r="BX27" s="163" t="s">
        <v>602</v>
      </c>
      <c r="BY27" s="163" t="s">
        <v>603</v>
      </c>
      <c r="BZ27" s="163" t="s">
        <v>604</v>
      </c>
      <c r="CA27" s="163" t="s">
        <v>605</v>
      </c>
      <c r="CB27" s="163" t="s">
        <v>606</v>
      </c>
      <c r="CC27" s="163" t="s">
        <v>607</v>
      </c>
      <c r="CD27" s="163" t="s">
        <v>608</v>
      </c>
      <c r="CE27" s="163" t="s">
        <v>622</v>
      </c>
      <c r="CF27" s="163" t="s">
        <v>623</v>
      </c>
      <c r="CG27" s="163"/>
      <c r="CH27" s="163"/>
      <c r="CI27" s="163"/>
      <c r="CJ27" s="163"/>
    </row>
    <row r="28" spans="1:88" ht="16.5" customHeight="1" x14ac:dyDescent="0.25">
      <c r="A28" s="133">
        <v>28</v>
      </c>
      <c r="B28" s="134" t="str">
        <f>IF(法术书I!W35="","",法术书I!W35)</f>
        <v/>
      </c>
      <c r="C28" s="133" t="str">
        <f>IFERROR(VLOOKUP(B28,列表!$B:$B,1,FALSE),"QuQ")</f>
        <v/>
      </c>
      <c r="D28" s="135" t="str">
        <f>IFERROR(VLOOKUP(C28,列表!$B:$T,17,FALSE),"")</f>
        <v/>
      </c>
      <c r="E28" s="133">
        <v>28</v>
      </c>
      <c r="F28" s="134" t="str">
        <f>IF(法术书II!W35="","",法术书II!W35)</f>
        <v/>
      </c>
      <c r="G28" s="133" t="str">
        <f>IFERROR(VLOOKUP(F28,列表!$B:$B,1,FALSE),"QuQ")</f>
        <v/>
      </c>
      <c r="H28" s="135" t="str">
        <f>IFERROR(VLOOKUP(G28,列表!$B:$T,17,FALSE),"")</f>
        <v/>
      </c>
      <c r="I28" s="133">
        <v>28</v>
      </c>
      <c r="J28" s="134" t="str">
        <f>IF(法术书III!W35="","",法术书III!W35)</f>
        <v/>
      </c>
      <c r="K28" s="133" t="str">
        <f>IFERROR(VLOOKUP(J28,列表!$B:$B,1,FALSE),"QuQ")</f>
        <v/>
      </c>
      <c r="L28" s="135" t="str">
        <f>IFERROR(VLOOKUP(K28,列表!$B:$T,17,FALSE),"")</f>
        <v/>
      </c>
      <c r="O28" s="133">
        <v>6500</v>
      </c>
      <c r="P28" s="133">
        <v>5</v>
      </c>
      <c r="R28" s="132" t="b">
        <v>0</v>
      </c>
      <c r="T28" s="133" t="s">
        <v>624</v>
      </c>
      <c r="W28" s="443"/>
      <c r="X28" s="151" t="s">
        <v>625</v>
      </c>
      <c r="Y28" s="151" t="s">
        <v>626</v>
      </c>
      <c r="Z28" s="151" t="s">
        <v>627</v>
      </c>
      <c r="AA28" s="151" t="s">
        <v>628</v>
      </c>
      <c r="AB28" s="151" t="s">
        <v>629</v>
      </c>
      <c r="AC28" s="150" t="s">
        <v>71</v>
      </c>
      <c r="AE28" s="133">
        <v>7</v>
      </c>
      <c r="AF28" s="150">
        <v>19</v>
      </c>
      <c r="AG28" s="159" t="s">
        <v>630</v>
      </c>
      <c r="AH28" s="159" t="s">
        <v>631</v>
      </c>
      <c r="AI28" s="159" t="s">
        <v>632</v>
      </c>
      <c r="AJ28" s="159" t="s">
        <v>633</v>
      </c>
      <c r="AK28" s="159" t="s">
        <v>634</v>
      </c>
      <c r="AL28" s="159" t="s">
        <v>635</v>
      </c>
      <c r="AN28" s="133" t="s">
        <v>586</v>
      </c>
      <c r="AO28" s="133" t="s">
        <v>636</v>
      </c>
      <c r="AP28" s="160" t="s">
        <v>637</v>
      </c>
      <c r="AQ28" s="160" t="s">
        <v>638</v>
      </c>
      <c r="AR28" s="160" t="s">
        <v>639</v>
      </c>
      <c r="AS28" s="160" t="s">
        <v>640</v>
      </c>
      <c r="AT28" s="160" t="s">
        <v>641</v>
      </c>
      <c r="AU28" s="160" t="s">
        <v>642</v>
      </c>
      <c r="AV28" s="160"/>
      <c r="AW28" s="160"/>
      <c r="AX28" s="160"/>
      <c r="AY28" s="160"/>
      <c r="AZ28" s="160"/>
      <c r="BA28" s="161"/>
      <c r="BB28" s="161"/>
      <c r="BC28" s="161"/>
      <c r="BE28" s="163" t="s">
        <v>254</v>
      </c>
      <c r="BF28" s="163">
        <v>2</v>
      </c>
      <c r="BG28" s="163"/>
      <c r="BH28" s="163">
        <v>2</v>
      </c>
      <c r="BI28" s="163"/>
      <c r="BJ28" s="163"/>
      <c r="BK28" s="163"/>
      <c r="BL28" s="163"/>
      <c r="BM28" s="163"/>
      <c r="BN28" s="163" t="s">
        <v>595</v>
      </c>
      <c r="BO28" s="163" t="s">
        <v>596</v>
      </c>
      <c r="BP28" s="163" t="s">
        <v>597</v>
      </c>
      <c r="BQ28" s="163" t="s">
        <v>598</v>
      </c>
      <c r="BR28" s="163" t="s">
        <v>599</v>
      </c>
      <c r="BS28" s="163"/>
      <c r="BT28" s="163"/>
      <c r="BU28" s="163" t="s">
        <v>261</v>
      </c>
      <c r="BV28" s="163" t="s">
        <v>600</v>
      </c>
      <c r="BW28" s="163" t="s">
        <v>601</v>
      </c>
      <c r="BX28" s="163" t="s">
        <v>602</v>
      </c>
      <c r="BY28" s="163" t="s">
        <v>603</v>
      </c>
      <c r="BZ28" s="163" t="s">
        <v>604</v>
      </c>
      <c r="CA28" s="163" t="s">
        <v>605</v>
      </c>
      <c r="CB28" s="163" t="s">
        <v>606</v>
      </c>
      <c r="CC28" s="163" t="s">
        <v>607</v>
      </c>
      <c r="CD28" s="163" t="s">
        <v>608</v>
      </c>
      <c r="CE28" s="163" t="s">
        <v>643</v>
      </c>
      <c r="CF28" s="163" t="s">
        <v>644</v>
      </c>
      <c r="CG28" s="163"/>
      <c r="CH28" s="163"/>
      <c r="CI28" s="163"/>
      <c r="CJ28" s="163"/>
    </row>
    <row r="29" spans="1:88" ht="16.5" customHeight="1" x14ac:dyDescent="0.25">
      <c r="A29" s="133">
        <v>29</v>
      </c>
      <c r="B29" s="134" t="str">
        <f>IF(法术书I!W36="","",法术书I!W36)</f>
        <v/>
      </c>
      <c r="C29" s="133" t="str">
        <f>IFERROR(VLOOKUP(B29,列表!$B:$B,1,FALSE),"QuQ")</f>
        <v/>
      </c>
      <c r="D29" s="135" t="str">
        <f>IFERROR(VLOOKUP(C29,列表!$B:$T,17,FALSE),"")</f>
        <v/>
      </c>
      <c r="E29" s="133">
        <v>29</v>
      </c>
      <c r="F29" s="134" t="str">
        <f>IF(法术书II!W36="","",法术书II!W36)</f>
        <v/>
      </c>
      <c r="G29" s="133" t="str">
        <f>IFERROR(VLOOKUP(F29,列表!$B:$B,1,FALSE),"QuQ")</f>
        <v/>
      </c>
      <c r="H29" s="135" t="str">
        <f>IFERROR(VLOOKUP(G29,列表!$B:$T,17,FALSE),"")</f>
        <v/>
      </c>
      <c r="I29" s="133">
        <v>29</v>
      </c>
      <c r="J29" s="134" t="str">
        <f>IF(法术书III!W36="","",法术书III!W36)</f>
        <v/>
      </c>
      <c r="K29" s="133" t="str">
        <f>IFERROR(VLOOKUP(J29,列表!$B:$B,1,FALSE),"QuQ")</f>
        <v/>
      </c>
      <c r="L29" s="135" t="str">
        <f>IFERROR(VLOOKUP(K29,列表!$B:$T,17,FALSE),"")</f>
        <v/>
      </c>
      <c r="O29" s="133">
        <v>14000</v>
      </c>
      <c r="P29" s="133">
        <v>6</v>
      </c>
      <c r="R29" s="132" t="b">
        <v>0</v>
      </c>
      <c r="T29" s="133" t="s">
        <v>382</v>
      </c>
      <c r="W29" s="443"/>
      <c r="X29" s="151" t="s">
        <v>645</v>
      </c>
      <c r="Y29" s="151" t="s">
        <v>626</v>
      </c>
      <c r="Z29" s="151" t="s">
        <v>646</v>
      </c>
      <c r="AA29" s="151" t="s">
        <v>613</v>
      </c>
      <c r="AB29" s="151" t="s">
        <v>647</v>
      </c>
      <c r="AC29" s="150" t="s">
        <v>71</v>
      </c>
      <c r="AE29" s="133">
        <v>8</v>
      </c>
      <c r="AF29" s="150">
        <v>20</v>
      </c>
      <c r="AG29" s="159" t="s">
        <v>648</v>
      </c>
      <c r="AH29" s="159" t="s">
        <v>649</v>
      </c>
      <c r="AI29" s="159" t="s">
        <v>650</v>
      </c>
      <c r="AJ29" s="159" t="s">
        <v>651</v>
      </c>
      <c r="AK29" s="159" t="s">
        <v>652</v>
      </c>
      <c r="AL29" s="159" t="s">
        <v>653</v>
      </c>
      <c r="AN29" s="133" t="s">
        <v>586</v>
      </c>
      <c r="AO29" s="133" t="s">
        <v>654</v>
      </c>
      <c r="AP29" s="160"/>
      <c r="AQ29" s="160"/>
      <c r="AR29" s="160"/>
      <c r="AS29" s="160"/>
      <c r="AT29" s="160"/>
      <c r="AU29" s="160"/>
      <c r="AV29" s="160"/>
      <c r="AW29" s="160"/>
      <c r="AX29" s="160"/>
      <c r="AY29" s="160"/>
      <c r="AZ29" s="160"/>
      <c r="BA29" s="161"/>
      <c r="BB29" s="161"/>
      <c r="BC29" s="161"/>
      <c r="BE29" s="163" t="s">
        <v>255</v>
      </c>
      <c r="BF29" s="163">
        <v>1</v>
      </c>
      <c r="BG29" s="163"/>
      <c r="BH29" s="163">
        <v>2</v>
      </c>
      <c r="BI29" s="163"/>
      <c r="BJ29" s="163"/>
      <c r="BK29" s="163"/>
      <c r="BL29" s="163"/>
      <c r="BM29" s="163"/>
      <c r="BN29" s="163" t="s">
        <v>595</v>
      </c>
      <c r="BO29" s="163" t="s">
        <v>596</v>
      </c>
      <c r="BP29" s="163" t="s">
        <v>597</v>
      </c>
      <c r="BQ29" s="163" t="s">
        <v>598</v>
      </c>
      <c r="BR29" s="163" t="s">
        <v>655</v>
      </c>
      <c r="BS29" s="163"/>
      <c r="BT29" s="163"/>
      <c r="BU29" s="163" t="s">
        <v>397</v>
      </c>
      <c r="BV29" s="163" t="s">
        <v>656</v>
      </c>
      <c r="BW29" s="163" t="s">
        <v>601</v>
      </c>
      <c r="BX29" s="163" t="s">
        <v>602</v>
      </c>
      <c r="BY29" s="163" t="s">
        <v>603</v>
      </c>
      <c r="BZ29" s="163" t="s">
        <v>604</v>
      </c>
      <c r="CA29" s="163" t="s">
        <v>605</v>
      </c>
      <c r="CB29" s="163" t="s">
        <v>606</v>
      </c>
      <c r="CC29" s="163" t="s">
        <v>607</v>
      </c>
      <c r="CD29" s="163" t="s">
        <v>608</v>
      </c>
      <c r="CE29" s="163" t="s">
        <v>657</v>
      </c>
      <c r="CF29" s="163" t="s">
        <v>658</v>
      </c>
      <c r="CG29" s="163" t="s">
        <v>659</v>
      </c>
      <c r="CH29" s="163" t="s">
        <v>660</v>
      </c>
      <c r="CI29" s="163" t="s">
        <v>399</v>
      </c>
      <c r="CJ29" s="163" t="s">
        <v>400</v>
      </c>
    </row>
    <row r="30" spans="1:88" ht="16.5" customHeight="1" x14ac:dyDescent="0.25">
      <c r="A30" s="133">
        <v>30</v>
      </c>
      <c r="B30" s="134" t="str">
        <f>IF(法术书I!W37="","",法术书I!W37)</f>
        <v/>
      </c>
      <c r="C30" s="133" t="str">
        <f>IFERROR(VLOOKUP(B30,列表!$B:$B,1,FALSE),"QuQ")</f>
        <v/>
      </c>
      <c r="D30" s="135" t="str">
        <f>IFERROR(VLOOKUP(C30,列表!$B:$T,17,FALSE),"")</f>
        <v/>
      </c>
      <c r="E30" s="133">
        <v>30</v>
      </c>
      <c r="F30" s="134" t="str">
        <f>IF(法术书II!W37="","",法术书II!W37)</f>
        <v/>
      </c>
      <c r="G30" s="133" t="str">
        <f>IFERROR(VLOOKUP(F30,列表!$B:$B,1,FALSE),"QuQ")</f>
        <v/>
      </c>
      <c r="H30" s="135" t="str">
        <f>IFERROR(VLOOKUP(G30,列表!$B:$T,17,FALSE),"")</f>
        <v/>
      </c>
      <c r="I30" s="133">
        <v>30</v>
      </c>
      <c r="J30" s="134" t="str">
        <f>IF(法术书III!W37="","",法术书III!W37)</f>
        <v/>
      </c>
      <c r="K30" s="133" t="str">
        <f>IFERROR(VLOOKUP(J30,列表!$B:$B,1,FALSE),"QuQ")</f>
        <v/>
      </c>
      <c r="L30" s="135" t="str">
        <f>IFERROR(VLOOKUP(K30,列表!$B:$T,17,FALSE),"")</f>
        <v/>
      </c>
      <c r="O30" s="133">
        <v>23000</v>
      </c>
      <c r="P30" s="133">
        <v>7</v>
      </c>
      <c r="R30" s="132" t="b">
        <v>0</v>
      </c>
      <c r="T30" s="133" t="s">
        <v>661</v>
      </c>
      <c r="W30" s="443"/>
      <c r="X30" s="151" t="s">
        <v>662</v>
      </c>
      <c r="Y30" s="151" t="s">
        <v>611</v>
      </c>
      <c r="Z30" s="151" t="s">
        <v>612</v>
      </c>
      <c r="AA30" s="151" t="s">
        <v>613</v>
      </c>
      <c r="AB30" s="151" t="s">
        <v>614</v>
      </c>
      <c r="AC30" s="150" t="s">
        <v>71</v>
      </c>
      <c r="AE30" s="133"/>
      <c r="AF30" s="150">
        <v>21</v>
      </c>
      <c r="AG30" s="159" t="s">
        <v>663</v>
      </c>
      <c r="AH30" s="159" t="s">
        <v>664</v>
      </c>
      <c r="AI30" s="159" t="s">
        <v>665</v>
      </c>
      <c r="AJ30" s="159" t="s">
        <v>666</v>
      </c>
      <c r="AK30" s="159" t="s">
        <v>667</v>
      </c>
      <c r="AL30" s="159" t="s">
        <v>668</v>
      </c>
      <c r="AN30" s="133" t="s">
        <v>669</v>
      </c>
      <c r="AO30" s="133" t="s">
        <v>670</v>
      </c>
      <c r="AP30" s="160"/>
      <c r="AQ30" s="160"/>
      <c r="AR30" s="160"/>
      <c r="AS30" s="160"/>
      <c r="AT30" s="160"/>
      <c r="AU30" s="160"/>
      <c r="AV30" s="160"/>
      <c r="AW30" s="160"/>
      <c r="AX30" s="160"/>
      <c r="AY30" s="160"/>
      <c r="AZ30" s="160"/>
      <c r="BA30" s="161"/>
      <c r="BB30" s="161"/>
      <c r="BC30" s="161"/>
      <c r="BE30" s="163" t="s">
        <v>271</v>
      </c>
      <c r="BF30" s="163">
        <v>2</v>
      </c>
      <c r="BG30" s="163"/>
      <c r="BH30" s="163"/>
      <c r="BI30" s="163"/>
      <c r="BJ30" s="163"/>
      <c r="BK30" s="163">
        <v>1</v>
      </c>
      <c r="BL30" s="163"/>
      <c r="BM30" s="163"/>
      <c r="BN30" s="163" t="s">
        <v>671</v>
      </c>
      <c r="BO30" s="163" t="s">
        <v>672</v>
      </c>
      <c r="BP30" s="163" t="s">
        <v>673</v>
      </c>
      <c r="BQ30" s="163" t="s">
        <v>237</v>
      </c>
      <c r="BR30" s="163" t="s">
        <v>674</v>
      </c>
      <c r="BS30" s="163"/>
      <c r="BT30" s="163"/>
      <c r="BU30" s="163" t="s">
        <v>675</v>
      </c>
      <c r="BV30" s="163" t="s">
        <v>676</v>
      </c>
      <c r="BW30" s="163" t="s">
        <v>677</v>
      </c>
      <c r="BX30" s="163" t="s">
        <v>678</v>
      </c>
      <c r="BY30" s="163" t="s">
        <v>679</v>
      </c>
      <c r="BZ30" s="163" t="s">
        <v>680</v>
      </c>
      <c r="CA30" s="163"/>
      <c r="CB30" s="163"/>
      <c r="CC30" s="163"/>
      <c r="CD30" s="163"/>
      <c r="CE30" s="163"/>
      <c r="CF30" s="163"/>
      <c r="CG30" s="163"/>
      <c r="CH30" s="163"/>
      <c r="CI30" s="163"/>
      <c r="CJ30" s="163"/>
    </row>
    <row r="31" spans="1:88" ht="16.5" customHeight="1" x14ac:dyDescent="0.25">
      <c r="A31" s="133">
        <v>31</v>
      </c>
      <c r="B31" s="134" t="str">
        <f>IF(法术书I!W38="","",法术书I!W38)</f>
        <v/>
      </c>
      <c r="C31" s="133" t="str">
        <f>IFERROR(VLOOKUP(B31,列表!$B:$B,1,FALSE),"QuQ")</f>
        <v/>
      </c>
      <c r="D31" s="135" t="str">
        <f>IFERROR(VLOOKUP(C31,列表!$B:$T,17,FALSE),"")</f>
        <v/>
      </c>
      <c r="E31" s="133">
        <v>31</v>
      </c>
      <c r="F31" s="134" t="str">
        <f>IF(法术书II!W38="","",法术书II!W38)</f>
        <v/>
      </c>
      <c r="G31" s="133" t="str">
        <f>IFERROR(VLOOKUP(F31,列表!$B:$B,1,FALSE),"QuQ")</f>
        <v/>
      </c>
      <c r="H31" s="135" t="str">
        <f>IFERROR(VLOOKUP(G31,列表!$B:$T,17,FALSE),"")</f>
        <v/>
      </c>
      <c r="I31" s="133">
        <v>31</v>
      </c>
      <c r="J31" s="134" t="str">
        <f>IF(法术书III!W38="","",法术书III!W38)</f>
        <v/>
      </c>
      <c r="K31" s="133" t="str">
        <f>IFERROR(VLOOKUP(J31,列表!$B:$B,1,FALSE),"QuQ")</f>
        <v/>
      </c>
      <c r="L31" s="135" t="str">
        <f>IFERROR(VLOOKUP(K31,列表!$B:$T,17,FALSE),"")</f>
        <v/>
      </c>
      <c r="O31" s="133">
        <v>34000</v>
      </c>
      <c r="P31" s="133">
        <v>8</v>
      </c>
      <c r="R31" s="132" t="b">
        <v>0</v>
      </c>
      <c r="T31" s="133" t="s">
        <v>681</v>
      </c>
      <c r="W31" s="443"/>
      <c r="X31" s="151" t="s">
        <v>682</v>
      </c>
      <c r="Y31" s="151" t="s">
        <v>683</v>
      </c>
      <c r="Z31" s="151" t="s">
        <v>684</v>
      </c>
      <c r="AA31" s="151" t="s">
        <v>613</v>
      </c>
      <c r="AB31" s="151" t="s">
        <v>579</v>
      </c>
      <c r="AC31" s="150" t="s">
        <v>71</v>
      </c>
      <c r="AE31" s="133"/>
      <c r="AF31" s="150">
        <v>22</v>
      </c>
      <c r="AG31" s="159" t="s">
        <v>685</v>
      </c>
      <c r="AH31" s="159" t="s">
        <v>686</v>
      </c>
      <c r="AI31" s="159" t="s">
        <v>687</v>
      </c>
      <c r="AJ31" s="159" t="s">
        <v>688</v>
      </c>
      <c r="AK31" s="159" t="s">
        <v>689</v>
      </c>
      <c r="AL31" s="159" t="s">
        <v>690</v>
      </c>
      <c r="AN31" s="133" t="s">
        <v>669</v>
      </c>
      <c r="AO31" s="133" t="s">
        <v>691</v>
      </c>
      <c r="AP31" s="160"/>
      <c r="AQ31" s="160"/>
      <c r="AR31" s="160"/>
      <c r="AS31" s="160"/>
      <c r="AT31" s="160"/>
      <c r="AU31" s="160"/>
      <c r="AV31" s="160"/>
      <c r="AW31" s="160"/>
      <c r="AX31" s="160"/>
      <c r="AY31" s="160"/>
      <c r="AZ31" s="160"/>
      <c r="BA31" s="161"/>
      <c r="BB31" s="161"/>
      <c r="BC31" s="161"/>
      <c r="BE31" s="163" t="s">
        <v>272</v>
      </c>
      <c r="BF31" s="163">
        <v>2</v>
      </c>
      <c r="BG31" s="163"/>
      <c r="BH31" s="163"/>
      <c r="BI31" s="163"/>
      <c r="BJ31" s="163"/>
      <c r="BK31" s="163">
        <v>1</v>
      </c>
      <c r="BL31" s="163"/>
      <c r="BM31" s="163"/>
      <c r="BN31" s="163" t="s">
        <v>671</v>
      </c>
      <c r="BO31" s="163" t="s">
        <v>672</v>
      </c>
      <c r="BP31" s="163" t="s">
        <v>673</v>
      </c>
      <c r="BQ31" s="163" t="s">
        <v>237</v>
      </c>
      <c r="BR31" s="163" t="s">
        <v>674</v>
      </c>
      <c r="BS31" s="163"/>
      <c r="BT31" s="163"/>
      <c r="BU31" s="163" t="s">
        <v>675</v>
      </c>
      <c r="BV31" s="163" t="s">
        <v>676</v>
      </c>
      <c r="BW31" s="163" t="s">
        <v>677</v>
      </c>
      <c r="BX31" s="163" t="s">
        <v>692</v>
      </c>
      <c r="BY31" s="163" t="s">
        <v>679</v>
      </c>
      <c r="BZ31" s="163" t="s">
        <v>693</v>
      </c>
      <c r="CA31" s="163"/>
      <c r="CB31" s="163"/>
      <c r="CC31" s="163"/>
      <c r="CD31" s="163"/>
      <c r="CE31" s="163"/>
      <c r="CF31" s="163"/>
      <c r="CG31" s="163"/>
      <c r="CH31" s="163"/>
      <c r="CI31" s="163"/>
      <c r="CJ31" s="163"/>
    </row>
    <row r="32" spans="1:88" ht="16.5" customHeight="1" x14ac:dyDescent="0.25">
      <c r="A32" s="133">
        <v>32</v>
      </c>
      <c r="B32" s="134" t="str">
        <f>IF(法术书I!W39="","",法术书I!W39)</f>
        <v/>
      </c>
      <c r="C32" s="133" t="str">
        <f>IFERROR(VLOOKUP(B32,列表!$B:$B,1,FALSE),"QuQ")</f>
        <v/>
      </c>
      <c r="D32" s="135" t="str">
        <f>IFERROR(VLOOKUP(C32,列表!$B:$T,17,FALSE),"")</f>
        <v/>
      </c>
      <c r="E32" s="133">
        <v>32</v>
      </c>
      <c r="F32" s="134" t="str">
        <f>IF(法术书II!W39="","",法术书II!W39)</f>
        <v/>
      </c>
      <c r="G32" s="133" t="str">
        <f>IFERROR(VLOOKUP(F32,列表!$B:$B,1,FALSE),"QuQ")</f>
        <v/>
      </c>
      <c r="H32" s="135" t="str">
        <f>IFERROR(VLOOKUP(G32,列表!$B:$T,17,FALSE),"")</f>
        <v/>
      </c>
      <c r="I32" s="133">
        <v>32</v>
      </c>
      <c r="J32" s="134" t="str">
        <f>IF(法术书III!W39="","",法术书III!W39)</f>
        <v/>
      </c>
      <c r="K32" s="133" t="str">
        <f>IFERROR(VLOOKUP(J32,列表!$B:$B,1,FALSE),"QuQ")</f>
        <v/>
      </c>
      <c r="L32" s="135" t="str">
        <f>IFERROR(VLOOKUP(K32,列表!$B:$T,17,FALSE),"")</f>
        <v/>
      </c>
      <c r="O32" s="133">
        <v>48000</v>
      </c>
      <c r="P32" s="133">
        <v>9</v>
      </c>
      <c r="R32" s="132" t="b">
        <v>0</v>
      </c>
      <c r="T32" s="133" t="s">
        <v>694</v>
      </c>
      <c r="W32" s="443"/>
      <c r="X32" s="151" t="s">
        <v>695</v>
      </c>
      <c r="Y32" s="151" t="s">
        <v>577</v>
      </c>
      <c r="Z32" s="151" t="s">
        <v>578</v>
      </c>
      <c r="AA32" s="151" t="s">
        <v>496</v>
      </c>
      <c r="AB32" s="151" t="s">
        <v>696</v>
      </c>
      <c r="AC32" s="150" t="s">
        <v>71</v>
      </c>
      <c r="AE32" s="145"/>
      <c r="AF32" s="150">
        <v>23</v>
      </c>
      <c r="AG32" s="159" t="s">
        <v>697</v>
      </c>
      <c r="AH32" s="159" t="s">
        <v>698</v>
      </c>
      <c r="AI32" s="159" t="s">
        <v>699</v>
      </c>
      <c r="AJ32" s="159" t="s">
        <v>700</v>
      </c>
      <c r="AK32" s="159" t="s">
        <v>701</v>
      </c>
      <c r="AL32" s="159" t="s">
        <v>702</v>
      </c>
      <c r="AN32" s="133" t="s">
        <v>669</v>
      </c>
      <c r="AO32" s="133" t="s">
        <v>703</v>
      </c>
      <c r="AP32" s="160" t="s">
        <v>704</v>
      </c>
      <c r="AQ32" s="160" t="s">
        <v>705</v>
      </c>
      <c r="AR32" s="160" t="s">
        <v>706</v>
      </c>
      <c r="AS32" s="160" t="s">
        <v>707</v>
      </c>
      <c r="AT32" s="160"/>
      <c r="AU32" s="160"/>
      <c r="AV32" s="160"/>
      <c r="AW32" s="160"/>
      <c r="AX32" s="160"/>
      <c r="AY32" s="160"/>
      <c r="AZ32" s="160"/>
      <c r="BA32" s="161"/>
      <c r="BB32" s="161"/>
      <c r="BC32" s="161"/>
      <c r="BE32" s="163" t="s">
        <v>273</v>
      </c>
      <c r="BF32" s="163">
        <v>2</v>
      </c>
      <c r="BG32" s="163"/>
      <c r="BH32" s="163"/>
      <c r="BI32" s="163"/>
      <c r="BJ32" s="163"/>
      <c r="BK32" s="163">
        <v>1</v>
      </c>
      <c r="BL32" s="163"/>
      <c r="BM32" s="163"/>
      <c r="BN32" s="163" t="s">
        <v>671</v>
      </c>
      <c r="BO32" s="163" t="s">
        <v>672</v>
      </c>
      <c r="BP32" s="163" t="s">
        <v>673</v>
      </c>
      <c r="BQ32" s="163" t="s">
        <v>237</v>
      </c>
      <c r="BR32" s="163" t="s">
        <v>674</v>
      </c>
      <c r="BS32" s="163"/>
      <c r="BT32" s="163"/>
      <c r="BU32" s="163" t="s">
        <v>675</v>
      </c>
      <c r="BV32" s="163" t="s">
        <v>676</v>
      </c>
      <c r="BW32" s="163" t="s">
        <v>677</v>
      </c>
      <c r="BX32" s="163" t="s">
        <v>708</v>
      </c>
      <c r="BY32" s="163" t="s">
        <v>679</v>
      </c>
      <c r="BZ32" s="163" t="s">
        <v>693</v>
      </c>
      <c r="CA32" s="163"/>
      <c r="CB32" s="163"/>
      <c r="CC32" s="163"/>
      <c r="CD32" s="163"/>
      <c r="CE32" s="163"/>
      <c r="CF32" s="163"/>
      <c r="CG32" s="163"/>
      <c r="CH32" s="163"/>
      <c r="CI32" s="163"/>
      <c r="CJ32" s="163"/>
    </row>
    <row r="33" spans="1:88" ht="16.5" customHeight="1" x14ac:dyDescent="0.25">
      <c r="A33" s="133">
        <v>33</v>
      </c>
      <c r="B33" s="134" t="str">
        <f>IF(法术书I!W40="","",法术书I!W40)</f>
        <v/>
      </c>
      <c r="C33" s="133" t="str">
        <f>IFERROR(VLOOKUP(B33,列表!$B:$B,1,FALSE),"QuQ")</f>
        <v/>
      </c>
      <c r="D33" s="135" t="str">
        <f>IFERROR(VLOOKUP(C33,列表!$B:$T,17,FALSE),"")</f>
        <v/>
      </c>
      <c r="E33" s="133">
        <v>33</v>
      </c>
      <c r="F33" s="134" t="str">
        <f>IF(法术书II!W40="","",法术书II!W40)</f>
        <v/>
      </c>
      <c r="G33" s="133" t="str">
        <f>IFERROR(VLOOKUP(F33,列表!$B:$B,1,FALSE),"QuQ")</f>
        <v/>
      </c>
      <c r="H33" s="135" t="str">
        <f>IFERROR(VLOOKUP(G33,列表!$B:$T,17,FALSE),"")</f>
        <v/>
      </c>
      <c r="I33" s="133">
        <v>33</v>
      </c>
      <c r="J33" s="134" t="str">
        <f>IF(法术书III!W40="","",法术书III!W40)</f>
        <v/>
      </c>
      <c r="K33" s="133" t="str">
        <f>IFERROR(VLOOKUP(J33,列表!$B:$B,1,FALSE),"QuQ")</f>
        <v/>
      </c>
      <c r="L33" s="135" t="str">
        <f>IFERROR(VLOOKUP(K33,列表!$B:$T,17,FALSE),"")</f>
        <v/>
      </c>
      <c r="O33" s="133">
        <v>64000</v>
      </c>
      <c r="P33" s="133">
        <v>10</v>
      </c>
      <c r="R33" s="132" t="b">
        <v>0</v>
      </c>
      <c r="T33" s="145" t="s">
        <v>709</v>
      </c>
      <c r="W33" s="443"/>
      <c r="X33" s="151" t="s">
        <v>710</v>
      </c>
      <c r="Y33" s="151" t="s">
        <v>626</v>
      </c>
      <c r="Z33" s="151" t="s">
        <v>711</v>
      </c>
      <c r="AA33" s="151" t="s">
        <v>384</v>
      </c>
      <c r="AB33" s="151" t="s">
        <v>579</v>
      </c>
      <c r="AC33" s="150" t="s">
        <v>71</v>
      </c>
      <c r="AE33" s="145"/>
      <c r="AF33" s="150">
        <v>24</v>
      </c>
      <c r="AG33" s="159" t="s">
        <v>712</v>
      </c>
      <c r="AH33" s="159" t="s">
        <v>713</v>
      </c>
      <c r="AI33" s="159" t="s">
        <v>714</v>
      </c>
      <c r="AJ33" s="159" t="s">
        <v>715</v>
      </c>
      <c r="AK33" s="159" t="s">
        <v>716</v>
      </c>
      <c r="AL33" s="159" t="s">
        <v>717</v>
      </c>
      <c r="AN33" s="133" t="s">
        <v>669</v>
      </c>
      <c r="AO33" s="133" t="s">
        <v>718</v>
      </c>
      <c r="AP33" s="160"/>
      <c r="AQ33" s="160"/>
      <c r="AR33" s="160"/>
      <c r="AS33" s="160"/>
      <c r="AT33" s="160"/>
      <c r="AU33" s="160"/>
      <c r="AV33" s="160"/>
      <c r="AW33" s="160"/>
      <c r="AX33" s="160"/>
      <c r="AY33" s="160"/>
      <c r="AZ33" s="160"/>
      <c r="BA33" s="161"/>
      <c r="BB33" s="161"/>
      <c r="BC33" s="161"/>
      <c r="BE33" s="163" t="s">
        <v>274</v>
      </c>
      <c r="BF33" s="163">
        <v>2</v>
      </c>
      <c r="BG33" s="163"/>
      <c r="BH33" s="163"/>
      <c r="BI33" s="163"/>
      <c r="BJ33" s="163"/>
      <c r="BK33" s="163">
        <v>1</v>
      </c>
      <c r="BL33" s="163"/>
      <c r="BM33" s="163"/>
      <c r="BN33" s="163" t="s">
        <v>671</v>
      </c>
      <c r="BO33" s="163" t="s">
        <v>672</v>
      </c>
      <c r="BP33" s="163" t="s">
        <v>673</v>
      </c>
      <c r="BQ33" s="163" t="s">
        <v>237</v>
      </c>
      <c r="BR33" s="163" t="s">
        <v>674</v>
      </c>
      <c r="BS33" s="163"/>
      <c r="BT33" s="163"/>
      <c r="BU33" s="163" t="s">
        <v>675</v>
      </c>
      <c r="BV33" s="163" t="s">
        <v>676</v>
      </c>
      <c r="BW33" s="163" t="s">
        <v>677</v>
      </c>
      <c r="BX33" s="163" t="s">
        <v>719</v>
      </c>
      <c r="BY33" s="163" t="s">
        <v>679</v>
      </c>
      <c r="BZ33" s="163" t="s">
        <v>693</v>
      </c>
      <c r="CA33" s="163"/>
      <c r="CB33" s="163"/>
      <c r="CC33" s="163"/>
      <c r="CD33" s="163"/>
      <c r="CE33" s="163"/>
      <c r="CF33" s="163"/>
      <c r="CG33" s="163"/>
      <c r="CH33" s="163"/>
      <c r="CI33" s="163"/>
      <c r="CJ33" s="163"/>
    </row>
    <row r="34" spans="1:88" ht="16.5" customHeight="1" x14ac:dyDescent="0.25">
      <c r="A34" s="133">
        <v>34</v>
      </c>
      <c r="B34" s="134" t="str">
        <f>IF(法术书I!W41="","",法术书I!W41)</f>
        <v/>
      </c>
      <c r="C34" s="133" t="str">
        <f>IFERROR(VLOOKUP(B34,列表!$B:$B,1,FALSE),"QuQ")</f>
        <v/>
      </c>
      <c r="D34" s="135" t="str">
        <f>IFERROR(VLOOKUP(C34,列表!$B:$T,17,FALSE),"")</f>
        <v/>
      </c>
      <c r="E34" s="133">
        <v>34</v>
      </c>
      <c r="F34" s="134" t="str">
        <f>IF(法术书II!W41="","",法术书II!W41)</f>
        <v/>
      </c>
      <c r="G34" s="133" t="str">
        <f>IFERROR(VLOOKUP(F34,列表!$B:$B,1,FALSE),"QuQ")</f>
        <v/>
      </c>
      <c r="H34" s="135" t="str">
        <f>IFERROR(VLOOKUP(G34,列表!$B:$T,17,FALSE),"")</f>
        <v/>
      </c>
      <c r="I34" s="133">
        <v>34</v>
      </c>
      <c r="J34" s="134" t="str">
        <f>IF(法术书III!W41="","",法术书III!W41)</f>
        <v/>
      </c>
      <c r="K34" s="133" t="str">
        <f>IFERROR(VLOOKUP(J34,列表!$B:$B,1,FALSE),"QuQ")</f>
        <v/>
      </c>
      <c r="L34" s="135" t="str">
        <f>IFERROR(VLOOKUP(K34,列表!$B:$T,17,FALSE),"")</f>
        <v/>
      </c>
      <c r="O34" s="139">
        <v>85000</v>
      </c>
      <c r="P34" s="139">
        <v>11</v>
      </c>
      <c r="R34" s="132" t="b">
        <v>0</v>
      </c>
      <c r="W34" s="443"/>
      <c r="X34" s="151" t="s">
        <v>720</v>
      </c>
      <c r="Y34" s="151" t="s">
        <v>112</v>
      </c>
      <c r="Z34" s="151" t="s">
        <v>515</v>
      </c>
      <c r="AA34" s="151" t="s">
        <v>451</v>
      </c>
      <c r="AB34" s="151" t="s">
        <v>696</v>
      </c>
      <c r="AC34" s="150" t="s">
        <v>71</v>
      </c>
      <c r="AE34" s="145"/>
      <c r="AF34" s="150">
        <v>25</v>
      </c>
      <c r="AG34" s="159" t="s">
        <v>721</v>
      </c>
      <c r="AH34" s="159" t="s">
        <v>722</v>
      </c>
      <c r="AI34" s="159" t="s">
        <v>723</v>
      </c>
      <c r="AJ34" s="159" t="s">
        <v>724</v>
      </c>
      <c r="AK34" s="159" t="s">
        <v>725</v>
      </c>
      <c r="AL34" s="159" t="s">
        <v>726</v>
      </c>
      <c r="BE34" s="163" t="s">
        <v>275</v>
      </c>
      <c r="BF34" s="163">
        <v>2</v>
      </c>
      <c r="BG34" s="163"/>
      <c r="BH34" s="163"/>
      <c r="BI34" s="163"/>
      <c r="BJ34" s="163"/>
      <c r="BK34" s="163">
        <v>1</v>
      </c>
      <c r="BL34" s="163"/>
      <c r="BM34" s="163"/>
      <c r="BN34" s="163" t="s">
        <v>671</v>
      </c>
      <c r="BO34" s="163" t="s">
        <v>672</v>
      </c>
      <c r="BP34" s="163" t="s">
        <v>673</v>
      </c>
      <c r="BQ34" s="163" t="s">
        <v>237</v>
      </c>
      <c r="BR34" s="163" t="s">
        <v>674</v>
      </c>
      <c r="BS34" s="163"/>
      <c r="BT34" s="163"/>
      <c r="BU34" s="163" t="s">
        <v>675</v>
      </c>
      <c r="BV34" s="163" t="s">
        <v>676</v>
      </c>
      <c r="BW34" s="163" t="s">
        <v>677</v>
      </c>
      <c r="BX34" s="163" t="s">
        <v>708</v>
      </c>
      <c r="BY34" s="163" t="s">
        <v>679</v>
      </c>
      <c r="BZ34" s="163" t="s">
        <v>693</v>
      </c>
      <c r="CA34" s="163"/>
      <c r="CB34" s="163"/>
      <c r="CC34" s="163"/>
      <c r="CD34" s="163"/>
      <c r="CE34" s="163"/>
      <c r="CF34" s="163"/>
      <c r="CG34" s="163"/>
      <c r="CH34" s="163"/>
      <c r="CI34" s="163"/>
      <c r="CJ34" s="163"/>
    </row>
    <row r="35" spans="1:88" ht="16.5" customHeight="1" x14ac:dyDescent="0.25">
      <c r="A35" s="133">
        <v>35</v>
      </c>
      <c r="B35" s="134" t="str">
        <f>IF(法术书I!W42="","",法术书I!W42)</f>
        <v/>
      </c>
      <c r="C35" s="133" t="str">
        <f>IFERROR(VLOOKUP(B35,列表!$B:$B,1,FALSE),"QuQ")</f>
        <v/>
      </c>
      <c r="D35" s="135" t="str">
        <f>IFERROR(VLOOKUP(C35,列表!$B:$T,17,FALSE),"")</f>
        <v/>
      </c>
      <c r="E35" s="133">
        <v>35</v>
      </c>
      <c r="F35" s="134" t="str">
        <f>IF(法术书II!W42="","",法术书II!W42)</f>
        <v/>
      </c>
      <c r="G35" s="133" t="str">
        <f>IFERROR(VLOOKUP(F35,列表!$B:$B,1,FALSE),"QuQ")</f>
        <v/>
      </c>
      <c r="H35" s="135" t="str">
        <f>IFERROR(VLOOKUP(G35,列表!$B:$T,17,FALSE),"")</f>
        <v/>
      </c>
      <c r="I35" s="133">
        <v>35</v>
      </c>
      <c r="J35" s="134" t="str">
        <f>IF(法术书III!W42="","",法术书III!W42)</f>
        <v/>
      </c>
      <c r="K35" s="133" t="str">
        <f>IFERROR(VLOOKUP(J35,列表!$B:$B,1,FALSE),"QuQ")</f>
        <v/>
      </c>
      <c r="L35" s="135" t="str">
        <f>IFERROR(VLOOKUP(K35,列表!$B:$T,17,FALSE),"")</f>
        <v/>
      </c>
      <c r="O35" s="139">
        <v>100000</v>
      </c>
      <c r="P35" s="139">
        <v>12</v>
      </c>
      <c r="R35" s="132" t="b">
        <v>0</v>
      </c>
      <c r="T35" s="133" t="s">
        <v>112</v>
      </c>
      <c r="U35" s="133"/>
      <c r="V35" s="154"/>
      <c r="W35" s="443"/>
      <c r="X35" s="151" t="s">
        <v>727</v>
      </c>
      <c r="Y35" s="151" t="s">
        <v>611</v>
      </c>
      <c r="Z35" s="151" t="s">
        <v>728</v>
      </c>
      <c r="AA35" s="151" t="s">
        <v>729</v>
      </c>
      <c r="AB35" s="151" t="s">
        <v>412</v>
      </c>
      <c r="AC35" s="150" t="s">
        <v>71</v>
      </c>
      <c r="AE35" s="145"/>
      <c r="AF35" s="150"/>
      <c r="AG35" s="145"/>
      <c r="AH35" s="145"/>
      <c r="AI35" s="145"/>
      <c r="AJ35" s="145"/>
      <c r="AK35" s="145"/>
      <c r="AL35" s="145"/>
      <c r="BE35" s="163" t="s">
        <v>276</v>
      </c>
      <c r="BF35" s="163">
        <v>2</v>
      </c>
      <c r="BG35" s="163"/>
      <c r="BH35" s="163"/>
      <c r="BI35" s="163"/>
      <c r="BJ35" s="163"/>
      <c r="BK35" s="163">
        <v>1</v>
      </c>
      <c r="BL35" s="163"/>
      <c r="BM35" s="163"/>
      <c r="BN35" s="163" t="s">
        <v>671</v>
      </c>
      <c r="BO35" s="163" t="s">
        <v>672</v>
      </c>
      <c r="BP35" s="163" t="s">
        <v>673</v>
      </c>
      <c r="BQ35" s="163" t="s">
        <v>237</v>
      </c>
      <c r="BR35" s="163" t="s">
        <v>674</v>
      </c>
      <c r="BS35" s="163"/>
      <c r="BT35" s="163"/>
      <c r="BU35" s="163" t="s">
        <v>675</v>
      </c>
      <c r="BV35" s="163" t="s">
        <v>676</v>
      </c>
      <c r="BW35" s="163" t="s">
        <v>677</v>
      </c>
      <c r="BX35" s="163" t="s">
        <v>692</v>
      </c>
      <c r="BY35" s="163" t="s">
        <v>679</v>
      </c>
      <c r="BZ35" s="163" t="s">
        <v>693</v>
      </c>
      <c r="CA35" s="163"/>
      <c r="CB35" s="163"/>
      <c r="CC35" s="163"/>
      <c r="CD35" s="163"/>
      <c r="CE35" s="163"/>
      <c r="CF35" s="163"/>
      <c r="CG35" s="163"/>
      <c r="CH35" s="163"/>
      <c r="CI35" s="163"/>
      <c r="CJ35" s="163"/>
    </row>
    <row r="36" spans="1:88" ht="16.5" customHeight="1" x14ac:dyDescent="0.25">
      <c r="A36" s="133">
        <v>36</v>
      </c>
      <c r="B36" s="134" t="str">
        <f>IF(法术书I!W43="","",法术书I!W43)</f>
        <v/>
      </c>
      <c r="C36" s="133" t="str">
        <f>IFERROR(VLOOKUP(B36,列表!$B:$B,1,FALSE),"QuQ")</f>
        <v/>
      </c>
      <c r="D36" s="135" t="str">
        <f>IFERROR(VLOOKUP(C36,列表!$B:$T,17,FALSE),"")</f>
        <v/>
      </c>
      <c r="E36" s="133">
        <v>36</v>
      </c>
      <c r="F36" s="134" t="str">
        <f>IF(法术书II!W43="","",法术书II!W43)</f>
        <v/>
      </c>
      <c r="G36" s="133" t="str">
        <f>IFERROR(VLOOKUP(F36,列表!$B:$B,1,FALSE),"QuQ")</f>
        <v/>
      </c>
      <c r="H36" s="135" t="str">
        <f>IFERROR(VLOOKUP(G36,列表!$B:$T,17,FALSE),"")</f>
        <v/>
      </c>
      <c r="I36" s="133">
        <v>36</v>
      </c>
      <c r="J36" s="134" t="str">
        <f>IF(法术书III!W43="","",法术书III!W43)</f>
        <v/>
      </c>
      <c r="K36" s="133" t="str">
        <f>IFERROR(VLOOKUP(J36,列表!$B:$B,1,FALSE),"QuQ")</f>
        <v/>
      </c>
      <c r="L36" s="135" t="str">
        <f>IFERROR(VLOOKUP(K36,列表!$B:$T,17,FALSE),"")</f>
        <v/>
      </c>
      <c r="O36" s="139">
        <v>120000</v>
      </c>
      <c r="P36" s="139">
        <v>13</v>
      </c>
      <c r="R36" s="132" t="b">
        <v>0</v>
      </c>
      <c r="T36" s="133" t="s">
        <v>308</v>
      </c>
      <c r="U36" s="133"/>
      <c r="V36" s="154">
        <f>主要!$R$16</f>
        <v>2</v>
      </c>
      <c r="W36" s="443"/>
      <c r="X36" s="151" t="s">
        <v>730</v>
      </c>
      <c r="Y36" s="151" t="s">
        <v>731</v>
      </c>
      <c r="Z36" s="151" t="s">
        <v>515</v>
      </c>
      <c r="AA36" s="151" t="s">
        <v>332</v>
      </c>
      <c r="AB36" s="151" t="s">
        <v>517</v>
      </c>
      <c r="AC36" s="150" t="str">
        <f>IF(主要!$R$14&gt;=主要!$R$16,"力量","敏捷")</f>
        <v>力量</v>
      </c>
      <c r="AE36" s="145"/>
      <c r="AF36" s="145"/>
      <c r="AG36" s="133" t="s">
        <v>71</v>
      </c>
      <c r="AH36" s="133" t="s">
        <v>73</v>
      </c>
      <c r="AI36" s="133" t="s">
        <v>74</v>
      </c>
      <c r="AJ36" s="133" t="s">
        <v>75</v>
      </c>
      <c r="AK36" s="133" t="s">
        <v>76</v>
      </c>
      <c r="AL36" s="133" t="s">
        <v>77</v>
      </c>
      <c r="BE36" s="163" t="s">
        <v>277</v>
      </c>
      <c r="BF36" s="163">
        <v>2</v>
      </c>
      <c r="BG36" s="163"/>
      <c r="BH36" s="163"/>
      <c r="BI36" s="163"/>
      <c r="BJ36" s="163"/>
      <c r="BK36" s="163">
        <v>1</v>
      </c>
      <c r="BL36" s="163"/>
      <c r="BM36" s="163"/>
      <c r="BN36" s="163" t="s">
        <v>671</v>
      </c>
      <c r="BO36" s="163" t="s">
        <v>672</v>
      </c>
      <c r="BP36" s="163" t="s">
        <v>673</v>
      </c>
      <c r="BQ36" s="163" t="s">
        <v>237</v>
      </c>
      <c r="BR36" s="163" t="s">
        <v>674</v>
      </c>
      <c r="BS36" s="163"/>
      <c r="BT36" s="163"/>
      <c r="BU36" s="163" t="s">
        <v>675</v>
      </c>
      <c r="BV36" s="163" t="s">
        <v>676</v>
      </c>
      <c r="BW36" s="163" t="s">
        <v>677</v>
      </c>
      <c r="BX36" s="163" t="s">
        <v>719</v>
      </c>
      <c r="BY36" s="163" t="s">
        <v>679</v>
      </c>
      <c r="BZ36" s="163" t="s">
        <v>732</v>
      </c>
      <c r="CA36" s="163"/>
      <c r="CB36" s="163"/>
      <c r="CC36" s="163"/>
      <c r="CD36" s="163"/>
      <c r="CE36" s="163"/>
      <c r="CF36" s="163"/>
      <c r="CG36" s="163"/>
      <c r="CH36" s="163"/>
      <c r="CI36" s="163"/>
      <c r="CJ36" s="163"/>
    </row>
    <row r="37" spans="1:88" ht="16.5" customHeight="1" x14ac:dyDescent="0.25">
      <c r="A37" s="133">
        <v>37</v>
      </c>
      <c r="B37" s="134" t="str">
        <f>IF(法术书I!W44="","",法术书I!W44)</f>
        <v/>
      </c>
      <c r="C37" s="133" t="str">
        <f>IFERROR(VLOOKUP(B37,列表!$B:$B,1,FALSE),"QuQ")</f>
        <v/>
      </c>
      <c r="D37" s="135" t="str">
        <f>IFERROR(VLOOKUP(C37,列表!$B:$T,17,FALSE),"")</f>
        <v/>
      </c>
      <c r="E37" s="133">
        <v>37</v>
      </c>
      <c r="F37" s="134" t="str">
        <f>IF(法术书II!W44="","",法术书II!W44)</f>
        <v/>
      </c>
      <c r="G37" s="133" t="str">
        <f>IFERROR(VLOOKUP(F37,列表!$B:$B,1,FALSE),"QuQ")</f>
        <v/>
      </c>
      <c r="H37" s="135" t="str">
        <f>IFERROR(VLOOKUP(G37,列表!$B:$T,17,FALSE),"")</f>
        <v/>
      </c>
      <c r="I37" s="133">
        <v>37</v>
      </c>
      <c r="J37" s="134" t="str">
        <f>IF(法术书III!W44="","",法术书III!W44)</f>
        <v/>
      </c>
      <c r="K37" s="133" t="str">
        <f>IFERROR(VLOOKUP(J37,列表!$B:$B,1,FALSE),"QuQ")</f>
        <v/>
      </c>
      <c r="L37" s="135" t="str">
        <f>IFERROR(VLOOKUP(K37,列表!$B:$T,17,FALSE),"")</f>
        <v/>
      </c>
      <c r="O37" s="139">
        <v>140000</v>
      </c>
      <c r="P37" s="139">
        <v>14</v>
      </c>
      <c r="R37" s="132" t="b">
        <v>0</v>
      </c>
      <c r="T37" s="133" t="s">
        <v>328</v>
      </c>
      <c r="U37" s="133">
        <v>2</v>
      </c>
      <c r="V37" s="154">
        <f>IF(主要!$R$16&gt;=U37,U37,主要!$R$16)</f>
        <v>2</v>
      </c>
      <c r="W37" s="443"/>
      <c r="X37" s="151" t="s">
        <v>733</v>
      </c>
      <c r="Y37" s="151" t="s">
        <v>734</v>
      </c>
      <c r="Z37" s="151" t="s">
        <v>411</v>
      </c>
      <c r="AA37" s="151" t="s">
        <v>496</v>
      </c>
      <c r="AB37" s="151" t="s">
        <v>517</v>
      </c>
      <c r="AC37" s="150" t="str">
        <f>IF(主要!$R$14&gt;=主要!$R$16,"力量","敏捷")</f>
        <v>力量</v>
      </c>
      <c r="AE37" s="145"/>
      <c r="AF37" s="145"/>
      <c r="AG37" s="133">
        <f>IF(主要!F14&lt;&gt;"",主要!F14,"")</f>
        <v>14</v>
      </c>
      <c r="AH37" s="133">
        <f>IF(主要!F16&lt;&gt;"",主要!F16,"")</f>
        <v>14</v>
      </c>
      <c r="AI37" s="133">
        <f>IF(主要!F18&lt;&gt;"",主要!F18,"")</f>
        <v>14</v>
      </c>
      <c r="AJ37" s="133">
        <f>IF(主要!F20&lt;&gt;"",主要!F20,"")</f>
        <v>15</v>
      </c>
      <c r="AK37" s="133">
        <f>IF(主要!F22&lt;&gt;"",主要!F22,"")</f>
        <v>16</v>
      </c>
      <c r="AL37" s="133">
        <f>IF(主要!F24&lt;&gt;"",主要!F24,"")</f>
        <v>12</v>
      </c>
      <c r="BE37" s="163" t="s">
        <v>278</v>
      </c>
      <c r="BF37" s="163">
        <v>2</v>
      </c>
      <c r="BG37" s="163"/>
      <c r="BH37" s="163"/>
      <c r="BI37" s="163"/>
      <c r="BJ37" s="163"/>
      <c r="BK37" s="163">
        <v>1</v>
      </c>
      <c r="BL37" s="163"/>
      <c r="BM37" s="163"/>
      <c r="BN37" s="163" t="s">
        <v>671</v>
      </c>
      <c r="BO37" s="163" t="s">
        <v>672</v>
      </c>
      <c r="BP37" s="163" t="s">
        <v>673</v>
      </c>
      <c r="BQ37" s="163" t="s">
        <v>237</v>
      </c>
      <c r="BR37" s="163" t="s">
        <v>674</v>
      </c>
      <c r="BS37" s="163"/>
      <c r="BT37" s="163"/>
      <c r="BU37" s="163" t="s">
        <v>675</v>
      </c>
      <c r="BV37" s="163" t="s">
        <v>676</v>
      </c>
      <c r="BW37" s="163" t="s">
        <v>677</v>
      </c>
      <c r="BX37" s="163" t="s">
        <v>735</v>
      </c>
      <c r="BY37" s="163" t="s">
        <v>679</v>
      </c>
      <c r="BZ37" s="163" t="s">
        <v>736</v>
      </c>
      <c r="CA37" s="163"/>
      <c r="CB37" s="163"/>
      <c r="CC37" s="163"/>
      <c r="CD37" s="163"/>
      <c r="CE37" s="163"/>
      <c r="CF37" s="163"/>
      <c r="CG37" s="163"/>
      <c r="CH37" s="163"/>
      <c r="CI37" s="163"/>
      <c r="CJ37" s="163"/>
    </row>
    <row r="38" spans="1:88" ht="16.5" customHeight="1" x14ac:dyDescent="0.25">
      <c r="A38" s="133">
        <v>38</v>
      </c>
      <c r="B38" s="134" t="str">
        <f>IF(法术书I!W45="","",法术书I!W45)</f>
        <v/>
      </c>
      <c r="C38" s="133" t="str">
        <f>IFERROR(VLOOKUP(B38,列表!$B:$B,1,FALSE),"QuQ")</f>
        <v/>
      </c>
      <c r="D38" s="135" t="str">
        <f>IFERROR(VLOOKUP(C38,列表!$B:$T,17,FALSE),"")</f>
        <v/>
      </c>
      <c r="E38" s="133">
        <v>38</v>
      </c>
      <c r="F38" s="134" t="str">
        <f>IF(法术书II!W45="","",法术书II!W45)</f>
        <v/>
      </c>
      <c r="G38" s="133" t="str">
        <f>IFERROR(VLOOKUP(F38,列表!$B:$B,1,FALSE),"QuQ")</f>
        <v/>
      </c>
      <c r="H38" s="135" t="str">
        <f>IFERROR(VLOOKUP(G38,列表!$B:$T,17,FALSE),"")</f>
        <v/>
      </c>
      <c r="I38" s="133">
        <v>38</v>
      </c>
      <c r="J38" s="134" t="str">
        <f>IF(法术书III!W45="","",法术书III!W45)</f>
        <v/>
      </c>
      <c r="K38" s="133" t="str">
        <f>IFERROR(VLOOKUP(J38,列表!$B:$B,1,FALSE),"QuQ")</f>
        <v/>
      </c>
      <c r="L38" s="135" t="str">
        <f>IFERROR(VLOOKUP(K38,列表!$B:$T,17,FALSE),"")</f>
        <v/>
      </c>
      <c r="O38" s="139">
        <v>165000</v>
      </c>
      <c r="P38" s="139">
        <v>15</v>
      </c>
      <c r="R38" s="132" t="b">
        <v>0</v>
      </c>
      <c r="T38" s="133" t="s">
        <v>360</v>
      </c>
      <c r="U38" s="133">
        <v>0</v>
      </c>
      <c r="V38" s="154">
        <f>IF(主要!$R$16&lt;0,0,IF(主要!$R$16&gt;=U38,U38,主要!$R$16))</f>
        <v>0</v>
      </c>
      <c r="W38" s="443"/>
      <c r="X38" s="151" t="s">
        <v>737</v>
      </c>
      <c r="Y38" s="151" t="s">
        <v>734</v>
      </c>
      <c r="Z38" s="151" t="s">
        <v>426</v>
      </c>
      <c r="AA38" s="151" t="s">
        <v>332</v>
      </c>
      <c r="AB38" s="151" t="s">
        <v>579</v>
      </c>
      <c r="AC38" s="150" t="str">
        <f>IF(主要!$R$14&gt;=主要!$R$16,"力量","敏捷")</f>
        <v>力量</v>
      </c>
      <c r="AE38" s="145"/>
      <c r="AF38" s="145"/>
      <c r="AG38" s="145" t="str">
        <f t="shared" ref="AG38:AL38" si="0">IF(AG37="","",IF(AG37&lt;=1,AG10,IF(AG37=2,AG11,IF(AG37=3,AG12,IF(AG37=4,AG13,IF(AG37=5,AG14,IF(AG37=6,AG15,IF(AG37=7,AG16,IF(AG37=8,AG17,IF(AG37=9,AG18,IF(AG37=10,AG19,IF(AG37=11,AG20,IF(AG37=12,AG21,IF(AG37&lt;=14,AG22,IF(AG37&lt;=17,AG25,IF(AG37=18,AG27,IF(AG37=19,AG28,IF(AG37=20,AG29,IF(AG37=21,AG30,IF(AG37=22,AG31,IF(AG37=23,AG32,IF(AG37=24,AG33,IF(AG37&gt;=25,AG34)))))))))))))))))))))))</f>
        <v>一拳一个小朋友</v>
      </c>
      <c r="AH38" s="145" t="str">
        <f t="shared" si="0"/>
        <v>很不错的反应能力，可以在旋转的硬币落下的一瞬间看出是哪面落地</v>
      </c>
      <c r="AI38" s="145" t="str">
        <f t="shared" si="0"/>
        <v>一般的磕磕碰碰都不放在眼里</v>
      </c>
      <c r="AJ38" s="145" t="str">
        <f t="shared" si="0"/>
        <v>就是个天才</v>
      </c>
      <c r="AK38" s="145" t="str">
        <f t="shared" si="0"/>
        <v>身边的一切风吹草动都逃不出您的敏锐的目光</v>
      </c>
      <c r="AL38" s="145" t="str">
        <f t="shared" si="0"/>
        <v>勉勉强强可以放出一丝王霸之气</v>
      </c>
      <c r="BE38" s="163" t="s">
        <v>279</v>
      </c>
      <c r="BF38" s="163">
        <v>2</v>
      </c>
      <c r="BG38" s="163"/>
      <c r="BH38" s="163"/>
      <c r="BI38" s="163"/>
      <c r="BJ38" s="163"/>
      <c r="BK38" s="163">
        <v>1</v>
      </c>
      <c r="BL38" s="163"/>
      <c r="BM38" s="163"/>
      <c r="BN38" s="163" t="s">
        <v>671</v>
      </c>
      <c r="BO38" s="163" t="s">
        <v>672</v>
      </c>
      <c r="BP38" s="163" t="s">
        <v>673</v>
      </c>
      <c r="BQ38" s="163" t="s">
        <v>237</v>
      </c>
      <c r="BR38" s="163" t="s">
        <v>674</v>
      </c>
      <c r="BS38" s="163"/>
      <c r="BT38" s="163"/>
      <c r="BU38" s="163" t="s">
        <v>675</v>
      </c>
      <c r="BV38" s="163" t="s">
        <v>676</v>
      </c>
      <c r="BW38" s="163" t="s">
        <v>677</v>
      </c>
      <c r="BX38" s="163" t="s">
        <v>719</v>
      </c>
      <c r="BY38" s="163" t="s">
        <v>679</v>
      </c>
      <c r="BZ38" s="163" t="s">
        <v>732</v>
      </c>
      <c r="CA38" s="163"/>
      <c r="CB38" s="163"/>
      <c r="CC38" s="163"/>
      <c r="CD38" s="163"/>
      <c r="CE38" s="163"/>
      <c r="CF38" s="163"/>
      <c r="CG38" s="163"/>
      <c r="CH38" s="163"/>
      <c r="CI38" s="163"/>
      <c r="CJ38" s="163"/>
    </row>
    <row r="39" spans="1:88" ht="16.5" customHeight="1" x14ac:dyDescent="0.25">
      <c r="A39" s="133">
        <v>39</v>
      </c>
      <c r="B39" s="134" t="str">
        <f>IF(法术书I!W46="","",法术书I!W46)</f>
        <v/>
      </c>
      <c r="C39" s="133" t="str">
        <f>IFERROR(VLOOKUP(B39,列表!$B:$B,1,FALSE),"QuQ")</f>
        <v/>
      </c>
      <c r="D39" s="135" t="str">
        <f>IFERROR(VLOOKUP(C39,列表!$B:$T,17,FALSE),"")</f>
        <v/>
      </c>
      <c r="E39" s="133">
        <v>39</v>
      </c>
      <c r="F39" s="134" t="str">
        <f>IF(法术书II!W46="","",法术书II!W46)</f>
        <v/>
      </c>
      <c r="G39" s="133" t="str">
        <f>IFERROR(VLOOKUP(F39,列表!$B:$B,1,FALSE),"QuQ")</f>
        <v/>
      </c>
      <c r="H39" s="135" t="str">
        <f>IFERROR(VLOOKUP(G39,列表!$B:$T,17,FALSE),"")</f>
        <v/>
      </c>
      <c r="I39" s="133">
        <v>39</v>
      </c>
      <c r="J39" s="134" t="str">
        <f>IF(法术书III!W46="","",法术书III!W46)</f>
        <v/>
      </c>
      <c r="K39" s="133" t="str">
        <f>IFERROR(VLOOKUP(J39,列表!$B:$B,1,FALSE),"QuQ")</f>
        <v/>
      </c>
      <c r="L39" s="135" t="str">
        <f>IFERROR(VLOOKUP(K39,列表!$B:$T,17,FALSE),"")</f>
        <v/>
      </c>
      <c r="O39" s="139">
        <v>195000</v>
      </c>
      <c r="P39" s="139">
        <v>16</v>
      </c>
      <c r="R39" s="132" t="b">
        <v>0</v>
      </c>
      <c r="T39" s="133" t="s">
        <v>110</v>
      </c>
      <c r="U39" s="133"/>
      <c r="V39" s="154" t="s">
        <v>738</v>
      </c>
      <c r="W39" s="443"/>
      <c r="X39" s="151" t="s">
        <v>739</v>
      </c>
      <c r="Y39" s="151" t="s">
        <v>495</v>
      </c>
      <c r="Z39" s="151" t="s">
        <v>426</v>
      </c>
      <c r="AA39" s="151" t="s">
        <v>451</v>
      </c>
      <c r="AB39" s="151" t="s">
        <v>412</v>
      </c>
      <c r="AC39" s="150" t="s">
        <v>71</v>
      </c>
      <c r="BE39" s="163" t="s">
        <v>280</v>
      </c>
      <c r="BF39" s="163">
        <v>2</v>
      </c>
      <c r="BG39" s="163"/>
      <c r="BH39" s="163"/>
      <c r="BI39" s="163"/>
      <c r="BJ39" s="163"/>
      <c r="BK39" s="163">
        <v>1</v>
      </c>
      <c r="BL39" s="163"/>
      <c r="BM39" s="163"/>
      <c r="BN39" s="163" t="s">
        <v>671</v>
      </c>
      <c r="BO39" s="163" t="s">
        <v>672</v>
      </c>
      <c r="BP39" s="163" t="s">
        <v>673</v>
      </c>
      <c r="BQ39" s="163" t="s">
        <v>237</v>
      </c>
      <c r="BR39" s="163" t="s">
        <v>674</v>
      </c>
      <c r="BS39" s="163"/>
      <c r="BT39" s="163"/>
      <c r="BU39" s="163" t="s">
        <v>675</v>
      </c>
      <c r="BV39" s="163" t="s">
        <v>676</v>
      </c>
      <c r="BW39" s="163" t="s">
        <v>677</v>
      </c>
      <c r="BX39" s="163" t="s">
        <v>740</v>
      </c>
      <c r="BY39" s="163" t="s">
        <v>679</v>
      </c>
      <c r="BZ39" s="163" t="s">
        <v>736</v>
      </c>
      <c r="CA39" s="163"/>
      <c r="CB39" s="163"/>
      <c r="CC39" s="163"/>
      <c r="CD39" s="163"/>
      <c r="CE39" s="163"/>
      <c r="CF39" s="163"/>
      <c r="CG39" s="163"/>
      <c r="CH39" s="163"/>
      <c r="CI39" s="163"/>
      <c r="CJ39" s="163"/>
    </row>
    <row r="40" spans="1:88" ht="16.5" customHeight="1" x14ac:dyDescent="0.25">
      <c r="A40" s="133">
        <v>40</v>
      </c>
      <c r="B40" s="134" t="str">
        <f>IF(法术书I!W47="","",法术书I!W47)</f>
        <v/>
      </c>
      <c r="C40" s="133" t="str">
        <f>IFERROR(VLOOKUP(B40,列表!$B:$B,1,FALSE),"QuQ")</f>
        <v/>
      </c>
      <c r="D40" s="135" t="str">
        <f>IFERROR(VLOOKUP(C40,列表!$B:$T,17,FALSE),"")</f>
        <v/>
      </c>
      <c r="E40" s="133">
        <v>40</v>
      </c>
      <c r="F40" s="134" t="str">
        <f>IF(法术书II!W47="","",法术书II!W47)</f>
        <v/>
      </c>
      <c r="G40" s="133" t="str">
        <f>IFERROR(VLOOKUP(F40,列表!$B:$B,1,FALSE),"QuQ")</f>
        <v/>
      </c>
      <c r="H40" s="135" t="str">
        <f>IFERROR(VLOOKUP(G40,列表!$B:$T,17,FALSE),"")</f>
        <v/>
      </c>
      <c r="I40" s="133">
        <v>40</v>
      </c>
      <c r="J40" s="134" t="str">
        <f>IF(法术书III!W47="","",法术书III!W47)</f>
        <v/>
      </c>
      <c r="K40" s="133" t="str">
        <f>IFERROR(VLOOKUP(J40,列表!$B:$B,1,FALSE),"QuQ")</f>
        <v/>
      </c>
      <c r="L40" s="135" t="str">
        <f>IFERROR(VLOOKUP(K40,列表!$B:$T,17,FALSE),"")</f>
        <v/>
      </c>
      <c r="O40" s="133">
        <v>225000</v>
      </c>
      <c r="P40" s="133">
        <v>17</v>
      </c>
      <c r="R40" s="132" t="b">
        <v>0</v>
      </c>
      <c r="W40" s="443"/>
      <c r="X40" s="151" t="s">
        <v>741</v>
      </c>
      <c r="Y40" s="151" t="s">
        <v>112</v>
      </c>
      <c r="Z40" s="151" t="s">
        <v>515</v>
      </c>
      <c r="AA40" s="151">
        <v>2</v>
      </c>
      <c r="AB40" s="151" t="s">
        <v>412</v>
      </c>
      <c r="AC40" s="150" t="s">
        <v>71</v>
      </c>
      <c r="AG40" s="133" t="s">
        <v>111</v>
      </c>
      <c r="AH40" s="133">
        <f>VLOOKUP($AG40,主要!C:J,7,FALSE)</f>
        <v>2</v>
      </c>
      <c r="BE40" s="163" t="s">
        <v>281</v>
      </c>
      <c r="BF40" s="163">
        <v>2</v>
      </c>
      <c r="BG40" s="163"/>
      <c r="BH40" s="163"/>
      <c r="BI40" s="163"/>
      <c r="BJ40" s="163"/>
      <c r="BK40" s="163">
        <v>1</v>
      </c>
      <c r="BL40" s="163"/>
      <c r="BM40" s="163"/>
      <c r="BN40" s="163" t="s">
        <v>671</v>
      </c>
      <c r="BO40" s="163" t="s">
        <v>672</v>
      </c>
      <c r="BP40" s="163" t="s">
        <v>673</v>
      </c>
      <c r="BQ40" s="163" t="s">
        <v>237</v>
      </c>
      <c r="BR40" s="163" t="s">
        <v>674</v>
      </c>
      <c r="BS40" s="163"/>
      <c r="BT40" s="163"/>
      <c r="BU40" s="163" t="s">
        <v>675</v>
      </c>
      <c r="BV40" s="163" t="s">
        <v>676</v>
      </c>
      <c r="BW40" s="163" t="s">
        <v>677</v>
      </c>
      <c r="BX40" s="163" t="s">
        <v>740</v>
      </c>
      <c r="BY40" s="163" t="s">
        <v>679</v>
      </c>
      <c r="BZ40" s="163" t="s">
        <v>736</v>
      </c>
      <c r="CA40" s="163"/>
      <c r="CB40" s="163"/>
      <c r="CC40" s="163"/>
      <c r="CD40" s="163"/>
      <c r="CE40" s="163"/>
      <c r="CF40" s="163"/>
      <c r="CG40" s="163"/>
      <c r="CH40" s="163"/>
      <c r="CI40" s="163"/>
      <c r="CJ40" s="163"/>
    </row>
    <row r="41" spans="1:88" ht="16.5" customHeight="1" x14ac:dyDescent="0.25">
      <c r="A41" s="133">
        <v>41</v>
      </c>
      <c r="B41" s="134" t="str">
        <f>IF(法术书I!W48="","",法术书I!W48)</f>
        <v/>
      </c>
      <c r="C41" s="133" t="str">
        <f>IFERROR(VLOOKUP(B41,列表!$B:$B,1,FALSE),"QuQ")</f>
        <v/>
      </c>
      <c r="D41" s="135" t="str">
        <f>IFERROR(VLOOKUP(C41,列表!$B:$T,17,FALSE),"")</f>
        <v/>
      </c>
      <c r="E41" s="133">
        <v>41</v>
      </c>
      <c r="F41" s="134" t="str">
        <f>IF(法术书II!W48="","",法术书II!W48)</f>
        <v/>
      </c>
      <c r="G41" s="133" t="str">
        <f>IFERROR(VLOOKUP(F41,列表!$B:$B,1,FALSE),"QuQ")</f>
        <v/>
      </c>
      <c r="H41" s="135" t="str">
        <f>IFERROR(VLOOKUP(G41,列表!$B:$T,17,FALSE),"")</f>
        <v/>
      </c>
      <c r="I41" s="133">
        <v>41</v>
      </c>
      <c r="J41" s="134" t="str">
        <f>IF(法术书III!W48="","",法术书III!W48)</f>
        <v/>
      </c>
      <c r="K41" s="133" t="str">
        <f>IFERROR(VLOOKUP(J41,列表!$B:$B,1,FALSE),"QuQ")</f>
        <v/>
      </c>
      <c r="L41" s="135" t="str">
        <f>IFERROR(VLOOKUP(K41,列表!$B:$T,17,FALSE),"")</f>
        <v/>
      </c>
      <c r="O41" s="133">
        <v>265000</v>
      </c>
      <c r="P41" s="133">
        <v>18</v>
      </c>
      <c r="R41" s="132" t="b">
        <v>0</v>
      </c>
      <c r="T41" s="145" t="s">
        <v>308</v>
      </c>
      <c r="U41" s="145" t="s">
        <v>328</v>
      </c>
      <c r="V41" s="145" t="s">
        <v>360</v>
      </c>
      <c r="W41" s="443"/>
      <c r="X41" s="151" t="s">
        <v>742</v>
      </c>
      <c r="Y41" s="151" t="s">
        <v>577</v>
      </c>
      <c r="Z41" s="151" t="s">
        <v>383</v>
      </c>
      <c r="AA41" s="151" t="s">
        <v>332</v>
      </c>
      <c r="AB41" s="151" t="s">
        <v>696</v>
      </c>
      <c r="AC41" s="150" t="s">
        <v>71</v>
      </c>
      <c r="AG41" s="133" t="s">
        <v>122</v>
      </c>
      <c r="AH41" s="133">
        <f>VLOOKUP($AG41,主要!C:J,7,FALSE)</f>
        <v>2</v>
      </c>
      <c r="BE41" s="163" t="s">
        <v>285</v>
      </c>
      <c r="BF41" s="163"/>
      <c r="BG41" s="163"/>
      <c r="BH41" s="163"/>
      <c r="BI41" s="163">
        <v>2</v>
      </c>
      <c r="BJ41" s="163"/>
      <c r="BK41" s="163"/>
      <c r="BL41" s="163"/>
      <c r="BM41" s="163"/>
      <c r="BN41" s="163" t="s">
        <v>743</v>
      </c>
      <c r="BO41" s="163" t="s">
        <v>744</v>
      </c>
      <c r="BP41" s="163" t="s">
        <v>745</v>
      </c>
      <c r="BQ41" s="163" t="s">
        <v>545</v>
      </c>
      <c r="BR41" s="163" t="s">
        <v>746</v>
      </c>
      <c r="BS41" s="163"/>
      <c r="BT41" s="163"/>
      <c r="BU41" s="163" t="s">
        <v>261</v>
      </c>
      <c r="BV41" s="163" t="s">
        <v>747</v>
      </c>
      <c r="BW41" s="163" t="s">
        <v>748</v>
      </c>
      <c r="BX41" s="163" t="s">
        <v>749</v>
      </c>
      <c r="BY41" s="163"/>
      <c r="BZ41" s="163"/>
      <c r="CA41" s="163"/>
      <c r="CB41" s="163"/>
      <c r="CC41" s="163"/>
      <c r="CD41" s="163"/>
      <c r="CE41" s="163"/>
      <c r="CF41" s="163"/>
      <c r="CG41" s="163"/>
      <c r="CH41" s="163"/>
      <c r="CI41" s="163"/>
      <c r="CJ41" s="163"/>
    </row>
    <row r="42" spans="1:88" ht="16.5" customHeight="1" x14ac:dyDescent="0.25">
      <c r="A42" s="133">
        <v>42</v>
      </c>
      <c r="B42" s="134" t="str">
        <f>IF(法术书I!W49="","",法术书I!W49)</f>
        <v/>
      </c>
      <c r="C42" s="133" t="str">
        <f>IFERROR(VLOOKUP(B42,列表!$B:$B,1,FALSE),"QuQ")</f>
        <v/>
      </c>
      <c r="D42" s="135" t="str">
        <f>IFERROR(VLOOKUP(C42,列表!$B:$T,17,FALSE),"")</f>
        <v/>
      </c>
      <c r="E42" s="133">
        <v>42</v>
      </c>
      <c r="F42" s="134" t="str">
        <f>IF(法术书II!W49="","",法术书II!W49)</f>
        <v/>
      </c>
      <c r="G42" s="133" t="str">
        <f>IFERROR(VLOOKUP(F42,列表!$B:$B,1,FALSE),"QuQ")</f>
        <v/>
      </c>
      <c r="H42" s="135" t="str">
        <f>IFERROR(VLOOKUP(G42,列表!$B:$T,17,FALSE),"")</f>
        <v/>
      </c>
      <c r="I42" s="133">
        <v>42</v>
      </c>
      <c r="J42" s="134" t="str">
        <f>IF(法术书III!W49="","",法术书III!W49)</f>
        <v/>
      </c>
      <c r="K42" s="133" t="str">
        <f>IFERROR(VLOOKUP(J42,列表!$B:$B,1,FALSE),"QuQ")</f>
        <v/>
      </c>
      <c r="L42" s="135" t="str">
        <f>IFERROR(VLOOKUP(K42,列表!$B:$T,17,FALSE),"")</f>
        <v/>
      </c>
      <c r="O42" s="133">
        <v>305000</v>
      </c>
      <c r="P42" s="133">
        <v>19</v>
      </c>
      <c r="R42" s="132" t="b">
        <v>0</v>
      </c>
      <c r="T42" s="145" t="s">
        <v>750</v>
      </c>
      <c r="U42" s="145" t="s">
        <v>751</v>
      </c>
      <c r="V42" s="145" t="s">
        <v>752</v>
      </c>
      <c r="W42" s="443"/>
      <c r="X42" s="151" t="s">
        <v>753</v>
      </c>
      <c r="Y42" s="151" t="s">
        <v>754</v>
      </c>
      <c r="Z42" s="151" t="s">
        <v>474</v>
      </c>
      <c r="AA42" s="151" t="s">
        <v>496</v>
      </c>
      <c r="AB42" s="151" t="s">
        <v>365</v>
      </c>
      <c r="AC42" s="150" t="str">
        <f>IF(主要!$R$14&gt;=主要!$R$16,"力量","敏捷")</f>
        <v>力量</v>
      </c>
      <c r="AG42" s="133" t="s">
        <v>124</v>
      </c>
      <c r="AH42" s="133">
        <f>VLOOKUP($AG42,主要!C:J,7,FALSE)</f>
        <v>4</v>
      </c>
      <c r="BE42" s="163" t="s">
        <v>286</v>
      </c>
      <c r="BF42" s="163"/>
      <c r="BG42" s="163">
        <v>1</v>
      </c>
      <c r="BH42" s="163"/>
      <c r="BI42" s="163">
        <v>2</v>
      </c>
      <c r="BJ42" s="163"/>
      <c r="BK42" s="163"/>
      <c r="BL42" s="163"/>
      <c r="BM42" s="163"/>
      <c r="BN42" s="163" t="s">
        <v>743</v>
      </c>
      <c r="BO42" s="163" t="s">
        <v>744</v>
      </c>
      <c r="BP42" s="163" t="s">
        <v>745</v>
      </c>
      <c r="BQ42" s="163" t="s">
        <v>545</v>
      </c>
      <c r="BR42" s="163" t="s">
        <v>755</v>
      </c>
      <c r="BS42" s="163"/>
      <c r="BT42" s="163"/>
      <c r="BU42" s="163" t="s">
        <v>397</v>
      </c>
      <c r="BV42" s="163" t="s">
        <v>756</v>
      </c>
      <c r="BW42" s="163" t="s">
        <v>748</v>
      </c>
      <c r="BX42" s="163" t="s">
        <v>749</v>
      </c>
      <c r="BY42" s="163" t="s">
        <v>757</v>
      </c>
      <c r="BZ42" s="163" t="s">
        <v>758</v>
      </c>
      <c r="CA42" s="163"/>
      <c r="CB42" s="163"/>
      <c r="CC42" s="163"/>
      <c r="CD42" s="163"/>
      <c r="CE42" s="163"/>
      <c r="CF42" s="163"/>
      <c r="CG42" s="163"/>
      <c r="CH42" s="163"/>
      <c r="CI42" s="163"/>
      <c r="CJ42" s="163"/>
    </row>
    <row r="43" spans="1:88" ht="16.5" customHeight="1" x14ac:dyDescent="0.25">
      <c r="A43" s="133">
        <v>43</v>
      </c>
      <c r="B43" s="134" t="str">
        <f>IF(法术书I!W50="","",法术书I!W50)</f>
        <v/>
      </c>
      <c r="C43" s="133" t="str">
        <f>IFERROR(VLOOKUP(B43,列表!$B:$B,1,FALSE),"QuQ")</f>
        <v/>
      </c>
      <c r="D43" s="135" t="str">
        <f>IFERROR(VLOOKUP(C43,列表!$B:$T,17,FALSE),"")</f>
        <v/>
      </c>
      <c r="E43" s="133">
        <v>43</v>
      </c>
      <c r="F43" s="134" t="str">
        <f>IF(法术书II!W50="","",法术书II!W50)</f>
        <v/>
      </c>
      <c r="G43" s="133" t="str">
        <f>IFERROR(VLOOKUP(F43,列表!$B:$B,1,FALSE),"QuQ")</f>
        <v/>
      </c>
      <c r="H43" s="135" t="str">
        <f>IFERROR(VLOOKUP(G43,列表!$B:$T,17,FALSE),"")</f>
        <v/>
      </c>
      <c r="I43" s="133">
        <v>43</v>
      </c>
      <c r="J43" s="134" t="str">
        <f>IF(法术书III!W50="","",法术书III!W50)</f>
        <v/>
      </c>
      <c r="K43" s="133" t="str">
        <f>IFERROR(VLOOKUP(J43,列表!$B:$B,1,FALSE),"QuQ")</f>
        <v/>
      </c>
      <c r="L43" s="135" t="str">
        <f>IFERROR(VLOOKUP(K43,列表!$B:$T,17,FALSE),"")</f>
        <v/>
      </c>
      <c r="O43" s="133">
        <v>355000</v>
      </c>
      <c r="P43" s="133">
        <v>20</v>
      </c>
      <c r="T43" s="145" t="s">
        <v>759</v>
      </c>
      <c r="U43" s="145" t="s">
        <v>760</v>
      </c>
      <c r="V43" s="145" t="s">
        <v>761</v>
      </c>
      <c r="W43" s="444" t="s">
        <v>762</v>
      </c>
      <c r="X43" s="156" t="s">
        <v>763</v>
      </c>
      <c r="Y43" s="156" t="s">
        <v>764</v>
      </c>
      <c r="Z43" s="156" t="s">
        <v>765</v>
      </c>
      <c r="AA43" s="156" t="s">
        <v>364</v>
      </c>
      <c r="AB43" s="156" t="s">
        <v>579</v>
      </c>
      <c r="AC43" s="155" t="s">
        <v>73</v>
      </c>
      <c r="AG43" s="133" t="s">
        <v>127</v>
      </c>
      <c r="AH43" s="133">
        <f>VLOOKUP($AG43,主要!C:J,7,FALSE)</f>
        <v>4</v>
      </c>
      <c r="BE43" s="163" t="s">
        <v>287</v>
      </c>
      <c r="BF43" s="163"/>
      <c r="BG43" s="163">
        <v>1</v>
      </c>
      <c r="BH43" s="163"/>
      <c r="BI43" s="163">
        <v>2</v>
      </c>
      <c r="BJ43" s="163"/>
      <c r="BK43" s="163"/>
      <c r="BL43" s="163"/>
      <c r="BM43" s="163"/>
      <c r="BN43" s="163" t="s">
        <v>743</v>
      </c>
      <c r="BO43" s="163" t="s">
        <v>744</v>
      </c>
      <c r="BP43" s="163" t="s">
        <v>745</v>
      </c>
      <c r="BQ43" s="163" t="s">
        <v>545</v>
      </c>
      <c r="BR43" s="163" t="s">
        <v>746</v>
      </c>
      <c r="BS43" s="163"/>
      <c r="BT43" s="163"/>
      <c r="BU43" s="163" t="s">
        <v>261</v>
      </c>
      <c r="BV43" s="163" t="s">
        <v>747</v>
      </c>
      <c r="BW43" s="163" t="s">
        <v>748</v>
      </c>
      <c r="BX43" s="163" t="s">
        <v>749</v>
      </c>
      <c r="BY43" s="163" t="s">
        <v>766</v>
      </c>
      <c r="BZ43" s="163" t="s">
        <v>767</v>
      </c>
      <c r="CA43" s="163" t="s">
        <v>768</v>
      </c>
      <c r="CB43" s="163" t="s">
        <v>769</v>
      </c>
      <c r="CC43" s="163"/>
      <c r="CD43" s="163"/>
      <c r="CE43" s="163"/>
      <c r="CF43" s="163"/>
      <c r="CG43" s="163"/>
      <c r="CH43" s="163"/>
      <c r="CI43" s="163"/>
      <c r="CJ43" s="163"/>
    </row>
    <row r="44" spans="1:88" ht="16.5" customHeight="1" x14ac:dyDescent="0.25">
      <c r="A44" s="133">
        <v>44</v>
      </c>
      <c r="B44" s="134" t="str">
        <f>IF(法术书I!W51="","",法术书I!W51)</f>
        <v/>
      </c>
      <c r="C44" s="133" t="str">
        <f>IFERROR(VLOOKUP(B44,列表!$B:$B,1,FALSE),"QuQ")</f>
        <v/>
      </c>
      <c r="D44" s="135" t="str">
        <f>IFERROR(VLOOKUP(C44,列表!$B:$T,17,FALSE),"")</f>
        <v/>
      </c>
      <c r="E44" s="133">
        <v>44</v>
      </c>
      <c r="F44" s="134" t="str">
        <f>IF(法术书II!W51="","",法术书II!W51)</f>
        <v/>
      </c>
      <c r="G44" s="133" t="str">
        <f>IFERROR(VLOOKUP(F44,列表!$B:$B,1,FALSE),"QuQ")</f>
        <v/>
      </c>
      <c r="H44" s="135" t="str">
        <f>IFERROR(VLOOKUP(G44,列表!$B:$T,17,FALSE),"")</f>
        <v/>
      </c>
      <c r="I44" s="133">
        <v>44</v>
      </c>
      <c r="J44" s="134" t="str">
        <f>IF(法术书III!W51="","",法术书III!W51)</f>
        <v/>
      </c>
      <c r="K44" s="133" t="str">
        <f>IFERROR(VLOOKUP(J44,列表!$B:$B,1,FALSE),"QuQ")</f>
        <v/>
      </c>
      <c r="L44" s="135" t="str">
        <f>IFERROR(VLOOKUP(K44,列表!$B:$T,17,FALSE),"")</f>
        <v/>
      </c>
      <c r="T44" s="145" t="s">
        <v>770</v>
      </c>
      <c r="U44" s="145" t="s">
        <v>771</v>
      </c>
      <c r="V44" s="145" t="s">
        <v>772</v>
      </c>
      <c r="W44" s="444"/>
      <c r="X44" s="156" t="s">
        <v>773</v>
      </c>
      <c r="Y44" s="156" t="s">
        <v>774</v>
      </c>
      <c r="Z44" s="156" t="s">
        <v>426</v>
      </c>
      <c r="AA44" s="156" t="s">
        <v>496</v>
      </c>
      <c r="AB44" s="156" t="s">
        <v>775</v>
      </c>
      <c r="AC44" s="155" t="s">
        <v>73</v>
      </c>
      <c r="AG44" s="133" t="s">
        <v>131</v>
      </c>
      <c r="AH44" s="133">
        <f>VLOOKUP($AG44,主要!C:J,7,FALSE)</f>
        <v>2</v>
      </c>
      <c r="BE44" s="163" t="s">
        <v>288</v>
      </c>
      <c r="BF44" s="163"/>
      <c r="BG44" s="163"/>
      <c r="BH44" s="163">
        <v>1</v>
      </c>
      <c r="BI44" s="163">
        <v>2</v>
      </c>
      <c r="BJ44" s="163"/>
      <c r="BK44" s="163"/>
      <c r="BL44" s="163"/>
      <c r="BM44" s="163"/>
      <c r="BN44" s="163" t="s">
        <v>743</v>
      </c>
      <c r="BO44" s="163" t="s">
        <v>744</v>
      </c>
      <c r="BP44" s="163" t="s">
        <v>745</v>
      </c>
      <c r="BQ44" s="163" t="s">
        <v>545</v>
      </c>
      <c r="BR44" s="163" t="s">
        <v>746</v>
      </c>
      <c r="BS44" s="163"/>
      <c r="BT44" s="163"/>
      <c r="BU44" s="163" t="s">
        <v>261</v>
      </c>
      <c r="BV44" s="163" t="s">
        <v>747</v>
      </c>
      <c r="BW44" s="163" t="s">
        <v>748</v>
      </c>
      <c r="BX44" s="163" t="s">
        <v>749</v>
      </c>
      <c r="BY44" s="163" t="s">
        <v>776</v>
      </c>
      <c r="BZ44" s="163" t="s">
        <v>777</v>
      </c>
      <c r="CA44" s="163" t="s">
        <v>778</v>
      </c>
      <c r="CB44" s="163" t="s">
        <v>779</v>
      </c>
      <c r="CC44" s="163"/>
      <c r="CD44" s="163"/>
      <c r="CE44" s="163"/>
      <c r="CF44" s="163"/>
      <c r="CG44" s="163"/>
      <c r="CH44" s="163"/>
      <c r="CI44" s="163"/>
      <c r="CJ44" s="163"/>
    </row>
    <row r="45" spans="1:88" ht="16.5" customHeight="1" x14ac:dyDescent="0.25">
      <c r="A45" s="133">
        <v>45</v>
      </c>
      <c r="B45" s="134" t="str">
        <f>IF(法术书I!W52="","",法术书I!W52)</f>
        <v/>
      </c>
      <c r="C45" s="133" t="str">
        <f>IFERROR(VLOOKUP(B45,列表!$B:$B,1,FALSE),"QuQ")</f>
        <v/>
      </c>
      <c r="D45" s="135" t="str">
        <f>IFERROR(VLOOKUP(C45,列表!$B:$T,17,FALSE),"")</f>
        <v/>
      </c>
      <c r="E45" s="133">
        <v>45</v>
      </c>
      <c r="F45" s="134" t="str">
        <f>IF(法术书II!W52="","",法术书II!W52)</f>
        <v/>
      </c>
      <c r="G45" s="133" t="str">
        <f>IFERROR(VLOOKUP(F45,列表!$B:$B,1,FALSE),"QuQ")</f>
        <v/>
      </c>
      <c r="H45" s="135" t="str">
        <f>IFERROR(VLOOKUP(G45,列表!$B:$T,17,FALSE),"")</f>
        <v/>
      </c>
      <c r="I45" s="133">
        <v>45</v>
      </c>
      <c r="J45" s="134" t="str">
        <f>IF(法术书III!W52="","",法术书III!W52)</f>
        <v/>
      </c>
      <c r="K45" s="133" t="str">
        <f>IFERROR(VLOOKUP(J45,列表!$B:$B,1,FALSE),"QuQ")</f>
        <v/>
      </c>
      <c r="L45" s="135" t="str">
        <f>IFERROR(VLOOKUP(K45,列表!$B:$T,17,FALSE),"")</f>
        <v/>
      </c>
      <c r="O45" s="442" t="s">
        <v>52</v>
      </c>
      <c r="P45" s="442"/>
      <c r="Q45" s="442"/>
      <c r="T45" s="145"/>
      <c r="U45" s="145" t="s">
        <v>780</v>
      </c>
      <c r="V45" s="145" t="s">
        <v>781</v>
      </c>
      <c r="W45" s="444"/>
      <c r="X45" s="156" t="s">
        <v>782</v>
      </c>
      <c r="Y45" s="156" t="s">
        <v>783</v>
      </c>
      <c r="Z45" s="156" t="s">
        <v>728</v>
      </c>
      <c r="AA45" s="156" t="s">
        <v>729</v>
      </c>
      <c r="AB45" s="156" t="s">
        <v>647</v>
      </c>
      <c r="AC45" s="155" t="s">
        <v>73</v>
      </c>
      <c r="AG45" s="133" t="s">
        <v>133</v>
      </c>
      <c r="AH45" s="133">
        <f>VLOOKUP($AG45,主要!C:J,7,FALSE)</f>
        <v>2</v>
      </c>
      <c r="BE45" s="163" t="s">
        <v>297</v>
      </c>
      <c r="BF45" s="163"/>
      <c r="BG45" s="163"/>
      <c r="BH45" s="163"/>
      <c r="BI45" s="163"/>
      <c r="BJ45" s="163"/>
      <c r="BK45" s="163">
        <v>2</v>
      </c>
      <c r="BL45" s="163">
        <v>1</v>
      </c>
      <c r="BM45" s="163">
        <v>1</v>
      </c>
      <c r="BN45" s="163" t="s">
        <v>784</v>
      </c>
      <c r="BO45" s="163" t="s">
        <v>785</v>
      </c>
      <c r="BP45" s="163" t="s">
        <v>786</v>
      </c>
      <c r="BQ45" s="163" t="s">
        <v>237</v>
      </c>
      <c r="BR45" s="163" t="s">
        <v>787</v>
      </c>
      <c r="BS45" s="163"/>
      <c r="BT45" s="163"/>
      <c r="BU45" s="163" t="s">
        <v>261</v>
      </c>
      <c r="BV45" s="163" t="s">
        <v>788</v>
      </c>
      <c r="BW45" s="163" t="s">
        <v>320</v>
      </c>
      <c r="BX45" s="163" t="s">
        <v>321</v>
      </c>
      <c r="BY45" s="163" t="s">
        <v>789</v>
      </c>
      <c r="BZ45" s="163" t="s">
        <v>790</v>
      </c>
      <c r="CA45" s="163"/>
      <c r="CB45" s="163"/>
      <c r="CC45" s="163"/>
      <c r="CD45" s="163"/>
      <c r="CE45" s="163"/>
      <c r="CF45" s="163"/>
      <c r="CG45" s="163"/>
      <c r="CH45" s="163"/>
      <c r="CI45" s="163"/>
      <c r="CJ45" s="163"/>
    </row>
    <row r="46" spans="1:88" ht="16.5" customHeight="1" x14ac:dyDescent="0.25">
      <c r="A46" s="133">
        <v>46</v>
      </c>
      <c r="B46" s="134" t="str">
        <f>IF(法术书I!AA8="","",法术书I!AA8)</f>
        <v/>
      </c>
      <c r="C46" s="133" t="str">
        <f>IFERROR(VLOOKUP(B46,列表!$B:$B,1,FALSE),"QuQ")</f>
        <v/>
      </c>
      <c r="D46" s="135" t="str">
        <f>IFERROR(VLOOKUP(C46,列表!$B:$T,17,FALSE),"")</f>
        <v/>
      </c>
      <c r="E46" s="133">
        <v>46</v>
      </c>
      <c r="F46" s="134" t="str">
        <f>IF(法术书II!AA8="","",法术书II!AA8)</f>
        <v/>
      </c>
      <c r="G46" s="133" t="str">
        <f>IFERROR(VLOOKUP(F46,列表!$B:$B,1,FALSE),"QuQ")</f>
        <v/>
      </c>
      <c r="H46" s="135" t="str">
        <f>IFERROR(VLOOKUP(G46,列表!$B:$T,17,FALSE),"")</f>
        <v/>
      </c>
      <c r="I46" s="133">
        <v>46</v>
      </c>
      <c r="J46" s="134" t="str">
        <f>IF(法术书III!AA8="","",法术书III!AA8)</f>
        <v/>
      </c>
      <c r="K46" s="133" t="str">
        <f>IFERROR(VLOOKUP(J46,列表!$B:$B,1,FALSE),"QuQ")</f>
        <v/>
      </c>
      <c r="L46" s="135" t="str">
        <f>IFERROR(VLOOKUP(K46,列表!$B:$T,17,FALSE),"")</f>
        <v/>
      </c>
      <c r="O46" s="140" t="s">
        <v>791</v>
      </c>
      <c r="P46" s="141" t="s">
        <v>792</v>
      </c>
      <c r="Q46" s="157" t="s">
        <v>793</v>
      </c>
      <c r="T46" s="145"/>
      <c r="U46" s="145" t="s">
        <v>794</v>
      </c>
      <c r="V46" s="145"/>
      <c r="W46" s="444"/>
      <c r="X46" s="156" t="s">
        <v>795</v>
      </c>
      <c r="Y46" s="156" t="s">
        <v>796</v>
      </c>
      <c r="Z46" s="156" t="s">
        <v>515</v>
      </c>
      <c r="AA46" s="156" t="s">
        <v>332</v>
      </c>
      <c r="AB46" s="156" t="s">
        <v>647</v>
      </c>
      <c r="AC46" s="155" t="s">
        <v>73</v>
      </c>
      <c r="AG46" s="133" t="s">
        <v>134</v>
      </c>
      <c r="AH46" s="133">
        <f>VLOOKUP($AG46,主要!C:J,7,FALSE)</f>
        <v>2</v>
      </c>
      <c r="BE46" s="163" t="s">
        <v>298</v>
      </c>
      <c r="BF46" s="163"/>
      <c r="BG46" s="163"/>
      <c r="BH46" s="163"/>
      <c r="BI46" s="163"/>
      <c r="BJ46" s="163"/>
      <c r="BK46" s="163">
        <v>2</v>
      </c>
      <c r="BL46" s="163">
        <v>1</v>
      </c>
      <c r="BM46" s="163">
        <v>1</v>
      </c>
      <c r="BN46" s="163" t="s">
        <v>784</v>
      </c>
      <c r="BO46" s="163" t="s">
        <v>785</v>
      </c>
      <c r="BP46" s="163" t="s">
        <v>786</v>
      </c>
      <c r="BQ46" s="163" t="s">
        <v>237</v>
      </c>
      <c r="BR46" s="163" t="s">
        <v>787</v>
      </c>
      <c r="BS46" s="163"/>
      <c r="BT46" s="163"/>
      <c r="BU46" s="163" t="s">
        <v>261</v>
      </c>
      <c r="BV46" s="163" t="s">
        <v>788</v>
      </c>
      <c r="BW46" s="163" t="s">
        <v>320</v>
      </c>
      <c r="BX46" s="163" t="s">
        <v>321</v>
      </c>
      <c r="BY46" s="163" t="s">
        <v>789</v>
      </c>
      <c r="BZ46" s="163" t="s">
        <v>790</v>
      </c>
      <c r="CA46" s="163"/>
      <c r="CB46" s="163"/>
      <c r="CC46" s="163"/>
      <c r="CD46" s="163"/>
      <c r="CE46" s="163"/>
      <c r="CF46" s="163"/>
      <c r="CG46" s="163"/>
      <c r="CH46" s="163"/>
      <c r="CI46" s="163"/>
      <c r="CJ46" s="163"/>
    </row>
    <row r="47" spans="1:88" ht="16.5" customHeight="1" x14ac:dyDescent="0.25">
      <c r="A47" s="133">
        <v>47</v>
      </c>
      <c r="B47" s="134" t="str">
        <f>IF(法术书I!AA9="","",法术书I!AA9)</f>
        <v/>
      </c>
      <c r="C47" s="133" t="str">
        <f>IFERROR(VLOOKUP(B47,列表!$B:$B,1,FALSE),"QuQ")</f>
        <v/>
      </c>
      <c r="D47" s="135" t="str">
        <f>IFERROR(VLOOKUP(C47,列表!$B:$T,17,FALSE),"")</f>
        <v/>
      </c>
      <c r="E47" s="133">
        <v>47</v>
      </c>
      <c r="F47" s="134" t="str">
        <f>IF(法术书II!AA9="","",法术书II!AA9)</f>
        <v/>
      </c>
      <c r="G47" s="133" t="str">
        <f>IFERROR(VLOOKUP(F47,列表!$B:$B,1,FALSE),"QuQ")</f>
        <v/>
      </c>
      <c r="H47" s="135" t="str">
        <f>IFERROR(VLOOKUP(G47,列表!$B:$T,17,FALSE),"")</f>
        <v/>
      </c>
      <c r="I47" s="133">
        <v>47</v>
      </c>
      <c r="J47" s="134" t="str">
        <f>IF(法术书III!AA9="","",法术书III!AA9)</f>
        <v/>
      </c>
      <c r="K47" s="133" t="str">
        <f>IFERROR(VLOOKUP(J47,列表!$B:$B,1,FALSE),"QuQ")</f>
        <v/>
      </c>
      <c r="L47" s="135" t="str">
        <f>IFERROR(VLOOKUP(K47,列表!$B:$T,17,FALSE),"")</f>
        <v/>
      </c>
      <c r="O47" s="142" t="s">
        <v>797</v>
      </c>
      <c r="P47" s="142" t="s">
        <v>798</v>
      </c>
      <c r="Q47" s="142" t="s">
        <v>799</v>
      </c>
      <c r="T47" s="136" t="str">
        <f>IFERROR(VLOOKUP(主要!$P$45,$AA$49:$AE$62,5,FALSE),"")</f>
        <v>这种护甲的护胸和护肩由通过油煮硬化的皮革制成。
其余的部分则由更软更灵活的材料制作。</v>
      </c>
      <c r="U47" s="132">
        <f>IFERROR(VLOOKUP(主要!$P$45,$AA$49:$AE$62,2,FALSE),"")</f>
        <v>11</v>
      </c>
      <c r="W47" s="444"/>
      <c r="X47" s="156" t="s">
        <v>800</v>
      </c>
      <c r="Y47" s="156" t="s">
        <v>801</v>
      </c>
      <c r="Z47" s="156" t="s">
        <v>112</v>
      </c>
      <c r="AA47" s="156" t="s">
        <v>496</v>
      </c>
      <c r="AB47" s="156" t="s">
        <v>475</v>
      </c>
      <c r="AC47" s="155" t="s">
        <v>73</v>
      </c>
      <c r="AG47" s="133" t="s">
        <v>136</v>
      </c>
      <c r="AH47" s="133">
        <f>VLOOKUP($AG47,主要!C:J,7,FALSE)</f>
        <v>4</v>
      </c>
      <c r="BE47" s="163" t="s">
        <v>299</v>
      </c>
      <c r="BF47" s="163"/>
      <c r="BG47" s="163"/>
      <c r="BH47" s="163"/>
      <c r="BI47" s="163"/>
      <c r="BJ47" s="163"/>
      <c r="BK47" s="163">
        <v>2</v>
      </c>
      <c r="BL47" s="163">
        <v>1</v>
      </c>
      <c r="BM47" s="163">
        <v>1</v>
      </c>
      <c r="BN47" s="163" t="s">
        <v>784</v>
      </c>
      <c r="BO47" s="163" t="s">
        <v>785</v>
      </c>
      <c r="BP47" s="163" t="s">
        <v>786</v>
      </c>
      <c r="BQ47" s="163" t="s">
        <v>237</v>
      </c>
      <c r="BR47" s="163" t="s">
        <v>787</v>
      </c>
      <c r="BS47" s="163"/>
      <c r="BT47" s="163"/>
      <c r="BU47" s="163" t="s">
        <v>261</v>
      </c>
      <c r="BV47" s="163" t="s">
        <v>788</v>
      </c>
      <c r="BW47" s="163" t="s">
        <v>320</v>
      </c>
      <c r="BX47" s="163" t="s">
        <v>321</v>
      </c>
      <c r="BY47" s="163" t="s">
        <v>789</v>
      </c>
      <c r="BZ47" s="163" t="s">
        <v>790</v>
      </c>
      <c r="CA47" s="163"/>
      <c r="CB47" s="163"/>
      <c r="CC47" s="163"/>
      <c r="CD47" s="163"/>
      <c r="CE47" s="163"/>
      <c r="CF47" s="163"/>
      <c r="CG47" s="163"/>
      <c r="CH47" s="163"/>
      <c r="CI47" s="163"/>
      <c r="CJ47" s="163"/>
    </row>
    <row r="48" spans="1:88" ht="16.5" customHeight="1" x14ac:dyDescent="0.25">
      <c r="A48" s="133">
        <v>48</v>
      </c>
      <c r="B48" s="134" t="str">
        <f>IF(法术书I!AA10="","",法术书I!AA10)</f>
        <v/>
      </c>
      <c r="C48" s="133" t="str">
        <f>IFERROR(VLOOKUP(B48,列表!$B:$B,1,FALSE),"QuQ")</f>
        <v/>
      </c>
      <c r="D48" s="135" t="str">
        <f>IFERROR(VLOOKUP(C48,列表!$B:$T,17,FALSE),"")</f>
        <v/>
      </c>
      <c r="E48" s="133">
        <v>48</v>
      </c>
      <c r="F48" s="134" t="str">
        <f>IF(法术书II!AA10="","",法术书II!AA10)</f>
        <v/>
      </c>
      <c r="G48" s="133" t="str">
        <f>IFERROR(VLOOKUP(F48,列表!$B:$B,1,FALSE),"QuQ")</f>
        <v/>
      </c>
      <c r="H48" s="135" t="str">
        <f>IFERROR(VLOOKUP(G48,列表!$B:$T,17,FALSE),"")</f>
        <v/>
      </c>
      <c r="I48" s="133">
        <v>48</v>
      </c>
      <c r="J48" s="134" t="str">
        <f>IF(法术书III!AA10="","",法术书III!AA10)</f>
        <v/>
      </c>
      <c r="K48" s="133" t="str">
        <f>IFERROR(VLOOKUP(J48,列表!$B:$B,1,FALSE),"QuQ")</f>
        <v/>
      </c>
      <c r="L48" s="135" t="str">
        <f>IFERROR(VLOOKUP(K48,列表!$B:$T,17,FALSE),"")</f>
        <v/>
      </c>
      <c r="O48" s="143" t="s">
        <v>802</v>
      </c>
      <c r="P48" s="144" t="s">
        <v>803</v>
      </c>
      <c r="Q48" s="158" t="s">
        <v>804</v>
      </c>
      <c r="T48" s="132" t="str">
        <f>IFERROR(VLOOKUP(主要!$O$45,$AA$49:$AE$62,4,FALSE),"")</f>
        <v/>
      </c>
      <c r="U48" s="132" t="str">
        <f>IFERROR(VLOOKUP(主要!$O$45,$AA$49:$AE$62,3,FALSE),"")</f>
        <v/>
      </c>
      <c r="V48" s="132" t="str">
        <f>IF(OR(U48=0,U48=""),"OK",IF(主要!F14&gt;U48,"OK","NO"))</f>
        <v>OK</v>
      </c>
      <c r="AG48" s="133" t="s">
        <v>140</v>
      </c>
      <c r="AH48" s="133">
        <f>VLOOKUP($AG48,主要!C:J,7,FALSE)</f>
        <v>2</v>
      </c>
      <c r="BE48" s="163" t="s">
        <v>300</v>
      </c>
      <c r="BF48" s="163"/>
      <c r="BG48" s="163"/>
      <c r="BH48" s="163"/>
      <c r="BI48" s="163"/>
      <c r="BJ48" s="163"/>
      <c r="BK48" s="163">
        <v>2</v>
      </c>
      <c r="BL48" s="163">
        <v>1</v>
      </c>
      <c r="BM48" s="163">
        <v>1</v>
      </c>
      <c r="BN48" s="163" t="s">
        <v>784</v>
      </c>
      <c r="BO48" s="163" t="s">
        <v>785</v>
      </c>
      <c r="BP48" s="163" t="s">
        <v>786</v>
      </c>
      <c r="BQ48" s="163" t="s">
        <v>237</v>
      </c>
      <c r="BR48" s="163" t="s">
        <v>787</v>
      </c>
      <c r="BS48" s="163"/>
      <c r="BT48" s="163"/>
      <c r="BU48" s="163" t="s">
        <v>261</v>
      </c>
      <c r="BV48" s="163" t="s">
        <v>788</v>
      </c>
      <c r="BW48" s="163" t="s">
        <v>320</v>
      </c>
      <c r="BX48" s="163" t="s">
        <v>321</v>
      </c>
      <c r="BY48" s="163" t="s">
        <v>789</v>
      </c>
      <c r="BZ48" s="163" t="s">
        <v>790</v>
      </c>
      <c r="CA48" s="163"/>
      <c r="CB48" s="163"/>
      <c r="CC48" s="163"/>
      <c r="CD48" s="163"/>
      <c r="CE48" s="163"/>
      <c r="CF48" s="163"/>
      <c r="CG48" s="163"/>
      <c r="CH48" s="163"/>
      <c r="CI48" s="163"/>
      <c r="CJ48" s="163"/>
    </row>
    <row r="49" spans="1:88" ht="16.5" customHeight="1" x14ac:dyDescent="0.25">
      <c r="A49" s="133">
        <v>49</v>
      </c>
      <c r="B49" s="134" t="str">
        <f>IF(法术书I!AA11="","",法术书I!AA11)</f>
        <v/>
      </c>
      <c r="C49" s="133" t="str">
        <f>IFERROR(VLOOKUP(B49,列表!$B:$B,1,FALSE),"QuQ")</f>
        <v/>
      </c>
      <c r="D49" s="135" t="str">
        <f>IFERROR(VLOOKUP(C49,列表!$B:$T,17,FALSE),"")</f>
        <v/>
      </c>
      <c r="E49" s="133">
        <v>49</v>
      </c>
      <c r="F49" s="134" t="str">
        <f>IF(法术书II!AA11="","",法术书II!AA11)</f>
        <v/>
      </c>
      <c r="G49" s="133" t="str">
        <f>IFERROR(VLOOKUP(F49,列表!$B:$B,1,FALSE),"QuQ")</f>
        <v/>
      </c>
      <c r="H49" s="135" t="str">
        <f>IFERROR(VLOOKUP(G49,列表!$B:$T,17,FALSE),"")</f>
        <v/>
      </c>
      <c r="I49" s="133">
        <v>49</v>
      </c>
      <c r="J49" s="134" t="str">
        <f>IF(法术书III!AA11="","",法术书III!AA11)</f>
        <v/>
      </c>
      <c r="K49" s="133" t="str">
        <f>IFERROR(VLOOKUP(J49,列表!$B:$B,1,FALSE),"QuQ")</f>
        <v/>
      </c>
      <c r="L49" s="135" t="str">
        <f>IFERROR(VLOOKUP(K49,列表!$B:$T,17,FALSE),"")</f>
        <v/>
      </c>
      <c r="W49" s="135" t="s">
        <v>75</v>
      </c>
      <c r="X49" s="135">
        <f>主要!R20</f>
        <v>2</v>
      </c>
      <c r="Y49" s="135" t="str">
        <f>IF(X49&lt;0,"D20","D20+")</f>
        <v>D20+</v>
      </c>
      <c r="AA49" s="159" t="s">
        <v>805</v>
      </c>
      <c r="AB49" s="159" t="s">
        <v>85</v>
      </c>
      <c r="AC49" s="159" t="s">
        <v>806</v>
      </c>
      <c r="AD49" s="159" t="s">
        <v>807</v>
      </c>
      <c r="AE49" s="159" t="s">
        <v>199</v>
      </c>
      <c r="AG49" s="133" t="s">
        <v>142</v>
      </c>
      <c r="AH49" s="133">
        <f>VLOOKUP($AG49,主要!C:J,7,FALSE)</f>
        <v>3</v>
      </c>
      <c r="BE49" s="163" t="s">
        <v>808</v>
      </c>
      <c r="BF49" s="163"/>
      <c r="BG49" s="163"/>
      <c r="BH49" s="163"/>
      <c r="BI49" s="163"/>
      <c r="BJ49" s="163"/>
      <c r="BK49" s="163">
        <v>2</v>
      </c>
      <c r="BL49" s="163">
        <v>1</v>
      </c>
      <c r="BM49" s="163">
        <v>1</v>
      </c>
      <c r="BN49" s="163" t="s">
        <v>784</v>
      </c>
      <c r="BO49" s="163" t="s">
        <v>785</v>
      </c>
      <c r="BP49" s="163" t="s">
        <v>786</v>
      </c>
      <c r="BQ49" s="163" t="s">
        <v>237</v>
      </c>
      <c r="BR49" s="163" t="s">
        <v>787</v>
      </c>
      <c r="BS49" s="163"/>
      <c r="BT49" s="163"/>
      <c r="BU49" s="163" t="s">
        <v>261</v>
      </c>
      <c r="BV49" s="163" t="s">
        <v>788</v>
      </c>
      <c r="BW49" s="163" t="s">
        <v>320</v>
      </c>
      <c r="BX49" s="163" t="s">
        <v>321</v>
      </c>
      <c r="BY49" s="163" t="s">
        <v>789</v>
      </c>
      <c r="BZ49" s="163" t="s">
        <v>790</v>
      </c>
      <c r="CA49" s="163"/>
      <c r="CB49" s="163"/>
      <c r="CC49" s="163"/>
      <c r="CD49" s="163"/>
      <c r="CE49" s="163"/>
      <c r="CF49" s="163"/>
      <c r="CG49" s="163"/>
      <c r="CH49" s="163"/>
      <c r="CI49" s="163"/>
      <c r="CJ49" s="163"/>
    </row>
    <row r="50" spans="1:88" ht="16.5" customHeight="1" x14ac:dyDescent="0.25">
      <c r="A50" s="133">
        <v>50</v>
      </c>
      <c r="B50" s="134" t="str">
        <f>IF(法术书I!AA12="","",法术书I!AA12)</f>
        <v/>
      </c>
      <c r="C50" s="133" t="str">
        <f>IFERROR(VLOOKUP(B50,列表!$B:$B,1,FALSE),"QuQ")</f>
        <v/>
      </c>
      <c r="D50" s="135" t="str">
        <f>IFERROR(VLOOKUP(C50,列表!$B:$T,17,FALSE),"")</f>
        <v/>
      </c>
      <c r="E50" s="133">
        <v>50</v>
      </c>
      <c r="F50" s="134" t="str">
        <f>IF(法术书II!AA12="","",法术书II!AA12)</f>
        <v/>
      </c>
      <c r="G50" s="133" t="str">
        <f>IFERROR(VLOOKUP(F50,列表!$B:$B,1,FALSE),"QuQ")</f>
        <v/>
      </c>
      <c r="H50" s="135" t="str">
        <f>IFERROR(VLOOKUP(G50,列表!$B:$T,17,FALSE),"")</f>
        <v/>
      </c>
      <c r="I50" s="133">
        <v>50</v>
      </c>
      <c r="J50" s="134" t="str">
        <f>IF(法术书III!AA12="","",法术书III!AA12)</f>
        <v/>
      </c>
      <c r="K50" s="133" t="str">
        <f>IFERROR(VLOOKUP(J50,列表!$B:$B,1,FALSE),"QuQ")</f>
        <v/>
      </c>
      <c r="L50" s="135" t="str">
        <f>IFERROR(VLOOKUP(K50,列表!$B:$T,17,FALSE),"")</f>
        <v/>
      </c>
      <c r="R50" s="133" t="s">
        <v>182</v>
      </c>
      <c r="S50" s="133" t="s">
        <v>809</v>
      </c>
      <c r="W50" s="135" t="s">
        <v>76</v>
      </c>
      <c r="X50" s="135">
        <f>主要!R22</f>
        <v>3</v>
      </c>
      <c r="Y50" s="135" t="str">
        <f>IF(X50&lt;0,"D20","D20+")</f>
        <v>D20+</v>
      </c>
      <c r="AA50" s="159" t="s">
        <v>750</v>
      </c>
      <c r="AB50" s="159">
        <v>11</v>
      </c>
      <c r="AC50" s="159"/>
      <c r="AD50" s="159" t="s">
        <v>99</v>
      </c>
      <c r="AE50" s="159" t="s">
        <v>810</v>
      </c>
      <c r="AG50" s="133" t="s">
        <v>146</v>
      </c>
      <c r="AH50" s="133">
        <f>VLOOKUP($AG50,主要!C:J,7,FALSE)</f>
        <v>5</v>
      </c>
      <c r="BE50" s="163" t="s">
        <v>302</v>
      </c>
      <c r="BF50" s="163"/>
      <c r="BG50" s="163"/>
      <c r="BH50" s="163"/>
      <c r="BI50" s="163"/>
      <c r="BJ50" s="163"/>
      <c r="BK50" s="163">
        <v>2</v>
      </c>
      <c r="BL50" s="163">
        <v>1</v>
      </c>
      <c r="BM50" s="163">
        <v>1</v>
      </c>
      <c r="BN50" s="163" t="s">
        <v>784</v>
      </c>
      <c r="BO50" s="163" t="s">
        <v>785</v>
      </c>
      <c r="BP50" s="163" t="s">
        <v>786</v>
      </c>
      <c r="BQ50" s="163" t="s">
        <v>237</v>
      </c>
      <c r="BR50" s="163" t="s">
        <v>787</v>
      </c>
      <c r="BS50" s="163"/>
      <c r="BT50" s="163"/>
      <c r="BU50" s="163" t="s">
        <v>261</v>
      </c>
      <c r="BV50" s="163" t="s">
        <v>788</v>
      </c>
      <c r="BW50" s="163" t="s">
        <v>320</v>
      </c>
      <c r="BX50" s="163" t="s">
        <v>321</v>
      </c>
      <c r="BY50" s="163" t="s">
        <v>789</v>
      </c>
      <c r="BZ50" s="163" t="s">
        <v>790</v>
      </c>
      <c r="CA50" s="163"/>
      <c r="CB50" s="163"/>
      <c r="CC50" s="163"/>
      <c r="CD50" s="163"/>
      <c r="CE50" s="163"/>
      <c r="CF50" s="163"/>
      <c r="CG50" s="163"/>
      <c r="CH50" s="163"/>
      <c r="CI50" s="163"/>
      <c r="CJ50" s="163"/>
    </row>
    <row r="51" spans="1:88" ht="16.5" customHeight="1" x14ac:dyDescent="0.25">
      <c r="A51" s="133">
        <v>51</v>
      </c>
      <c r="B51" s="134" t="str">
        <f>IF(法术书I!AA13="","",法术书I!AA13)</f>
        <v/>
      </c>
      <c r="C51" s="133" t="str">
        <f>IFERROR(VLOOKUP(B51,列表!$B:$B,1,FALSE),"QuQ")</f>
        <v/>
      </c>
      <c r="D51" s="135" t="str">
        <f>IFERROR(VLOOKUP(C51,列表!$B:$T,17,FALSE),"")</f>
        <v/>
      </c>
      <c r="E51" s="133">
        <v>51</v>
      </c>
      <c r="F51" s="134" t="str">
        <f>IF(法术书II!AA13="","",法术书II!AA13)</f>
        <v/>
      </c>
      <c r="G51" s="133" t="str">
        <f>IFERROR(VLOOKUP(F51,列表!$B:$B,1,FALSE),"QuQ")</f>
        <v/>
      </c>
      <c r="H51" s="135" t="str">
        <f>IFERROR(VLOOKUP(G51,列表!$B:$T,17,FALSE),"")</f>
        <v/>
      </c>
      <c r="I51" s="133">
        <v>51</v>
      </c>
      <c r="J51" s="134" t="str">
        <f>IF(法术书III!AA13="","",法术书III!AA13)</f>
        <v/>
      </c>
      <c r="K51" s="133" t="str">
        <f>IFERROR(VLOOKUP(J51,列表!$B:$B,1,FALSE),"QuQ")</f>
        <v/>
      </c>
      <c r="L51" s="135" t="str">
        <f>IFERROR(VLOOKUP(K51,列表!$B:$T,17,FALSE),"")</f>
        <v/>
      </c>
      <c r="O51" s="132" t="s">
        <v>811</v>
      </c>
      <c r="P51" s="132" t="s">
        <v>812</v>
      </c>
      <c r="R51" s="133">
        <v>1</v>
      </c>
      <c r="S51" s="133">
        <v>2</v>
      </c>
      <c r="W51" s="135" t="s">
        <v>77</v>
      </c>
      <c r="X51" s="135">
        <f>主要!R24</f>
        <v>1</v>
      </c>
      <c r="Y51" s="135" t="str">
        <f>IF(X51&lt;0,"D20","D20+")</f>
        <v>D20+</v>
      </c>
      <c r="AA51" s="159" t="s">
        <v>759</v>
      </c>
      <c r="AB51" s="159">
        <v>11</v>
      </c>
      <c r="AC51" s="159"/>
      <c r="AD51" s="159"/>
      <c r="AE51" s="159" t="s">
        <v>813</v>
      </c>
      <c r="AG51" s="133" t="s">
        <v>147</v>
      </c>
      <c r="AH51" s="133">
        <f>VLOOKUP($AG51,主要!C:J,7,FALSE)</f>
        <v>3</v>
      </c>
      <c r="BE51" s="163" t="s">
        <v>315</v>
      </c>
      <c r="BF51" s="163">
        <v>2</v>
      </c>
      <c r="BG51" s="163"/>
      <c r="BH51" s="163">
        <v>1</v>
      </c>
      <c r="BI51" s="163"/>
      <c r="BJ51" s="163"/>
      <c r="BK51" s="163"/>
      <c r="BL51" s="163"/>
      <c r="BM51" s="163"/>
      <c r="BN51" s="163" t="s">
        <v>814</v>
      </c>
      <c r="BO51" s="163" t="s">
        <v>815</v>
      </c>
      <c r="BP51" s="163" t="s">
        <v>816</v>
      </c>
      <c r="BQ51" s="163" t="s">
        <v>237</v>
      </c>
      <c r="BR51" s="163" t="s">
        <v>817</v>
      </c>
      <c r="BS51" s="163"/>
      <c r="BT51" s="163"/>
      <c r="BU51" s="163" t="s">
        <v>261</v>
      </c>
      <c r="BV51" s="163" t="s">
        <v>818</v>
      </c>
      <c r="BW51" s="163" t="s">
        <v>819</v>
      </c>
      <c r="BX51" s="163" t="s">
        <v>820</v>
      </c>
      <c r="BY51" s="163" t="s">
        <v>821</v>
      </c>
      <c r="BZ51" s="163" t="s">
        <v>822</v>
      </c>
      <c r="CA51" s="163" t="s">
        <v>823</v>
      </c>
      <c r="CB51" s="163" t="s">
        <v>824</v>
      </c>
      <c r="CC51" s="163"/>
      <c r="CD51" s="163"/>
      <c r="CE51" s="163"/>
      <c r="CF51" s="163"/>
      <c r="CG51" s="163"/>
      <c r="CH51" s="163"/>
      <c r="CI51" s="163"/>
      <c r="CJ51" s="163"/>
    </row>
    <row r="52" spans="1:88" ht="16.5" customHeight="1" x14ac:dyDescent="0.25">
      <c r="A52" s="133">
        <v>52</v>
      </c>
      <c r="B52" s="134" t="str">
        <f>IF(法术书I!AA14="","",法术书I!AA14)</f>
        <v/>
      </c>
      <c r="C52" s="133" t="str">
        <f>IFERROR(VLOOKUP(B52,列表!$B:$B,1,FALSE),"QuQ")</f>
        <v/>
      </c>
      <c r="D52" s="135" t="str">
        <f>IFERROR(VLOOKUP(C52,列表!$B:$T,17,FALSE),"")</f>
        <v/>
      </c>
      <c r="E52" s="133">
        <v>52</v>
      </c>
      <c r="F52" s="134" t="str">
        <f>IF(法术书II!AA14="","",法术书II!AA14)</f>
        <v/>
      </c>
      <c r="G52" s="133" t="str">
        <f>IFERROR(VLOOKUP(F52,列表!$B:$B,1,FALSE),"QuQ")</f>
        <v/>
      </c>
      <c r="H52" s="135" t="str">
        <f>IFERROR(VLOOKUP(G52,列表!$B:$T,17,FALSE),"")</f>
        <v/>
      </c>
      <c r="I52" s="133">
        <v>52</v>
      </c>
      <c r="J52" s="134" t="str">
        <f>IF(法术书III!AA14="","",法术书III!AA14)</f>
        <v/>
      </c>
      <c r="K52" s="133" t="str">
        <f>IFERROR(VLOOKUP(J52,列表!$B:$B,1,FALSE),"QuQ")</f>
        <v/>
      </c>
      <c r="L52" s="135" t="str">
        <f>IFERROR(VLOOKUP(K52,列表!$B:$T,17,FALSE),"")</f>
        <v/>
      </c>
      <c r="O52" s="145" t="str">
        <f>IFERROR(CONCATENATE(IF(主要!$K47=TRUE,IF(主要!$T47&lt;&gt;0,主要!$T47,0)+主要!$U$9,IF(主要!$T47&lt;&gt;0,主要!$T47,"")),IF(VLOOKUP(VLOOKUP(主要!$L47,法术书目录!$X$9:$AC$47,6,FALSE),主要!$C$14:$L$25,7,FALSE)&lt;0,"",(IF(主要!$K47=TRUE,"+",IF(主要!$T47&lt;&gt;0,"+","")))),VLOOKUP(VLOOKUP(主要!$L47,法术书目录!$X$9:$AC$47,6,FALSE),主要!$C$14:$U$25,16,FALSE)),"")</f>
        <v>2</v>
      </c>
      <c r="P52" s="145" t="str">
        <f>IFERROR(IF(主要!AI47="","",CONCATENATE(IF(VLOOKUP(VLOOKUP(主要!$L47,法术书目录!$X$9:$AC$47,6,FALSE),主要!$C$14:$L$25,7,FALSE)&lt;0,"","+"),VLOOKUP(VLOOKUP(主要!$L47,法术书目录!$X$9:$AC$47,6,FALSE),主要!$C$14:$U$25,16,FALSE))),"")</f>
        <v>+2</v>
      </c>
      <c r="R52" s="133">
        <v>2</v>
      </c>
      <c r="S52" s="133">
        <v>2</v>
      </c>
      <c r="V52" s="132" t="str">
        <f>主要!L47&amp;"伤害"</f>
        <v>弯刀伤害</v>
      </c>
      <c r="W52" s="443" t="s">
        <v>329</v>
      </c>
      <c r="X52" s="151" t="str">
        <f>X11&amp;"伤害"</f>
        <v>短棒伤害</v>
      </c>
      <c r="Y52" s="151" t="str">
        <f>LEFT(Z11,LEN(Z11)*2-LENB(Z11))</f>
        <v>1d4</v>
      </c>
      <c r="AA52" s="159" t="s">
        <v>770</v>
      </c>
      <c r="AB52" s="159">
        <v>12</v>
      </c>
      <c r="AC52" s="159"/>
      <c r="AD52" s="159"/>
      <c r="AE52" s="159" t="s">
        <v>825</v>
      </c>
      <c r="AG52" s="133" t="s">
        <v>148</v>
      </c>
      <c r="AH52" s="133">
        <f>VLOOKUP($AG52,主要!C:J,7,FALSE)</f>
        <v>5</v>
      </c>
      <c r="BE52" s="163" t="s">
        <v>340</v>
      </c>
      <c r="BF52" s="163"/>
      <c r="BG52" s="163"/>
      <c r="BH52" s="163"/>
      <c r="BI52" s="163">
        <v>1</v>
      </c>
      <c r="BJ52" s="163"/>
      <c r="BK52" s="163">
        <v>2</v>
      </c>
      <c r="BL52" s="163"/>
      <c r="BM52" s="163"/>
      <c r="BN52" s="163" t="s">
        <v>826</v>
      </c>
      <c r="BO52" s="163" t="s">
        <v>827</v>
      </c>
      <c r="BP52" s="163" t="s">
        <v>828</v>
      </c>
      <c r="BQ52" s="163" t="s">
        <v>237</v>
      </c>
      <c r="BR52" s="163" t="s">
        <v>829</v>
      </c>
      <c r="BS52" s="163"/>
      <c r="BT52" s="163"/>
      <c r="BU52" s="163" t="s">
        <v>261</v>
      </c>
      <c r="BV52" s="163" t="s">
        <v>830</v>
      </c>
      <c r="BW52" s="163" t="s">
        <v>831</v>
      </c>
      <c r="BX52" s="163" t="s">
        <v>832</v>
      </c>
      <c r="BY52" s="163" t="s">
        <v>833</v>
      </c>
      <c r="BZ52" s="163" t="s">
        <v>834</v>
      </c>
      <c r="CA52" s="163" t="s">
        <v>835</v>
      </c>
      <c r="CB52" s="163" t="s">
        <v>836</v>
      </c>
      <c r="CC52" s="163" t="s">
        <v>837</v>
      </c>
      <c r="CD52" s="163" t="s">
        <v>838</v>
      </c>
      <c r="CE52" s="163"/>
      <c r="CF52" s="163"/>
      <c r="CG52" s="163"/>
      <c r="CH52" s="163"/>
      <c r="CI52" s="163"/>
      <c r="CJ52" s="163"/>
    </row>
    <row r="53" spans="1:88" ht="16.5" customHeight="1" x14ac:dyDescent="0.25">
      <c r="A53" s="133">
        <v>53</v>
      </c>
      <c r="B53" s="134" t="str">
        <f>IF(法术书I!AA15="","",法术书I!AA15)</f>
        <v/>
      </c>
      <c r="C53" s="133" t="str">
        <f>IFERROR(VLOOKUP(B53,列表!$B:$B,1,FALSE),"QuQ")</f>
        <v/>
      </c>
      <c r="D53" s="135" t="str">
        <f>IFERROR(VLOOKUP(C53,列表!$B:$T,17,FALSE),"")</f>
        <v/>
      </c>
      <c r="E53" s="133">
        <v>53</v>
      </c>
      <c r="F53" s="134" t="str">
        <f>IF(法术书II!AA15="","",法术书II!AA15)</f>
        <v/>
      </c>
      <c r="G53" s="133" t="str">
        <f>IFERROR(VLOOKUP(F53,列表!$B:$B,1,FALSE),"QuQ")</f>
        <v/>
      </c>
      <c r="H53" s="135" t="str">
        <f>IFERROR(VLOOKUP(G53,列表!$B:$T,17,FALSE),"")</f>
        <v/>
      </c>
      <c r="I53" s="133">
        <v>53</v>
      </c>
      <c r="J53" s="134" t="str">
        <f>IF(法术书III!AA15="","",法术书III!AA15)</f>
        <v/>
      </c>
      <c r="K53" s="133" t="str">
        <f>IFERROR(VLOOKUP(J53,列表!$B:$B,1,FALSE),"QuQ")</f>
        <v/>
      </c>
      <c r="L53" s="135" t="str">
        <f>IFERROR(VLOOKUP(K53,列表!$B:$T,17,FALSE),"")</f>
        <v/>
      </c>
      <c r="O53" s="145" t="str">
        <f>IFERROR(CONCATENATE(IF(主要!$K48=TRUE,IF(主要!$T48&lt;&gt;0,主要!$T48,0)+主要!$U$9,IF(主要!$T48&lt;&gt;0,主要!$T48,"")),IF(VLOOKUP(VLOOKUP(主要!$L48,法术书目录!$X$9:$AC$47,6,FALSE),主要!$C$14:$L$25,7,FALSE)&lt;0,"",(IF(主要!$K48=TRUE,"+",IF(主要!$T48&lt;&gt;0,"+","")))),VLOOKUP(VLOOKUP(主要!$L48,法术书目录!$X$9:$AC$47,6,FALSE),主要!$C$14:$U$25,16,FALSE)),"")</f>
        <v/>
      </c>
      <c r="P53" s="145" t="str">
        <f>IFERROR(IF(主要!AI48="","",CONCATENATE(IF(VLOOKUP(VLOOKUP(主要!$L48,法术书目录!$X$9:$AC$47,6,FALSE),主要!$C$14:$L$25,7,FALSE)&lt;0,"","+"),VLOOKUP(VLOOKUP(主要!$L48,法术书目录!$X$9:$AC$47,6,FALSE),主要!$C$14:$U$25,16,FALSE))),"")</f>
        <v/>
      </c>
      <c r="R53" s="133">
        <v>3</v>
      </c>
      <c r="S53" s="133">
        <v>2</v>
      </c>
      <c r="V53" s="132" t="str">
        <f>主要!L48&amp;"伤害"</f>
        <v>-伤害</v>
      </c>
      <c r="W53" s="443"/>
      <c r="X53" s="151" t="str">
        <f t="shared" ref="X53:X88" si="1">X12&amp;"伤害"</f>
        <v>匕首伤害</v>
      </c>
      <c r="Y53" s="151" t="str">
        <f t="shared" ref="Y53:Y88" si="2">LEFT(Z12,LEN(Z12)*2-LENB(Z12))</f>
        <v>1d4</v>
      </c>
      <c r="AA53" s="159" t="s">
        <v>751</v>
      </c>
      <c r="AB53" s="159">
        <v>12</v>
      </c>
      <c r="AC53" s="159"/>
      <c r="AD53" s="159"/>
      <c r="AE53" s="159" t="s">
        <v>839</v>
      </c>
      <c r="AG53" s="133" t="s">
        <v>149</v>
      </c>
      <c r="AH53" s="133">
        <f>VLOOKUP($AG53,主要!C:J,7,FALSE)</f>
        <v>5</v>
      </c>
      <c r="BE53" s="163" t="s">
        <v>341</v>
      </c>
      <c r="BF53" s="163"/>
      <c r="BG53" s="163">
        <v>2</v>
      </c>
      <c r="BH53" s="163"/>
      <c r="BI53" s="163">
        <v>1</v>
      </c>
      <c r="BJ53" s="163"/>
      <c r="BK53" s="163"/>
      <c r="BL53" s="163"/>
      <c r="BM53" s="163"/>
      <c r="BN53" s="163" t="s">
        <v>826</v>
      </c>
      <c r="BO53" s="163" t="s">
        <v>827</v>
      </c>
      <c r="BP53" s="163" t="s">
        <v>828</v>
      </c>
      <c r="BQ53" s="163" t="s">
        <v>237</v>
      </c>
      <c r="BR53" s="163" t="s">
        <v>829</v>
      </c>
      <c r="BS53" s="163"/>
      <c r="BT53" s="163"/>
      <c r="BU53" s="163" t="s">
        <v>261</v>
      </c>
      <c r="BV53" s="163" t="s">
        <v>830</v>
      </c>
      <c r="BW53" s="163" t="s">
        <v>831</v>
      </c>
      <c r="BX53" s="163" t="s">
        <v>832</v>
      </c>
      <c r="BY53" s="163" t="s">
        <v>840</v>
      </c>
      <c r="BZ53" s="163" t="s">
        <v>841</v>
      </c>
      <c r="CA53" s="163" t="s">
        <v>842</v>
      </c>
      <c r="CB53" s="163" t="s">
        <v>843</v>
      </c>
      <c r="CC53" s="163" t="s">
        <v>844</v>
      </c>
      <c r="CD53" s="163" t="s">
        <v>845</v>
      </c>
      <c r="CE53" s="163"/>
      <c r="CF53" s="163"/>
      <c r="CG53" s="163"/>
      <c r="CH53" s="163"/>
      <c r="CI53" s="163"/>
      <c r="CJ53" s="163"/>
    </row>
    <row r="54" spans="1:88" ht="16.5" customHeight="1" x14ac:dyDescent="0.25">
      <c r="A54" s="133">
        <v>54</v>
      </c>
      <c r="B54" s="134" t="str">
        <f>IF(法术书I!AA16="","",法术书I!AA16)</f>
        <v/>
      </c>
      <c r="C54" s="133" t="str">
        <f>IFERROR(VLOOKUP(B54,列表!$B:$B,1,FALSE),"QuQ")</f>
        <v/>
      </c>
      <c r="D54" s="135" t="str">
        <f>IFERROR(VLOOKUP(C54,列表!$B:$T,17,FALSE),"")</f>
        <v/>
      </c>
      <c r="E54" s="133">
        <v>54</v>
      </c>
      <c r="F54" s="134" t="str">
        <f>IF(法术书II!AA16="","",法术书II!AA16)</f>
        <v/>
      </c>
      <c r="G54" s="133" t="str">
        <f>IFERROR(VLOOKUP(F54,列表!$B:$B,1,FALSE),"QuQ")</f>
        <v/>
      </c>
      <c r="H54" s="135" t="str">
        <f>IFERROR(VLOOKUP(G54,列表!$B:$T,17,FALSE),"")</f>
        <v/>
      </c>
      <c r="I54" s="133">
        <v>54</v>
      </c>
      <c r="J54" s="134" t="str">
        <f>IF(法术书III!AA16="","",法术书III!AA16)</f>
        <v/>
      </c>
      <c r="K54" s="133" t="str">
        <f>IFERROR(VLOOKUP(J54,列表!$B:$B,1,FALSE),"QuQ")</f>
        <v/>
      </c>
      <c r="L54" s="135" t="str">
        <f>IFERROR(VLOOKUP(K54,列表!$B:$T,17,FALSE),"")</f>
        <v/>
      </c>
      <c r="O54" s="145" t="str">
        <f>IFERROR(CONCATENATE(IF(主要!$K49=TRUE,IF(主要!$T49&lt;&gt;0,主要!$T49,0)+主要!$U$9,IF(主要!$T49&lt;&gt;0,主要!$T49,"")),IF(VLOOKUP(VLOOKUP(主要!$L49,法术书目录!$X$9:$AC$47,6,FALSE),主要!$C$14:$L$25,7,FALSE)&lt;0,"",(IF(主要!$K49=TRUE,"+",IF(主要!$T49&lt;&gt;0,"+","")))),VLOOKUP(VLOOKUP(主要!$L49,法术书目录!$X$9:$AC$47,6,FALSE),主要!$C$14:$U$25,16,FALSE)),"")</f>
        <v/>
      </c>
      <c r="P54" s="145" t="str">
        <f>IFERROR(IF(主要!AI49="","",CONCATENATE(IF(VLOOKUP(VLOOKUP(主要!$L49,法术书目录!$X$9:$AC$47,6,FALSE),主要!$C$14:$L$25,7,FALSE)&lt;0,"","+"),VLOOKUP(VLOOKUP(主要!$L49,法术书目录!$X$9:$AC$47,6,FALSE),主要!$C$14:$U$25,16,FALSE))),"")</f>
        <v/>
      </c>
      <c r="R54" s="133">
        <v>4</v>
      </c>
      <c r="S54" s="133">
        <v>2</v>
      </c>
      <c r="V54" s="132" t="str">
        <f>主要!L49&amp;"伤害"</f>
        <v>-伤害</v>
      </c>
      <c r="W54" s="443"/>
      <c r="X54" s="151" t="str">
        <f t="shared" si="1"/>
        <v>巨棒伤害</v>
      </c>
      <c r="Y54" s="151" t="str">
        <f t="shared" si="2"/>
        <v>1d8</v>
      </c>
      <c r="AA54" s="159" t="s">
        <v>760</v>
      </c>
      <c r="AB54" s="159">
        <v>13</v>
      </c>
      <c r="AC54" s="159"/>
      <c r="AD54" s="159"/>
      <c r="AE54" s="159" t="s">
        <v>846</v>
      </c>
      <c r="AG54" s="133" t="s">
        <v>156</v>
      </c>
      <c r="AH54" s="133">
        <f>VLOOKUP($AG54,主要!C:J,7,FALSE)</f>
        <v>1</v>
      </c>
      <c r="BE54" s="163" t="s">
        <v>342</v>
      </c>
      <c r="BF54" s="163"/>
      <c r="BG54" s="163"/>
      <c r="BH54" s="163"/>
      <c r="BI54" s="163">
        <v>1</v>
      </c>
      <c r="BJ54" s="163"/>
      <c r="BK54" s="163">
        <v>2</v>
      </c>
      <c r="BL54" s="163"/>
      <c r="BM54" s="163"/>
      <c r="BN54" s="163" t="s">
        <v>826</v>
      </c>
      <c r="BO54" s="163" t="s">
        <v>827</v>
      </c>
      <c r="BP54" s="163" t="s">
        <v>828</v>
      </c>
      <c r="BQ54" s="163" t="s">
        <v>237</v>
      </c>
      <c r="BR54" s="163" t="s">
        <v>829</v>
      </c>
      <c r="BS54" s="163"/>
      <c r="BT54" s="163"/>
      <c r="BU54" s="163" t="s">
        <v>261</v>
      </c>
      <c r="BV54" s="163" t="s">
        <v>830</v>
      </c>
      <c r="BW54" s="163" t="s">
        <v>831</v>
      </c>
      <c r="BX54" s="163" t="s">
        <v>832</v>
      </c>
      <c r="BY54" s="163"/>
      <c r="BZ54" s="163"/>
      <c r="CA54" s="163"/>
      <c r="CB54" s="163"/>
      <c r="CC54" s="163"/>
      <c r="CD54" s="163"/>
      <c r="CE54" s="163"/>
      <c r="CF54" s="163"/>
      <c r="CG54" s="163"/>
      <c r="CH54" s="163"/>
      <c r="CI54" s="163"/>
      <c r="CJ54" s="163"/>
    </row>
    <row r="55" spans="1:88" ht="16.5" customHeight="1" x14ac:dyDescent="0.25">
      <c r="A55" s="133">
        <v>55</v>
      </c>
      <c r="B55" s="134" t="str">
        <f>IF(法术书I!AA17="","",法术书I!AA17)</f>
        <v/>
      </c>
      <c r="C55" s="133" t="str">
        <f>IFERROR(VLOOKUP(B55,列表!$B:$B,1,FALSE),"QuQ")</f>
        <v/>
      </c>
      <c r="D55" s="135" t="str">
        <f>IFERROR(VLOOKUP(C55,列表!$B:$T,17,FALSE),"")</f>
        <v/>
      </c>
      <c r="E55" s="133">
        <v>55</v>
      </c>
      <c r="F55" s="134" t="str">
        <f>IF(法术书II!AA17="","",法术书II!AA17)</f>
        <v/>
      </c>
      <c r="G55" s="133" t="str">
        <f>IFERROR(VLOOKUP(F55,列表!$B:$B,1,FALSE),"QuQ")</f>
        <v/>
      </c>
      <c r="H55" s="135" t="str">
        <f>IFERROR(VLOOKUP(G55,列表!$B:$T,17,FALSE),"")</f>
        <v/>
      </c>
      <c r="I55" s="133">
        <v>55</v>
      </c>
      <c r="J55" s="134" t="str">
        <f>IF(法术书III!AA17="","",法术书III!AA17)</f>
        <v/>
      </c>
      <c r="K55" s="133" t="str">
        <f>IFERROR(VLOOKUP(J55,列表!$B:$B,1,FALSE),"QuQ")</f>
        <v/>
      </c>
      <c r="L55" s="135" t="str">
        <f>IFERROR(VLOOKUP(K55,列表!$B:$T,17,FALSE),"")</f>
        <v/>
      </c>
      <c r="O55" s="145" t="str">
        <f>IFERROR(CONCATENATE(IF(主要!$K50=TRUE,IF(主要!$T50&lt;&gt;0,主要!$T50,0)+主要!$U$9,IF(主要!$T50&lt;&gt;0,主要!$T50,"")),IF(VLOOKUP(VLOOKUP(主要!$L50,法术书目录!$X$9:$AC$47,6,FALSE),主要!$C$14:$L$25,7,FALSE)&lt;0,"",(IF(主要!$K50=TRUE,"+",IF(主要!$T50&lt;&gt;0,"+","")))),VLOOKUP(VLOOKUP(主要!$L50,法术书目录!$X$9:$AC$47,6,FALSE),主要!$C$14:$U$25,16,FALSE)),"")</f>
        <v/>
      </c>
      <c r="P55" s="145" t="str">
        <f>IFERROR(IF(主要!AI50="","",CONCATENATE(IF(VLOOKUP(VLOOKUP(主要!$L50,法术书目录!$X$9:$AC$47,6,FALSE),主要!$C$14:$L$25,7,FALSE)&lt;0,"","+"),VLOOKUP(VLOOKUP(主要!$L50,法术书目录!$X$9:$AC$47,6,FALSE),主要!$C$14:$U$25,16,FALSE))),"")</f>
        <v/>
      </c>
      <c r="R55" s="133">
        <v>5</v>
      </c>
      <c r="S55" s="133">
        <v>3</v>
      </c>
      <c r="V55" s="132" t="str">
        <f>主要!L50&amp;"伤害"</f>
        <v>-伤害</v>
      </c>
      <c r="W55" s="443"/>
      <c r="X55" s="151" t="str">
        <f t="shared" si="1"/>
        <v>手斧伤害</v>
      </c>
      <c r="Y55" s="151" t="str">
        <f t="shared" si="2"/>
        <v>1d6</v>
      </c>
      <c r="AA55" s="159" t="s">
        <v>771</v>
      </c>
      <c r="AB55" s="159">
        <v>14</v>
      </c>
      <c r="AC55" s="159"/>
      <c r="AD55" s="159" t="s">
        <v>99</v>
      </c>
      <c r="AE55" s="159" t="s">
        <v>847</v>
      </c>
      <c r="AG55" s="133" t="s">
        <v>162</v>
      </c>
      <c r="AH55" s="133">
        <f>VLOOKUP($AG55,主要!C:J,7,FALSE)</f>
        <v>1</v>
      </c>
      <c r="BE55" s="163" t="s">
        <v>343</v>
      </c>
      <c r="BF55" s="163"/>
      <c r="BG55" s="163"/>
      <c r="BH55" s="163"/>
      <c r="BI55" s="163">
        <v>1</v>
      </c>
      <c r="BJ55" s="163"/>
      <c r="BK55" s="163">
        <v>2</v>
      </c>
      <c r="BL55" s="163"/>
      <c r="BM55" s="163"/>
      <c r="BN55" s="163" t="s">
        <v>826</v>
      </c>
      <c r="BO55" s="163" t="s">
        <v>827</v>
      </c>
      <c r="BP55" s="163" t="s">
        <v>828</v>
      </c>
      <c r="BQ55" s="163" t="s">
        <v>237</v>
      </c>
      <c r="BR55" s="163" t="s">
        <v>829</v>
      </c>
      <c r="BS55" s="163"/>
      <c r="BT55" s="163"/>
      <c r="BU55" s="163" t="s">
        <v>261</v>
      </c>
      <c r="BV55" s="163" t="s">
        <v>830</v>
      </c>
      <c r="BW55" s="163" t="s">
        <v>831</v>
      </c>
      <c r="BX55" s="163" t="s">
        <v>832</v>
      </c>
      <c r="BY55" s="163" t="s">
        <v>833</v>
      </c>
      <c r="BZ55" s="163" t="s">
        <v>834</v>
      </c>
      <c r="CA55" s="163" t="s">
        <v>835</v>
      </c>
      <c r="CB55" s="163" t="s">
        <v>836</v>
      </c>
      <c r="CC55" s="163" t="s">
        <v>837</v>
      </c>
      <c r="CD55" s="163" t="s">
        <v>838</v>
      </c>
      <c r="CE55" s="163"/>
      <c r="CF55" s="163"/>
      <c r="CG55" s="163"/>
      <c r="CH55" s="163"/>
      <c r="CI55" s="163"/>
      <c r="CJ55" s="163"/>
    </row>
    <row r="56" spans="1:88" ht="16.5" customHeight="1" x14ac:dyDescent="0.25">
      <c r="A56" s="133">
        <v>56</v>
      </c>
      <c r="B56" s="134" t="str">
        <f>IF(法术书I!AA18="","",法术书I!AA18)</f>
        <v/>
      </c>
      <c r="C56" s="133" t="str">
        <f>IFERROR(VLOOKUP(B56,列表!$B:$B,1,FALSE),"QuQ")</f>
        <v/>
      </c>
      <c r="D56" s="135" t="str">
        <f>IFERROR(VLOOKUP(C56,列表!$B:$T,17,FALSE),"")</f>
        <v/>
      </c>
      <c r="E56" s="133">
        <v>56</v>
      </c>
      <c r="F56" s="134" t="str">
        <f>IF(法术书II!AA18="","",法术书II!AA18)</f>
        <v/>
      </c>
      <c r="G56" s="133" t="str">
        <f>IFERROR(VLOOKUP(F56,列表!$B:$B,1,FALSE),"QuQ")</f>
        <v/>
      </c>
      <c r="H56" s="135" t="str">
        <f>IFERROR(VLOOKUP(G56,列表!$B:$T,17,FALSE),"")</f>
        <v/>
      </c>
      <c r="I56" s="133">
        <v>56</v>
      </c>
      <c r="J56" s="134" t="str">
        <f>IF(法术书III!AA18="","",法术书III!AA18)</f>
        <v/>
      </c>
      <c r="K56" s="133" t="str">
        <f>IFERROR(VLOOKUP(J56,列表!$B:$B,1,FALSE),"QuQ")</f>
        <v/>
      </c>
      <c r="L56" s="135" t="str">
        <f>IFERROR(VLOOKUP(K56,列表!$B:$T,17,FALSE),"")</f>
        <v/>
      </c>
      <c r="O56" s="145" t="str">
        <f>IFERROR(CONCATENATE(IF(主要!$K51=TRUE,IF(主要!$T51&lt;&gt;0,主要!$T51,0)+主要!$U$9,IF(主要!$T51&lt;&gt;0,主要!$T51,"")),IF(VLOOKUP(VLOOKUP(主要!$L51,法术书目录!$X$9:$AC$47,6,FALSE),主要!$C$14:$L$25,7,FALSE)&lt;0,"",(IF(主要!$K51=TRUE,"+",IF(主要!$T51&lt;&gt;0,"+","")))),VLOOKUP(VLOOKUP(主要!$L51,法术书目录!$X$9:$AC$47,6,FALSE),主要!$C$14:$U$25,16,FALSE)),"")</f>
        <v/>
      </c>
      <c r="P56" s="145" t="str">
        <f>IFERROR(IF(主要!AI51="","",CONCATENATE(IF(VLOOKUP(VLOOKUP(主要!$L51,法术书目录!$X$9:$AC$47,6,FALSE),主要!$C$14:$L$25,7,FALSE)&lt;0,"","+"),VLOOKUP(VLOOKUP(主要!$L51,法术书目录!$X$9:$AC$47,6,FALSE),主要!$C$14:$U$25,16,FALSE))),"")</f>
        <v/>
      </c>
      <c r="R56" s="133">
        <v>6</v>
      </c>
      <c r="S56" s="133">
        <v>3</v>
      </c>
      <c r="V56" s="132" t="str">
        <f>主要!L51&amp;"伤害"</f>
        <v>-伤害</v>
      </c>
      <c r="W56" s="443"/>
      <c r="X56" s="151" t="str">
        <f t="shared" si="1"/>
        <v>标枪伤害</v>
      </c>
      <c r="Y56" s="151" t="str">
        <f t="shared" si="2"/>
        <v>1d6</v>
      </c>
      <c r="AA56" s="159" t="s">
        <v>780</v>
      </c>
      <c r="AB56" s="159">
        <v>14</v>
      </c>
      <c r="AC56" s="159"/>
      <c r="AD56" s="159"/>
      <c r="AE56" s="159" t="s">
        <v>848</v>
      </c>
      <c r="AG56" s="133" t="s">
        <v>165</v>
      </c>
      <c r="AH56" s="133">
        <f>VLOOKUP($AG56,主要!C:J,7,FALSE)</f>
        <v>1</v>
      </c>
      <c r="BE56" s="163" t="s">
        <v>344</v>
      </c>
      <c r="BF56" s="163"/>
      <c r="BG56" s="163"/>
      <c r="BH56" s="163"/>
      <c r="BI56" s="163">
        <v>1</v>
      </c>
      <c r="BJ56" s="163"/>
      <c r="BK56" s="163">
        <v>2</v>
      </c>
      <c r="BL56" s="163"/>
      <c r="BM56" s="163"/>
      <c r="BN56" s="163" t="s">
        <v>826</v>
      </c>
      <c r="BO56" s="163" t="s">
        <v>827</v>
      </c>
      <c r="BP56" s="163" t="s">
        <v>828</v>
      </c>
      <c r="BQ56" s="163" t="s">
        <v>237</v>
      </c>
      <c r="BR56" s="163" t="s">
        <v>829</v>
      </c>
      <c r="BS56" s="163"/>
      <c r="BT56" s="163"/>
      <c r="BU56" s="163" t="s">
        <v>261</v>
      </c>
      <c r="BV56" s="163" t="s">
        <v>830</v>
      </c>
      <c r="BW56" s="163" t="s">
        <v>831</v>
      </c>
      <c r="BX56" s="163" t="s">
        <v>832</v>
      </c>
      <c r="BY56" s="163" t="s">
        <v>849</v>
      </c>
      <c r="BZ56" s="163" t="s">
        <v>850</v>
      </c>
      <c r="CA56" s="163"/>
      <c r="CB56" s="163"/>
      <c r="CC56" s="163"/>
      <c r="CD56" s="163"/>
      <c r="CE56" s="163"/>
      <c r="CF56" s="163"/>
      <c r="CG56" s="163"/>
      <c r="CH56" s="163"/>
      <c r="CI56" s="163"/>
      <c r="CJ56" s="163"/>
    </row>
    <row r="57" spans="1:88" ht="16.5" customHeight="1" x14ac:dyDescent="0.25">
      <c r="A57" s="133">
        <v>57</v>
      </c>
      <c r="B57" s="134" t="str">
        <f>IF(法术书I!AA19="","",法术书I!AA19)</f>
        <v/>
      </c>
      <c r="C57" s="133" t="str">
        <f>IFERROR(VLOOKUP(B57,列表!$B:$B,1,FALSE),"QuQ")</f>
        <v/>
      </c>
      <c r="D57" s="135" t="str">
        <f>IFERROR(VLOOKUP(C57,列表!$B:$T,17,FALSE),"")</f>
        <v/>
      </c>
      <c r="E57" s="133">
        <v>57</v>
      </c>
      <c r="F57" s="134" t="str">
        <f>IF(法术书II!AA19="","",法术书II!AA19)</f>
        <v/>
      </c>
      <c r="G57" s="133" t="str">
        <f>IFERROR(VLOOKUP(F57,列表!$B:$B,1,FALSE),"QuQ")</f>
        <v/>
      </c>
      <c r="H57" s="135" t="str">
        <f>IFERROR(VLOOKUP(G57,列表!$B:$T,17,FALSE),"")</f>
        <v/>
      </c>
      <c r="I57" s="133">
        <v>57</v>
      </c>
      <c r="J57" s="134" t="str">
        <f>IF(法术书III!AA19="","",法术书III!AA19)</f>
        <v/>
      </c>
      <c r="K57" s="133" t="str">
        <f>IFERROR(VLOOKUP(J57,列表!$B:$B,1,FALSE),"QuQ")</f>
        <v/>
      </c>
      <c r="L57" s="135" t="str">
        <f>IFERROR(VLOOKUP(K57,列表!$B:$T,17,FALSE),"")</f>
        <v/>
      </c>
      <c r="R57" s="133">
        <v>7</v>
      </c>
      <c r="S57" s="133">
        <v>3</v>
      </c>
      <c r="W57" s="443"/>
      <c r="X57" s="151" t="str">
        <f t="shared" si="1"/>
        <v>轻锤伤害</v>
      </c>
      <c r="Y57" s="151" t="str">
        <f t="shared" si="2"/>
        <v>1d4</v>
      </c>
      <c r="AA57" s="159" t="s">
        <v>794</v>
      </c>
      <c r="AB57" s="159">
        <v>15</v>
      </c>
      <c r="AC57" s="159"/>
      <c r="AD57" s="159" t="s">
        <v>99</v>
      </c>
      <c r="AE57" s="159" t="s">
        <v>851</v>
      </c>
      <c r="AG57" s="133" t="s">
        <v>173</v>
      </c>
      <c r="AH57" s="133">
        <f>VLOOKUP($AG57,主要!C:J,7,FALSE)</f>
        <v>1</v>
      </c>
      <c r="BE57" s="163" t="s">
        <v>345</v>
      </c>
      <c r="BF57" s="163"/>
      <c r="BG57" s="163">
        <v>1</v>
      </c>
      <c r="BH57" s="163"/>
      <c r="BI57" s="163"/>
      <c r="BJ57" s="163"/>
      <c r="BK57" s="163">
        <v>2</v>
      </c>
      <c r="BL57" s="163"/>
      <c r="BM57" s="163"/>
      <c r="BN57" s="163" t="s">
        <v>826</v>
      </c>
      <c r="BO57" s="163" t="s">
        <v>827</v>
      </c>
      <c r="BP57" s="163" t="s">
        <v>828</v>
      </c>
      <c r="BQ57" s="163" t="s">
        <v>237</v>
      </c>
      <c r="BR57" s="163" t="s">
        <v>829</v>
      </c>
      <c r="BS57" s="163"/>
      <c r="BT57" s="163"/>
      <c r="BU57" s="163" t="s">
        <v>261</v>
      </c>
      <c r="BV57" s="163" t="s">
        <v>830</v>
      </c>
      <c r="BW57" s="163" t="s">
        <v>831</v>
      </c>
      <c r="BX57" s="163" t="s">
        <v>832</v>
      </c>
      <c r="BY57" s="163" t="s">
        <v>852</v>
      </c>
      <c r="BZ57" s="163" t="s">
        <v>853</v>
      </c>
      <c r="CA57" s="163"/>
      <c r="CB57" s="163"/>
      <c r="CC57" s="163"/>
      <c r="CD57" s="163"/>
      <c r="CE57" s="163"/>
      <c r="CF57" s="163"/>
      <c r="CG57" s="163"/>
      <c r="CH57" s="163"/>
      <c r="CI57" s="163"/>
      <c r="CJ57" s="163"/>
    </row>
    <row r="58" spans="1:88" ht="16.5" customHeight="1" x14ac:dyDescent="0.25">
      <c r="A58" s="133">
        <v>58</v>
      </c>
      <c r="B58" s="134" t="str">
        <f>IF(法术书I!AA20="","",法术书I!AA20)</f>
        <v/>
      </c>
      <c r="C58" s="133" t="str">
        <f>IFERROR(VLOOKUP(B58,列表!$B:$B,1,FALSE),"QuQ")</f>
        <v/>
      </c>
      <c r="D58" s="135" t="str">
        <f>IFERROR(VLOOKUP(C58,列表!$B:$T,17,FALSE),"")</f>
        <v/>
      </c>
      <c r="E58" s="133">
        <v>58</v>
      </c>
      <c r="F58" s="134" t="str">
        <f>IF(法术书II!AA20="","",法术书II!AA20)</f>
        <v/>
      </c>
      <c r="G58" s="133" t="str">
        <f>IFERROR(VLOOKUP(F58,列表!$B:$B,1,FALSE),"QuQ")</f>
        <v/>
      </c>
      <c r="H58" s="135" t="str">
        <f>IFERROR(VLOOKUP(G58,列表!$B:$T,17,FALSE),"")</f>
        <v/>
      </c>
      <c r="I58" s="133">
        <v>58</v>
      </c>
      <c r="J58" s="134" t="str">
        <f>IF(法术书III!AA20="","",法术书III!AA20)</f>
        <v/>
      </c>
      <c r="K58" s="133" t="str">
        <f>IFERROR(VLOOKUP(J58,列表!$B:$B,1,FALSE),"QuQ")</f>
        <v/>
      </c>
      <c r="L58" s="135" t="str">
        <f>IFERROR(VLOOKUP(K58,列表!$B:$T,17,FALSE),"")</f>
        <v/>
      </c>
      <c r="R58" s="133">
        <v>8</v>
      </c>
      <c r="S58" s="133">
        <v>3</v>
      </c>
      <c r="W58" s="443"/>
      <c r="X58" s="151" t="str">
        <f t="shared" si="1"/>
        <v>硬头锤伤害</v>
      </c>
      <c r="Y58" s="151" t="str">
        <f t="shared" si="2"/>
        <v>1d6</v>
      </c>
      <c r="AA58" s="159" t="s">
        <v>752</v>
      </c>
      <c r="AB58" s="159">
        <v>14</v>
      </c>
      <c r="AC58" s="159"/>
      <c r="AD58" s="159" t="s">
        <v>99</v>
      </c>
      <c r="AE58" s="159" t="s">
        <v>854</v>
      </c>
      <c r="BE58" s="163" t="s">
        <v>346</v>
      </c>
      <c r="BF58" s="163"/>
      <c r="BG58" s="163"/>
      <c r="BH58" s="163"/>
      <c r="BI58" s="163"/>
      <c r="BJ58" s="163">
        <v>1</v>
      </c>
      <c r="BK58" s="163">
        <v>2</v>
      </c>
      <c r="BL58" s="163"/>
      <c r="BM58" s="163"/>
      <c r="BN58" s="163" t="s">
        <v>826</v>
      </c>
      <c r="BO58" s="163" t="s">
        <v>827</v>
      </c>
      <c r="BP58" s="163" t="s">
        <v>828</v>
      </c>
      <c r="BQ58" s="163" t="s">
        <v>237</v>
      </c>
      <c r="BR58" s="163" t="s">
        <v>829</v>
      </c>
      <c r="BS58" s="163"/>
      <c r="BT58" s="163"/>
      <c r="BU58" s="163" t="s">
        <v>261</v>
      </c>
      <c r="BV58" s="163" t="s">
        <v>830</v>
      </c>
      <c r="BW58" s="163" t="s">
        <v>831</v>
      </c>
      <c r="BX58" s="163" t="s">
        <v>832</v>
      </c>
      <c r="BY58" s="163" t="s">
        <v>855</v>
      </c>
      <c r="BZ58" s="163" t="s">
        <v>856</v>
      </c>
      <c r="CA58" s="163"/>
      <c r="CB58" s="163"/>
      <c r="CC58" s="163"/>
      <c r="CD58" s="163"/>
      <c r="CE58" s="163"/>
      <c r="CF58" s="163"/>
      <c r="CG58" s="163"/>
      <c r="CH58" s="163"/>
      <c r="CI58" s="163"/>
      <c r="CJ58" s="163"/>
    </row>
    <row r="59" spans="1:88" ht="16.5" customHeight="1" x14ac:dyDescent="0.25">
      <c r="A59" s="133">
        <v>59</v>
      </c>
      <c r="B59" s="134" t="str">
        <f>IF(法术书I!AA21="","",法术书I!AA21)</f>
        <v/>
      </c>
      <c r="C59" s="133" t="str">
        <f>IFERROR(VLOOKUP(B59,列表!$B:$B,1,FALSE),"QuQ")</f>
        <v/>
      </c>
      <c r="D59" s="135" t="str">
        <f>IFERROR(VLOOKUP(C59,列表!$B:$T,17,FALSE),"")</f>
        <v/>
      </c>
      <c r="E59" s="133">
        <v>59</v>
      </c>
      <c r="F59" s="134" t="str">
        <f>IF(法术书II!AA21="","",法术书II!AA21)</f>
        <v/>
      </c>
      <c r="G59" s="133" t="str">
        <f>IFERROR(VLOOKUP(F59,列表!$B:$B,1,FALSE),"QuQ")</f>
        <v/>
      </c>
      <c r="H59" s="135" t="str">
        <f>IFERROR(VLOOKUP(G59,列表!$B:$T,17,FALSE),"")</f>
        <v/>
      </c>
      <c r="I59" s="133">
        <v>59</v>
      </c>
      <c r="J59" s="134" t="str">
        <f>IF(法术书III!AA21="","",法术书III!AA21)</f>
        <v/>
      </c>
      <c r="K59" s="133" t="str">
        <f>IFERROR(VLOOKUP(J59,列表!$B:$B,1,FALSE),"QuQ")</f>
        <v/>
      </c>
      <c r="L59" s="135" t="str">
        <f>IFERROR(VLOOKUP(K59,列表!$B:$T,17,FALSE),"")</f>
        <v/>
      </c>
      <c r="R59" s="133">
        <v>9</v>
      </c>
      <c r="S59" s="133">
        <v>4</v>
      </c>
      <c r="W59" s="443"/>
      <c r="X59" s="151" t="str">
        <f t="shared" si="1"/>
        <v>长棍伤害</v>
      </c>
      <c r="Y59" s="151" t="str">
        <f t="shared" si="2"/>
        <v>1d6</v>
      </c>
      <c r="AA59" s="159" t="s">
        <v>761</v>
      </c>
      <c r="AB59" s="159">
        <v>16</v>
      </c>
      <c r="AC59" s="159">
        <v>13</v>
      </c>
      <c r="AD59" s="159" t="s">
        <v>99</v>
      </c>
      <c r="AE59" s="159" t="s">
        <v>857</v>
      </c>
      <c r="BE59" s="163" t="s">
        <v>347</v>
      </c>
      <c r="BF59" s="163"/>
      <c r="BG59" s="163">
        <v>1</v>
      </c>
      <c r="BH59" s="163"/>
      <c r="BI59" s="163"/>
      <c r="BJ59" s="163"/>
      <c r="BK59" s="163">
        <v>2</v>
      </c>
      <c r="BL59" s="163"/>
      <c r="BM59" s="163"/>
      <c r="BN59" s="163" t="s">
        <v>826</v>
      </c>
      <c r="BO59" s="163" t="s">
        <v>827</v>
      </c>
      <c r="BP59" s="163" t="s">
        <v>828</v>
      </c>
      <c r="BQ59" s="163" t="s">
        <v>237</v>
      </c>
      <c r="BR59" s="163" t="s">
        <v>829</v>
      </c>
      <c r="BS59" s="163"/>
      <c r="BT59" s="163"/>
      <c r="BU59" s="163" t="s">
        <v>261</v>
      </c>
      <c r="BV59" s="163" t="s">
        <v>830</v>
      </c>
      <c r="BW59" s="163" t="s">
        <v>831</v>
      </c>
      <c r="BX59" s="163" t="s">
        <v>832</v>
      </c>
      <c r="BY59" s="163" t="s">
        <v>858</v>
      </c>
      <c r="BZ59" s="163" t="s">
        <v>859</v>
      </c>
      <c r="CA59" s="163"/>
      <c r="CB59" s="163"/>
      <c r="CC59" s="163"/>
      <c r="CD59" s="163"/>
      <c r="CE59" s="163"/>
      <c r="CF59" s="163"/>
      <c r="CG59" s="163"/>
      <c r="CH59" s="163"/>
      <c r="CI59" s="163"/>
      <c r="CJ59" s="163"/>
    </row>
    <row r="60" spans="1:88" ht="16.5" customHeight="1" x14ac:dyDescent="0.25">
      <c r="A60" s="133">
        <v>60</v>
      </c>
      <c r="B60" s="134" t="str">
        <f>IF(法术书I!AA22="","",法术书I!AA22)</f>
        <v/>
      </c>
      <c r="C60" s="133" t="str">
        <f>IFERROR(VLOOKUP(B60,列表!$B:$B,1,FALSE),"QuQ")</f>
        <v/>
      </c>
      <c r="D60" s="135" t="str">
        <f>IFERROR(VLOOKUP(C60,列表!$B:$T,17,FALSE),"")</f>
        <v/>
      </c>
      <c r="E60" s="133">
        <v>60</v>
      </c>
      <c r="F60" s="134" t="str">
        <f>IF(法术书II!AA22="","",法术书II!AA22)</f>
        <v/>
      </c>
      <c r="G60" s="133" t="str">
        <f>IFERROR(VLOOKUP(F60,列表!$B:$B,1,FALSE),"QuQ")</f>
        <v/>
      </c>
      <c r="H60" s="135" t="str">
        <f>IFERROR(VLOOKUP(G60,列表!$B:$T,17,FALSE),"")</f>
        <v/>
      </c>
      <c r="I60" s="133">
        <v>60</v>
      </c>
      <c r="J60" s="134" t="str">
        <f>IF(法术书III!AA22="","",法术书III!AA22)</f>
        <v/>
      </c>
      <c r="K60" s="133" t="str">
        <f>IFERROR(VLOOKUP(J60,列表!$B:$B,1,FALSE),"QuQ")</f>
        <v/>
      </c>
      <c r="L60" s="135" t="str">
        <f>IFERROR(VLOOKUP(K60,列表!$B:$T,17,FALSE),"")</f>
        <v/>
      </c>
      <c r="R60" s="133">
        <v>10</v>
      </c>
      <c r="S60" s="133">
        <v>4</v>
      </c>
      <c r="W60" s="443"/>
      <c r="X60" s="151" t="str">
        <f t="shared" si="1"/>
        <v>镰刀伤害</v>
      </c>
      <c r="Y60" s="151" t="str">
        <f t="shared" si="2"/>
        <v>1d4</v>
      </c>
      <c r="AA60" s="159" t="s">
        <v>772</v>
      </c>
      <c r="AB60" s="159">
        <v>17</v>
      </c>
      <c r="AC60" s="159">
        <v>15</v>
      </c>
      <c r="AD60" s="159" t="s">
        <v>99</v>
      </c>
      <c r="AE60" s="159" t="s">
        <v>860</v>
      </c>
      <c r="BE60" s="163" t="s">
        <v>348</v>
      </c>
      <c r="BF60" s="163"/>
      <c r="BG60" s="163"/>
      <c r="BH60" s="163">
        <v>1</v>
      </c>
      <c r="BI60" s="163"/>
      <c r="BJ60" s="163"/>
      <c r="BK60" s="163">
        <v>2</v>
      </c>
      <c r="BL60" s="163"/>
      <c r="BM60" s="163"/>
      <c r="BN60" s="163" t="s">
        <v>826</v>
      </c>
      <c r="BO60" s="163" t="s">
        <v>827</v>
      </c>
      <c r="BP60" s="163" t="s">
        <v>828</v>
      </c>
      <c r="BQ60" s="163" t="s">
        <v>237</v>
      </c>
      <c r="BR60" s="163" t="s">
        <v>829</v>
      </c>
      <c r="BS60" s="163"/>
      <c r="BT60" s="163"/>
      <c r="BU60" s="163" t="s">
        <v>261</v>
      </c>
      <c r="BV60" s="163" t="s">
        <v>830</v>
      </c>
      <c r="BW60" s="163" t="s">
        <v>831</v>
      </c>
      <c r="BX60" s="163" t="s">
        <v>832</v>
      </c>
      <c r="BY60" s="163" t="s">
        <v>861</v>
      </c>
      <c r="BZ60" s="163" t="s">
        <v>862</v>
      </c>
      <c r="CA60" s="163"/>
      <c r="CB60" s="163"/>
      <c r="CC60" s="163"/>
      <c r="CD60" s="163"/>
      <c r="CE60" s="163"/>
      <c r="CF60" s="163"/>
      <c r="CG60" s="163"/>
      <c r="CH60" s="163"/>
      <c r="CI60" s="163"/>
      <c r="CJ60" s="163"/>
    </row>
    <row r="61" spans="1:88" ht="16.5" customHeight="1" x14ac:dyDescent="0.25">
      <c r="A61" s="133">
        <v>61</v>
      </c>
      <c r="B61" s="134" t="str">
        <f>IF(法术书I!AA23="","",法术书I!AA23)</f>
        <v/>
      </c>
      <c r="C61" s="133" t="str">
        <f>IFERROR(VLOOKUP(B61,列表!$B:$B,1,FALSE),"QuQ")</f>
        <v/>
      </c>
      <c r="D61" s="135" t="str">
        <f>IFERROR(VLOOKUP(C61,列表!$B:$T,17,FALSE),"")</f>
        <v/>
      </c>
      <c r="E61" s="133">
        <v>61</v>
      </c>
      <c r="F61" s="134" t="str">
        <f>IF(法术书II!AA23="","",法术书II!AA23)</f>
        <v/>
      </c>
      <c r="G61" s="133" t="str">
        <f>IFERROR(VLOOKUP(F61,列表!$B:$B,1,FALSE),"QuQ")</f>
        <v/>
      </c>
      <c r="H61" s="135" t="str">
        <f>IFERROR(VLOOKUP(G61,列表!$B:$T,17,FALSE),"")</f>
        <v/>
      </c>
      <c r="I61" s="133">
        <v>61</v>
      </c>
      <c r="J61" s="134" t="str">
        <f>IF(法术书III!AA23="","",法术书III!AA23)</f>
        <v/>
      </c>
      <c r="K61" s="133" t="str">
        <f>IFERROR(VLOOKUP(J61,列表!$B:$B,1,FALSE),"QuQ")</f>
        <v/>
      </c>
      <c r="L61" s="135" t="str">
        <f>IFERROR(VLOOKUP(K61,列表!$B:$T,17,FALSE),"")</f>
        <v/>
      </c>
      <c r="R61" s="133">
        <v>11</v>
      </c>
      <c r="S61" s="133">
        <v>4</v>
      </c>
      <c r="W61" s="443"/>
      <c r="X61" s="151" t="str">
        <f t="shared" si="1"/>
        <v>矛伤害</v>
      </c>
      <c r="Y61" s="151" t="str">
        <f t="shared" si="2"/>
        <v>1d6</v>
      </c>
      <c r="AA61" s="159" t="s">
        <v>781</v>
      </c>
      <c r="AB61" s="159">
        <v>18</v>
      </c>
      <c r="AC61" s="159">
        <v>15</v>
      </c>
      <c r="AD61" s="159" t="s">
        <v>99</v>
      </c>
      <c r="AE61" s="159" t="s">
        <v>863</v>
      </c>
      <c r="BE61" s="163" t="s">
        <v>349</v>
      </c>
      <c r="BF61" s="163"/>
      <c r="BG61" s="163"/>
      <c r="BH61" s="163"/>
      <c r="BI61" s="163">
        <v>1</v>
      </c>
      <c r="BJ61" s="163"/>
      <c r="BK61" s="163">
        <v>2</v>
      </c>
      <c r="BL61" s="163"/>
      <c r="BM61" s="163"/>
      <c r="BN61" s="163" t="s">
        <v>826</v>
      </c>
      <c r="BO61" s="163" t="s">
        <v>827</v>
      </c>
      <c r="BP61" s="163" t="s">
        <v>828</v>
      </c>
      <c r="BQ61" s="163" t="s">
        <v>237</v>
      </c>
      <c r="BR61" s="163" t="s">
        <v>829</v>
      </c>
      <c r="BS61" s="163"/>
      <c r="BT61" s="163"/>
      <c r="BU61" s="163" t="s">
        <v>261</v>
      </c>
      <c r="BV61" s="163" t="s">
        <v>830</v>
      </c>
      <c r="BW61" s="163" t="s">
        <v>831</v>
      </c>
      <c r="BX61" s="163" t="s">
        <v>832</v>
      </c>
      <c r="BY61" s="163" t="s">
        <v>864</v>
      </c>
      <c r="BZ61" s="163" t="s">
        <v>865</v>
      </c>
      <c r="CA61" s="163"/>
      <c r="CB61" s="163"/>
      <c r="CC61" s="163"/>
      <c r="CD61" s="163"/>
      <c r="CE61" s="163"/>
      <c r="CF61" s="163"/>
      <c r="CG61" s="163"/>
      <c r="CH61" s="163"/>
      <c r="CI61" s="163"/>
      <c r="CJ61" s="163"/>
    </row>
    <row r="62" spans="1:88" ht="16.5" customHeight="1" x14ac:dyDescent="0.25">
      <c r="A62" s="133">
        <v>62</v>
      </c>
      <c r="B62" s="134" t="str">
        <f>IF(法术书I!AA24="","",法术书I!AA24)</f>
        <v/>
      </c>
      <c r="C62" s="133" t="str">
        <f>IFERROR(VLOOKUP(B62,列表!$B:$B,1,FALSE),"QuQ")</f>
        <v/>
      </c>
      <c r="D62" s="135" t="str">
        <f>IFERROR(VLOOKUP(C62,列表!$B:$T,17,FALSE),"")</f>
        <v/>
      </c>
      <c r="E62" s="133">
        <v>62</v>
      </c>
      <c r="F62" s="134" t="str">
        <f>IF(法术书II!AA24="","",法术书II!AA24)</f>
        <v/>
      </c>
      <c r="G62" s="133" t="str">
        <f>IFERROR(VLOOKUP(F62,列表!$B:$B,1,FALSE),"QuQ")</f>
        <v/>
      </c>
      <c r="H62" s="135" t="str">
        <f>IFERROR(VLOOKUP(G62,列表!$B:$T,17,FALSE),"")</f>
        <v/>
      </c>
      <c r="I62" s="133">
        <v>62</v>
      </c>
      <c r="J62" s="134" t="str">
        <f>IF(法术书III!AA24="","",法术书III!AA24)</f>
        <v/>
      </c>
      <c r="K62" s="133" t="str">
        <f>IFERROR(VLOOKUP(J62,列表!$B:$B,1,FALSE),"QuQ")</f>
        <v/>
      </c>
      <c r="L62" s="135" t="str">
        <f>IFERROR(VLOOKUP(K62,列表!$B:$T,17,FALSE),"")</f>
        <v/>
      </c>
      <c r="R62" s="133">
        <v>12</v>
      </c>
      <c r="S62" s="133">
        <v>4</v>
      </c>
      <c r="W62" s="444" t="s">
        <v>512</v>
      </c>
      <c r="X62" s="156" t="str">
        <f t="shared" si="1"/>
        <v>轻弩伤害</v>
      </c>
      <c r="Y62" s="156" t="str">
        <f t="shared" si="2"/>
        <v>1d8</v>
      </c>
      <c r="AA62" s="159" t="s">
        <v>110</v>
      </c>
      <c r="AB62" s="159">
        <v>2</v>
      </c>
      <c r="AC62" s="159"/>
      <c r="AD62" s="159"/>
      <c r="AE62" s="159" t="s">
        <v>866</v>
      </c>
      <c r="BE62" s="163" t="s">
        <v>350</v>
      </c>
      <c r="BF62" s="163"/>
      <c r="BG62" s="163"/>
      <c r="BH62" s="163"/>
      <c r="BI62" s="163">
        <v>1</v>
      </c>
      <c r="BJ62" s="163"/>
      <c r="BK62" s="163">
        <v>2</v>
      </c>
      <c r="BL62" s="163"/>
      <c r="BM62" s="163"/>
      <c r="BN62" s="163" t="s">
        <v>826</v>
      </c>
      <c r="BO62" s="163" t="s">
        <v>827</v>
      </c>
      <c r="BP62" s="163" t="s">
        <v>828</v>
      </c>
      <c r="BQ62" s="163" t="s">
        <v>237</v>
      </c>
      <c r="BR62" s="163" t="s">
        <v>829</v>
      </c>
      <c r="BS62" s="163"/>
      <c r="BT62" s="163"/>
      <c r="BU62" s="163" t="s">
        <v>261</v>
      </c>
      <c r="BV62" s="163" t="s">
        <v>830</v>
      </c>
      <c r="BW62" s="163" t="s">
        <v>831</v>
      </c>
      <c r="BX62" s="163" t="s">
        <v>832</v>
      </c>
      <c r="BY62" s="163" t="s">
        <v>867</v>
      </c>
      <c r="BZ62" s="163" t="s">
        <v>868</v>
      </c>
      <c r="CA62" s="163"/>
      <c r="CB62" s="163"/>
      <c r="CC62" s="163"/>
      <c r="CD62" s="163"/>
      <c r="CE62" s="163"/>
      <c r="CF62" s="163"/>
      <c r="CG62" s="163"/>
      <c r="CH62" s="163"/>
      <c r="CI62" s="163"/>
      <c r="CJ62" s="163"/>
    </row>
    <row r="63" spans="1:88" ht="16.5" customHeight="1" x14ac:dyDescent="0.25">
      <c r="A63" s="133">
        <v>63</v>
      </c>
      <c r="B63" s="134" t="str">
        <f>IF(法术书I!AA25="","",法术书I!AA25)</f>
        <v/>
      </c>
      <c r="C63" s="133" t="str">
        <f>IFERROR(VLOOKUP(B63,列表!$B:$B,1,FALSE),"QuQ")</f>
        <v/>
      </c>
      <c r="D63" s="135" t="str">
        <f>IFERROR(VLOOKUP(C63,列表!$B:$T,17,FALSE),"")</f>
        <v/>
      </c>
      <c r="E63" s="133">
        <v>63</v>
      </c>
      <c r="F63" s="134" t="str">
        <f>IF(法术书II!AA25="","",法术书II!AA25)</f>
        <v/>
      </c>
      <c r="G63" s="133" t="str">
        <f>IFERROR(VLOOKUP(F63,列表!$B:$B,1,FALSE),"QuQ")</f>
        <v/>
      </c>
      <c r="H63" s="135" t="str">
        <f>IFERROR(VLOOKUP(G63,列表!$B:$T,17,FALSE),"")</f>
        <v/>
      </c>
      <c r="I63" s="133">
        <v>63</v>
      </c>
      <c r="J63" s="134" t="str">
        <f>IF(法术书III!AA25="","",法术书III!AA25)</f>
        <v/>
      </c>
      <c r="K63" s="133" t="str">
        <f>IFERROR(VLOOKUP(J63,列表!$B:$B,1,FALSE),"QuQ")</f>
        <v/>
      </c>
      <c r="L63" s="135" t="str">
        <f>IFERROR(VLOOKUP(K63,列表!$B:$T,17,FALSE),"")</f>
        <v/>
      </c>
      <c r="R63" s="133">
        <v>13</v>
      </c>
      <c r="S63" s="133">
        <v>5</v>
      </c>
      <c r="W63" s="444"/>
      <c r="X63" s="156" t="str">
        <f t="shared" si="1"/>
        <v>飞镖伤害</v>
      </c>
      <c r="Y63" s="156" t="str">
        <f t="shared" si="2"/>
        <v>1d4</v>
      </c>
      <c r="BE63" s="163" t="s">
        <v>351</v>
      </c>
      <c r="BF63" s="163">
        <v>1</v>
      </c>
      <c r="BG63" s="163"/>
      <c r="BH63" s="163"/>
      <c r="BI63" s="163"/>
      <c r="BJ63" s="163"/>
      <c r="BK63" s="163">
        <v>2</v>
      </c>
      <c r="BL63" s="163"/>
      <c r="BM63" s="163"/>
      <c r="BN63" s="163" t="s">
        <v>826</v>
      </c>
      <c r="BO63" s="163" t="s">
        <v>827</v>
      </c>
      <c r="BP63" s="163" t="s">
        <v>828</v>
      </c>
      <c r="BQ63" s="163" t="s">
        <v>237</v>
      </c>
      <c r="BR63" s="163" t="s">
        <v>829</v>
      </c>
      <c r="BS63" s="163"/>
      <c r="BT63" s="163"/>
      <c r="BU63" s="163" t="s">
        <v>261</v>
      </c>
      <c r="BV63" s="163" t="s">
        <v>830</v>
      </c>
      <c r="BW63" s="163" t="s">
        <v>831</v>
      </c>
      <c r="BX63" s="163" t="s">
        <v>832</v>
      </c>
      <c r="BY63" s="163" t="s">
        <v>869</v>
      </c>
      <c r="BZ63" s="163" t="s">
        <v>870</v>
      </c>
      <c r="CA63" s="163"/>
      <c r="CB63" s="163"/>
      <c r="CC63" s="163"/>
      <c r="CD63" s="163"/>
      <c r="CE63" s="163"/>
      <c r="CF63" s="163"/>
      <c r="CG63" s="163"/>
      <c r="CH63" s="163"/>
      <c r="CI63" s="163"/>
      <c r="CJ63" s="163"/>
    </row>
    <row r="64" spans="1:88" ht="16.5" customHeight="1" x14ac:dyDescent="0.25">
      <c r="A64" s="133">
        <v>64</v>
      </c>
      <c r="B64" s="134" t="str">
        <f>IF(法术书I!AA26="","",法术书I!AA26)</f>
        <v/>
      </c>
      <c r="C64" s="133" t="str">
        <f>IFERROR(VLOOKUP(B64,列表!$B:$B,1,FALSE),"QuQ")</f>
        <v/>
      </c>
      <c r="D64" s="135" t="str">
        <f>IFERROR(VLOOKUP(C64,列表!$B:$T,17,FALSE),"")</f>
        <v/>
      </c>
      <c r="E64" s="133">
        <v>64</v>
      </c>
      <c r="F64" s="134" t="str">
        <f>IF(法术书II!AA26="","",法术书II!AA26)</f>
        <v/>
      </c>
      <c r="G64" s="133" t="str">
        <f>IFERROR(VLOOKUP(F64,列表!$B:$B,1,FALSE),"QuQ")</f>
        <v/>
      </c>
      <c r="H64" s="135" t="str">
        <f>IFERROR(VLOOKUP(G64,列表!$B:$T,17,FALSE),"")</f>
        <v/>
      </c>
      <c r="I64" s="133">
        <v>64</v>
      </c>
      <c r="J64" s="134" t="str">
        <f>IF(法术书III!AA26="","",法术书III!AA26)</f>
        <v/>
      </c>
      <c r="K64" s="133" t="str">
        <f>IFERROR(VLOOKUP(J64,列表!$B:$B,1,FALSE),"QuQ")</f>
        <v/>
      </c>
      <c r="L64" s="135" t="str">
        <f>IFERROR(VLOOKUP(K64,列表!$B:$T,17,FALSE),"")</f>
        <v/>
      </c>
      <c r="R64" s="133">
        <v>14</v>
      </c>
      <c r="S64" s="133">
        <v>5</v>
      </c>
      <c r="W64" s="444"/>
      <c r="X64" s="156" t="str">
        <f t="shared" si="1"/>
        <v>短弓伤害</v>
      </c>
      <c r="Y64" s="156" t="str">
        <f t="shared" si="2"/>
        <v>1d6</v>
      </c>
      <c r="BE64" s="163" t="s">
        <v>373</v>
      </c>
      <c r="BF64" s="163"/>
      <c r="BG64" s="163">
        <v>2</v>
      </c>
      <c r="BH64" s="163"/>
      <c r="BI64" s="163"/>
      <c r="BJ64" s="163">
        <v>1</v>
      </c>
      <c r="BK64" s="163"/>
      <c r="BL64" s="163"/>
      <c r="BM64" s="163"/>
      <c r="BN64" s="163" t="s">
        <v>871</v>
      </c>
      <c r="BO64" s="163" t="s">
        <v>872</v>
      </c>
      <c r="BP64" s="163" t="s">
        <v>873</v>
      </c>
      <c r="BQ64" s="163" t="s">
        <v>874</v>
      </c>
      <c r="BR64" s="163" t="s">
        <v>875</v>
      </c>
      <c r="BS64" s="163"/>
      <c r="BT64" s="163"/>
      <c r="BU64" s="163" t="s">
        <v>876</v>
      </c>
      <c r="BV64" s="163" t="s">
        <v>877</v>
      </c>
      <c r="BW64" s="163"/>
      <c r="BX64" s="163"/>
      <c r="BY64" s="163"/>
      <c r="BZ64" s="163"/>
      <c r="CA64" s="163"/>
      <c r="CB64" s="163"/>
      <c r="CC64" s="163"/>
      <c r="CD64" s="163"/>
      <c r="CE64" s="163"/>
      <c r="CF64" s="163"/>
      <c r="CG64" s="163"/>
      <c r="CH64" s="163"/>
      <c r="CI64" s="163"/>
      <c r="CJ64" s="163"/>
    </row>
    <row r="65" spans="1:88" ht="16.5" customHeight="1" x14ac:dyDescent="0.25">
      <c r="A65" s="133">
        <v>65</v>
      </c>
      <c r="B65" s="134" t="str">
        <f>IF(法术书I!AA27="","",法术书I!AA27)</f>
        <v/>
      </c>
      <c r="C65" s="133" t="str">
        <f>IFERROR(VLOOKUP(B65,列表!$B:$B,1,FALSE),"QuQ")</f>
        <v/>
      </c>
      <c r="D65" s="135" t="str">
        <f>IFERROR(VLOOKUP(C65,列表!$B:$T,17,FALSE),"")</f>
        <v/>
      </c>
      <c r="E65" s="133">
        <v>65</v>
      </c>
      <c r="F65" s="134" t="str">
        <f>IF(法术书II!AA27="","",法术书II!AA27)</f>
        <v/>
      </c>
      <c r="G65" s="133" t="str">
        <f>IFERROR(VLOOKUP(F65,列表!$B:$B,1,FALSE),"QuQ")</f>
        <v/>
      </c>
      <c r="H65" s="135" t="str">
        <f>IFERROR(VLOOKUP(G65,列表!$B:$T,17,FALSE),"")</f>
        <v/>
      </c>
      <c r="I65" s="133">
        <v>65</v>
      </c>
      <c r="J65" s="134" t="str">
        <f>IF(法术书III!AA27="","",法术书III!AA27)</f>
        <v/>
      </c>
      <c r="K65" s="133" t="str">
        <f>IFERROR(VLOOKUP(J65,列表!$B:$B,1,FALSE),"QuQ")</f>
        <v/>
      </c>
      <c r="L65" s="135" t="str">
        <f>IFERROR(VLOOKUP(K65,列表!$B:$T,17,FALSE),"")</f>
        <v/>
      </c>
      <c r="R65" s="133">
        <v>15</v>
      </c>
      <c r="S65" s="133">
        <v>5</v>
      </c>
      <c r="W65" s="444"/>
      <c r="X65" s="156" t="str">
        <f t="shared" si="1"/>
        <v>投石索伤害</v>
      </c>
      <c r="Y65" s="156" t="str">
        <f t="shared" si="2"/>
        <v>1d4</v>
      </c>
      <c r="BE65" s="163" t="s">
        <v>392</v>
      </c>
      <c r="BF65" s="163"/>
      <c r="BG65" s="163"/>
      <c r="BH65" s="163">
        <v>2</v>
      </c>
      <c r="BI65" s="163"/>
      <c r="BJ65" s="163"/>
      <c r="BK65" s="163"/>
      <c r="BL65" s="163"/>
      <c r="BM65" s="163"/>
      <c r="BN65" s="163" t="s">
        <v>878</v>
      </c>
      <c r="BO65" s="163" t="s">
        <v>879</v>
      </c>
      <c r="BP65" s="163" t="s">
        <v>880</v>
      </c>
      <c r="BQ65" s="163" t="s">
        <v>881</v>
      </c>
      <c r="BR65" s="163" t="s">
        <v>882</v>
      </c>
      <c r="BS65" s="163"/>
      <c r="BT65" s="163"/>
      <c r="BU65" s="163"/>
      <c r="BV65" s="163"/>
      <c r="BW65" s="163"/>
      <c r="BX65" s="163"/>
      <c r="BY65" s="163"/>
      <c r="BZ65" s="163"/>
      <c r="CA65" s="163"/>
      <c r="CB65" s="163"/>
      <c r="CC65" s="163"/>
      <c r="CD65" s="163"/>
      <c r="CE65" s="163"/>
      <c r="CF65" s="163"/>
      <c r="CG65" s="163"/>
      <c r="CH65" s="163"/>
      <c r="CI65" s="163"/>
      <c r="CJ65" s="163"/>
    </row>
    <row r="66" spans="1:88" ht="16.5" customHeight="1" x14ac:dyDescent="0.25">
      <c r="A66" s="133">
        <v>66</v>
      </c>
      <c r="B66" s="134" t="str">
        <f>IF(法术书I!AA28="","",法术书I!AA28)</f>
        <v/>
      </c>
      <c r="C66" s="133" t="str">
        <f>IFERROR(VLOOKUP(B66,列表!$B:$B,1,FALSE),"QuQ")</f>
        <v/>
      </c>
      <c r="D66" s="135" t="str">
        <f>IFERROR(VLOOKUP(C66,列表!$B:$T,17,FALSE),"")</f>
        <v/>
      </c>
      <c r="E66" s="133">
        <v>66</v>
      </c>
      <c r="F66" s="134" t="str">
        <f>IF(法术书II!AA28="","",法术书II!AA28)</f>
        <v/>
      </c>
      <c r="G66" s="133" t="str">
        <f>IFERROR(VLOOKUP(F66,列表!$B:$B,1,FALSE),"QuQ")</f>
        <v/>
      </c>
      <c r="H66" s="135" t="str">
        <f>IFERROR(VLOOKUP(G66,列表!$B:$T,17,FALSE),"")</f>
        <v/>
      </c>
      <c r="I66" s="133">
        <v>66</v>
      </c>
      <c r="J66" s="134" t="str">
        <f>IF(法术书III!AA28="","",法术书III!AA28)</f>
        <v/>
      </c>
      <c r="K66" s="133" t="str">
        <f>IFERROR(VLOOKUP(J66,列表!$B:$B,1,FALSE),"QuQ")</f>
        <v/>
      </c>
      <c r="L66" s="135" t="str">
        <f>IFERROR(VLOOKUP(K66,列表!$B:$T,17,FALSE),"")</f>
        <v/>
      </c>
      <c r="R66" s="133">
        <v>16</v>
      </c>
      <c r="S66" s="133">
        <v>5</v>
      </c>
      <c r="W66" s="443" t="s">
        <v>575</v>
      </c>
      <c r="X66" s="151" t="str">
        <f t="shared" si="1"/>
        <v>战斧伤害</v>
      </c>
      <c r="Y66" s="151" t="str">
        <f t="shared" si="2"/>
        <v>1d8</v>
      </c>
      <c r="BE66" s="163" t="s">
        <v>393</v>
      </c>
      <c r="BF66" s="163"/>
      <c r="BG66" s="163">
        <v>1</v>
      </c>
      <c r="BH66" s="163">
        <v>2</v>
      </c>
      <c r="BI66" s="163"/>
      <c r="BJ66" s="163"/>
      <c r="BK66" s="163"/>
      <c r="BL66" s="163"/>
      <c r="BM66" s="163"/>
      <c r="BN66" s="163" t="s">
        <v>878</v>
      </c>
      <c r="BO66" s="163" t="s">
        <v>879</v>
      </c>
      <c r="BP66" s="163" t="s">
        <v>880</v>
      </c>
      <c r="BQ66" s="163" t="s">
        <v>881</v>
      </c>
      <c r="BR66" s="163" t="s">
        <v>882</v>
      </c>
      <c r="BS66" s="163"/>
      <c r="BT66" s="163"/>
      <c r="BU66" s="163" t="s">
        <v>883</v>
      </c>
      <c r="BV66" s="163" t="s">
        <v>884</v>
      </c>
      <c r="BW66" s="163" t="s">
        <v>885</v>
      </c>
      <c r="BX66" s="163" t="s">
        <v>886</v>
      </c>
      <c r="BY66" s="163"/>
      <c r="BZ66" s="163"/>
      <c r="CA66" s="163"/>
      <c r="CB66" s="163"/>
      <c r="CC66" s="163"/>
      <c r="CD66" s="163"/>
      <c r="CE66" s="163"/>
      <c r="CF66" s="163"/>
      <c r="CG66" s="163"/>
      <c r="CH66" s="163"/>
      <c r="CI66" s="163"/>
      <c r="CJ66" s="163"/>
    </row>
    <row r="67" spans="1:88" ht="16.5" customHeight="1" x14ac:dyDescent="0.25">
      <c r="A67" s="133">
        <v>67</v>
      </c>
      <c r="B67" s="134" t="str">
        <f>IF(法术书I!AA29="","",法术书I!AA29)</f>
        <v/>
      </c>
      <c r="C67" s="133" t="str">
        <f>IFERROR(VLOOKUP(B67,列表!$B:$B,1,FALSE),"QuQ")</f>
        <v/>
      </c>
      <c r="D67" s="135" t="str">
        <f>IFERROR(VLOOKUP(C67,列表!$B:$T,17,FALSE),"")</f>
        <v/>
      </c>
      <c r="E67" s="133">
        <v>67</v>
      </c>
      <c r="F67" s="134" t="str">
        <f>IF(法术书II!AA29="","",法术书II!AA29)</f>
        <v/>
      </c>
      <c r="G67" s="133" t="str">
        <f>IFERROR(VLOOKUP(F67,列表!$B:$B,1,FALSE),"QuQ")</f>
        <v/>
      </c>
      <c r="H67" s="135" t="str">
        <f>IFERROR(VLOOKUP(G67,列表!$B:$T,17,FALSE),"")</f>
        <v/>
      </c>
      <c r="I67" s="133">
        <v>67</v>
      </c>
      <c r="J67" s="134" t="str">
        <f>IF(法术书III!AA29="","",法术书III!AA29)</f>
        <v/>
      </c>
      <c r="K67" s="133" t="str">
        <f>IFERROR(VLOOKUP(J67,列表!$B:$B,1,FALSE),"QuQ")</f>
        <v/>
      </c>
      <c r="L67" s="135" t="str">
        <f>IFERROR(VLOOKUP(K67,列表!$B:$T,17,FALSE),"")</f>
        <v/>
      </c>
      <c r="R67" s="133">
        <v>17</v>
      </c>
      <c r="S67" s="133">
        <v>6</v>
      </c>
      <c r="W67" s="443"/>
      <c r="X67" s="151" t="str">
        <f t="shared" si="1"/>
        <v>链枷伤害</v>
      </c>
      <c r="Y67" s="151" t="str">
        <f t="shared" si="2"/>
        <v>1d8</v>
      </c>
      <c r="BE67" s="163" t="s">
        <v>394</v>
      </c>
      <c r="BF67" s="163">
        <v>1</v>
      </c>
      <c r="BG67" s="163"/>
      <c r="BH67" s="163">
        <v>2</v>
      </c>
      <c r="BI67" s="163"/>
      <c r="BJ67" s="163"/>
      <c r="BK67" s="163"/>
      <c r="BL67" s="163"/>
      <c r="BM67" s="163"/>
      <c r="BN67" s="163" t="s">
        <v>878</v>
      </c>
      <c r="BO67" s="163" t="s">
        <v>879</v>
      </c>
      <c r="BP67" s="163" t="s">
        <v>880</v>
      </c>
      <c r="BQ67" s="163" t="s">
        <v>881</v>
      </c>
      <c r="BR67" s="163" t="s">
        <v>882</v>
      </c>
      <c r="BS67" s="163"/>
      <c r="BT67" s="163"/>
      <c r="BU67" s="163" t="s">
        <v>887</v>
      </c>
      <c r="BV67" s="163" t="s">
        <v>888</v>
      </c>
      <c r="BW67" s="163" t="s">
        <v>889</v>
      </c>
      <c r="BX67" s="163" t="s">
        <v>890</v>
      </c>
      <c r="BY67" s="163"/>
      <c r="BZ67" s="163"/>
      <c r="CA67" s="163"/>
      <c r="CB67" s="163"/>
      <c r="CC67" s="163"/>
      <c r="CD67" s="163"/>
      <c r="CE67" s="163"/>
      <c r="CF67" s="163"/>
      <c r="CG67" s="163"/>
      <c r="CH67" s="163"/>
      <c r="CI67" s="163"/>
      <c r="CJ67" s="163"/>
    </row>
    <row r="68" spans="1:88" ht="16.5" customHeight="1" x14ac:dyDescent="0.25">
      <c r="A68" s="133">
        <v>68</v>
      </c>
      <c r="B68" s="134" t="str">
        <f>IF(法术书I!AA30="","",法术书I!AA30)</f>
        <v/>
      </c>
      <c r="C68" s="133" t="str">
        <f>IFERROR(VLOOKUP(B68,列表!$B:$B,1,FALSE),"QuQ")</f>
        <v/>
      </c>
      <c r="D68" s="135" t="str">
        <f>IFERROR(VLOOKUP(C68,列表!$B:$T,17,FALSE),"")</f>
        <v/>
      </c>
      <c r="E68" s="133">
        <v>68</v>
      </c>
      <c r="F68" s="134" t="str">
        <f>IF(法术书II!AA30="","",法术书II!AA30)</f>
        <v/>
      </c>
      <c r="G68" s="133" t="str">
        <f>IFERROR(VLOOKUP(F68,列表!$B:$B,1,FALSE),"QuQ")</f>
        <v/>
      </c>
      <c r="H68" s="135" t="str">
        <f>IFERROR(VLOOKUP(G68,列表!$B:$T,17,FALSE),"")</f>
        <v/>
      </c>
      <c r="I68" s="133">
        <v>68</v>
      </c>
      <c r="J68" s="134" t="str">
        <f>IF(法术书III!AA30="","",法术书III!AA30)</f>
        <v/>
      </c>
      <c r="K68" s="133" t="str">
        <f>IFERROR(VLOOKUP(J68,列表!$B:$B,1,FALSE),"QuQ")</f>
        <v/>
      </c>
      <c r="L68" s="135" t="str">
        <f>IFERROR(VLOOKUP(K68,列表!$B:$T,17,FALSE),"")</f>
        <v/>
      </c>
      <c r="R68" s="133">
        <v>18</v>
      </c>
      <c r="S68" s="133">
        <v>6</v>
      </c>
      <c r="W68" s="443"/>
      <c r="X68" s="151" t="str">
        <f t="shared" si="1"/>
        <v>长柄刀伤害</v>
      </c>
      <c r="Y68" s="151" t="str">
        <f t="shared" si="2"/>
        <v>1d10</v>
      </c>
      <c r="BE68" s="163" t="s">
        <v>395</v>
      </c>
      <c r="BF68" s="163"/>
      <c r="BG68" s="163"/>
      <c r="BH68" s="163">
        <v>2</v>
      </c>
      <c r="BI68" s="163">
        <v>1</v>
      </c>
      <c r="BJ68" s="163"/>
      <c r="BK68" s="163"/>
      <c r="BL68" s="163"/>
      <c r="BM68" s="163"/>
      <c r="BN68" s="163" t="s">
        <v>878</v>
      </c>
      <c r="BO68" s="163" t="s">
        <v>879</v>
      </c>
      <c r="BP68" s="163" t="s">
        <v>880</v>
      </c>
      <c r="BQ68" s="163" t="s">
        <v>881</v>
      </c>
      <c r="BR68" s="163" t="s">
        <v>882</v>
      </c>
      <c r="BS68" s="163"/>
      <c r="BT68" s="163"/>
      <c r="BU68" s="163" t="s">
        <v>261</v>
      </c>
      <c r="BV68" s="163" t="s">
        <v>891</v>
      </c>
      <c r="BW68" s="163" t="s">
        <v>892</v>
      </c>
      <c r="BX68" s="163" t="s">
        <v>893</v>
      </c>
      <c r="BY68" s="163" t="s">
        <v>894</v>
      </c>
      <c r="BZ68" s="163" t="s">
        <v>895</v>
      </c>
      <c r="CA68" s="163"/>
      <c r="CB68" s="163"/>
      <c r="CC68" s="163"/>
      <c r="CD68" s="163"/>
      <c r="CE68" s="163"/>
      <c r="CF68" s="163"/>
      <c r="CG68" s="163"/>
      <c r="CH68" s="163"/>
      <c r="CI68" s="163"/>
      <c r="CJ68" s="163"/>
    </row>
    <row r="69" spans="1:88" ht="16.5" customHeight="1" x14ac:dyDescent="0.25">
      <c r="A69" s="133">
        <v>69</v>
      </c>
      <c r="B69" s="134" t="str">
        <f>IF(法术书I!AA31="","",法术书I!AA31)</f>
        <v/>
      </c>
      <c r="C69" s="133" t="str">
        <f>IFERROR(VLOOKUP(B69,列表!$B:$B,1,FALSE),"QuQ")</f>
        <v/>
      </c>
      <c r="D69" s="135" t="str">
        <f>IFERROR(VLOOKUP(C69,列表!$B:$T,17,FALSE),"")</f>
        <v/>
      </c>
      <c r="E69" s="133">
        <v>69</v>
      </c>
      <c r="F69" s="134" t="str">
        <f>IF(法术书II!AA31="","",法术书II!AA31)</f>
        <v/>
      </c>
      <c r="G69" s="133" t="str">
        <f>IFERROR(VLOOKUP(F69,列表!$B:$B,1,FALSE),"QuQ")</f>
        <v/>
      </c>
      <c r="H69" s="135" t="str">
        <f>IFERROR(VLOOKUP(G69,列表!$B:$T,17,FALSE),"")</f>
        <v/>
      </c>
      <c r="I69" s="133">
        <v>69</v>
      </c>
      <c r="J69" s="134" t="str">
        <f>IF(法术书III!AA31="","",法术书III!AA31)</f>
        <v/>
      </c>
      <c r="K69" s="133" t="str">
        <f>IFERROR(VLOOKUP(J69,列表!$B:$B,1,FALSE),"QuQ")</f>
        <v/>
      </c>
      <c r="L69" s="135" t="str">
        <f>IFERROR(VLOOKUP(K69,列表!$B:$T,17,FALSE),"")</f>
        <v/>
      </c>
      <c r="R69" s="133">
        <v>19</v>
      </c>
      <c r="S69" s="133">
        <v>6</v>
      </c>
      <c r="W69" s="443"/>
      <c r="X69" s="151" t="str">
        <f t="shared" si="1"/>
        <v>巨斧伤害</v>
      </c>
      <c r="Y69" s="151" t="str">
        <f t="shared" si="2"/>
        <v>1d12</v>
      </c>
      <c r="BE69" s="163" t="s">
        <v>396</v>
      </c>
      <c r="BF69" s="163"/>
      <c r="BG69" s="163"/>
      <c r="BH69" s="163">
        <v>2</v>
      </c>
      <c r="BI69" s="163"/>
      <c r="BJ69" s="163">
        <v>1</v>
      </c>
      <c r="BK69" s="163"/>
      <c r="BL69" s="163"/>
      <c r="BM69" s="163"/>
      <c r="BN69" s="163" t="s">
        <v>878</v>
      </c>
      <c r="BO69" s="163" t="s">
        <v>879</v>
      </c>
      <c r="BP69" s="163" t="s">
        <v>880</v>
      </c>
      <c r="BQ69" s="163" t="s">
        <v>881</v>
      </c>
      <c r="BR69" s="163" t="s">
        <v>882</v>
      </c>
      <c r="BS69" s="163"/>
      <c r="BT69" s="163"/>
      <c r="BU69" s="163" t="s">
        <v>896</v>
      </c>
      <c r="BV69" s="163" t="s">
        <v>897</v>
      </c>
      <c r="BW69" s="163" t="s">
        <v>898</v>
      </c>
      <c r="BX69" s="163" t="s">
        <v>899</v>
      </c>
      <c r="BY69" s="163" t="s">
        <v>900</v>
      </c>
      <c r="BZ69" s="163" t="s">
        <v>901</v>
      </c>
      <c r="CA69" s="163" t="s">
        <v>902</v>
      </c>
      <c r="CB69" s="163" t="s">
        <v>903</v>
      </c>
      <c r="CC69" s="163"/>
      <c r="CD69" s="163"/>
      <c r="CE69" s="163"/>
      <c r="CF69" s="163"/>
      <c r="CG69" s="163"/>
      <c r="CH69" s="163"/>
      <c r="CI69" s="163"/>
      <c r="CJ69" s="163"/>
    </row>
    <row r="70" spans="1:88" ht="16.5" customHeight="1" x14ac:dyDescent="0.25">
      <c r="A70" s="133">
        <v>70</v>
      </c>
      <c r="B70" s="134" t="str">
        <f>IF(法术书I!AA32="","",法术书I!AA32)</f>
        <v/>
      </c>
      <c r="C70" s="133" t="str">
        <f>IFERROR(VLOOKUP(B70,列表!$B:$B,1,FALSE),"QuQ")</f>
        <v/>
      </c>
      <c r="D70" s="135" t="str">
        <f>IFERROR(VLOOKUP(C70,列表!$B:$T,17,FALSE),"")</f>
        <v/>
      </c>
      <c r="E70" s="133">
        <v>70</v>
      </c>
      <c r="F70" s="134" t="str">
        <f>IF(法术书II!AA32="","",法术书II!AA32)</f>
        <v/>
      </c>
      <c r="G70" s="133" t="str">
        <f>IFERROR(VLOOKUP(F70,列表!$B:$B,1,FALSE),"QuQ")</f>
        <v/>
      </c>
      <c r="H70" s="135" t="str">
        <f>IFERROR(VLOOKUP(G70,列表!$B:$T,17,FALSE),"")</f>
        <v/>
      </c>
      <c r="I70" s="133">
        <v>70</v>
      </c>
      <c r="J70" s="134" t="str">
        <f>IF(法术书III!AA32="","",法术书III!AA32)</f>
        <v/>
      </c>
      <c r="K70" s="133" t="str">
        <f>IFERROR(VLOOKUP(J70,列表!$B:$B,1,FALSE),"QuQ")</f>
        <v/>
      </c>
      <c r="L70" s="135" t="str">
        <f>IFERROR(VLOOKUP(K70,列表!$B:$T,17,FALSE),"")</f>
        <v/>
      </c>
      <c r="R70" s="133">
        <v>20</v>
      </c>
      <c r="S70" s="133">
        <v>6</v>
      </c>
      <c r="W70" s="443"/>
      <c r="X70" s="151" t="str">
        <f t="shared" si="1"/>
        <v>巨剑伤害</v>
      </c>
      <c r="Y70" s="151" t="str">
        <f t="shared" si="2"/>
        <v>2d6</v>
      </c>
      <c r="BE70" s="163" t="s">
        <v>419</v>
      </c>
      <c r="BF70" s="163">
        <v>1</v>
      </c>
      <c r="BG70" s="163"/>
      <c r="BH70" s="163"/>
      <c r="BI70" s="163"/>
      <c r="BJ70" s="163">
        <v>2</v>
      </c>
      <c r="BK70" s="163"/>
      <c r="BL70" s="163"/>
      <c r="BM70" s="163"/>
      <c r="BN70" s="163" t="s">
        <v>904</v>
      </c>
      <c r="BO70" s="163" t="s">
        <v>905</v>
      </c>
      <c r="BP70" s="163" t="s">
        <v>906</v>
      </c>
      <c r="BQ70" s="163" t="s">
        <v>907</v>
      </c>
      <c r="BR70" s="163" t="s">
        <v>908</v>
      </c>
      <c r="BS70" s="163"/>
      <c r="BT70" s="163"/>
      <c r="BU70" s="163" t="s">
        <v>909</v>
      </c>
      <c r="BV70" s="163" t="s">
        <v>910</v>
      </c>
      <c r="BW70" s="163" t="s">
        <v>911</v>
      </c>
      <c r="BX70" s="163" t="s">
        <v>912</v>
      </c>
      <c r="BY70" s="163" t="s">
        <v>913</v>
      </c>
      <c r="BZ70" s="163" t="s">
        <v>914</v>
      </c>
      <c r="CA70" s="163" t="s">
        <v>915</v>
      </c>
      <c r="CB70" s="163" t="s">
        <v>916</v>
      </c>
      <c r="CC70" s="163"/>
      <c r="CD70" s="163"/>
      <c r="CE70" s="163"/>
      <c r="CF70" s="163"/>
      <c r="CG70" s="163"/>
      <c r="CH70" s="163"/>
      <c r="CI70" s="163"/>
      <c r="CJ70" s="163"/>
    </row>
    <row r="71" spans="1:88" ht="16.5" customHeight="1" x14ac:dyDescent="0.25">
      <c r="A71" s="133">
        <v>71</v>
      </c>
      <c r="B71" s="134" t="str">
        <f>IF(法术书I!AA33="","",法术书I!AA33)</f>
        <v/>
      </c>
      <c r="C71" s="133" t="str">
        <f>IFERROR(VLOOKUP(B71,列表!$B:$B,1,FALSE),"QuQ")</f>
        <v/>
      </c>
      <c r="D71" s="135" t="str">
        <f>IFERROR(VLOOKUP(C71,列表!$B:$T,17,FALSE),"")</f>
        <v/>
      </c>
      <c r="E71" s="133">
        <v>71</v>
      </c>
      <c r="F71" s="134" t="str">
        <f>IF(法术书II!AA33="","",法术书II!AA33)</f>
        <v/>
      </c>
      <c r="G71" s="133" t="str">
        <f>IFERROR(VLOOKUP(F71,列表!$B:$B,1,FALSE),"QuQ")</f>
        <v/>
      </c>
      <c r="H71" s="135" t="str">
        <f>IFERROR(VLOOKUP(G71,列表!$B:$T,17,FALSE),"")</f>
        <v/>
      </c>
      <c r="I71" s="133">
        <v>71</v>
      </c>
      <c r="J71" s="134" t="str">
        <f>IF(法术书III!AA33="","",法术书III!AA33)</f>
        <v/>
      </c>
      <c r="K71" s="133" t="str">
        <f>IFERROR(VLOOKUP(J71,列表!$B:$B,1,FALSE),"QuQ")</f>
        <v/>
      </c>
      <c r="L71" s="135" t="str">
        <f>IFERROR(VLOOKUP(K71,列表!$B:$T,17,FALSE),"")</f>
        <v/>
      </c>
      <c r="W71" s="443"/>
      <c r="X71" s="151" t="str">
        <f t="shared" si="1"/>
        <v>戟伤害</v>
      </c>
      <c r="Y71" s="151" t="str">
        <f t="shared" si="2"/>
        <v>1d10</v>
      </c>
      <c r="BE71" s="163" t="s">
        <v>434</v>
      </c>
      <c r="BF71" s="163">
        <v>2</v>
      </c>
      <c r="BG71" s="163"/>
      <c r="BH71" s="163">
        <v>1</v>
      </c>
      <c r="BI71" s="163"/>
      <c r="BJ71" s="163"/>
      <c r="BK71" s="163"/>
      <c r="BL71" s="163"/>
      <c r="BM71" s="163"/>
      <c r="BN71" s="163" t="s">
        <v>917</v>
      </c>
      <c r="BO71" s="163" t="s">
        <v>918</v>
      </c>
      <c r="BP71" s="163" t="s">
        <v>919</v>
      </c>
      <c r="BQ71" s="163" t="s">
        <v>920</v>
      </c>
      <c r="BR71" s="163" t="s">
        <v>921</v>
      </c>
      <c r="BS71" s="163"/>
      <c r="BT71" s="163"/>
      <c r="BU71" s="163" t="s">
        <v>922</v>
      </c>
      <c r="BV71" s="163" t="s">
        <v>923</v>
      </c>
      <c r="BW71" s="163" t="s">
        <v>924</v>
      </c>
      <c r="BX71" s="163" t="s">
        <v>925</v>
      </c>
      <c r="BY71" s="163" t="s">
        <v>926</v>
      </c>
      <c r="BZ71" s="163" t="s">
        <v>927</v>
      </c>
      <c r="CA71" s="163" t="s">
        <v>928</v>
      </c>
      <c r="CB71" s="163" t="s">
        <v>929</v>
      </c>
      <c r="CC71" s="163"/>
      <c r="CD71" s="163"/>
      <c r="CE71" s="163"/>
      <c r="CF71" s="163"/>
      <c r="CG71" s="163"/>
      <c r="CH71" s="163"/>
      <c r="CI71" s="163"/>
      <c r="CJ71" s="163"/>
    </row>
    <row r="72" spans="1:88" ht="16.5" customHeight="1" x14ac:dyDescent="0.25">
      <c r="A72" s="133">
        <v>72</v>
      </c>
      <c r="B72" s="134" t="str">
        <f>IF(法术书I!AA34="","",法术书I!AA34)</f>
        <v/>
      </c>
      <c r="C72" s="133" t="str">
        <f>IFERROR(VLOOKUP(B72,列表!$B:$B,1,FALSE),"QuQ")</f>
        <v/>
      </c>
      <c r="D72" s="135" t="str">
        <f>IFERROR(VLOOKUP(C72,列表!$B:$T,17,FALSE),"")</f>
        <v/>
      </c>
      <c r="E72" s="133">
        <v>72</v>
      </c>
      <c r="F72" s="134" t="str">
        <f>IF(法术书II!AA34="","",法术书II!AA34)</f>
        <v/>
      </c>
      <c r="G72" s="133" t="str">
        <f>IFERROR(VLOOKUP(F72,列表!$B:$B,1,FALSE),"QuQ")</f>
        <v/>
      </c>
      <c r="H72" s="135" t="str">
        <f>IFERROR(VLOOKUP(G72,列表!$B:$T,17,FALSE),"")</f>
        <v/>
      </c>
      <c r="I72" s="133">
        <v>72</v>
      </c>
      <c r="J72" s="134" t="str">
        <f>IF(法术书III!AA34="","",法术书III!AA34)</f>
        <v/>
      </c>
      <c r="K72" s="133" t="str">
        <f>IFERROR(VLOOKUP(J72,列表!$B:$B,1,FALSE),"QuQ")</f>
        <v/>
      </c>
      <c r="L72" s="135" t="str">
        <f>IFERROR(VLOOKUP(K72,列表!$B:$T,17,FALSE),"")</f>
        <v/>
      </c>
      <c r="W72" s="443"/>
      <c r="X72" s="151" t="str">
        <f t="shared" si="1"/>
        <v>骑枪伤害</v>
      </c>
      <c r="Y72" s="151" t="str">
        <f t="shared" si="2"/>
        <v>1d12</v>
      </c>
      <c r="BE72" s="163" t="s">
        <v>445</v>
      </c>
      <c r="BF72" s="163"/>
      <c r="BG72" s="163">
        <v>2</v>
      </c>
      <c r="BH72" s="163"/>
      <c r="BI72" s="163"/>
      <c r="BJ72" s="163">
        <v>1</v>
      </c>
      <c r="BK72" s="163"/>
      <c r="BL72" s="163"/>
      <c r="BM72" s="163"/>
      <c r="BN72" s="163" t="s">
        <v>930</v>
      </c>
      <c r="BO72" s="163" t="s">
        <v>931</v>
      </c>
      <c r="BP72" s="163" t="s">
        <v>932</v>
      </c>
      <c r="BQ72" s="163" t="s">
        <v>259</v>
      </c>
      <c r="BR72" s="163" t="s">
        <v>933</v>
      </c>
      <c r="BS72" s="163"/>
      <c r="BT72" s="163"/>
      <c r="BU72" s="163" t="s">
        <v>934</v>
      </c>
      <c r="BV72" s="163" t="s">
        <v>935</v>
      </c>
      <c r="BW72" s="163" t="s">
        <v>936</v>
      </c>
      <c r="BX72" s="163" t="s">
        <v>937</v>
      </c>
      <c r="BY72" s="163" t="s">
        <v>938</v>
      </c>
      <c r="BZ72" s="163" t="s">
        <v>939</v>
      </c>
      <c r="CA72" s="163"/>
      <c r="CB72" s="163"/>
      <c r="CC72" s="163"/>
      <c r="CD72" s="163"/>
      <c r="CE72" s="163"/>
      <c r="CF72" s="163"/>
      <c r="CG72" s="163"/>
      <c r="CH72" s="163"/>
      <c r="CI72" s="163"/>
      <c r="CJ72" s="163"/>
    </row>
    <row r="73" spans="1:88" ht="16.5" customHeight="1" x14ac:dyDescent="0.25">
      <c r="A73" s="133">
        <v>73</v>
      </c>
      <c r="B73" s="134" t="str">
        <f>IF(法术书I!AA35="","",法术书I!AA35)</f>
        <v/>
      </c>
      <c r="C73" s="133" t="str">
        <f>IFERROR(VLOOKUP(B73,列表!$B:$B,1,FALSE),"QuQ")</f>
        <v/>
      </c>
      <c r="D73" s="135" t="str">
        <f>IFERROR(VLOOKUP(C73,列表!$B:$T,17,FALSE),"")</f>
        <v/>
      </c>
      <c r="E73" s="133">
        <v>73</v>
      </c>
      <c r="F73" s="134" t="str">
        <f>IF(法术书II!AA35="","",法术书II!AA35)</f>
        <v/>
      </c>
      <c r="G73" s="133" t="str">
        <f>IFERROR(VLOOKUP(F73,列表!$B:$B,1,FALSE),"QuQ")</f>
        <v/>
      </c>
      <c r="H73" s="135" t="str">
        <f>IFERROR(VLOOKUP(G73,列表!$B:$T,17,FALSE),"")</f>
        <v/>
      </c>
      <c r="I73" s="133">
        <v>73</v>
      </c>
      <c r="J73" s="134" t="str">
        <f>IF(法术书III!AA35="","",法术书III!AA35)</f>
        <v/>
      </c>
      <c r="K73" s="133" t="str">
        <f>IFERROR(VLOOKUP(J73,列表!$B:$B,1,FALSE),"QuQ")</f>
        <v/>
      </c>
      <c r="L73" s="135" t="str">
        <f>IFERROR(VLOOKUP(K73,列表!$B:$T,17,FALSE),"")</f>
        <v/>
      </c>
      <c r="W73" s="443"/>
      <c r="X73" s="151" t="str">
        <f t="shared" si="1"/>
        <v>长剑伤害</v>
      </c>
      <c r="Y73" s="151" t="str">
        <f t="shared" si="2"/>
        <v>1d8</v>
      </c>
      <c r="BE73" s="163" t="s">
        <v>458</v>
      </c>
      <c r="BF73" s="163"/>
      <c r="BG73" s="163"/>
      <c r="BH73" s="163">
        <v>2</v>
      </c>
      <c r="BI73" s="163"/>
      <c r="BJ73" s="163">
        <v>1</v>
      </c>
      <c r="BK73" s="163"/>
      <c r="BL73" s="163"/>
      <c r="BM73" s="163"/>
      <c r="BN73" s="163" t="s">
        <v>940</v>
      </c>
      <c r="BO73" s="163" t="s">
        <v>941</v>
      </c>
      <c r="BP73" s="163" t="s">
        <v>942</v>
      </c>
      <c r="BQ73" s="163" t="s">
        <v>943</v>
      </c>
      <c r="BR73" s="163" t="s">
        <v>944</v>
      </c>
      <c r="BS73" s="163"/>
      <c r="BT73" s="163"/>
      <c r="BU73" s="163" t="s">
        <v>945</v>
      </c>
      <c r="BV73" s="163" t="s">
        <v>946</v>
      </c>
      <c r="BW73" s="163" t="s">
        <v>947</v>
      </c>
      <c r="BX73" s="163" t="s">
        <v>948</v>
      </c>
      <c r="BY73" s="163" t="s">
        <v>949</v>
      </c>
      <c r="BZ73" s="163" t="s">
        <v>950</v>
      </c>
      <c r="CA73" s="163" t="s">
        <v>951</v>
      </c>
      <c r="CB73" s="163" t="s">
        <v>952</v>
      </c>
      <c r="CC73" s="163" t="s">
        <v>953</v>
      </c>
      <c r="CD73" s="163" t="s">
        <v>954</v>
      </c>
      <c r="CE73" s="163" t="s">
        <v>955</v>
      </c>
      <c r="CF73" s="163" t="s">
        <v>956</v>
      </c>
      <c r="CG73" s="163"/>
      <c r="CH73" s="163"/>
      <c r="CI73" s="163"/>
      <c r="CJ73" s="163"/>
    </row>
    <row r="74" spans="1:88" ht="16.5" customHeight="1" x14ac:dyDescent="0.25">
      <c r="A74" s="133">
        <v>74</v>
      </c>
      <c r="B74" s="134" t="str">
        <f>IF(法术书I!AA36="","",法术书I!AA36)</f>
        <v/>
      </c>
      <c r="C74" s="133" t="str">
        <f>IFERROR(VLOOKUP(B74,列表!$B:$B,1,FALSE),"QuQ")</f>
        <v/>
      </c>
      <c r="D74" s="135" t="str">
        <f>IFERROR(VLOOKUP(C74,列表!$B:$T,17,FALSE),"")</f>
        <v/>
      </c>
      <c r="E74" s="133">
        <v>74</v>
      </c>
      <c r="F74" s="134" t="str">
        <f>IF(法术书II!AA36="","",法术书II!AA36)</f>
        <v/>
      </c>
      <c r="G74" s="133" t="str">
        <f>IFERROR(VLOOKUP(F74,列表!$B:$B,1,FALSE),"QuQ")</f>
        <v/>
      </c>
      <c r="H74" s="135" t="str">
        <f>IFERROR(VLOOKUP(G74,列表!$B:$T,17,FALSE),"")</f>
        <v/>
      </c>
      <c r="I74" s="133">
        <v>74</v>
      </c>
      <c r="J74" s="134" t="str">
        <f>IF(法术书III!AA36="","",法术书III!AA36)</f>
        <v/>
      </c>
      <c r="K74" s="133" t="str">
        <f>IFERROR(VLOOKUP(J74,列表!$B:$B,1,FALSE),"QuQ")</f>
        <v/>
      </c>
      <c r="L74" s="135" t="str">
        <f>IFERROR(VLOOKUP(K74,列表!$B:$T,17,FALSE),"")</f>
        <v/>
      </c>
      <c r="W74" s="443"/>
      <c r="X74" s="151" t="str">
        <f t="shared" si="1"/>
        <v>巨锤伤害</v>
      </c>
      <c r="Y74" s="151" t="str">
        <f t="shared" si="2"/>
        <v>2d6</v>
      </c>
      <c r="BE74" s="163" t="s">
        <v>466</v>
      </c>
      <c r="BF74" s="163"/>
      <c r="BG74" s="163">
        <v>2</v>
      </c>
      <c r="BH74" s="163"/>
      <c r="BI74" s="163"/>
      <c r="BJ74" s="163"/>
      <c r="BK74" s="163">
        <v>1</v>
      </c>
      <c r="BL74" s="163"/>
      <c r="BM74" s="163"/>
      <c r="BN74" s="163" t="s">
        <v>957</v>
      </c>
      <c r="BO74" s="163" t="s">
        <v>958</v>
      </c>
      <c r="BP74" s="163" t="s">
        <v>959</v>
      </c>
      <c r="BQ74" s="163" t="s">
        <v>237</v>
      </c>
      <c r="BR74" s="163" t="s">
        <v>960</v>
      </c>
      <c r="BS74" s="163"/>
      <c r="BT74" s="163"/>
      <c r="BU74" s="163" t="s">
        <v>261</v>
      </c>
      <c r="BV74" s="163" t="s">
        <v>961</v>
      </c>
      <c r="BW74" s="163" t="s">
        <v>962</v>
      </c>
      <c r="BX74" s="163" t="s">
        <v>963</v>
      </c>
      <c r="BY74" s="163" t="s">
        <v>964</v>
      </c>
      <c r="BZ74" s="163" t="s">
        <v>965</v>
      </c>
      <c r="CA74" s="163" t="s">
        <v>966</v>
      </c>
      <c r="CB74" s="163" t="s">
        <v>967</v>
      </c>
      <c r="CC74" s="163"/>
      <c r="CD74" s="163"/>
      <c r="CE74" s="163"/>
      <c r="CF74" s="163"/>
      <c r="CG74" s="163"/>
      <c r="CH74" s="163"/>
      <c r="CI74" s="163"/>
      <c r="CJ74" s="163"/>
    </row>
    <row r="75" spans="1:88" ht="16.5" customHeight="1" x14ac:dyDescent="0.25">
      <c r="A75" s="133">
        <v>75</v>
      </c>
      <c r="B75" s="134" t="str">
        <f>IF(法术书I!AA37="","",法术书I!AA37)</f>
        <v/>
      </c>
      <c r="C75" s="133" t="str">
        <f>IFERROR(VLOOKUP(B75,列表!$B:$B,1,FALSE),"QuQ")</f>
        <v/>
      </c>
      <c r="D75" s="135" t="str">
        <f>IFERROR(VLOOKUP(C75,列表!$B:$T,17,FALSE),"")</f>
        <v/>
      </c>
      <c r="E75" s="133">
        <v>75</v>
      </c>
      <c r="F75" s="134" t="str">
        <f>IF(法术书II!AA37="","",法术书II!AA37)</f>
        <v/>
      </c>
      <c r="G75" s="133" t="str">
        <f>IFERROR(VLOOKUP(F75,列表!$B:$B,1,FALSE),"QuQ")</f>
        <v/>
      </c>
      <c r="H75" s="135" t="str">
        <f>IFERROR(VLOOKUP(G75,列表!$B:$T,17,FALSE),"")</f>
        <v/>
      </c>
      <c r="I75" s="133">
        <v>75</v>
      </c>
      <c r="J75" s="134" t="str">
        <f>IF(法术书III!AA37="","",法术书III!AA37)</f>
        <v/>
      </c>
      <c r="K75" s="133" t="str">
        <f>IFERROR(VLOOKUP(J75,列表!$B:$B,1,FALSE),"QuQ")</f>
        <v/>
      </c>
      <c r="L75" s="135" t="str">
        <f>IFERROR(VLOOKUP(K75,列表!$B:$T,17,FALSE),"")</f>
        <v/>
      </c>
      <c r="W75" s="443"/>
      <c r="X75" s="151" t="str">
        <f t="shared" si="1"/>
        <v>钉头锤伤害</v>
      </c>
      <c r="Y75" s="151" t="str">
        <f t="shared" si="2"/>
        <v>1d8</v>
      </c>
      <c r="BE75" s="163" t="s">
        <v>482</v>
      </c>
      <c r="BF75" s="163">
        <v>1</v>
      </c>
      <c r="BG75" s="163"/>
      <c r="BH75" s="163">
        <v>1</v>
      </c>
      <c r="BI75" s="163"/>
      <c r="BJ75" s="163"/>
      <c r="BK75" s="163">
        <v>1</v>
      </c>
      <c r="BL75" s="163"/>
      <c r="BM75" s="163"/>
      <c r="BN75" s="163" t="s">
        <v>968</v>
      </c>
      <c r="BO75" s="163" t="s">
        <v>969</v>
      </c>
      <c r="BP75" s="163" t="s">
        <v>970</v>
      </c>
      <c r="BQ75" s="163" t="s">
        <v>971</v>
      </c>
      <c r="BR75" s="163" t="s">
        <v>972</v>
      </c>
      <c r="BS75" s="163"/>
      <c r="BT75" s="163"/>
      <c r="BU75" s="163" t="s">
        <v>973</v>
      </c>
      <c r="BV75" s="163" t="s">
        <v>974</v>
      </c>
      <c r="BW75" s="163" t="s">
        <v>975</v>
      </c>
      <c r="BX75" s="163" t="s">
        <v>976</v>
      </c>
      <c r="BY75" s="163" t="s">
        <v>977</v>
      </c>
      <c r="BZ75" s="163" t="s">
        <v>978</v>
      </c>
      <c r="CA75" s="163" t="s">
        <v>979</v>
      </c>
      <c r="CB75" s="163" t="s">
        <v>980</v>
      </c>
      <c r="CC75" s="163"/>
      <c r="CD75" s="163"/>
      <c r="CE75" s="163"/>
      <c r="CF75" s="163"/>
      <c r="CG75" s="163"/>
      <c r="CH75" s="163"/>
      <c r="CI75" s="163"/>
      <c r="CJ75" s="163"/>
    </row>
    <row r="76" spans="1:88" ht="16.5" customHeight="1" x14ac:dyDescent="0.25">
      <c r="A76" s="133">
        <v>76</v>
      </c>
      <c r="B76" s="134" t="str">
        <f>IF(法术书I!AA38="","",法术书I!AA38)</f>
        <v/>
      </c>
      <c r="C76" s="133" t="str">
        <f>IFERROR(VLOOKUP(B76,列表!$B:$B,1,FALSE),"QuQ")</f>
        <v/>
      </c>
      <c r="D76" s="135" t="str">
        <f>IFERROR(VLOOKUP(C76,列表!$B:$T,17,FALSE),"")</f>
        <v/>
      </c>
      <c r="E76" s="133">
        <v>76</v>
      </c>
      <c r="F76" s="134" t="str">
        <f>IF(法术书II!AA38="","",法术书II!AA38)</f>
        <v/>
      </c>
      <c r="G76" s="133" t="str">
        <f>IFERROR(VLOOKUP(F76,列表!$B:$B,1,FALSE),"QuQ")</f>
        <v/>
      </c>
      <c r="H76" s="135" t="str">
        <f>IFERROR(VLOOKUP(G76,列表!$B:$T,17,FALSE),"")</f>
        <v/>
      </c>
      <c r="I76" s="133">
        <v>76</v>
      </c>
      <c r="J76" s="134" t="str">
        <f>IF(法术书III!AA38="","",法术书III!AA38)</f>
        <v/>
      </c>
      <c r="K76" s="133" t="str">
        <f>IFERROR(VLOOKUP(J76,列表!$B:$B,1,FALSE),"QuQ")</f>
        <v/>
      </c>
      <c r="L76" s="135" t="str">
        <f>IFERROR(VLOOKUP(K76,列表!$B:$T,17,FALSE),"")</f>
        <v/>
      </c>
      <c r="W76" s="443"/>
      <c r="X76" s="151" t="str">
        <f t="shared" si="1"/>
        <v>长矛伤害</v>
      </c>
      <c r="Y76" s="151" t="str">
        <f t="shared" si="2"/>
        <v>1d10</v>
      </c>
      <c r="BE76" s="163" t="s">
        <v>503</v>
      </c>
      <c r="BF76" s="163"/>
      <c r="BG76" s="163">
        <v>2</v>
      </c>
      <c r="BH76" s="163">
        <v>1</v>
      </c>
      <c r="BI76" s="163"/>
      <c r="BJ76" s="163"/>
      <c r="BK76" s="163"/>
      <c r="BL76" s="163"/>
      <c r="BM76" s="163"/>
      <c r="BN76" s="163" t="s">
        <v>981</v>
      </c>
      <c r="BO76" s="163" t="s">
        <v>982</v>
      </c>
      <c r="BP76" s="163" t="s">
        <v>983</v>
      </c>
      <c r="BQ76" s="163" t="s">
        <v>237</v>
      </c>
      <c r="BR76" s="163" t="s">
        <v>984</v>
      </c>
      <c r="BS76" s="163"/>
      <c r="BT76" s="163"/>
      <c r="BU76" s="163" t="s">
        <v>261</v>
      </c>
      <c r="BV76" s="163" t="s">
        <v>985</v>
      </c>
      <c r="BW76" s="163" t="s">
        <v>986</v>
      </c>
      <c r="BX76" s="163" t="s">
        <v>987</v>
      </c>
      <c r="BY76" s="163" t="s">
        <v>988</v>
      </c>
      <c r="BZ76" s="163" t="s">
        <v>989</v>
      </c>
      <c r="CA76" s="163"/>
      <c r="CB76" s="163"/>
      <c r="CC76" s="163"/>
      <c r="CD76" s="163"/>
      <c r="CE76" s="163"/>
      <c r="CF76" s="163"/>
      <c r="CG76" s="163"/>
      <c r="CH76" s="163"/>
      <c r="CI76" s="163"/>
      <c r="CJ76" s="163"/>
    </row>
    <row r="77" spans="1:88" ht="16.5" customHeight="1" x14ac:dyDescent="0.25">
      <c r="A77" s="133">
        <v>77</v>
      </c>
      <c r="B77" s="134" t="str">
        <f>IF(法术书I!AA39="","",法术书I!AA39)</f>
        <v/>
      </c>
      <c r="C77" s="133" t="str">
        <f>IFERROR(VLOOKUP(B77,列表!$B:$B,1,FALSE),"QuQ")</f>
        <v/>
      </c>
      <c r="D77" s="135" t="str">
        <f>IFERROR(VLOOKUP(C77,列表!$B:$T,17,FALSE),"")</f>
        <v/>
      </c>
      <c r="E77" s="133">
        <v>77</v>
      </c>
      <c r="F77" s="134" t="str">
        <f>IF(法术书II!AA39="","",法术书II!AA39)</f>
        <v/>
      </c>
      <c r="G77" s="133" t="str">
        <f>IFERROR(VLOOKUP(F77,列表!$B:$B,1,FALSE),"QuQ")</f>
        <v/>
      </c>
      <c r="H77" s="135" t="str">
        <f>IFERROR(VLOOKUP(G77,列表!$B:$T,17,FALSE),"")</f>
        <v/>
      </c>
      <c r="I77" s="133">
        <v>77</v>
      </c>
      <c r="J77" s="134" t="str">
        <f>IF(法术书III!AA39="","",法术书III!AA39)</f>
        <v/>
      </c>
      <c r="K77" s="133" t="str">
        <f>IFERROR(VLOOKUP(J77,列表!$B:$B,1,FALSE),"QuQ")</f>
        <v/>
      </c>
      <c r="L77" s="135" t="str">
        <f>IFERROR(VLOOKUP(K77,列表!$B:$T,17,FALSE),"")</f>
        <v/>
      </c>
      <c r="W77" s="443"/>
      <c r="X77" s="151" t="str">
        <f t="shared" si="1"/>
        <v>刺剑伤害</v>
      </c>
      <c r="Y77" s="151" t="str">
        <f t="shared" si="2"/>
        <v>1d8</v>
      </c>
      <c r="BE77" s="163" t="s">
        <v>504</v>
      </c>
      <c r="BF77" s="163">
        <v>2</v>
      </c>
      <c r="BG77" s="163"/>
      <c r="BH77" s="163">
        <v>1</v>
      </c>
      <c r="BI77" s="163"/>
      <c r="BJ77" s="163"/>
      <c r="BK77" s="163"/>
      <c r="BL77" s="163"/>
      <c r="BM77" s="163"/>
      <c r="BN77" s="163" t="s">
        <v>990</v>
      </c>
      <c r="BO77" s="163" t="s">
        <v>991</v>
      </c>
      <c r="BP77" s="163" t="s">
        <v>992</v>
      </c>
      <c r="BQ77" s="163" t="s">
        <v>993</v>
      </c>
      <c r="BR77" s="163" t="s">
        <v>984</v>
      </c>
      <c r="BS77" s="163"/>
      <c r="BT77" s="163"/>
      <c r="BU77" s="163" t="s">
        <v>261</v>
      </c>
      <c r="BV77" s="163" t="s">
        <v>985</v>
      </c>
      <c r="BW77" s="163" t="s">
        <v>994</v>
      </c>
      <c r="BX77" s="163" t="s">
        <v>995</v>
      </c>
      <c r="BY77" s="163" t="s">
        <v>996</v>
      </c>
      <c r="BZ77" s="163" t="s">
        <v>997</v>
      </c>
      <c r="CA77" s="163" t="s">
        <v>998</v>
      </c>
      <c r="CB77" s="163" t="s">
        <v>999</v>
      </c>
      <c r="CC77" s="163"/>
      <c r="CD77" s="163"/>
      <c r="CE77" s="163"/>
      <c r="CF77" s="163"/>
      <c r="CG77" s="163"/>
      <c r="CH77" s="163"/>
      <c r="CI77" s="163"/>
      <c r="CJ77" s="163"/>
    </row>
    <row r="78" spans="1:88" ht="16.5" customHeight="1" x14ac:dyDescent="0.25">
      <c r="A78" s="133">
        <v>78</v>
      </c>
      <c r="B78" s="134" t="str">
        <f>IF(法术书I!AA40="","",法术书I!AA40)</f>
        <v/>
      </c>
      <c r="C78" s="133" t="str">
        <f>IFERROR(VLOOKUP(B78,列表!$B:$B,1,FALSE),"QuQ")</f>
        <v/>
      </c>
      <c r="D78" s="135" t="str">
        <f>IFERROR(VLOOKUP(C78,列表!$B:$T,17,FALSE),"")</f>
        <v/>
      </c>
      <c r="E78" s="133">
        <v>78</v>
      </c>
      <c r="F78" s="134" t="str">
        <f>IF(法术书II!AA40="","",法术书II!AA40)</f>
        <v/>
      </c>
      <c r="G78" s="133" t="str">
        <f>IFERROR(VLOOKUP(F78,列表!$B:$B,1,FALSE),"QuQ")</f>
        <v/>
      </c>
      <c r="H78" s="135" t="str">
        <f>IFERROR(VLOOKUP(G78,列表!$B:$T,17,FALSE),"")</f>
        <v/>
      </c>
      <c r="I78" s="133">
        <v>78</v>
      </c>
      <c r="J78" s="134" t="str">
        <f>IF(法术书III!AA40="","",法术书III!AA40)</f>
        <v/>
      </c>
      <c r="K78" s="133" t="str">
        <f>IFERROR(VLOOKUP(J78,列表!$B:$B,1,FALSE),"QuQ")</f>
        <v/>
      </c>
      <c r="L78" s="135" t="str">
        <f>IFERROR(VLOOKUP(K78,列表!$B:$T,17,FALSE),"")</f>
        <v/>
      </c>
      <c r="W78" s="443"/>
      <c r="X78" s="151" t="str">
        <f t="shared" si="1"/>
        <v>弯刀伤害</v>
      </c>
      <c r="Y78" s="151" t="str">
        <f t="shared" si="2"/>
        <v>1d6</v>
      </c>
      <c r="BE78" s="163" t="s">
        <v>505</v>
      </c>
      <c r="BF78" s="163"/>
      <c r="BG78" s="163"/>
      <c r="BH78" s="163">
        <v>2</v>
      </c>
      <c r="BI78" s="163">
        <v>1</v>
      </c>
      <c r="BJ78" s="163"/>
      <c r="BK78" s="163"/>
      <c r="BL78" s="163"/>
      <c r="BM78" s="163"/>
      <c r="BN78" s="163" t="s">
        <v>1000</v>
      </c>
      <c r="BO78" s="163" t="s">
        <v>1001</v>
      </c>
      <c r="BP78" s="163" t="s">
        <v>1002</v>
      </c>
      <c r="BQ78" s="163" t="s">
        <v>993</v>
      </c>
      <c r="BR78" s="163" t="s">
        <v>984</v>
      </c>
      <c r="BS78" s="163"/>
      <c r="BT78" s="163"/>
      <c r="BU78" s="163" t="s">
        <v>261</v>
      </c>
      <c r="BV78" s="163" t="s">
        <v>985</v>
      </c>
      <c r="BW78" s="163" t="s">
        <v>1003</v>
      </c>
      <c r="BX78" s="163" t="s">
        <v>1004</v>
      </c>
      <c r="BY78" s="163" t="s">
        <v>1005</v>
      </c>
      <c r="BZ78" s="163" t="s">
        <v>1006</v>
      </c>
      <c r="CA78" s="163"/>
      <c r="CB78" s="163"/>
      <c r="CC78" s="163"/>
      <c r="CD78" s="163"/>
      <c r="CE78" s="163"/>
      <c r="CF78" s="163"/>
      <c r="CG78" s="163"/>
      <c r="CH78" s="163"/>
      <c r="CI78" s="163"/>
      <c r="CJ78" s="163"/>
    </row>
    <row r="79" spans="1:88" ht="16.5" customHeight="1" x14ac:dyDescent="0.25">
      <c r="A79" s="133">
        <v>79</v>
      </c>
      <c r="B79" s="134" t="str">
        <f>IF(法术书I!AA41="","",法术书I!AA41)</f>
        <v/>
      </c>
      <c r="C79" s="133" t="str">
        <f>IFERROR(VLOOKUP(B79,列表!$B:$B,1,FALSE),"QuQ")</f>
        <v/>
      </c>
      <c r="D79" s="135" t="str">
        <f>IFERROR(VLOOKUP(C79,列表!$B:$T,17,FALSE),"")</f>
        <v/>
      </c>
      <c r="E79" s="133">
        <v>79</v>
      </c>
      <c r="F79" s="134" t="str">
        <f>IF(法术书II!AA41="","",法术书II!AA41)</f>
        <v/>
      </c>
      <c r="G79" s="133" t="str">
        <f>IFERROR(VLOOKUP(F79,列表!$B:$B,1,FALSE),"QuQ")</f>
        <v/>
      </c>
      <c r="H79" s="135" t="str">
        <f>IFERROR(VLOOKUP(G79,列表!$B:$T,17,FALSE),"")</f>
        <v/>
      </c>
      <c r="I79" s="133">
        <v>79</v>
      </c>
      <c r="J79" s="134" t="str">
        <f>IF(法术书III!AA41="","",法术书III!AA41)</f>
        <v/>
      </c>
      <c r="K79" s="133" t="str">
        <f>IFERROR(VLOOKUP(J79,列表!$B:$B,1,FALSE),"QuQ")</f>
        <v/>
      </c>
      <c r="L79" s="135" t="str">
        <f>IFERROR(VLOOKUP(K79,列表!$B:$T,17,FALSE),"")</f>
        <v/>
      </c>
      <c r="W79" s="443"/>
      <c r="X79" s="151" t="str">
        <f t="shared" si="1"/>
        <v>短剑伤害</v>
      </c>
      <c r="Y79" s="151" t="str">
        <f t="shared" si="2"/>
        <v>1d6</v>
      </c>
      <c r="BE79" s="163" t="s">
        <v>524</v>
      </c>
      <c r="BF79" s="163">
        <v>-2</v>
      </c>
      <c r="BG79" s="163">
        <v>2</v>
      </c>
      <c r="BH79" s="163"/>
      <c r="BI79" s="163"/>
      <c r="BJ79" s="163"/>
      <c r="BK79" s="163"/>
      <c r="BL79" s="163"/>
      <c r="BM79" s="163"/>
      <c r="BN79" s="163" t="s">
        <v>1007</v>
      </c>
      <c r="BO79" s="163" t="s">
        <v>1008</v>
      </c>
      <c r="BP79" s="163" t="s">
        <v>1009</v>
      </c>
      <c r="BQ79" s="163" t="s">
        <v>993</v>
      </c>
      <c r="BR79" s="163" t="s">
        <v>1010</v>
      </c>
      <c r="BS79" s="163"/>
      <c r="BT79" s="163"/>
      <c r="BU79" s="163" t="s">
        <v>261</v>
      </c>
      <c r="BV79" s="163" t="s">
        <v>985</v>
      </c>
      <c r="BW79" s="163" t="s">
        <v>1011</v>
      </c>
      <c r="BX79" s="163" t="s">
        <v>1012</v>
      </c>
      <c r="BY79" s="163" t="s">
        <v>1013</v>
      </c>
      <c r="BZ79" s="163" t="s">
        <v>1014</v>
      </c>
      <c r="CA79" s="163" t="s">
        <v>1015</v>
      </c>
      <c r="CB79" s="163" t="s">
        <v>1016</v>
      </c>
      <c r="CC79" s="163"/>
      <c r="CD79" s="163"/>
      <c r="CE79" s="163"/>
      <c r="CF79" s="163"/>
      <c r="CG79" s="163"/>
      <c r="CH79" s="163"/>
      <c r="CI79" s="163"/>
      <c r="CJ79" s="163"/>
    </row>
    <row r="80" spans="1:88" ht="16.5" customHeight="1" x14ac:dyDescent="0.25">
      <c r="A80" s="133">
        <v>80</v>
      </c>
      <c r="B80" s="134" t="str">
        <f>IF(法术书I!AA42="","",法术书I!AA42)</f>
        <v/>
      </c>
      <c r="C80" s="133" t="str">
        <f>IFERROR(VLOOKUP(B80,列表!$B:$B,1,FALSE),"QuQ")</f>
        <v/>
      </c>
      <c r="D80" s="135" t="str">
        <f>IFERROR(VLOOKUP(C80,列表!$B:$T,17,FALSE),"")</f>
        <v/>
      </c>
      <c r="E80" s="133">
        <v>80</v>
      </c>
      <c r="F80" s="134" t="str">
        <f>IF(法术书II!AA42="","",法术书II!AA42)</f>
        <v/>
      </c>
      <c r="G80" s="133" t="str">
        <f>IFERROR(VLOOKUP(F80,列表!$B:$B,1,FALSE),"QuQ")</f>
        <v/>
      </c>
      <c r="H80" s="135" t="str">
        <f>IFERROR(VLOOKUP(G80,列表!$B:$T,17,FALSE),"")</f>
        <v/>
      </c>
      <c r="I80" s="133">
        <v>80</v>
      </c>
      <c r="J80" s="134" t="str">
        <f>IF(法术书III!AA42="","",法术书III!AA42)</f>
        <v/>
      </c>
      <c r="K80" s="133" t="str">
        <f>IFERROR(VLOOKUP(J80,列表!$B:$B,1,FALSE),"QuQ")</f>
        <v/>
      </c>
      <c r="L80" s="135" t="str">
        <f>IFERROR(VLOOKUP(K80,列表!$B:$T,17,FALSE),"")</f>
        <v/>
      </c>
      <c r="W80" s="443"/>
      <c r="X80" s="151" t="str">
        <f t="shared" si="1"/>
        <v>三叉戟伤害</v>
      </c>
      <c r="Y80" s="151" t="str">
        <f t="shared" si="2"/>
        <v>1d6</v>
      </c>
      <c r="BE80" s="163" t="s">
        <v>541</v>
      </c>
      <c r="BF80" s="163">
        <v>2</v>
      </c>
      <c r="BG80" s="163"/>
      <c r="BH80" s="163">
        <v>1</v>
      </c>
      <c r="BI80" s="163">
        <v>-2</v>
      </c>
      <c r="BJ80" s="163"/>
      <c r="BK80" s="163"/>
      <c r="BL80" s="163"/>
      <c r="BM80" s="163"/>
      <c r="BN80" s="163" t="s">
        <v>1017</v>
      </c>
      <c r="BO80" s="163" t="s">
        <v>1018</v>
      </c>
      <c r="BP80" s="163" t="s">
        <v>1019</v>
      </c>
      <c r="BQ80" s="163" t="s">
        <v>993</v>
      </c>
      <c r="BR80" s="163" t="s">
        <v>1020</v>
      </c>
      <c r="BS80" s="163"/>
      <c r="BT80" s="163"/>
      <c r="BU80" s="163" t="s">
        <v>261</v>
      </c>
      <c r="BV80" s="163" t="s">
        <v>985</v>
      </c>
      <c r="BW80" s="163" t="s">
        <v>1021</v>
      </c>
      <c r="BX80" s="163" t="s">
        <v>1022</v>
      </c>
      <c r="BY80" s="163" t="s">
        <v>1023</v>
      </c>
      <c r="BZ80" s="163" t="s">
        <v>1024</v>
      </c>
      <c r="CA80" s="163" t="s">
        <v>1025</v>
      </c>
      <c r="CB80" s="163" t="s">
        <v>1026</v>
      </c>
      <c r="CC80" s="163"/>
      <c r="CD80" s="163"/>
      <c r="CE80" s="163"/>
      <c r="CF80" s="163"/>
      <c r="CG80" s="163"/>
      <c r="CH80" s="163"/>
      <c r="CI80" s="163"/>
      <c r="CJ80" s="163"/>
    </row>
    <row r="81" spans="1:88" ht="16.5" customHeight="1" x14ac:dyDescent="0.25">
      <c r="A81" s="133">
        <v>81</v>
      </c>
      <c r="B81" s="134" t="str">
        <f>IF(法术书I!AA43="","",法术书I!AA43)</f>
        <v/>
      </c>
      <c r="C81" s="133" t="str">
        <f>IFERROR(VLOOKUP(B81,列表!$B:$B,1,FALSE),"QuQ")</f>
        <v/>
      </c>
      <c r="D81" s="135" t="str">
        <f>IFERROR(VLOOKUP(C81,列表!$B:$T,17,FALSE),"")</f>
        <v/>
      </c>
      <c r="E81" s="133">
        <v>81</v>
      </c>
      <c r="F81" s="134" t="str">
        <f>IF(法术书II!AA43="","",法术书II!AA43)</f>
        <v/>
      </c>
      <c r="G81" s="133" t="str">
        <f>IFERROR(VLOOKUP(F81,列表!$B:$B,1,FALSE),"QuQ")</f>
        <v/>
      </c>
      <c r="H81" s="135" t="str">
        <f>IFERROR(VLOOKUP(G81,列表!$B:$T,17,FALSE),"")</f>
        <v/>
      </c>
      <c r="I81" s="133">
        <v>81</v>
      </c>
      <c r="J81" s="134" t="str">
        <f>IF(法术书III!AA43="","",法术书III!AA43)</f>
        <v/>
      </c>
      <c r="K81" s="133" t="str">
        <f>IFERROR(VLOOKUP(J81,列表!$B:$B,1,FALSE),"QuQ")</f>
        <v/>
      </c>
      <c r="L81" s="135" t="str">
        <f>IFERROR(VLOOKUP(K81,列表!$B:$T,17,FALSE),"")</f>
        <v/>
      </c>
      <c r="W81" s="443"/>
      <c r="X81" s="151" t="str">
        <f t="shared" si="1"/>
        <v>战镐伤害</v>
      </c>
      <c r="Y81" s="151" t="str">
        <f t="shared" si="2"/>
        <v>1d8</v>
      </c>
      <c r="BE81" s="163" t="s">
        <v>559</v>
      </c>
      <c r="BF81" s="163"/>
      <c r="BG81" s="163"/>
      <c r="BH81" s="163"/>
      <c r="BI81" s="163">
        <v>1</v>
      </c>
      <c r="BJ81" s="163"/>
      <c r="BK81" s="163">
        <v>2</v>
      </c>
      <c r="BL81" s="163"/>
      <c r="BM81" s="163"/>
      <c r="BN81" s="163" t="s">
        <v>1027</v>
      </c>
      <c r="BO81" s="163" t="s">
        <v>1028</v>
      </c>
      <c r="BP81" s="163" t="s">
        <v>1029</v>
      </c>
      <c r="BQ81" s="163" t="s">
        <v>993</v>
      </c>
      <c r="BR81" s="163" t="s">
        <v>1030</v>
      </c>
      <c r="BS81" s="163"/>
      <c r="BT81" s="163"/>
      <c r="BU81" s="163" t="s">
        <v>261</v>
      </c>
      <c r="BV81" s="163" t="s">
        <v>985</v>
      </c>
      <c r="BW81" s="163" t="s">
        <v>1031</v>
      </c>
      <c r="BX81" s="163" t="s">
        <v>1032</v>
      </c>
      <c r="BY81" s="163" t="s">
        <v>1033</v>
      </c>
      <c r="BZ81" s="163" t="s">
        <v>1034</v>
      </c>
      <c r="CA81" s="163" t="s">
        <v>1035</v>
      </c>
      <c r="CB81" s="163" t="s">
        <v>1036</v>
      </c>
      <c r="CC81" s="163"/>
      <c r="CD81" s="163"/>
      <c r="CE81" s="163"/>
      <c r="CF81" s="163"/>
      <c r="CG81" s="163"/>
      <c r="CH81" s="163"/>
      <c r="CI81" s="163"/>
      <c r="CJ81" s="163"/>
    </row>
    <row r="82" spans="1:88" ht="16.5" customHeight="1" x14ac:dyDescent="0.25">
      <c r="A82" s="133">
        <v>82</v>
      </c>
      <c r="B82" s="134" t="str">
        <f>IF(法术书I!AA44="","",法术书I!AA44)</f>
        <v/>
      </c>
      <c r="C82" s="133" t="str">
        <f>IFERROR(VLOOKUP(B82,列表!$B:$B,1,FALSE),"QuQ")</f>
        <v/>
      </c>
      <c r="D82" s="135" t="str">
        <f>IFERROR(VLOOKUP(C82,列表!$B:$T,17,FALSE),"")</f>
        <v/>
      </c>
      <c r="E82" s="133">
        <v>82</v>
      </c>
      <c r="F82" s="134" t="str">
        <f>IF(法术书II!AA44="","",法术书II!AA44)</f>
        <v/>
      </c>
      <c r="G82" s="133" t="str">
        <f>IFERROR(VLOOKUP(F82,列表!$B:$B,1,FALSE),"QuQ")</f>
        <v/>
      </c>
      <c r="H82" s="135" t="str">
        <f>IFERROR(VLOOKUP(G82,列表!$B:$T,17,FALSE),"")</f>
        <v/>
      </c>
      <c r="I82" s="133">
        <v>82</v>
      </c>
      <c r="J82" s="134" t="str">
        <f>IF(法术书III!AA44="","",法术书III!AA44)</f>
        <v/>
      </c>
      <c r="K82" s="133" t="str">
        <f>IFERROR(VLOOKUP(J82,列表!$B:$B,1,FALSE),"QuQ")</f>
        <v/>
      </c>
      <c r="L82" s="135" t="str">
        <f>IFERROR(VLOOKUP(K82,列表!$B:$T,17,FALSE),"")</f>
        <v/>
      </c>
      <c r="W82" s="443"/>
      <c r="X82" s="151" t="str">
        <f t="shared" si="1"/>
        <v>战锤伤害</v>
      </c>
      <c r="Y82" s="151" t="str">
        <f t="shared" si="2"/>
        <v>1d8</v>
      </c>
      <c r="BE82" s="163" t="s">
        <v>568</v>
      </c>
      <c r="BF82" s="163"/>
      <c r="BG82" s="163"/>
      <c r="BH82" s="163"/>
      <c r="BI82" s="163">
        <v>1</v>
      </c>
      <c r="BJ82" s="163"/>
      <c r="BK82" s="163"/>
      <c r="BL82" s="163"/>
      <c r="BM82" s="163"/>
      <c r="BN82" s="163" t="s">
        <v>1037</v>
      </c>
      <c r="BO82" s="163"/>
      <c r="BP82" s="163" t="s">
        <v>1038</v>
      </c>
      <c r="BQ82" s="163" t="s">
        <v>237</v>
      </c>
      <c r="BR82" s="163" t="s">
        <v>1039</v>
      </c>
      <c r="BS82" s="163"/>
      <c r="BT82" s="163"/>
      <c r="BU82" s="163"/>
      <c r="BV82" s="163"/>
      <c r="BW82" s="163"/>
      <c r="BX82" s="163"/>
      <c r="BY82" s="163"/>
      <c r="BZ82" s="163"/>
      <c r="CA82" s="163"/>
      <c r="CB82" s="163"/>
      <c r="CC82" s="163"/>
      <c r="CD82" s="163"/>
      <c r="CE82" s="163"/>
      <c r="CF82" s="163"/>
      <c r="CG82" s="163"/>
      <c r="CH82" s="163"/>
      <c r="CI82" s="163"/>
      <c r="CJ82" s="163"/>
    </row>
    <row r="83" spans="1:88" ht="16.5" customHeight="1" x14ac:dyDescent="0.25">
      <c r="A83" s="133">
        <v>83</v>
      </c>
      <c r="B83" s="134" t="str">
        <f>IF(法术书I!AA45="","",法术书I!AA45)</f>
        <v/>
      </c>
      <c r="C83" s="133" t="str">
        <f>IFERROR(VLOOKUP(B83,列表!$B:$B,1,FALSE),"QuQ")</f>
        <v/>
      </c>
      <c r="D83" s="135" t="str">
        <f>IFERROR(VLOOKUP(C83,列表!$B:$T,17,FALSE),"")</f>
        <v/>
      </c>
      <c r="E83" s="133">
        <v>83</v>
      </c>
      <c r="F83" s="134" t="str">
        <f>IF(法术书II!AA45="","",法术书II!AA45)</f>
        <v/>
      </c>
      <c r="G83" s="133" t="str">
        <f>IFERROR(VLOOKUP(F83,列表!$B:$B,1,FALSE),"QuQ")</f>
        <v/>
      </c>
      <c r="H83" s="135" t="str">
        <f>IFERROR(VLOOKUP(G83,列表!$B:$T,17,FALSE),"")</f>
        <v/>
      </c>
      <c r="I83" s="133">
        <v>83</v>
      </c>
      <c r="J83" s="134" t="str">
        <f>IF(法术书III!AA45="","",法术书III!AA45)</f>
        <v/>
      </c>
      <c r="K83" s="133" t="str">
        <f>IFERROR(VLOOKUP(J83,列表!$B:$B,1,FALSE),"QuQ")</f>
        <v/>
      </c>
      <c r="L83" s="135" t="str">
        <f>IFERROR(VLOOKUP(K83,列表!$B:$T,17,FALSE),"")</f>
        <v/>
      </c>
      <c r="W83" s="443"/>
      <c r="X83" s="151" t="str">
        <f t="shared" si="1"/>
        <v>鞭伤害</v>
      </c>
      <c r="Y83" s="151" t="str">
        <f t="shared" si="2"/>
        <v>1d4</v>
      </c>
      <c r="BE83" s="163" t="s">
        <v>569</v>
      </c>
      <c r="BF83" s="163">
        <v>2</v>
      </c>
      <c r="BG83" s="163"/>
      <c r="BH83" s="163"/>
      <c r="BI83" s="163">
        <v>1</v>
      </c>
      <c r="BJ83" s="163"/>
      <c r="BK83" s="163"/>
      <c r="BL83" s="163"/>
      <c r="BM83" s="163"/>
      <c r="BN83" s="163" t="s">
        <v>1037</v>
      </c>
      <c r="BO83" s="163" t="s">
        <v>1040</v>
      </c>
      <c r="BP83" s="163" t="s">
        <v>1038</v>
      </c>
      <c r="BQ83" s="163" t="s">
        <v>237</v>
      </c>
      <c r="BR83" s="163" t="s">
        <v>1039</v>
      </c>
      <c r="BS83" s="163"/>
      <c r="BT83" s="163"/>
      <c r="BU83" s="163" t="s">
        <v>1041</v>
      </c>
      <c r="BV83" s="163" t="s">
        <v>1042</v>
      </c>
      <c r="BW83" s="163" t="s">
        <v>1043</v>
      </c>
      <c r="BX83" s="163" t="s">
        <v>1044</v>
      </c>
      <c r="BY83" s="163" t="s">
        <v>1045</v>
      </c>
      <c r="BZ83" s="163" t="s">
        <v>1046</v>
      </c>
      <c r="CA83" s="163"/>
      <c r="CB83" s="163"/>
      <c r="CC83" s="163"/>
      <c r="CD83" s="163"/>
      <c r="CE83" s="163"/>
      <c r="CF83" s="163"/>
      <c r="CG83" s="163"/>
      <c r="CH83" s="163"/>
      <c r="CI83" s="163"/>
      <c r="CJ83" s="163"/>
    </row>
    <row r="84" spans="1:88" ht="16.5" customHeight="1" x14ac:dyDescent="0.25">
      <c r="A84" s="133">
        <v>84</v>
      </c>
      <c r="B84" s="134" t="str">
        <f>IF(法术书I!AA46="","",法术书I!AA46)</f>
        <v/>
      </c>
      <c r="C84" s="133" t="str">
        <f>IFERROR(VLOOKUP(B84,列表!$B:$B,1,FALSE),"QuQ")</f>
        <v/>
      </c>
      <c r="D84" s="135" t="str">
        <f>IFERROR(VLOOKUP(C84,列表!$B:$T,17,FALSE),"")</f>
        <v/>
      </c>
      <c r="E84" s="133">
        <v>84</v>
      </c>
      <c r="F84" s="134" t="str">
        <f>IF(法术书II!AA46="","",法术书II!AA46)</f>
        <v/>
      </c>
      <c r="G84" s="133" t="str">
        <f>IFERROR(VLOOKUP(F84,列表!$B:$B,1,FALSE),"QuQ")</f>
        <v/>
      </c>
      <c r="H84" s="135" t="str">
        <f>IFERROR(VLOOKUP(G84,列表!$B:$T,17,FALSE),"")</f>
        <v/>
      </c>
      <c r="I84" s="133">
        <v>84</v>
      </c>
      <c r="J84" s="134" t="str">
        <f>IF(法术书III!AA46="","",法术书III!AA46)</f>
        <v/>
      </c>
      <c r="K84" s="133" t="str">
        <f>IFERROR(VLOOKUP(J84,列表!$B:$B,1,FALSE),"QuQ")</f>
        <v/>
      </c>
      <c r="L84" s="135" t="str">
        <f>IFERROR(VLOOKUP(K84,列表!$B:$T,17,FALSE),"")</f>
        <v/>
      </c>
      <c r="W84" s="444" t="s">
        <v>762</v>
      </c>
      <c r="X84" s="156" t="str">
        <f t="shared" si="1"/>
        <v>吹箭筒伤害</v>
      </c>
      <c r="Y84" s="156" t="str">
        <f t="shared" si="2"/>
        <v>1</v>
      </c>
      <c r="BE84" s="163" t="s">
        <v>570</v>
      </c>
      <c r="BF84" s="163"/>
      <c r="BG84" s="163"/>
      <c r="BH84" s="163"/>
      <c r="BI84" s="163">
        <v>1</v>
      </c>
      <c r="BJ84" s="163">
        <v>2</v>
      </c>
      <c r="BK84" s="163"/>
      <c r="BL84" s="163"/>
      <c r="BM84" s="163"/>
      <c r="BN84" s="163" t="s">
        <v>1037</v>
      </c>
      <c r="BO84" s="163" t="s">
        <v>1047</v>
      </c>
      <c r="BP84" s="163" t="s">
        <v>1038</v>
      </c>
      <c r="BQ84" s="163" t="s">
        <v>237</v>
      </c>
      <c r="BR84" s="163" t="s">
        <v>1039</v>
      </c>
      <c r="BS84" s="163"/>
      <c r="BT84" s="163"/>
      <c r="BU84" s="163" t="s">
        <v>1048</v>
      </c>
      <c r="BV84" s="163" t="s">
        <v>1049</v>
      </c>
      <c r="BW84" s="163" t="s">
        <v>1050</v>
      </c>
      <c r="BX84" s="163" t="s">
        <v>1051</v>
      </c>
      <c r="BY84" s="163"/>
      <c r="BZ84" s="163"/>
      <c r="CA84" s="163"/>
      <c r="CB84" s="163"/>
      <c r="CC84" s="163"/>
      <c r="CD84" s="163"/>
      <c r="CE84" s="163"/>
      <c r="CF84" s="163"/>
      <c r="CG84" s="163"/>
      <c r="CH84" s="163"/>
      <c r="CI84" s="163"/>
      <c r="CJ84" s="163"/>
    </row>
    <row r="85" spans="1:88" ht="16.5" customHeight="1" x14ac:dyDescent="0.25">
      <c r="A85" s="133">
        <v>85</v>
      </c>
      <c r="B85" s="134" t="str">
        <f>IF(法术书I!AA47="","",法术书I!AA47)</f>
        <v/>
      </c>
      <c r="C85" s="133" t="str">
        <f>IFERROR(VLOOKUP(B85,列表!$B:$B,1,FALSE),"QuQ")</f>
        <v/>
      </c>
      <c r="D85" s="135" t="str">
        <f>IFERROR(VLOOKUP(C85,列表!$B:$T,17,FALSE),"")</f>
        <v/>
      </c>
      <c r="E85" s="133">
        <v>85</v>
      </c>
      <c r="F85" s="134" t="str">
        <f>IF(法术书II!AA47="","",法术书II!AA47)</f>
        <v/>
      </c>
      <c r="G85" s="133" t="str">
        <f>IFERROR(VLOOKUP(F85,列表!$B:$B,1,FALSE),"QuQ")</f>
        <v/>
      </c>
      <c r="H85" s="135" t="str">
        <f>IFERROR(VLOOKUP(G85,列表!$B:$T,17,FALSE),"")</f>
        <v/>
      </c>
      <c r="I85" s="133">
        <v>85</v>
      </c>
      <c r="J85" s="134" t="str">
        <f>IF(法术书III!AA47="","",法术书III!AA47)</f>
        <v/>
      </c>
      <c r="K85" s="133" t="str">
        <f>IFERROR(VLOOKUP(J85,列表!$B:$B,1,FALSE),"QuQ")</f>
        <v/>
      </c>
      <c r="L85" s="135" t="str">
        <f>IFERROR(VLOOKUP(K85,列表!$B:$T,17,FALSE),"")</f>
        <v/>
      </c>
      <c r="W85" s="444"/>
      <c r="X85" s="156" t="str">
        <f t="shared" si="1"/>
        <v>手弩伤害</v>
      </c>
      <c r="Y85" s="156" t="str">
        <f t="shared" si="2"/>
        <v>1d6</v>
      </c>
      <c r="BE85" s="163" t="s">
        <v>587</v>
      </c>
      <c r="BF85" s="163">
        <v>2</v>
      </c>
      <c r="BG85" s="163"/>
      <c r="BH85" s="163"/>
      <c r="BI85" s="163"/>
      <c r="BJ85" s="163">
        <v>1</v>
      </c>
      <c r="BK85" s="163"/>
      <c r="BL85" s="163"/>
      <c r="BM85" s="163"/>
      <c r="BN85" s="163" t="s">
        <v>1052</v>
      </c>
      <c r="BO85" s="163" t="s">
        <v>1053</v>
      </c>
      <c r="BP85" s="163" t="s">
        <v>1054</v>
      </c>
      <c r="BQ85" s="163" t="s">
        <v>1055</v>
      </c>
      <c r="BR85" s="163" t="s">
        <v>1056</v>
      </c>
      <c r="BS85" s="163"/>
      <c r="BT85" s="163"/>
      <c r="BU85" s="163" t="s">
        <v>1057</v>
      </c>
      <c r="BV85" s="163" t="s">
        <v>1058</v>
      </c>
      <c r="BW85" s="163" t="s">
        <v>1059</v>
      </c>
      <c r="BX85" s="163" t="s">
        <v>1060</v>
      </c>
      <c r="BY85" s="163" t="s">
        <v>1061</v>
      </c>
      <c r="BZ85" s="163" t="s">
        <v>1062</v>
      </c>
      <c r="CA85" s="163" t="s">
        <v>1063</v>
      </c>
      <c r="CB85" s="163" t="s">
        <v>1064</v>
      </c>
      <c r="CC85" s="163"/>
      <c r="CD85" s="163"/>
      <c r="CE85" s="163"/>
      <c r="CF85" s="163"/>
      <c r="CG85" s="163"/>
      <c r="CH85" s="163"/>
      <c r="CI85" s="163"/>
      <c r="CJ85" s="163"/>
    </row>
    <row r="86" spans="1:88" ht="16.5" customHeight="1" x14ac:dyDescent="0.25">
      <c r="A86" s="133">
        <v>86</v>
      </c>
      <c r="B86" s="134" t="str">
        <f>IF(法术书I!AA48="","",法术书I!AA48)</f>
        <v/>
      </c>
      <c r="C86" s="133" t="str">
        <f>IFERROR(VLOOKUP(B86,列表!$B:$B,1,FALSE),"QuQ")</f>
        <v/>
      </c>
      <c r="D86" s="135" t="str">
        <f>IFERROR(VLOOKUP(C86,列表!$B:$T,17,FALSE),"")</f>
        <v/>
      </c>
      <c r="E86" s="133">
        <v>86</v>
      </c>
      <c r="F86" s="134" t="str">
        <f>IF(法术书II!AA48="","",法术书II!AA48)</f>
        <v/>
      </c>
      <c r="G86" s="133" t="str">
        <f>IFERROR(VLOOKUP(F86,列表!$B:$B,1,FALSE),"QuQ")</f>
        <v/>
      </c>
      <c r="H86" s="135" t="str">
        <f>IFERROR(VLOOKUP(G86,列表!$B:$T,17,FALSE),"")</f>
        <v/>
      </c>
      <c r="I86" s="133">
        <v>86</v>
      </c>
      <c r="J86" s="134" t="str">
        <f>IF(法术书III!AA48="","",法术书III!AA48)</f>
        <v/>
      </c>
      <c r="K86" s="133" t="str">
        <f>IFERROR(VLOOKUP(J86,列表!$B:$B,1,FALSE),"QuQ")</f>
        <v/>
      </c>
      <c r="L86" s="135" t="str">
        <f>IFERROR(VLOOKUP(K86,列表!$B:$T,17,FALSE),"")</f>
        <v/>
      </c>
      <c r="W86" s="444"/>
      <c r="X86" s="156" t="str">
        <f t="shared" si="1"/>
        <v>重弩伤害</v>
      </c>
      <c r="Y86" s="156" t="str">
        <f t="shared" si="2"/>
        <v>1d10</v>
      </c>
      <c r="BE86" s="163" t="s">
        <v>594</v>
      </c>
      <c r="BF86" s="163">
        <v>2</v>
      </c>
      <c r="BG86" s="163"/>
      <c r="BH86" s="163">
        <v>1</v>
      </c>
      <c r="BI86" s="163"/>
      <c r="BJ86" s="163"/>
      <c r="BK86" s="163"/>
      <c r="BL86" s="163"/>
      <c r="BM86" s="163"/>
      <c r="BN86" s="163"/>
      <c r="BO86" s="163" t="s">
        <v>1065</v>
      </c>
      <c r="BP86" s="163" t="s">
        <v>1066</v>
      </c>
      <c r="BQ86" s="163" t="s">
        <v>237</v>
      </c>
      <c r="BR86" s="163" t="s">
        <v>1067</v>
      </c>
      <c r="BS86" s="163"/>
      <c r="BT86" s="163"/>
      <c r="BU86" s="163" t="s">
        <v>1068</v>
      </c>
      <c r="BV86" s="163" t="s">
        <v>1069</v>
      </c>
      <c r="BW86" s="163" t="s">
        <v>1070</v>
      </c>
      <c r="BX86" s="163" t="s">
        <v>1071</v>
      </c>
      <c r="BY86" s="163" t="s">
        <v>1072</v>
      </c>
      <c r="BZ86" s="163" t="s">
        <v>1073</v>
      </c>
      <c r="CA86" s="163" t="s">
        <v>1074</v>
      </c>
      <c r="CB86" s="163" t="s">
        <v>1075</v>
      </c>
      <c r="CC86" s="163"/>
      <c r="CD86" s="163"/>
      <c r="CE86" s="163"/>
      <c r="CF86" s="163"/>
      <c r="CG86" s="163"/>
      <c r="CH86" s="163"/>
      <c r="CI86" s="163"/>
      <c r="CJ86" s="163"/>
    </row>
    <row r="87" spans="1:88" ht="16.5" customHeight="1" x14ac:dyDescent="0.25">
      <c r="A87" s="133">
        <v>87</v>
      </c>
      <c r="B87" s="134" t="str">
        <f>IF(法术书I!AA49="","",法术书I!AA49)</f>
        <v/>
      </c>
      <c r="C87" s="133" t="str">
        <f>IFERROR(VLOOKUP(B87,列表!$B:$B,1,FALSE),"QuQ")</f>
        <v/>
      </c>
      <c r="D87" s="135" t="str">
        <f>IFERROR(VLOOKUP(C87,列表!$B:$T,17,FALSE),"")</f>
        <v/>
      </c>
      <c r="E87" s="133">
        <v>87</v>
      </c>
      <c r="F87" s="134" t="str">
        <f>IF(法术书II!AA49="","",法术书II!AA49)</f>
        <v/>
      </c>
      <c r="G87" s="133" t="str">
        <f>IFERROR(VLOOKUP(F87,列表!$B:$B,1,FALSE),"QuQ")</f>
        <v/>
      </c>
      <c r="H87" s="135" t="str">
        <f>IFERROR(VLOOKUP(G87,列表!$B:$T,17,FALSE),"")</f>
        <v/>
      </c>
      <c r="I87" s="133">
        <v>87</v>
      </c>
      <c r="J87" s="134" t="str">
        <f>IF(法术书III!AA49="","",法术书III!AA49)</f>
        <v/>
      </c>
      <c r="K87" s="133" t="str">
        <f>IFERROR(VLOOKUP(J87,列表!$B:$B,1,FALSE),"QuQ")</f>
        <v/>
      </c>
      <c r="L87" s="135" t="str">
        <f>IFERROR(VLOOKUP(K87,列表!$B:$T,17,FALSE),"")</f>
        <v/>
      </c>
      <c r="W87" s="444"/>
      <c r="X87" s="156" t="str">
        <f t="shared" si="1"/>
        <v>长弓伤害</v>
      </c>
      <c r="Y87" s="156" t="str">
        <f t="shared" si="2"/>
        <v>1d8</v>
      </c>
      <c r="BE87" s="163" t="s">
        <v>621</v>
      </c>
      <c r="BF87" s="163"/>
      <c r="BG87" s="163"/>
      <c r="BH87" s="163">
        <v>2</v>
      </c>
      <c r="BI87" s="163"/>
      <c r="BJ87" s="163">
        <v>1</v>
      </c>
      <c r="BK87" s="163"/>
      <c r="BL87" s="163"/>
      <c r="BM87" s="163"/>
      <c r="BN87" s="163" t="s">
        <v>1076</v>
      </c>
      <c r="BO87" s="163" t="s">
        <v>1077</v>
      </c>
      <c r="BP87" s="163" t="s">
        <v>1078</v>
      </c>
      <c r="BQ87" s="163" t="s">
        <v>237</v>
      </c>
      <c r="BR87" s="163" t="s">
        <v>1079</v>
      </c>
      <c r="BS87" s="163"/>
      <c r="BT87" s="163"/>
      <c r="BU87" s="163" t="s">
        <v>1080</v>
      </c>
      <c r="BV87" s="163" t="s">
        <v>1081</v>
      </c>
      <c r="BW87" s="163" t="s">
        <v>1082</v>
      </c>
      <c r="BX87" s="163" t="s">
        <v>1083</v>
      </c>
      <c r="BY87" s="163" t="s">
        <v>953</v>
      </c>
      <c r="BZ87" s="163" t="s">
        <v>1084</v>
      </c>
      <c r="CA87" s="163" t="s">
        <v>1085</v>
      </c>
      <c r="CB87" s="163" t="s">
        <v>1086</v>
      </c>
      <c r="CC87" s="163" t="s">
        <v>1087</v>
      </c>
      <c r="CD87" s="163" t="s">
        <v>1088</v>
      </c>
      <c r="CE87" s="163"/>
      <c r="CF87" s="163"/>
      <c r="CG87" s="163"/>
      <c r="CH87" s="163"/>
      <c r="CI87" s="163"/>
      <c r="CJ87" s="163"/>
    </row>
    <row r="88" spans="1:88" ht="16.5" customHeight="1" x14ac:dyDescent="0.25">
      <c r="A88" s="133">
        <v>88</v>
      </c>
      <c r="B88" s="134" t="str">
        <f>IF(法术书I!AA50="","",法术书I!AA50)</f>
        <v/>
      </c>
      <c r="C88" s="133" t="str">
        <f>IFERROR(VLOOKUP(B88,列表!$B:$B,1,FALSE),"QuQ")</f>
        <v/>
      </c>
      <c r="D88" s="135" t="str">
        <f>IFERROR(VLOOKUP(C88,列表!$B:$T,17,FALSE),"")</f>
        <v/>
      </c>
      <c r="E88" s="133">
        <v>88</v>
      </c>
      <c r="F88" s="134" t="str">
        <f>IF(法术书II!AA50="","",法术书II!AA50)</f>
        <v/>
      </c>
      <c r="G88" s="133" t="str">
        <f>IFERROR(VLOOKUP(F88,列表!$B:$B,1,FALSE),"QuQ")</f>
        <v/>
      </c>
      <c r="H88" s="135" t="str">
        <f>IFERROR(VLOOKUP(G88,列表!$B:$T,17,FALSE),"")</f>
        <v/>
      </c>
      <c r="I88" s="133">
        <v>88</v>
      </c>
      <c r="J88" s="134" t="str">
        <f>IF(法术书III!AA50="","",法术书III!AA50)</f>
        <v/>
      </c>
      <c r="K88" s="133" t="str">
        <f>IFERROR(VLOOKUP(J88,列表!$B:$B,1,FALSE),"QuQ")</f>
        <v/>
      </c>
      <c r="L88" s="135" t="str">
        <f>IFERROR(VLOOKUP(K88,列表!$B:$T,17,FALSE),"")</f>
        <v/>
      </c>
      <c r="W88" s="444"/>
      <c r="X88" s="156" t="str">
        <f t="shared" si="1"/>
        <v>捕网伤害</v>
      </c>
      <c r="Y88" s="156" t="str">
        <f t="shared" si="2"/>
        <v>-</v>
      </c>
      <c r="BE88" s="163" t="s">
        <v>636</v>
      </c>
      <c r="BF88" s="163"/>
      <c r="BG88" s="163"/>
      <c r="BH88" s="163">
        <v>2</v>
      </c>
      <c r="BI88" s="163"/>
      <c r="BJ88" s="163"/>
      <c r="BK88" s="163"/>
      <c r="BL88" s="163">
        <v>1</v>
      </c>
      <c r="BM88" s="163">
        <v>1</v>
      </c>
      <c r="BN88" s="163" t="s">
        <v>1089</v>
      </c>
      <c r="BO88" s="163" t="s">
        <v>1090</v>
      </c>
      <c r="BP88" s="163" t="s">
        <v>1091</v>
      </c>
      <c r="BQ88" s="163" t="s">
        <v>237</v>
      </c>
      <c r="BR88" s="163" t="s">
        <v>1092</v>
      </c>
      <c r="BS88" s="163"/>
      <c r="BT88" s="163"/>
      <c r="BU88" s="163" t="s">
        <v>261</v>
      </c>
      <c r="BV88" s="163" t="s">
        <v>1093</v>
      </c>
      <c r="BW88" s="163" t="s">
        <v>1094</v>
      </c>
      <c r="BX88" s="163" t="s">
        <v>1095</v>
      </c>
      <c r="BY88" s="163"/>
      <c r="BZ88" s="163"/>
      <c r="CA88" s="163"/>
      <c r="CB88" s="163"/>
      <c r="CC88" s="163"/>
      <c r="CD88" s="163"/>
      <c r="CE88" s="163"/>
      <c r="CF88" s="163"/>
      <c r="CG88" s="163"/>
      <c r="CH88" s="163"/>
      <c r="CI88" s="163"/>
      <c r="CJ88" s="163"/>
    </row>
    <row r="89" spans="1:88" ht="16.5" customHeight="1" x14ac:dyDescent="0.25">
      <c r="A89" s="133">
        <v>89</v>
      </c>
      <c r="B89" s="134" t="str">
        <f>IF(法术书I!AA51="","",法术书I!AA51)</f>
        <v/>
      </c>
      <c r="C89" s="133" t="str">
        <f>IFERROR(VLOOKUP(B89,列表!$B:$B,1,FALSE),"QuQ")</f>
        <v/>
      </c>
      <c r="D89" s="135" t="str">
        <f>IFERROR(VLOOKUP(C89,列表!$B:$T,17,FALSE),"")</f>
        <v/>
      </c>
      <c r="E89" s="133">
        <v>89</v>
      </c>
      <c r="F89" s="134" t="str">
        <f>IF(法术书II!AA51="","",法术书II!AA51)</f>
        <v/>
      </c>
      <c r="G89" s="133" t="str">
        <f>IFERROR(VLOOKUP(F89,列表!$B:$B,1,FALSE),"QuQ")</f>
        <v/>
      </c>
      <c r="H89" s="135" t="str">
        <f>IFERROR(VLOOKUP(G89,列表!$B:$T,17,FALSE),"")</f>
        <v/>
      </c>
      <c r="I89" s="133">
        <v>89</v>
      </c>
      <c r="J89" s="134" t="str">
        <f>IF(法术书III!AA51="","",法术书III!AA51)</f>
        <v/>
      </c>
      <c r="K89" s="133" t="str">
        <f>IFERROR(VLOOKUP(J89,列表!$B:$B,1,FALSE),"QuQ")</f>
        <v/>
      </c>
      <c r="L89" s="135" t="str">
        <f>IFERROR(VLOOKUP(K89,列表!$B:$T,17,FALSE),"")</f>
        <v/>
      </c>
      <c r="BE89" s="163" t="s">
        <v>637</v>
      </c>
      <c r="BF89" s="163"/>
      <c r="BG89" s="163"/>
      <c r="BH89" s="163">
        <v>2</v>
      </c>
      <c r="BI89" s="163"/>
      <c r="BJ89" s="163"/>
      <c r="BK89" s="163"/>
      <c r="BL89" s="163">
        <v>1</v>
      </c>
      <c r="BM89" s="163">
        <v>1</v>
      </c>
      <c r="BN89" s="163" t="s">
        <v>1089</v>
      </c>
      <c r="BO89" s="163" t="s">
        <v>1090</v>
      </c>
      <c r="BP89" s="163" t="s">
        <v>1091</v>
      </c>
      <c r="BQ89" s="163" t="s">
        <v>237</v>
      </c>
      <c r="BR89" s="163" t="s">
        <v>1092</v>
      </c>
      <c r="BS89" s="163"/>
      <c r="BT89" s="163"/>
      <c r="BU89" s="163" t="s">
        <v>261</v>
      </c>
      <c r="BV89" s="163" t="s">
        <v>1093</v>
      </c>
      <c r="BW89" s="163" t="s">
        <v>1094</v>
      </c>
      <c r="BX89" s="163" t="s">
        <v>1095</v>
      </c>
      <c r="BY89" s="163" t="s">
        <v>1096</v>
      </c>
      <c r="BZ89" s="163" t="s">
        <v>1097</v>
      </c>
      <c r="CA89" s="163"/>
      <c r="CB89" s="163"/>
      <c r="CC89" s="163"/>
      <c r="CD89" s="163"/>
      <c r="CE89" s="163"/>
      <c r="CF89" s="163"/>
      <c r="CG89" s="163"/>
      <c r="CH89" s="163"/>
      <c r="CI89" s="163"/>
      <c r="CJ89" s="163"/>
    </row>
    <row r="90" spans="1:88" ht="16.5" customHeight="1" x14ac:dyDescent="0.25">
      <c r="A90" s="133">
        <v>90</v>
      </c>
      <c r="B90" s="134" t="str">
        <f>IF(法术书I!AA52="","",法术书I!AA52)</f>
        <v/>
      </c>
      <c r="C90" s="133" t="str">
        <f>IFERROR(VLOOKUP(B90,列表!$B:$B,1,FALSE),"QuQ")</f>
        <v/>
      </c>
      <c r="D90" s="135" t="str">
        <f>IFERROR(VLOOKUP(C90,列表!$B:$T,17,FALSE),"")</f>
        <v/>
      </c>
      <c r="E90" s="133">
        <v>90</v>
      </c>
      <c r="F90" s="134" t="str">
        <f>IF(法术书II!AA52="","",法术书II!AA52)</f>
        <v/>
      </c>
      <c r="G90" s="133" t="str">
        <f>IFERROR(VLOOKUP(F90,列表!$B:$B,1,FALSE),"QuQ")</f>
        <v/>
      </c>
      <c r="H90" s="135" t="str">
        <f>IFERROR(VLOOKUP(G90,列表!$B:$T,17,FALSE),"")</f>
        <v/>
      </c>
      <c r="I90" s="133">
        <v>90</v>
      </c>
      <c r="J90" s="134" t="str">
        <f>IF(法术书III!AA52="","",法术书III!AA52)</f>
        <v/>
      </c>
      <c r="K90" s="133" t="str">
        <f>IFERROR(VLOOKUP(J90,列表!$B:$B,1,FALSE),"QuQ")</f>
        <v/>
      </c>
      <c r="L90" s="135" t="str">
        <f>IFERROR(VLOOKUP(K90,列表!$B:$T,17,FALSE),"")</f>
        <v/>
      </c>
      <c r="BE90" s="163" t="s">
        <v>638</v>
      </c>
      <c r="BF90" s="163"/>
      <c r="BG90" s="163"/>
      <c r="BH90" s="163">
        <v>2</v>
      </c>
      <c r="BI90" s="163"/>
      <c r="BJ90" s="163"/>
      <c r="BK90" s="163"/>
      <c r="BL90" s="163">
        <v>1</v>
      </c>
      <c r="BM90" s="163">
        <v>1</v>
      </c>
      <c r="BN90" s="163" t="s">
        <v>1089</v>
      </c>
      <c r="BO90" s="163" t="s">
        <v>1090</v>
      </c>
      <c r="BP90" s="163" t="s">
        <v>1091</v>
      </c>
      <c r="BQ90" s="163" t="s">
        <v>237</v>
      </c>
      <c r="BR90" s="163" t="s">
        <v>1092</v>
      </c>
      <c r="BS90" s="163"/>
      <c r="BT90" s="163"/>
      <c r="BU90" s="163" t="s">
        <v>261</v>
      </c>
      <c r="BV90" s="163" t="s">
        <v>1093</v>
      </c>
      <c r="BW90" s="163" t="s">
        <v>1094</v>
      </c>
      <c r="BX90" s="163" t="s">
        <v>1095</v>
      </c>
      <c r="BY90" s="163" t="s">
        <v>1098</v>
      </c>
      <c r="BZ90" s="163" t="s">
        <v>1099</v>
      </c>
      <c r="CA90" s="163"/>
      <c r="CB90" s="163"/>
      <c r="CC90" s="163"/>
      <c r="CD90" s="163"/>
      <c r="CE90" s="163"/>
      <c r="CF90" s="163"/>
      <c r="CG90" s="163"/>
      <c r="CH90" s="163"/>
      <c r="CI90" s="163"/>
      <c r="CJ90" s="163"/>
    </row>
    <row r="91" spans="1:88" ht="16.5" customHeight="1" x14ac:dyDescent="0.25">
      <c r="BE91" s="163" t="s">
        <v>639</v>
      </c>
      <c r="BF91" s="163"/>
      <c r="BG91" s="163"/>
      <c r="BH91" s="163">
        <v>2</v>
      </c>
      <c r="BI91" s="163"/>
      <c r="BJ91" s="163"/>
      <c r="BK91" s="163"/>
      <c r="BL91" s="163">
        <v>1</v>
      </c>
      <c r="BM91" s="163">
        <v>1</v>
      </c>
      <c r="BN91" s="163" t="s">
        <v>1089</v>
      </c>
      <c r="BO91" s="163" t="s">
        <v>1090</v>
      </c>
      <c r="BP91" s="163" t="s">
        <v>1091</v>
      </c>
      <c r="BQ91" s="163" t="s">
        <v>237</v>
      </c>
      <c r="BR91" s="163" t="s">
        <v>1092</v>
      </c>
      <c r="BS91" s="163"/>
      <c r="BT91" s="163"/>
      <c r="BU91" s="163" t="s">
        <v>261</v>
      </c>
      <c r="BV91" s="163" t="s">
        <v>1093</v>
      </c>
      <c r="BW91" s="163" t="s">
        <v>1094</v>
      </c>
      <c r="BX91" s="163" t="s">
        <v>1095</v>
      </c>
      <c r="BY91" s="163" t="s">
        <v>1100</v>
      </c>
      <c r="BZ91" s="163" t="s">
        <v>1101</v>
      </c>
      <c r="CA91" s="163"/>
      <c r="CB91" s="163"/>
      <c r="CC91" s="163"/>
      <c r="CD91" s="163"/>
      <c r="CE91" s="163"/>
      <c r="CF91" s="163"/>
      <c r="CG91" s="163"/>
      <c r="CH91" s="163"/>
      <c r="CI91" s="163"/>
      <c r="CJ91" s="163"/>
    </row>
    <row r="92" spans="1:88" ht="16.5" customHeight="1" x14ac:dyDescent="0.25">
      <c r="A92" s="441" t="s">
        <v>1102</v>
      </c>
      <c r="B92" s="441"/>
      <c r="C92" s="441"/>
      <c r="BE92" s="163" t="s">
        <v>640</v>
      </c>
      <c r="BF92" s="163"/>
      <c r="BG92" s="163"/>
      <c r="BH92" s="163">
        <v>2</v>
      </c>
      <c r="BI92" s="163"/>
      <c r="BJ92" s="163"/>
      <c r="BK92" s="163"/>
      <c r="BL92" s="163">
        <v>1</v>
      </c>
      <c r="BM92" s="163">
        <v>1</v>
      </c>
      <c r="BN92" s="163" t="s">
        <v>1089</v>
      </c>
      <c r="BO92" s="163" t="s">
        <v>1090</v>
      </c>
      <c r="BP92" s="163" t="s">
        <v>1091</v>
      </c>
      <c r="BQ92" s="163" t="s">
        <v>237</v>
      </c>
      <c r="BR92" s="163" t="s">
        <v>1092</v>
      </c>
      <c r="BS92" s="163"/>
      <c r="BT92" s="163"/>
      <c r="BU92" s="163" t="s">
        <v>261</v>
      </c>
      <c r="BV92" s="163" t="s">
        <v>1093</v>
      </c>
      <c r="BW92" s="163" t="s">
        <v>1094</v>
      </c>
      <c r="BX92" s="163" t="s">
        <v>1095</v>
      </c>
      <c r="BY92" s="163" t="s">
        <v>1103</v>
      </c>
      <c r="BZ92" s="163" t="s">
        <v>1104</v>
      </c>
      <c r="CA92" s="163"/>
      <c r="CB92" s="163"/>
      <c r="CC92" s="163"/>
      <c r="CD92" s="163"/>
      <c r="CE92" s="163"/>
      <c r="CF92" s="163"/>
      <c r="CG92" s="163"/>
      <c r="CH92" s="163"/>
      <c r="CI92" s="163"/>
      <c r="CJ92" s="163"/>
    </row>
    <row r="93" spans="1:88" ht="16.5" customHeight="1" x14ac:dyDescent="0.25">
      <c r="A93" s="164">
        <v>1</v>
      </c>
      <c r="B93" s="133" t="str">
        <f>B1</f>
        <v>德鲁伊伎俩</v>
      </c>
      <c r="C93" s="133" t="str">
        <f>IF(主要!C72&lt;&gt;"",主要!C72,"")</f>
        <v>德鲁伊伎俩</v>
      </c>
      <c r="D93" s="135" t="str">
        <f>IFERROR(VLOOKUP(B93,列表!$B:$T,17,FALSE),"")</f>
        <v/>
      </c>
      <c r="BE93" s="163" t="s">
        <v>641</v>
      </c>
      <c r="BF93" s="163"/>
      <c r="BG93" s="163"/>
      <c r="BH93" s="163">
        <v>2</v>
      </c>
      <c r="BI93" s="163"/>
      <c r="BJ93" s="163"/>
      <c r="BK93" s="163"/>
      <c r="BL93" s="163">
        <v>1</v>
      </c>
      <c r="BM93" s="163">
        <v>1</v>
      </c>
      <c r="BN93" s="163" t="s">
        <v>1089</v>
      </c>
      <c r="BO93" s="163" t="s">
        <v>1090</v>
      </c>
      <c r="BP93" s="163" t="s">
        <v>1091</v>
      </c>
      <c r="BQ93" s="163" t="s">
        <v>237</v>
      </c>
      <c r="BR93" s="163" t="s">
        <v>1092</v>
      </c>
      <c r="BS93" s="163"/>
      <c r="BT93" s="163"/>
      <c r="BU93" s="163" t="s">
        <v>261</v>
      </c>
      <c r="BV93" s="163" t="s">
        <v>1093</v>
      </c>
      <c r="BW93" s="163" t="s">
        <v>1094</v>
      </c>
      <c r="BX93" s="163" t="s">
        <v>1095</v>
      </c>
      <c r="BY93" s="163" t="s">
        <v>1105</v>
      </c>
      <c r="BZ93" s="163" t="s">
        <v>1106</v>
      </c>
      <c r="CA93" s="163"/>
      <c r="CB93" s="163"/>
      <c r="CC93" s="163"/>
      <c r="CD93" s="163"/>
      <c r="CE93" s="163"/>
      <c r="CF93" s="163"/>
      <c r="CG93" s="163"/>
      <c r="CH93" s="163"/>
      <c r="CI93" s="163"/>
      <c r="CJ93" s="163"/>
    </row>
    <row r="94" spans="1:88" ht="16.5" customHeight="1" x14ac:dyDescent="0.25">
      <c r="A94" s="164">
        <v>2</v>
      </c>
      <c r="B94" s="133" t="str">
        <f t="shared" ref="B94:B125" si="3">B2</f>
        <v>毒气喷溅</v>
      </c>
      <c r="C94" s="133" t="str">
        <f>IF(主要!C73&lt;&gt;"",主要!C73,"")</f>
        <v>神导术</v>
      </c>
      <c r="D94" s="135" t="str">
        <f>IFERROR(VLOOKUP(B94,列表!$B:$T,17,FALSE),"")</f>
        <v/>
      </c>
      <c r="P94" s="134" t="s">
        <v>1107</v>
      </c>
      <c r="Q94" s="134" t="s">
        <v>1108</v>
      </c>
      <c r="R94" s="134"/>
      <c r="BE94" s="163" t="s">
        <v>642</v>
      </c>
      <c r="BF94" s="163"/>
      <c r="BG94" s="163"/>
      <c r="BH94" s="163">
        <v>2</v>
      </c>
      <c r="BI94" s="163"/>
      <c r="BJ94" s="163"/>
      <c r="BK94" s="163"/>
      <c r="BL94" s="163">
        <v>1</v>
      </c>
      <c r="BM94" s="163">
        <v>1</v>
      </c>
      <c r="BN94" s="163" t="s">
        <v>1089</v>
      </c>
      <c r="BO94" s="163" t="s">
        <v>1090</v>
      </c>
      <c r="BP94" s="163" t="s">
        <v>1091</v>
      </c>
      <c r="BQ94" s="163" t="s">
        <v>237</v>
      </c>
      <c r="BR94" s="163" t="s">
        <v>1092</v>
      </c>
      <c r="BS94" s="163"/>
      <c r="BT94" s="163"/>
      <c r="BU94" s="163" t="s">
        <v>261</v>
      </c>
      <c r="BV94" s="163" t="s">
        <v>1093</v>
      </c>
      <c r="BW94" s="163" t="s">
        <v>1094</v>
      </c>
      <c r="BX94" s="163" t="s">
        <v>1095</v>
      </c>
      <c r="BY94" s="163" t="s">
        <v>1109</v>
      </c>
      <c r="BZ94" s="163" t="s">
        <v>1110</v>
      </c>
      <c r="CA94" s="163"/>
      <c r="CB94" s="163"/>
      <c r="CC94" s="163"/>
      <c r="CD94" s="163"/>
      <c r="CE94" s="163"/>
      <c r="CF94" s="163"/>
      <c r="CG94" s="163"/>
      <c r="CH94" s="163"/>
      <c r="CI94" s="163"/>
      <c r="CJ94" s="163"/>
    </row>
    <row r="95" spans="1:88" ht="16.5" customHeight="1" x14ac:dyDescent="0.25">
      <c r="A95" s="164">
        <v>3</v>
      </c>
      <c r="B95" s="133" t="str">
        <f t="shared" si="3"/>
        <v>动物交谈</v>
      </c>
      <c r="C95" s="133" t="str">
        <f>IF(主要!C74&lt;&gt;"",主要!C74,"")</f>
        <v>毒气喷溅</v>
      </c>
      <c r="D95" s="135" t="str">
        <f>IFERROR(VLOOKUP(B95,列表!$B:$T,17,FALSE),"")</f>
        <v/>
      </c>
      <c r="P95" s="134" t="s">
        <v>1111</v>
      </c>
      <c r="Q95" s="134" t="s">
        <v>295</v>
      </c>
      <c r="R95" s="134" t="s">
        <v>108</v>
      </c>
      <c r="BE95" s="163" t="s">
        <v>654</v>
      </c>
      <c r="BF95" s="163"/>
      <c r="BG95" s="163"/>
      <c r="BH95" s="163"/>
      <c r="BI95" s="163">
        <v>2</v>
      </c>
      <c r="BJ95" s="163">
        <v>1</v>
      </c>
      <c r="BK95" s="163"/>
      <c r="BL95" s="163"/>
      <c r="BM95" s="163"/>
      <c r="BN95" s="163" t="s">
        <v>1112</v>
      </c>
      <c r="BO95" s="163" t="s">
        <v>1113</v>
      </c>
      <c r="BP95" s="163" t="s">
        <v>1114</v>
      </c>
      <c r="BQ95" s="163" t="s">
        <v>237</v>
      </c>
      <c r="BR95" s="163" t="s">
        <v>1115</v>
      </c>
      <c r="BS95" s="163"/>
      <c r="BT95" s="163"/>
      <c r="BU95" s="163" t="s">
        <v>1116</v>
      </c>
      <c r="BV95" s="163" t="s">
        <v>1117</v>
      </c>
      <c r="BW95" s="163" t="s">
        <v>1118</v>
      </c>
      <c r="BX95" s="163" t="s">
        <v>1119</v>
      </c>
      <c r="BY95" s="163" t="s">
        <v>1120</v>
      </c>
      <c r="BZ95" s="163" t="s">
        <v>1121</v>
      </c>
      <c r="CA95" s="163"/>
      <c r="CB95" s="163"/>
      <c r="CC95" s="163"/>
      <c r="CD95" s="163"/>
      <c r="CE95" s="163"/>
      <c r="CF95" s="163"/>
      <c r="CG95" s="163"/>
      <c r="CH95" s="163"/>
      <c r="CI95" s="163"/>
      <c r="CJ95" s="163"/>
    </row>
    <row r="96" spans="1:88" ht="16.5" customHeight="1" x14ac:dyDescent="0.25">
      <c r="A96" s="164">
        <v>4</v>
      </c>
      <c r="B96" s="133" t="str">
        <f t="shared" si="3"/>
        <v>魅惑人类</v>
      </c>
      <c r="C96" s="133" t="str">
        <f>IF(主要!C75&lt;&gt;"",主要!C75,"")</f>
        <v>动物交谈</v>
      </c>
      <c r="D96" s="135" t="str">
        <f>IFERROR(VLOOKUP(B96,列表!$B:$T,17,FALSE),"")</f>
        <v/>
      </c>
      <c r="P96" s="134" t="s">
        <v>1122</v>
      </c>
      <c r="Q96" s="134"/>
      <c r="R96" s="134"/>
      <c r="BE96" s="163" t="s">
        <v>670</v>
      </c>
      <c r="BF96" s="163"/>
      <c r="BG96" s="163"/>
      <c r="BH96" s="163"/>
      <c r="BI96" s="163">
        <v>1</v>
      </c>
      <c r="BJ96" s="163"/>
      <c r="BK96" s="163">
        <v>2</v>
      </c>
      <c r="BL96" s="163"/>
      <c r="BM96" s="163"/>
      <c r="BN96" s="163" t="s">
        <v>1123</v>
      </c>
      <c r="BO96" s="163" t="s">
        <v>1124</v>
      </c>
      <c r="BP96" s="163" t="s">
        <v>1125</v>
      </c>
      <c r="BQ96" s="163" t="s">
        <v>237</v>
      </c>
      <c r="BR96" s="163" t="s">
        <v>1126</v>
      </c>
      <c r="BS96" s="163"/>
      <c r="BT96" s="163"/>
      <c r="BU96" s="163" t="s">
        <v>1127</v>
      </c>
      <c r="BV96" s="163" t="s">
        <v>1128</v>
      </c>
      <c r="BW96" s="163" t="s">
        <v>1129</v>
      </c>
      <c r="BX96" s="163" t="s">
        <v>1130</v>
      </c>
      <c r="BY96" s="163" t="s">
        <v>1131</v>
      </c>
      <c r="BZ96" s="163" t="s">
        <v>1132</v>
      </c>
      <c r="CA96" s="163" t="s">
        <v>1133</v>
      </c>
      <c r="CB96" s="163" t="s">
        <v>1134</v>
      </c>
      <c r="CC96" s="163"/>
      <c r="CD96" s="163"/>
      <c r="CE96" s="163"/>
      <c r="CF96" s="163"/>
      <c r="CG96" s="163"/>
      <c r="CH96" s="163"/>
      <c r="CI96" s="163"/>
      <c r="CJ96" s="163"/>
    </row>
    <row r="97" spans="1:88" ht="16.5" customHeight="1" x14ac:dyDescent="0.25">
      <c r="A97" s="164">
        <v>5</v>
      </c>
      <c r="B97" s="133" t="str">
        <f t="shared" si="3"/>
        <v>雷鸣波</v>
      </c>
      <c r="C97" s="133" t="str">
        <f>IF(主要!C76&lt;&gt;"",主要!C76,"")</f>
        <v>魅惑人类</v>
      </c>
      <c r="D97" s="135" t="str">
        <f>IFERROR(VLOOKUP(B97,列表!$B:$T,17,FALSE),"")</f>
        <v/>
      </c>
      <c r="P97" s="134" t="s">
        <v>1135</v>
      </c>
      <c r="Q97" s="134" t="s">
        <v>1136</v>
      </c>
      <c r="R97" s="134" t="s">
        <v>1137</v>
      </c>
      <c r="BE97" s="163" t="s">
        <v>1138</v>
      </c>
      <c r="BF97" s="163"/>
      <c r="BG97" s="163">
        <v>1</v>
      </c>
      <c r="BH97" s="163"/>
      <c r="BI97" s="163"/>
      <c r="BJ97" s="163"/>
      <c r="BK97" s="163">
        <v>2</v>
      </c>
      <c r="BL97" s="163"/>
      <c r="BM97" s="163"/>
      <c r="BN97" s="163" t="s">
        <v>1123</v>
      </c>
      <c r="BO97" s="163" t="s">
        <v>1124</v>
      </c>
      <c r="BP97" s="163" t="s">
        <v>1125</v>
      </c>
      <c r="BQ97" s="163" t="s">
        <v>237</v>
      </c>
      <c r="BR97" s="163" t="s">
        <v>1126</v>
      </c>
      <c r="BS97" s="163"/>
      <c r="BT97" s="163"/>
      <c r="BU97" s="163" t="s">
        <v>1127</v>
      </c>
      <c r="BV97" s="163" t="s">
        <v>1128</v>
      </c>
      <c r="BW97" s="163" t="s">
        <v>1129</v>
      </c>
      <c r="BX97" s="163" t="s">
        <v>1130</v>
      </c>
      <c r="BY97" s="163" t="s">
        <v>1131</v>
      </c>
      <c r="BZ97" s="163" t="s">
        <v>1132</v>
      </c>
      <c r="CA97" s="163" t="s">
        <v>1133</v>
      </c>
      <c r="CB97" s="163" t="s">
        <v>1134</v>
      </c>
      <c r="CC97" s="163"/>
      <c r="CD97" s="163"/>
      <c r="CE97" s="163"/>
      <c r="CF97" s="163"/>
      <c r="CG97" s="163"/>
      <c r="CH97" s="163"/>
      <c r="CI97" s="163"/>
      <c r="CJ97" s="163"/>
    </row>
    <row r="98" spans="1:88" ht="16.5" customHeight="1" x14ac:dyDescent="0.25">
      <c r="A98" s="164">
        <v>6</v>
      </c>
      <c r="B98" s="133" t="str">
        <f t="shared" si="3"/>
        <v>神莓术</v>
      </c>
      <c r="C98" s="133" t="str">
        <f>IF(主要!C77&lt;&gt;"",主要!C77,"")</f>
        <v>雷鸣波</v>
      </c>
      <c r="D98" s="135" t="str">
        <f>IFERROR(VLOOKUP(B98,列表!$B:$T,17,FALSE),"")</f>
        <v/>
      </c>
      <c r="P98" s="134" t="s">
        <v>1139</v>
      </c>
      <c r="Q98" s="134" t="s">
        <v>1140</v>
      </c>
      <c r="R98" s="134" t="s">
        <v>1141</v>
      </c>
      <c r="BE98" s="163" t="s">
        <v>691</v>
      </c>
      <c r="BF98" s="163"/>
      <c r="BG98" s="163"/>
      <c r="BH98" s="163"/>
      <c r="BI98" s="163"/>
      <c r="BJ98" s="163">
        <v>1</v>
      </c>
      <c r="BK98" s="163">
        <v>1</v>
      </c>
      <c r="BL98" s="163">
        <v>1</v>
      </c>
      <c r="BM98" s="163">
        <v>1</v>
      </c>
      <c r="BN98" s="163" t="s">
        <v>1142</v>
      </c>
      <c r="BO98" s="163" t="s">
        <v>1143</v>
      </c>
      <c r="BP98" s="163" t="s">
        <v>1144</v>
      </c>
      <c r="BQ98" s="163" t="s">
        <v>237</v>
      </c>
      <c r="BR98" s="163" t="s">
        <v>1145</v>
      </c>
      <c r="BS98" s="163"/>
      <c r="BT98" s="163"/>
      <c r="BU98" s="163" t="s">
        <v>1146</v>
      </c>
      <c r="BV98" s="163" t="s">
        <v>1147</v>
      </c>
      <c r="BW98" s="163" t="s">
        <v>1148</v>
      </c>
      <c r="BX98" s="163" t="s">
        <v>1149</v>
      </c>
      <c r="BY98" s="163" t="s">
        <v>1150</v>
      </c>
      <c r="BZ98" s="163" t="s">
        <v>1151</v>
      </c>
      <c r="CA98" s="163" t="s">
        <v>1152</v>
      </c>
      <c r="CB98" s="163" t="s">
        <v>1153</v>
      </c>
      <c r="CC98" s="163" t="s">
        <v>1154</v>
      </c>
      <c r="CD98" s="163" t="s">
        <v>1155</v>
      </c>
      <c r="CE98" s="163"/>
      <c r="CF98" s="163"/>
      <c r="CG98" s="163"/>
      <c r="CH98" s="163"/>
      <c r="CI98" s="163"/>
      <c r="CJ98" s="163"/>
    </row>
    <row r="99" spans="1:88" ht="16.5" customHeight="1" x14ac:dyDescent="0.25">
      <c r="A99" s="164">
        <v>7</v>
      </c>
      <c r="B99" s="133" t="str">
        <f t="shared" si="3"/>
        <v>行动无踪</v>
      </c>
      <c r="C99" s="133" t="str">
        <f>IF(主要!C78&lt;&gt;"",主要!C78,"")</f>
        <v>神莓术</v>
      </c>
      <c r="D99" s="135" t="str">
        <f>IFERROR(VLOOKUP(B99,列表!$B:$T,17,FALSE),"")</f>
        <v>!</v>
      </c>
      <c r="P99" s="134" t="s">
        <v>1156</v>
      </c>
      <c r="Q99" s="134" t="s">
        <v>1157</v>
      </c>
      <c r="R99" s="134" t="s">
        <v>1158</v>
      </c>
      <c r="BE99" s="163" t="s">
        <v>703</v>
      </c>
      <c r="BF99" s="163"/>
      <c r="BG99" s="163">
        <v>1</v>
      </c>
      <c r="BH99" s="163"/>
      <c r="BI99" s="163"/>
      <c r="BJ99" s="163"/>
      <c r="BK99" s="163"/>
      <c r="BL99" s="163"/>
      <c r="BM99" s="163"/>
      <c r="BN99" s="163" t="s">
        <v>1159</v>
      </c>
      <c r="BO99" s="163" t="s">
        <v>1160</v>
      </c>
      <c r="BP99" s="163" t="s">
        <v>1161</v>
      </c>
      <c r="BQ99" s="163" t="s">
        <v>237</v>
      </c>
      <c r="BR99" s="163" t="s">
        <v>1162</v>
      </c>
      <c r="BS99" s="163"/>
      <c r="BT99" s="163"/>
      <c r="BU99" s="163" t="s">
        <v>261</v>
      </c>
      <c r="BV99" s="163" t="s">
        <v>600</v>
      </c>
      <c r="BW99" s="163" t="s">
        <v>324</v>
      </c>
      <c r="BX99" s="163" t="s">
        <v>1163</v>
      </c>
      <c r="BY99" s="163" t="s">
        <v>1164</v>
      </c>
      <c r="BZ99" s="163" t="s">
        <v>1165</v>
      </c>
      <c r="CA99" s="163"/>
      <c r="CB99" s="163"/>
      <c r="CC99" s="163"/>
      <c r="CD99" s="163"/>
      <c r="CE99" s="163"/>
      <c r="CF99" s="163"/>
      <c r="CG99" s="163"/>
      <c r="CH99" s="163"/>
      <c r="CI99" s="163"/>
      <c r="CJ99" s="163"/>
    </row>
    <row r="100" spans="1:88" ht="16.5" customHeight="1" x14ac:dyDescent="0.25">
      <c r="A100" s="164">
        <v>8</v>
      </c>
      <c r="B100" s="133" t="str">
        <f t="shared" si="3"/>
        <v>火焰刀</v>
      </c>
      <c r="C100" s="133" t="str">
        <f>IF(主要!C79&lt;&gt;"",主要!C79,"")</f>
        <v>行动无踪</v>
      </c>
      <c r="D100" s="135" t="str">
        <f>IFERROR(VLOOKUP(B100,列表!$B:$T,17,FALSE),"")</f>
        <v>!</v>
      </c>
      <c r="P100" s="134" t="s">
        <v>1166</v>
      </c>
      <c r="Q100" s="134" t="s">
        <v>1167</v>
      </c>
      <c r="R100" s="134" t="s">
        <v>1168</v>
      </c>
      <c r="BE100" s="163" t="s">
        <v>704</v>
      </c>
      <c r="BF100" s="163"/>
      <c r="BG100" s="163">
        <v>1</v>
      </c>
      <c r="BH100" s="163">
        <v>2</v>
      </c>
      <c r="BI100" s="163"/>
      <c r="BJ100" s="163"/>
      <c r="BK100" s="163"/>
      <c r="BL100" s="163"/>
      <c r="BM100" s="163"/>
      <c r="BN100" s="163" t="s">
        <v>1159</v>
      </c>
      <c r="BO100" s="163" t="s">
        <v>1160</v>
      </c>
      <c r="BP100" s="163" t="s">
        <v>1161</v>
      </c>
      <c r="BQ100" s="163" t="s">
        <v>237</v>
      </c>
      <c r="BR100" s="163" t="s">
        <v>1162</v>
      </c>
      <c r="BS100" s="163"/>
      <c r="BT100" s="163"/>
      <c r="BU100" s="163" t="s">
        <v>261</v>
      </c>
      <c r="BV100" s="163" t="s">
        <v>600</v>
      </c>
      <c r="BW100" s="163" t="s">
        <v>324</v>
      </c>
      <c r="BX100" s="163" t="s">
        <v>1163</v>
      </c>
      <c r="BY100" s="163" t="s">
        <v>1164</v>
      </c>
      <c r="BZ100" s="163" t="s">
        <v>1165</v>
      </c>
      <c r="CA100" s="163" t="s">
        <v>1169</v>
      </c>
      <c r="CB100" s="163" t="s">
        <v>1170</v>
      </c>
      <c r="CC100" s="163" t="s">
        <v>1171</v>
      </c>
      <c r="CD100" s="163" t="s">
        <v>1172</v>
      </c>
      <c r="CE100" s="163"/>
      <c r="CF100" s="163"/>
      <c r="CG100" s="163"/>
      <c r="CH100" s="163"/>
      <c r="CI100" s="163"/>
      <c r="CJ100" s="163"/>
    </row>
    <row r="101" spans="1:88" ht="16.5" customHeight="1" x14ac:dyDescent="0.25">
      <c r="A101" s="164">
        <v>9</v>
      </c>
      <c r="B101" s="133" t="str">
        <f t="shared" si="3"/>
        <v>神导术</v>
      </c>
      <c r="C101" s="133" t="str">
        <f>IF(主要!C80&lt;&gt;"",主要!C80,"")</f>
        <v>火焰刀</v>
      </c>
      <c r="D101" s="135" t="str">
        <f>IFERROR(VLOOKUP(B101,列表!$B:$T,17,FALSE),"")</f>
        <v>!</v>
      </c>
      <c r="P101" s="134" t="s">
        <v>1173</v>
      </c>
      <c r="Q101" s="134" t="s">
        <v>1174</v>
      </c>
      <c r="R101" s="134" t="s">
        <v>1168</v>
      </c>
      <c r="BE101" s="163" t="s">
        <v>705</v>
      </c>
      <c r="BF101" s="163">
        <v>2</v>
      </c>
      <c r="BG101" s="163">
        <v>1</v>
      </c>
      <c r="BH101" s="163"/>
      <c r="BI101" s="163"/>
      <c r="BJ101" s="163"/>
      <c r="BK101" s="163"/>
      <c r="BL101" s="163"/>
      <c r="BM101" s="163"/>
      <c r="BN101" s="163" t="s">
        <v>1159</v>
      </c>
      <c r="BO101" s="163" t="s">
        <v>1160</v>
      </c>
      <c r="BP101" s="163" t="s">
        <v>1161</v>
      </c>
      <c r="BQ101" s="163" t="s">
        <v>237</v>
      </c>
      <c r="BR101" s="163" t="s">
        <v>1162</v>
      </c>
      <c r="BS101" s="163"/>
      <c r="BT101" s="163"/>
      <c r="BU101" s="163" t="s">
        <v>261</v>
      </c>
      <c r="BV101" s="163" t="s">
        <v>600</v>
      </c>
      <c r="BW101" s="163" t="s">
        <v>324</v>
      </c>
      <c r="BX101" s="163" t="s">
        <v>1163</v>
      </c>
      <c r="BY101" s="163" t="s">
        <v>1164</v>
      </c>
      <c r="BZ101" s="163" t="s">
        <v>1165</v>
      </c>
      <c r="CA101" s="163" t="s">
        <v>1175</v>
      </c>
      <c r="CB101" s="163" t="s">
        <v>1176</v>
      </c>
      <c r="CC101" s="163" t="s">
        <v>1171</v>
      </c>
      <c r="CD101" s="163" t="s">
        <v>1177</v>
      </c>
      <c r="CE101" s="163"/>
      <c r="CF101" s="163"/>
      <c r="CG101" s="163"/>
      <c r="CH101" s="163"/>
      <c r="CI101" s="163"/>
      <c r="CJ101" s="163"/>
    </row>
    <row r="102" spans="1:88" ht="16.5" customHeight="1" x14ac:dyDescent="0.25">
      <c r="A102" s="164">
        <v>10</v>
      </c>
      <c r="B102" s="133" t="str">
        <f t="shared" si="3"/>
        <v>月华之光</v>
      </c>
      <c r="C102" s="133" t="str">
        <f>IF(主要!C81&lt;&gt;"",主要!C81,"")</f>
        <v>月华之光</v>
      </c>
      <c r="D102" s="135" t="str">
        <f>IFERROR(VLOOKUP(B102,列表!$B:$T,17,FALSE),"")</f>
        <v>!</v>
      </c>
      <c r="P102" s="134" t="s">
        <v>1178</v>
      </c>
      <c r="Q102" s="134" t="s">
        <v>1179</v>
      </c>
      <c r="R102" s="134" t="s">
        <v>1158</v>
      </c>
      <c r="BE102" s="163" t="s">
        <v>1180</v>
      </c>
      <c r="BF102" s="163"/>
      <c r="BG102" s="163">
        <v>2</v>
      </c>
      <c r="BH102" s="163"/>
      <c r="BI102" s="163"/>
      <c r="BJ102" s="163"/>
      <c r="BK102" s="163">
        <v>1</v>
      </c>
      <c r="BL102" s="163"/>
      <c r="BM102" s="163"/>
      <c r="BN102" s="163" t="s">
        <v>1159</v>
      </c>
      <c r="BO102" s="163" t="s">
        <v>1160</v>
      </c>
      <c r="BP102" s="163" t="s">
        <v>1161</v>
      </c>
      <c r="BQ102" s="163" t="s">
        <v>237</v>
      </c>
      <c r="BR102" s="163" t="s">
        <v>1162</v>
      </c>
      <c r="BS102" s="163"/>
      <c r="BT102" s="163"/>
      <c r="BU102" s="163" t="s">
        <v>261</v>
      </c>
      <c r="BV102" s="163" t="s">
        <v>600</v>
      </c>
      <c r="BW102" s="163" t="s">
        <v>324</v>
      </c>
      <c r="BX102" s="163" t="s">
        <v>1163</v>
      </c>
      <c r="BY102" s="163" t="s">
        <v>1164</v>
      </c>
      <c r="BZ102" s="163" t="s">
        <v>1165</v>
      </c>
      <c r="CA102" s="163" t="s">
        <v>1181</v>
      </c>
      <c r="CB102" s="163" t="s">
        <v>1182</v>
      </c>
      <c r="CC102" s="163" t="s">
        <v>1171</v>
      </c>
      <c r="CD102" s="163" t="s">
        <v>1183</v>
      </c>
      <c r="CE102" s="163" t="s">
        <v>1184</v>
      </c>
      <c r="CF102" s="163" t="s">
        <v>1185</v>
      </c>
      <c r="CG102" s="163"/>
      <c r="CH102" s="163"/>
      <c r="CI102" s="163"/>
      <c r="CJ102" s="163"/>
    </row>
    <row r="103" spans="1:88" ht="16.5" customHeight="1" x14ac:dyDescent="0.25">
      <c r="A103" s="164">
        <v>11</v>
      </c>
      <c r="B103" s="133" t="str">
        <f t="shared" si="3"/>
        <v/>
      </c>
      <c r="C103" s="133" t="str">
        <f>IF(主要!C82&lt;&gt;"",主要!C82,"")</f>
        <v/>
      </c>
      <c r="D103" s="135" t="str">
        <f>IFERROR(VLOOKUP(B103,列表!$B:$T,17,FALSE),"")</f>
        <v/>
      </c>
      <c r="P103" s="134" t="s">
        <v>1186</v>
      </c>
      <c r="Q103" s="134" t="s">
        <v>1187</v>
      </c>
      <c r="R103" s="134" t="s">
        <v>1137</v>
      </c>
      <c r="BE103" s="163" t="s">
        <v>1188</v>
      </c>
      <c r="BF103" s="163"/>
      <c r="BG103" s="163">
        <v>1</v>
      </c>
      <c r="BH103" s="163"/>
      <c r="BI103" s="163"/>
      <c r="BJ103" s="163">
        <v>2</v>
      </c>
      <c r="BK103" s="163"/>
      <c r="BL103" s="163"/>
      <c r="BM103" s="163"/>
      <c r="BN103" s="163" t="s">
        <v>1159</v>
      </c>
      <c r="BO103" s="163" t="s">
        <v>1160</v>
      </c>
      <c r="BP103" s="163" t="s">
        <v>1161</v>
      </c>
      <c r="BQ103" s="163" t="s">
        <v>237</v>
      </c>
      <c r="BR103" s="163" t="s">
        <v>1162</v>
      </c>
      <c r="BS103" s="163"/>
      <c r="BT103" s="163"/>
      <c r="BU103" s="163" t="s">
        <v>261</v>
      </c>
      <c r="BV103" s="163" t="s">
        <v>600</v>
      </c>
      <c r="BW103" s="163" t="s">
        <v>324</v>
      </c>
      <c r="BX103" s="163" t="s">
        <v>1163</v>
      </c>
      <c r="BY103" s="163" t="s">
        <v>1164</v>
      </c>
      <c r="BZ103" s="163" t="s">
        <v>1165</v>
      </c>
      <c r="CA103" s="163" t="s">
        <v>1189</v>
      </c>
      <c r="CB103" s="163" t="s">
        <v>1190</v>
      </c>
      <c r="CC103" s="163" t="s">
        <v>1171</v>
      </c>
      <c r="CD103" s="163" t="s">
        <v>1191</v>
      </c>
      <c r="CE103" s="163" t="s">
        <v>1192</v>
      </c>
      <c r="CF103" s="163" t="s">
        <v>1193</v>
      </c>
      <c r="CG103" s="163"/>
      <c r="CH103" s="163"/>
      <c r="CI103" s="163"/>
      <c r="CJ103" s="163"/>
    </row>
    <row r="104" spans="1:88" ht="16.5" customHeight="1" x14ac:dyDescent="0.25">
      <c r="A104" s="164">
        <v>12</v>
      </c>
      <c r="B104" s="133" t="str">
        <f t="shared" si="3"/>
        <v/>
      </c>
      <c r="C104" s="133" t="str">
        <f>IF(主要!C83&lt;&gt;"",主要!C83,"")</f>
        <v/>
      </c>
      <c r="D104" s="135" t="str">
        <f>IFERROR(VLOOKUP(B104,列表!$B:$T,17,FALSE),"")</f>
        <v/>
      </c>
      <c r="P104" s="134" t="s">
        <v>1194</v>
      </c>
      <c r="Q104" s="134" t="s">
        <v>1195</v>
      </c>
      <c r="R104" s="134" t="s">
        <v>1158</v>
      </c>
      <c r="BE104" s="163" t="s">
        <v>718</v>
      </c>
      <c r="BF104" s="163"/>
      <c r="BG104" s="163"/>
      <c r="BH104" s="163">
        <v>1</v>
      </c>
      <c r="BI104" s="163"/>
      <c r="BJ104" s="163"/>
      <c r="BK104" s="163"/>
      <c r="BL104" s="163"/>
      <c r="BM104" s="163"/>
      <c r="BN104" s="163" t="s">
        <v>1196</v>
      </c>
      <c r="BO104" s="163" t="s">
        <v>1197</v>
      </c>
      <c r="BP104" s="163" t="s">
        <v>1198</v>
      </c>
      <c r="BQ104" s="163" t="s">
        <v>237</v>
      </c>
      <c r="BR104" s="163" t="s">
        <v>1162</v>
      </c>
      <c r="BS104" s="163"/>
      <c r="BT104" s="163"/>
      <c r="BU104" s="163" t="s">
        <v>1199</v>
      </c>
      <c r="BV104" s="163" t="s">
        <v>1200</v>
      </c>
      <c r="BW104" s="163" t="s">
        <v>1201</v>
      </c>
      <c r="BX104" s="163" t="s">
        <v>1202</v>
      </c>
      <c r="BY104" s="163" t="s">
        <v>1203</v>
      </c>
      <c r="BZ104" s="163" t="s">
        <v>1204</v>
      </c>
      <c r="CA104" s="163"/>
      <c r="CB104" s="163"/>
      <c r="CC104" s="163"/>
      <c r="CD104" s="163"/>
      <c r="CE104" s="163"/>
      <c r="CF104" s="163"/>
      <c r="CG104" s="163"/>
      <c r="CH104" s="163"/>
      <c r="CI104" s="163"/>
      <c r="CJ104" s="163"/>
    </row>
    <row r="105" spans="1:88" ht="16.5" customHeight="1" x14ac:dyDescent="0.25">
      <c r="A105" s="164">
        <v>13</v>
      </c>
      <c r="B105" s="133" t="str">
        <f t="shared" si="3"/>
        <v/>
      </c>
      <c r="C105" s="133" t="str">
        <f>IF(主要!C84&lt;&gt;"",主要!C84,"")</f>
        <v/>
      </c>
      <c r="D105" s="135" t="str">
        <f>IFERROR(VLOOKUP(B105,列表!$B:$T,17,FALSE),"")</f>
        <v/>
      </c>
      <c r="P105" s="134" t="s">
        <v>1205</v>
      </c>
      <c r="Q105" s="134" t="s">
        <v>1206</v>
      </c>
      <c r="R105" s="134" t="s">
        <v>1207</v>
      </c>
      <c r="BE105" s="163" t="s">
        <v>1208</v>
      </c>
      <c r="BF105" s="163"/>
      <c r="BG105" s="163"/>
      <c r="BH105" s="163">
        <v>1</v>
      </c>
      <c r="BI105" s="163"/>
      <c r="BJ105" s="163"/>
      <c r="BK105" s="163"/>
      <c r="BL105" s="163">
        <v>2</v>
      </c>
      <c r="BM105" s="163">
        <v>1</v>
      </c>
      <c r="BN105" s="163" t="s">
        <v>1196</v>
      </c>
      <c r="BO105" s="163" t="s">
        <v>1197</v>
      </c>
      <c r="BP105" s="163" t="s">
        <v>1198</v>
      </c>
      <c r="BQ105" s="163" t="s">
        <v>237</v>
      </c>
      <c r="BR105" s="163" t="s">
        <v>1162</v>
      </c>
      <c r="BS105" s="163"/>
      <c r="BT105" s="163"/>
      <c r="BU105" s="163" t="s">
        <v>1199</v>
      </c>
      <c r="BV105" s="163" t="s">
        <v>1200</v>
      </c>
      <c r="BW105" s="163" t="s">
        <v>1201</v>
      </c>
      <c r="BX105" s="163" t="s">
        <v>1202</v>
      </c>
      <c r="BY105" s="163" t="s">
        <v>1203</v>
      </c>
      <c r="BZ105" s="163" t="s">
        <v>1204</v>
      </c>
      <c r="CA105" s="163" t="s">
        <v>1209</v>
      </c>
      <c r="CB105" s="163" t="s">
        <v>1210</v>
      </c>
      <c r="CC105" s="163" t="s">
        <v>1211</v>
      </c>
      <c r="CD105" s="163" t="s">
        <v>1212</v>
      </c>
      <c r="CE105" s="163"/>
      <c r="CF105" s="163"/>
      <c r="CG105" s="163"/>
      <c r="CH105" s="163"/>
      <c r="CI105" s="163"/>
      <c r="CJ105" s="163"/>
    </row>
    <row r="106" spans="1:88" ht="16.5" customHeight="1" x14ac:dyDescent="0.25">
      <c r="A106" s="164">
        <v>14</v>
      </c>
      <c r="B106" s="133" t="str">
        <f t="shared" si="3"/>
        <v/>
      </c>
      <c r="C106" s="133" t="str">
        <f>IF(主要!C85&lt;&gt;"",主要!C85,"")</f>
        <v/>
      </c>
      <c r="D106" s="135" t="str">
        <f>IFERROR(VLOOKUP(B106,列表!$B:$T,17,FALSE),"")</f>
        <v/>
      </c>
      <c r="P106" s="134" t="s">
        <v>1213</v>
      </c>
      <c r="Q106" s="134" t="s">
        <v>1179</v>
      </c>
      <c r="R106" s="134" t="s">
        <v>1158</v>
      </c>
      <c r="BE106" s="163" t="s">
        <v>1214</v>
      </c>
      <c r="BF106" s="163">
        <v>2</v>
      </c>
      <c r="BG106" s="163"/>
      <c r="BH106" s="163">
        <v>1</v>
      </c>
      <c r="BI106" s="163"/>
      <c r="BJ106" s="163"/>
      <c r="BK106" s="163"/>
      <c r="BL106" s="163"/>
      <c r="BM106" s="163"/>
      <c r="BN106" s="163" t="s">
        <v>1196</v>
      </c>
      <c r="BO106" s="163" t="s">
        <v>1197</v>
      </c>
      <c r="BP106" s="163" t="s">
        <v>1198</v>
      </c>
      <c r="BQ106" s="163" t="s">
        <v>237</v>
      </c>
      <c r="BR106" s="163" t="s">
        <v>1162</v>
      </c>
      <c r="BS106" s="163"/>
      <c r="BT106" s="163"/>
      <c r="BU106" s="163" t="s">
        <v>1199</v>
      </c>
      <c r="BV106" s="163" t="s">
        <v>1200</v>
      </c>
      <c r="BW106" s="163" t="s">
        <v>1201</v>
      </c>
      <c r="BX106" s="163" t="s">
        <v>1202</v>
      </c>
      <c r="BY106" s="163" t="s">
        <v>1203</v>
      </c>
      <c r="BZ106" s="163" t="s">
        <v>1204</v>
      </c>
      <c r="CA106" s="163" t="s">
        <v>1215</v>
      </c>
      <c r="CB106" s="163" t="s">
        <v>1216</v>
      </c>
      <c r="CC106" s="163" t="s">
        <v>1217</v>
      </c>
      <c r="CD106" s="163" t="s">
        <v>1218</v>
      </c>
      <c r="CE106" s="163"/>
      <c r="CF106" s="163"/>
      <c r="CG106" s="163"/>
      <c r="CH106" s="163"/>
      <c r="CI106" s="163"/>
      <c r="CJ106" s="163"/>
    </row>
    <row r="107" spans="1:88" ht="16.5" customHeight="1" x14ac:dyDescent="0.25">
      <c r="A107" s="164">
        <v>15</v>
      </c>
      <c r="B107" s="133" t="str">
        <f t="shared" si="3"/>
        <v/>
      </c>
      <c r="C107" s="133" t="str">
        <f>IF(主要!C86&lt;&gt;"",主要!C86,"")</f>
        <v/>
      </c>
      <c r="D107" s="135" t="str">
        <f>IFERROR(VLOOKUP(B107,列表!$B:$T,17,FALSE),"")</f>
        <v/>
      </c>
      <c r="P107" s="134" t="s">
        <v>1219</v>
      </c>
      <c r="Q107" s="134" t="s">
        <v>1157</v>
      </c>
      <c r="R107" s="134" t="s">
        <v>1137</v>
      </c>
      <c r="BE107" s="163" t="s">
        <v>1220</v>
      </c>
      <c r="BF107" s="163"/>
      <c r="BG107" s="163">
        <v>2</v>
      </c>
      <c r="BH107" s="163">
        <v>1</v>
      </c>
      <c r="BI107" s="163"/>
      <c r="BJ107" s="163"/>
      <c r="BK107" s="163"/>
      <c r="BL107" s="163"/>
      <c r="BM107" s="163"/>
      <c r="BN107" s="163" t="s">
        <v>1196</v>
      </c>
      <c r="BO107" s="163" t="s">
        <v>1197</v>
      </c>
      <c r="BP107" s="163" t="s">
        <v>1198</v>
      </c>
      <c r="BQ107" s="163" t="s">
        <v>237</v>
      </c>
      <c r="BR107" s="163" t="s">
        <v>1162</v>
      </c>
      <c r="BS107" s="163"/>
      <c r="BT107" s="163"/>
      <c r="BU107" s="163" t="s">
        <v>1199</v>
      </c>
      <c r="BV107" s="163" t="s">
        <v>1200</v>
      </c>
      <c r="BW107" s="163" t="s">
        <v>1201</v>
      </c>
      <c r="BX107" s="163" t="s">
        <v>1202</v>
      </c>
      <c r="BY107" s="163" t="s">
        <v>1203</v>
      </c>
      <c r="BZ107" s="163" t="s">
        <v>1204</v>
      </c>
      <c r="CA107" s="163" t="s">
        <v>706</v>
      </c>
      <c r="CB107" s="163" t="s">
        <v>1185</v>
      </c>
      <c r="CC107" s="163" t="s">
        <v>1221</v>
      </c>
      <c r="CD107" s="163" t="s">
        <v>1222</v>
      </c>
      <c r="CE107" s="163"/>
      <c r="CF107" s="163"/>
      <c r="CG107" s="163"/>
      <c r="CH107" s="163"/>
      <c r="CI107" s="163"/>
      <c r="CJ107" s="163"/>
    </row>
    <row r="108" spans="1:88" ht="16.5" customHeight="1" x14ac:dyDescent="0.25">
      <c r="A108" s="135">
        <v>16</v>
      </c>
      <c r="B108" s="133" t="str">
        <f t="shared" si="3"/>
        <v/>
      </c>
      <c r="C108" s="133" t="str">
        <f>IF(主要!J72&lt;&gt;"",主要!J72,"")</f>
        <v/>
      </c>
      <c r="D108" s="135" t="str">
        <f>IFERROR(VLOOKUP(B108,列表!$B:$T,17,FALSE),"")</f>
        <v/>
      </c>
      <c r="P108" s="134" t="s">
        <v>1223</v>
      </c>
      <c r="Q108" s="134" t="s">
        <v>1157</v>
      </c>
      <c r="R108" s="134" t="s">
        <v>1158</v>
      </c>
    </row>
    <row r="109" spans="1:88" ht="16.5" customHeight="1" x14ac:dyDescent="0.25">
      <c r="A109" s="135">
        <v>17</v>
      </c>
      <c r="B109" s="133" t="str">
        <f t="shared" si="3"/>
        <v/>
      </c>
      <c r="C109" s="133" t="str">
        <f>IF(主要!J73&lt;&gt;"",主要!J73,"")</f>
        <v/>
      </c>
      <c r="D109" s="135" t="str">
        <f>IFERROR(VLOOKUP(B109,列表!$B:$T,17,FALSE),"")</f>
        <v/>
      </c>
      <c r="P109" s="134" t="s">
        <v>1224</v>
      </c>
      <c r="Q109" s="134" t="s">
        <v>1157</v>
      </c>
      <c r="R109" s="134" t="s">
        <v>1225</v>
      </c>
    </row>
    <row r="110" spans="1:88" ht="16.5" customHeight="1" x14ac:dyDescent="0.25">
      <c r="A110" s="135">
        <v>18</v>
      </c>
      <c r="B110" s="133" t="str">
        <f t="shared" si="3"/>
        <v/>
      </c>
      <c r="C110" s="133" t="str">
        <f>IF(主要!J74&lt;&gt;"",主要!J74,"")</f>
        <v/>
      </c>
      <c r="D110" s="135" t="str">
        <f>IFERROR(VLOOKUP(B110,列表!$B:$T,17,FALSE),"")</f>
        <v/>
      </c>
      <c r="P110" s="134" t="s">
        <v>1226</v>
      </c>
      <c r="Q110" s="134" t="s">
        <v>1140</v>
      </c>
      <c r="R110" s="134" t="s">
        <v>1137</v>
      </c>
    </row>
    <row r="111" spans="1:88" ht="16.5" customHeight="1" x14ac:dyDescent="0.25">
      <c r="A111" s="135">
        <v>19</v>
      </c>
      <c r="B111" s="133" t="str">
        <f t="shared" si="3"/>
        <v/>
      </c>
      <c r="C111" s="133" t="str">
        <f>IF(主要!J75&lt;&gt;"",主要!J75,"")</f>
        <v/>
      </c>
      <c r="D111" s="135" t="str">
        <f>IFERROR(VLOOKUP(B111,列表!$B:$T,17,FALSE),"")</f>
        <v/>
      </c>
      <c r="P111" s="134" t="s">
        <v>1227</v>
      </c>
      <c r="Q111" s="134" t="s">
        <v>1136</v>
      </c>
      <c r="R111" s="134" t="s">
        <v>1228</v>
      </c>
    </row>
    <row r="112" spans="1:88" ht="16.5" customHeight="1" x14ac:dyDescent="0.25">
      <c r="A112" s="135">
        <v>20</v>
      </c>
      <c r="B112" s="133" t="str">
        <f t="shared" si="3"/>
        <v/>
      </c>
      <c r="C112" s="133" t="str">
        <f>IF(主要!J76&lt;&gt;"",主要!J76,"")</f>
        <v/>
      </c>
      <c r="D112" s="135" t="str">
        <f>IFERROR(VLOOKUP(B112,列表!$B:$T,17,FALSE),"")</f>
        <v/>
      </c>
      <c r="P112" s="134" t="s">
        <v>1229</v>
      </c>
      <c r="Q112" s="134" t="s">
        <v>1187</v>
      </c>
      <c r="R112" s="134" t="s">
        <v>1158</v>
      </c>
    </row>
    <row r="113" spans="1:18" ht="16.5" customHeight="1" x14ac:dyDescent="0.25">
      <c r="A113" s="135">
        <v>21</v>
      </c>
      <c r="B113" s="133" t="str">
        <f t="shared" si="3"/>
        <v/>
      </c>
      <c r="C113" s="133" t="str">
        <f>IF(主要!J77&lt;&gt;"",主要!J77,"")</f>
        <v/>
      </c>
      <c r="D113" s="135" t="str">
        <f>IFERROR(VLOOKUP(B113,列表!$B:$T,17,FALSE),"")</f>
        <v/>
      </c>
      <c r="P113" s="134" t="s">
        <v>1230</v>
      </c>
      <c r="Q113" s="134" t="s">
        <v>1187</v>
      </c>
      <c r="R113" s="134" t="s">
        <v>1158</v>
      </c>
    </row>
    <row r="114" spans="1:18" ht="16.5" customHeight="1" x14ac:dyDescent="0.25">
      <c r="A114" s="135">
        <v>22</v>
      </c>
      <c r="B114" s="133" t="str">
        <f t="shared" si="3"/>
        <v/>
      </c>
      <c r="C114" s="133" t="str">
        <f>IF(主要!J78&lt;&gt;"",主要!J78,"")</f>
        <v/>
      </c>
      <c r="D114" s="135" t="str">
        <f>IFERROR(VLOOKUP(B114,列表!$B:$T,17,FALSE),"")</f>
        <v/>
      </c>
      <c r="P114" s="134" t="s">
        <v>1231</v>
      </c>
      <c r="Q114" s="134" t="s">
        <v>1206</v>
      </c>
      <c r="R114" s="134" t="s">
        <v>1225</v>
      </c>
    </row>
    <row r="115" spans="1:18" ht="16.5" customHeight="1" x14ac:dyDescent="0.25">
      <c r="A115" s="135">
        <v>23</v>
      </c>
      <c r="B115" s="133" t="str">
        <f t="shared" si="3"/>
        <v/>
      </c>
      <c r="C115" s="133" t="str">
        <f>IF(主要!J79&lt;&gt;"",主要!J79,"")</f>
        <v/>
      </c>
      <c r="D115" s="135" t="str">
        <f>IFERROR(VLOOKUP(B115,列表!$B:$T,17,FALSE),"")</f>
        <v/>
      </c>
      <c r="P115" s="134" t="s">
        <v>1232</v>
      </c>
      <c r="Q115" s="134" t="s">
        <v>1174</v>
      </c>
      <c r="R115" s="134" t="s">
        <v>1158</v>
      </c>
    </row>
    <row r="116" spans="1:18" ht="16.5" customHeight="1" x14ac:dyDescent="0.25">
      <c r="A116" s="135">
        <v>24</v>
      </c>
      <c r="B116" s="133" t="str">
        <f t="shared" si="3"/>
        <v/>
      </c>
      <c r="C116" s="133" t="str">
        <f>IF(主要!J80&lt;&gt;"",主要!J80,"")</f>
        <v/>
      </c>
      <c r="D116" s="135" t="str">
        <f>IFERROR(VLOOKUP(B116,列表!$B:$T,17,FALSE),"")</f>
        <v/>
      </c>
      <c r="P116" s="134" t="s">
        <v>1233</v>
      </c>
      <c r="Q116" s="134"/>
      <c r="R116" s="134"/>
    </row>
    <row r="117" spans="1:18" ht="16.5" customHeight="1" x14ac:dyDescent="0.25">
      <c r="A117" s="135">
        <v>25</v>
      </c>
      <c r="B117" s="133" t="str">
        <f t="shared" si="3"/>
        <v/>
      </c>
      <c r="C117" s="133" t="str">
        <f>IF(主要!J81&lt;&gt;"",主要!J81,"")</f>
        <v/>
      </c>
      <c r="D117" s="135" t="str">
        <f>IFERROR(VLOOKUP(B117,列表!$B:$T,17,FALSE),"")</f>
        <v/>
      </c>
      <c r="P117" s="134" t="s">
        <v>1234</v>
      </c>
      <c r="Q117" s="134" t="s">
        <v>1235</v>
      </c>
      <c r="R117" s="134" t="s">
        <v>1236</v>
      </c>
    </row>
    <row r="118" spans="1:18" ht="16.5" customHeight="1" x14ac:dyDescent="0.25">
      <c r="A118" s="135">
        <v>26</v>
      </c>
      <c r="B118" s="133" t="str">
        <f t="shared" si="3"/>
        <v/>
      </c>
      <c r="C118" s="133" t="str">
        <f>IF(主要!J82&lt;&gt;"",主要!J82,"")</f>
        <v/>
      </c>
      <c r="D118" s="135" t="str">
        <f>IFERROR(VLOOKUP(B118,列表!$B:$T,17,FALSE),"")</f>
        <v/>
      </c>
      <c r="P118" s="134" t="s">
        <v>1237</v>
      </c>
      <c r="Q118" s="134" t="s">
        <v>1238</v>
      </c>
      <c r="R118" s="134" t="s">
        <v>1239</v>
      </c>
    </row>
    <row r="119" spans="1:18" ht="16.5" customHeight="1" x14ac:dyDescent="0.25">
      <c r="A119" s="135">
        <v>27</v>
      </c>
      <c r="B119" s="133" t="str">
        <f t="shared" si="3"/>
        <v/>
      </c>
      <c r="C119" s="133" t="str">
        <f>IF(主要!J83&lt;&gt;"",主要!J83,"")</f>
        <v/>
      </c>
      <c r="D119" s="135" t="str">
        <f>IFERROR(VLOOKUP(B119,列表!$B:$T,17,FALSE),"")</f>
        <v/>
      </c>
      <c r="P119" s="134" t="s">
        <v>1240</v>
      </c>
      <c r="Q119" s="134" t="s">
        <v>1238</v>
      </c>
      <c r="R119" s="134" t="s">
        <v>1236</v>
      </c>
    </row>
    <row r="120" spans="1:18" ht="16.5" customHeight="1" x14ac:dyDescent="0.25">
      <c r="A120" s="135">
        <v>28</v>
      </c>
      <c r="B120" s="133" t="str">
        <f t="shared" si="3"/>
        <v/>
      </c>
      <c r="C120" s="133" t="str">
        <f>IF(主要!J84&lt;&gt;"",主要!J84,"")</f>
        <v/>
      </c>
      <c r="D120" s="135" t="str">
        <f>IFERROR(VLOOKUP(B120,列表!$B:$T,17,FALSE),"")</f>
        <v/>
      </c>
      <c r="P120" s="134" t="s">
        <v>1241</v>
      </c>
      <c r="Q120" s="134" t="s">
        <v>1179</v>
      </c>
      <c r="R120" s="134" t="s">
        <v>1225</v>
      </c>
    </row>
    <row r="121" spans="1:18" ht="16.5" customHeight="1" x14ac:dyDescent="0.25">
      <c r="A121" s="135">
        <v>29</v>
      </c>
      <c r="B121" s="133" t="str">
        <f t="shared" si="3"/>
        <v/>
      </c>
      <c r="C121" s="133" t="str">
        <f>IF(主要!J85&lt;&gt;"",主要!J85,"")</f>
        <v/>
      </c>
      <c r="D121" s="135" t="str">
        <f>IFERROR(VLOOKUP(B121,列表!$B:$T,17,FALSE),"")</f>
        <v/>
      </c>
      <c r="P121" s="134" t="s">
        <v>1242</v>
      </c>
      <c r="Q121" s="134" t="s">
        <v>1179</v>
      </c>
      <c r="R121" s="134" t="s">
        <v>1225</v>
      </c>
    </row>
    <row r="122" spans="1:18" ht="16.5" customHeight="1" x14ac:dyDescent="0.25">
      <c r="A122" s="135">
        <v>30</v>
      </c>
      <c r="B122" s="133" t="str">
        <f t="shared" si="3"/>
        <v/>
      </c>
      <c r="C122" s="133" t="str">
        <f>IF(主要!J86&lt;&gt;"",主要!J86,"")</f>
        <v/>
      </c>
      <c r="D122" s="135" t="str">
        <f>IFERROR(VLOOKUP(B122,列表!$B:$T,17,FALSE),"")</f>
        <v/>
      </c>
      <c r="P122" s="134" t="s">
        <v>1243</v>
      </c>
      <c r="Q122" s="134"/>
      <c r="R122" s="134"/>
    </row>
    <row r="123" spans="1:18" ht="16.5" customHeight="1" x14ac:dyDescent="0.25">
      <c r="A123" s="164">
        <v>31</v>
      </c>
      <c r="B123" s="133" t="str">
        <f t="shared" si="3"/>
        <v/>
      </c>
      <c r="C123" s="133" t="str">
        <f>IF(主要!Q72&lt;&gt;"",主要!Q72,"")</f>
        <v/>
      </c>
      <c r="D123" s="135" t="str">
        <f>IFERROR(VLOOKUP(B123,列表!$B:$T,17,FALSE),"")</f>
        <v/>
      </c>
      <c r="P123" s="134" t="s">
        <v>1244</v>
      </c>
      <c r="Q123" s="134" t="s">
        <v>1195</v>
      </c>
      <c r="R123" s="134" t="s">
        <v>1168</v>
      </c>
    </row>
    <row r="124" spans="1:18" ht="16.5" customHeight="1" x14ac:dyDescent="0.25">
      <c r="A124" s="164">
        <v>32</v>
      </c>
      <c r="B124" s="133" t="str">
        <f t="shared" si="3"/>
        <v/>
      </c>
      <c r="C124" s="133" t="str">
        <f>IF(主要!Q73&lt;&gt;"",主要!Q73,"")</f>
        <v/>
      </c>
      <c r="D124" s="135" t="str">
        <f>IFERROR(VLOOKUP(B124,列表!$B:$T,17,FALSE),"")</f>
        <v/>
      </c>
      <c r="P124" s="134" t="s">
        <v>1245</v>
      </c>
      <c r="Q124" s="134" t="s">
        <v>1246</v>
      </c>
      <c r="R124" s="134" t="s">
        <v>1225</v>
      </c>
    </row>
    <row r="125" spans="1:18" ht="16.5" customHeight="1" x14ac:dyDescent="0.25">
      <c r="A125" s="164">
        <v>33</v>
      </c>
      <c r="B125" s="133" t="str">
        <f t="shared" si="3"/>
        <v/>
      </c>
      <c r="C125" s="133" t="str">
        <f>IF(主要!Q74&lt;&gt;"",主要!Q74,"")</f>
        <v/>
      </c>
      <c r="D125" s="135" t="str">
        <f>IFERROR(VLOOKUP(B125,列表!$B:$T,17,FALSE),"")</f>
        <v/>
      </c>
      <c r="P125" s="134" t="s">
        <v>1247</v>
      </c>
      <c r="Q125" s="134" t="s">
        <v>1206</v>
      </c>
      <c r="R125" s="134" t="s">
        <v>1228</v>
      </c>
    </row>
    <row r="126" spans="1:18" ht="16.5" customHeight="1" x14ac:dyDescent="0.25">
      <c r="A126" s="164">
        <v>34</v>
      </c>
      <c r="B126" s="133" t="str">
        <f t="shared" ref="B126:B157" si="4">B34</f>
        <v/>
      </c>
      <c r="C126" s="133" t="str">
        <f>IF(主要!Q75&lt;&gt;"",主要!Q75,"")</f>
        <v/>
      </c>
      <c r="D126" s="135" t="str">
        <f>IFERROR(VLOOKUP(B126,列表!$B:$T,17,FALSE),"")</f>
        <v/>
      </c>
      <c r="P126" s="134" t="s">
        <v>1248</v>
      </c>
      <c r="Q126" s="134" t="s">
        <v>1249</v>
      </c>
      <c r="R126" s="134" t="s">
        <v>1250</v>
      </c>
    </row>
    <row r="127" spans="1:18" ht="16.5" customHeight="1" x14ac:dyDescent="0.25">
      <c r="A127" s="164">
        <v>35</v>
      </c>
      <c r="B127" s="133" t="str">
        <f t="shared" si="4"/>
        <v/>
      </c>
      <c r="C127" s="133" t="str">
        <f>IF(主要!Q76&lt;&gt;"",主要!Q76,"")</f>
        <v/>
      </c>
      <c r="D127" s="135" t="str">
        <f>IFERROR(VLOOKUP(B127,列表!$B:$T,17,FALSE),"")</f>
        <v/>
      </c>
      <c r="P127" s="134" t="s">
        <v>1251</v>
      </c>
      <c r="Q127" s="134" t="s">
        <v>1252</v>
      </c>
      <c r="R127" s="134" t="s">
        <v>1207</v>
      </c>
    </row>
    <row r="128" spans="1:18" ht="16.5" customHeight="1" x14ac:dyDescent="0.25">
      <c r="A128" s="164">
        <v>36</v>
      </c>
      <c r="B128" s="133" t="str">
        <f t="shared" si="4"/>
        <v/>
      </c>
      <c r="C128" s="133" t="str">
        <f>IF(主要!Q77&lt;&gt;"",主要!Q77,"")</f>
        <v/>
      </c>
      <c r="D128" s="135" t="str">
        <f>IFERROR(VLOOKUP(B128,列表!$B:$T,17,FALSE),"")</f>
        <v/>
      </c>
      <c r="P128" s="134" t="s">
        <v>1253</v>
      </c>
      <c r="Q128" s="134" t="s">
        <v>1195</v>
      </c>
      <c r="R128" s="134" t="s">
        <v>1207</v>
      </c>
    </row>
    <row r="129" spans="1:19" ht="16.5" customHeight="1" x14ac:dyDescent="0.25">
      <c r="A129" s="164">
        <v>37</v>
      </c>
      <c r="B129" s="133" t="str">
        <f t="shared" si="4"/>
        <v/>
      </c>
      <c r="C129" s="133" t="str">
        <f>IF(主要!Q78&lt;&gt;"",主要!Q78,"")</f>
        <v/>
      </c>
      <c r="D129" s="135" t="str">
        <f>IFERROR(VLOOKUP(B129,列表!$B:$T,17,FALSE),"")</f>
        <v/>
      </c>
      <c r="P129" s="134" t="s">
        <v>1254</v>
      </c>
      <c r="Q129" s="134" t="s">
        <v>1255</v>
      </c>
      <c r="R129" s="134" t="s">
        <v>1207</v>
      </c>
    </row>
    <row r="130" spans="1:19" ht="16.5" customHeight="1" x14ac:dyDescent="0.25">
      <c r="A130" s="164">
        <v>38</v>
      </c>
      <c r="B130" s="133" t="str">
        <f t="shared" si="4"/>
        <v/>
      </c>
      <c r="C130" s="133" t="str">
        <f>IF(主要!Q79&lt;&gt;"",主要!Q79,"")</f>
        <v/>
      </c>
      <c r="D130" s="135" t="str">
        <f>IFERROR(VLOOKUP(B130,列表!$B:$T,17,FALSE),"")</f>
        <v/>
      </c>
      <c r="P130" s="134" t="s">
        <v>1256</v>
      </c>
      <c r="Q130" s="134" t="s">
        <v>1257</v>
      </c>
      <c r="R130" s="134" t="s">
        <v>1207</v>
      </c>
    </row>
    <row r="131" spans="1:19" ht="16.5" customHeight="1" x14ac:dyDescent="0.25">
      <c r="A131" s="164">
        <v>39</v>
      </c>
      <c r="B131" s="133" t="str">
        <f t="shared" si="4"/>
        <v/>
      </c>
      <c r="C131" s="133" t="str">
        <f>IF(主要!Q80&lt;&gt;"",主要!Q80,"")</f>
        <v/>
      </c>
      <c r="D131" s="135" t="str">
        <f>IFERROR(VLOOKUP(B131,列表!$B:$T,17,FALSE),"")</f>
        <v/>
      </c>
      <c r="P131" s="134" t="s">
        <v>1258</v>
      </c>
      <c r="Q131" s="134" t="s">
        <v>1249</v>
      </c>
      <c r="R131" s="134" t="s">
        <v>1250</v>
      </c>
    </row>
    <row r="132" spans="1:19" ht="16.5" customHeight="1" x14ac:dyDescent="0.25">
      <c r="A132" s="164">
        <v>40</v>
      </c>
      <c r="B132" s="133" t="str">
        <f t="shared" si="4"/>
        <v/>
      </c>
      <c r="C132" s="133" t="str">
        <f>IF(主要!Q81&lt;&gt;"",主要!Q81,"")</f>
        <v/>
      </c>
      <c r="D132" s="135" t="str">
        <f>IFERROR(VLOOKUP(B132,列表!$B:$T,17,FALSE),"")</f>
        <v/>
      </c>
      <c r="P132" s="134" t="s">
        <v>1259</v>
      </c>
      <c r="Q132" s="134" t="s">
        <v>1195</v>
      </c>
      <c r="R132" s="134" t="s">
        <v>1250</v>
      </c>
    </row>
    <row r="133" spans="1:19" ht="16.5" customHeight="1" x14ac:dyDescent="0.25">
      <c r="A133" s="164">
        <v>41</v>
      </c>
      <c r="B133" s="133" t="str">
        <f t="shared" si="4"/>
        <v/>
      </c>
      <c r="C133" s="133" t="str">
        <f>IF(主要!Q82&lt;&gt;"",主要!Q82,"")</f>
        <v/>
      </c>
      <c r="D133" s="135" t="str">
        <f>IFERROR(VLOOKUP(B133,列表!$B:$T,17,FALSE),"")</f>
        <v/>
      </c>
      <c r="P133" s="134" t="s">
        <v>1260</v>
      </c>
      <c r="Q133" s="134" t="s">
        <v>1206</v>
      </c>
      <c r="R133" s="134" t="s">
        <v>1207</v>
      </c>
    </row>
    <row r="134" spans="1:19" ht="16.5" customHeight="1" x14ac:dyDescent="0.25">
      <c r="A134" s="164">
        <v>42</v>
      </c>
      <c r="B134" s="133" t="str">
        <f t="shared" si="4"/>
        <v/>
      </c>
      <c r="C134" s="133" t="str">
        <f>IF(主要!Q83&lt;&gt;"",主要!Q83,"")</f>
        <v/>
      </c>
      <c r="D134" s="135" t="str">
        <f>IFERROR(VLOOKUP(B134,列表!$B:$T,17,FALSE),"")</f>
        <v/>
      </c>
      <c r="P134" s="134" t="s">
        <v>1261</v>
      </c>
      <c r="Q134" s="134" t="s">
        <v>1136</v>
      </c>
      <c r="R134" s="134" t="s">
        <v>1207</v>
      </c>
    </row>
    <row r="135" spans="1:19" ht="16.5" customHeight="1" x14ac:dyDescent="0.25">
      <c r="A135" s="164">
        <v>43</v>
      </c>
      <c r="B135" s="133" t="str">
        <f t="shared" si="4"/>
        <v/>
      </c>
      <c r="C135" s="133" t="str">
        <f>IF(主要!Q84&lt;&gt;"",主要!Q84,"")</f>
        <v/>
      </c>
      <c r="D135" s="135" t="str">
        <f>IFERROR(VLOOKUP(B135,列表!$B:$T,17,FALSE),"")</f>
        <v/>
      </c>
      <c r="P135" s="134" t="s">
        <v>1262</v>
      </c>
      <c r="Q135" s="134" t="s">
        <v>1206</v>
      </c>
      <c r="R135" s="134" t="s">
        <v>1250</v>
      </c>
    </row>
    <row r="136" spans="1:19" ht="16.5" customHeight="1" x14ac:dyDescent="0.25">
      <c r="A136" s="164">
        <v>44</v>
      </c>
      <c r="B136" s="133" t="str">
        <f t="shared" si="4"/>
        <v/>
      </c>
      <c r="C136" s="133" t="str">
        <f>IF(主要!Q85&lt;&gt;"",主要!Q85,"")</f>
        <v/>
      </c>
      <c r="D136" s="135" t="str">
        <f>IFERROR(VLOOKUP(B136,列表!$B:$T,17,FALSE),"")</f>
        <v/>
      </c>
      <c r="P136" s="134" t="s">
        <v>1263</v>
      </c>
      <c r="Q136" s="134" t="s">
        <v>1264</v>
      </c>
      <c r="R136" s="134" t="s">
        <v>1264</v>
      </c>
    </row>
    <row r="137" spans="1:19" ht="16.5" customHeight="1" x14ac:dyDescent="0.25">
      <c r="A137" s="164">
        <v>45</v>
      </c>
      <c r="B137" s="133" t="str">
        <f t="shared" si="4"/>
        <v/>
      </c>
      <c r="C137" s="133" t="str">
        <f>IF(主要!Q86&lt;&gt;"",主要!Q86,"")</f>
        <v/>
      </c>
      <c r="D137" s="135" t="str">
        <f>IFERROR(VLOOKUP(B137,列表!$B:$T,17,FALSE),"")</f>
        <v/>
      </c>
    </row>
    <row r="138" spans="1:19" ht="16.5" customHeight="1" x14ac:dyDescent="0.25">
      <c r="A138" s="135">
        <v>46</v>
      </c>
      <c r="B138" s="133" t="str">
        <f t="shared" si="4"/>
        <v/>
      </c>
      <c r="C138" s="135"/>
      <c r="D138" s="135" t="str">
        <f>IFERROR(VLOOKUP(B138,列表!$B:$T,17,FALSE),"")</f>
        <v/>
      </c>
      <c r="P138" s="159" t="s">
        <v>1111</v>
      </c>
      <c r="Q138" s="159"/>
      <c r="R138" s="165" t="str">
        <f>主要!P53</f>
        <v>探索套组</v>
      </c>
      <c r="S138" s="159" t="str">
        <f>IFERROR(VLOOKUP(R138,$P$139:$Q$244,2,FALSE),"")</f>
        <v>包括一个背包、一卷铺盖、一套野炊工具、一个火绒盒、十支火把、十天份口粮和一个水袋。
背包外还挂着50尺麻绳。</v>
      </c>
    </row>
    <row r="139" spans="1:19" ht="16.5" customHeight="1" x14ac:dyDescent="0.25">
      <c r="A139" s="135">
        <v>47</v>
      </c>
      <c r="B139" s="133" t="str">
        <f t="shared" si="4"/>
        <v/>
      </c>
      <c r="C139" s="135"/>
      <c r="D139" s="135" t="str">
        <f>IFERROR(VLOOKUP(B139,列表!$B:$T,17,FALSE),"")</f>
        <v/>
      </c>
      <c r="P139" s="159" t="s">
        <v>1265</v>
      </c>
      <c r="Q139" s="159" t="s">
        <v>1266</v>
      </c>
      <c r="R139" s="165">
        <f>主要!P54</f>
        <v>0</v>
      </c>
      <c r="S139" s="159" t="str">
        <f t="shared" ref="S139:S146" si="5">IFERROR(VLOOKUP(R139,$P$139:$Q$244,2,FALSE),"")</f>
        <v/>
      </c>
    </row>
    <row r="140" spans="1:19" ht="16.5" customHeight="1" x14ac:dyDescent="0.25">
      <c r="A140" s="135">
        <v>48</v>
      </c>
      <c r="B140" s="133" t="str">
        <f t="shared" si="4"/>
        <v/>
      </c>
      <c r="C140" s="135"/>
      <c r="D140" s="135" t="str">
        <f>IFERROR(VLOOKUP(B140,列表!$B:$T,17,FALSE),"")</f>
        <v/>
      </c>
      <c r="P140" s="159" t="s">
        <v>1267</v>
      </c>
      <c r="Q140" s="159" t="s">
        <v>1268</v>
      </c>
      <c r="R140" s="165">
        <f>主要!P55</f>
        <v>0</v>
      </c>
      <c r="S140" s="159" t="str">
        <f t="shared" si="5"/>
        <v/>
      </c>
    </row>
    <row r="141" spans="1:19" ht="16.5" customHeight="1" x14ac:dyDescent="0.25">
      <c r="A141" s="135">
        <v>49</v>
      </c>
      <c r="B141" s="133" t="str">
        <f t="shared" si="4"/>
        <v/>
      </c>
      <c r="C141" s="135"/>
      <c r="D141" s="135" t="str">
        <f>IFERROR(VLOOKUP(B141,列表!$B:$T,17,FALSE),"")</f>
        <v/>
      </c>
      <c r="P141" s="159" t="s">
        <v>1269</v>
      </c>
      <c r="Q141" s="159" t="s">
        <v>1270</v>
      </c>
      <c r="R141" s="165">
        <f>主要!P56</f>
        <v>0</v>
      </c>
      <c r="S141" s="159" t="str">
        <f t="shared" si="5"/>
        <v/>
      </c>
    </row>
    <row r="142" spans="1:19" ht="16.5" customHeight="1" x14ac:dyDescent="0.25">
      <c r="A142" s="135">
        <v>50</v>
      </c>
      <c r="B142" s="133" t="str">
        <f t="shared" si="4"/>
        <v/>
      </c>
      <c r="C142" s="135"/>
      <c r="D142" s="135" t="str">
        <f>IFERROR(VLOOKUP(B142,列表!$B:$T,17,FALSE),"")</f>
        <v/>
      </c>
      <c r="P142" s="159" t="s">
        <v>1271</v>
      </c>
      <c r="Q142" s="159" t="s">
        <v>1272</v>
      </c>
      <c r="R142" s="165">
        <f>主要!P57</f>
        <v>0</v>
      </c>
      <c r="S142" s="159" t="str">
        <f t="shared" si="5"/>
        <v/>
      </c>
    </row>
    <row r="143" spans="1:19" ht="16.5" customHeight="1" x14ac:dyDescent="0.25">
      <c r="A143" s="135">
        <v>51</v>
      </c>
      <c r="B143" s="133" t="str">
        <f t="shared" si="4"/>
        <v/>
      </c>
      <c r="C143" s="135"/>
      <c r="D143" s="135" t="str">
        <f>IFERROR(VLOOKUP(B143,列表!$B:$T,17,FALSE),"")</f>
        <v/>
      </c>
      <c r="P143" s="159" t="s">
        <v>1273</v>
      </c>
      <c r="Q143" s="159" t="s">
        <v>1274</v>
      </c>
      <c r="R143" s="165">
        <f>主要!P58</f>
        <v>0</v>
      </c>
      <c r="S143" s="159" t="str">
        <f t="shared" si="5"/>
        <v/>
      </c>
    </row>
    <row r="144" spans="1:19" ht="16.5" customHeight="1" x14ac:dyDescent="0.25">
      <c r="A144" s="135">
        <v>52</v>
      </c>
      <c r="B144" s="133" t="str">
        <f t="shared" si="4"/>
        <v/>
      </c>
      <c r="C144" s="135"/>
      <c r="D144" s="135" t="str">
        <f>IFERROR(VLOOKUP(B144,列表!$B:$T,17,FALSE),"")</f>
        <v/>
      </c>
      <c r="P144" s="159" t="s">
        <v>1275</v>
      </c>
      <c r="Q144" s="159" t="s">
        <v>1276</v>
      </c>
      <c r="R144" s="165">
        <f>主要!P59</f>
        <v>0</v>
      </c>
      <c r="S144" s="159" t="str">
        <f t="shared" si="5"/>
        <v/>
      </c>
    </row>
    <row r="145" spans="1:19" ht="16.5" customHeight="1" x14ac:dyDescent="0.25">
      <c r="A145" s="135">
        <v>53</v>
      </c>
      <c r="B145" s="133" t="str">
        <f t="shared" si="4"/>
        <v/>
      </c>
      <c r="C145" s="135"/>
      <c r="D145" s="135" t="str">
        <f>IFERROR(VLOOKUP(B145,列表!$B:$T,17,FALSE),"")</f>
        <v/>
      </c>
      <c r="P145" s="159" t="s">
        <v>1277</v>
      </c>
      <c r="Q145" s="159"/>
      <c r="R145" s="165">
        <f>主要!P60</f>
        <v>0</v>
      </c>
      <c r="S145" s="159" t="str">
        <f t="shared" si="5"/>
        <v/>
      </c>
    </row>
    <row r="146" spans="1:19" ht="16.5" customHeight="1" x14ac:dyDescent="0.25">
      <c r="A146" s="135">
        <v>54</v>
      </c>
      <c r="B146" s="133" t="str">
        <f t="shared" si="4"/>
        <v/>
      </c>
      <c r="C146" s="135"/>
      <c r="D146" s="135" t="str">
        <f>IFERROR(VLOOKUP(B146,列表!$B:$T,17,FALSE),"")</f>
        <v/>
      </c>
      <c r="P146" s="159" t="s">
        <v>1278</v>
      </c>
      <c r="Q146" s="159" t="s">
        <v>1279</v>
      </c>
      <c r="R146" s="165">
        <f>主要!P61</f>
        <v>0</v>
      </c>
      <c r="S146" s="159" t="str">
        <f t="shared" si="5"/>
        <v/>
      </c>
    </row>
    <row r="147" spans="1:19" ht="16.5" customHeight="1" x14ac:dyDescent="0.25">
      <c r="A147" s="135">
        <v>55</v>
      </c>
      <c r="B147" s="133" t="str">
        <f t="shared" si="4"/>
        <v/>
      </c>
      <c r="C147" s="135"/>
      <c r="D147" s="135" t="str">
        <f>IFERROR(VLOOKUP(B147,列表!$B:$T,17,FALSE),"")</f>
        <v/>
      </c>
      <c r="P147" s="159" t="s">
        <v>1280</v>
      </c>
      <c r="Q147" s="159" t="s">
        <v>1281</v>
      </c>
    </row>
    <row r="148" spans="1:19" ht="16.5" customHeight="1" x14ac:dyDescent="0.25">
      <c r="A148" s="135">
        <v>56</v>
      </c>
      <c r="B148" s="133" t="str">
        <f t="shared" si="4"/>
        <v/>
      </c>
      <c r="C148" s="135"/>
      <c r="D148" s="135" t="str">
        <f>IFERROR(VLOOKUP(B148,列表!$B:$T,17,FALSE),"")</f>
        <v/>
      </c>
      <c r="P148" s="159" t="s">
        <v>123</v>
      </c>
      <c r="Q148" s="159"/>
    </row>
    <row r="149" spans="1:19" ht="16.5" customHeight="1" x14ac:dyDescent="0.25">
      <c r="A149" s="135">
        <v>57</v>
      </c>
      <c r="B149" s="133" t="str">
        <f t="shared" si="4"/>
        <v/>
      </c>
      <c r="C149" s="135"/>
      <c r="D149" s="135" t="str">
        <f>IFERROR(VLOOKUP(B149,列表!$B:$T,17,FALSE),"")</f>
        <v/>
      </c>
      <c r="P149" s="159" t="s">
        <v>1282</v>
      </c>
      <c r="Q149" s="159"/>
    </row>
    <row r="150" spans="1:19" ht="16.5" customHeight="1" x14ac:dyDescent="0.25">
      <c r="A150" s="135">
        <v>58</v>
      </c>
      <c r="B150" s="133" t="str">
        <f t="shared" si="4"/>
        <v/>
      </c>
      <c r="C150" s="135"/>
      <c r="D150" s="135" t="str">
        <f>IFERROR(VLOOKUP(B150,列表!$B:$T,17,FALSE),"")</f>
        <v/>
      </c>
      <c r="P150" s="159" t="s">
        <v>1283</v>
      </c>
      <c r="Q150" s="159"/>
    </row>
    <row r="151" spans="1:19" ht="16.5" customHeight="1" x14ac:dyDescent="0.25">
      <c r="A151" s="135">
        <v>59</v>
      </c>
      <c r="B151" s="133" t="str">
        <f t="shared" si="4"/>
        <v/>
      </c>
      <c r="C151" s="135"/>
      <c r="D151" s="135" t="str">
        <f>IFERROR(VLOOKUP(B151,列表!$B:$T,17,FALSE),"")</f>
        <v/>
      </c>
      <c r="P151" s="159" t="s">
        <v>1284</v>
      </c>
      <c r="Q151" s="159"/>
    </row>
    <row r="152" spans="1:19" ht="16.5" customHeight="1" x14ac:dyDescent="0.25">
      <c r="A152" s="135">
        <v>60</v>
      </c>
      <c r="B152" s="133" t="str">
        <f t="shared" si="4"/>
        <v/>
      </c>
      <c r="C152" s="135"/>
      <c r="D152" s="135" t="str">
        <f>IFERROR(VLOOKUP(B152,列表!$B:$T,17,FALSE),"")</f>
        <v/>
      </c>
      <c r="P152" s="159" t="s">
        <v>1285</v>
      </c>
      <c r="Q152" s="159"/>
    </row>
    <row r="153" spans="1:19" ht="16.5" customHeight="1" x14ac:dyDescent="0.25">
      <c r="A153" s="135">
        <v>61</v>
      </c>
      <c r="B153" s="133" t="str">
        <f t="shared" si="4"/>
        <v/>
      </c>
      <c r="C153" s="135"/>
      <c r="D153" s="135" t="str">
        <f>IFERROR(VLOOKUP(B153,列表!$B:$T,17,FALSE),"")</f>
        <v/>
      </c>
      <c r="P153" s="159" t="s">
        <v>1286</v>
      </c>
      <c r="Q153" s="159" t="s">
        <v>1287</v>
      </c>
    </row>
    <row r="154" spans="1:19" ht="16.5" customHeight="1" x14ac:dyDescent="0.25">
      <c r="A154" s="135">
        <v>62</v>
      </c>
      <c r="B154" s="133" t="str">
        <f t="shared" si="4"/>
        <v/>
      </c>
      <c r="C154" s="135"/>
      <c r="D154" s="135" t="str">
        <f>IFERROR(VLOOKUP(B154,列表!$B:$T,17,FALSE),"")</f>
        <v/>
      </c>
      <c r="P154" s="159" t="s">
        <v>1288</v>
      </c>
      <c r="Q154" s="159" t="s">
        <v>1289</v>
      </c>
    </row>
    <row r="155" spans="1:19" ht="16.5" customHeight="1" x14ac:dyDescent="0.25">
      <c r="A155" s="135">
        <v>63</v>
      </c>
      <c r="B155" s="133" t="str">
        <f t="shared" si="4"/>
        <v/>
      </c>
      <c r="C155" s="135"/>
      <c r="D155" s="135" t="str">
        <f>IFERROR(VLOOKUP(B155,列表!$B:$T,17,FALSE),"")</f>
        <v/>
      </c>
      <c r="P155" s="159" t="s">
        <v>1290</v>
      </c>
      <c r="Q155" s="159" t="s">
        <v>1291</v>
      </c>
    </row>
    <row r="156" spans="1:19" ht="16.5" customHeight="1" x14ac:dyDescent="0.25">
      <c r="A156" s="135">
        <v>64</v>
      </c>
      <c r="B156" s="133" t="str">
        <f t="shared" si="4"/>
        <v/>
      </c>
      <c r="C156" s="135"/>
      <c r="D156" s="135" t="str">
        <f>IFERROR(VLOOKUP(B156,列表!$B:$T,17,FALSE),"")</f>
        <v/>
      </c>
      <c r="P156" s="159" t="s">
        <v>1292</v>
      </c>
      <c r="Q156" s="159" t="s">
        <v>1293</v>
      </c>
    </row>
    <row r="157" spans="1:19" ht="16.5" customHeight="1" x14ac:dyDescent="0.25">
      <c r="A157" s="135">
        <v>65</v>
      </c>
      <c r="B157" s="133" t="str">
        <f t="shared" si="4"/>
        <v/>
      </c>
      <c r="C157" s="135"/>
      <c r="D157" s="135" t="str">
        <f>IFERROR(VLOOKUP(B157,列表!$B:$T,17,FALSE),"")</f>
        <v/>
      </c>
      <c r="P157" s="159" t="s">
        <v>1294</v>
      </c>
      <c r="Q157" s="159" t="s">
        <v>1295</v>
      </c>
    </row>
    <row r="158" spans="1:19" ht="16.5" customHeight="1" x14ac:dyDescent="0.25">
      <c r="A158" s="135">
        <v>66</v>
      </c>
      <c r="B158" s="133" t="str">
        <f t="shared" ref="B158:B182" si="6">B66</f>
        <v/>
      </c>
      <c r="C158" s="135"/>
      <c r="D158" s="135" t="str">
        <f>IFERROR(VLOOKUP(B158,列表!$B:$T,17,FALSE),"")</f>
        <v/>
      </c>
      <c r="P158" s="159" t="s">
        <v>1296</v>
      </c>
      <c r="Q158" s="159"/>
    </row>
    <row r="159" spans="1:19" ht="16.5" customHeight="1" x14ac:dyDescent="0.25">
      <c r="A159" s="135">
        <v>67</v>
      </c>
      <c r="B159" s="133" t="str">
        <f t="shared" si="6"/>
        <v/>
      </c>
      <c r="C159" s="135"/>
      <c r="D159" s="135" t="str">
        <f>IFERROR(VLOOKUP(B159,列表!$B:$T,17,FALSE),"")</f>
        <v/>
      </c>
      <c r="P159" s="159" t="s">
        <v>1297</v>
      </c>
      <c r="Q159" s="159" t="s">
        <v>1298</v>
      </c>
    </row>
    <row r="160" spans="1:19" ht="16.5" customHeight="1" x14ac:dyDescent="0.25">
      <c r="A160" s="135">
        <v>68</v>
      </c>
      <c r="B160" s="133" t="str">
        <f t="shared" si="6"/>
        <v/>
      </c>
      <c r="C160" s="135"/>
      <c r="D160" s="135" t="str">
        <f>IFERROR(VLOOKUP(B160,列表!$B:$T,17,FALSE),"")</f>
        <v/>
      </c>
      <c r="P160" s="159" t="s">
        <v>1299</v>
      </c>
      <c r="Q160" s="159"/>
    </row>
    <row r="161" spans="1:17" ht="16.5" customHeight="1" x14ac:dyDescent="0.25">
      <c r="A161" s="135">
        <v>69</v>
      </c>
      <c r="B161" s="133" t="str">
        <f t="shared" si="6"/>
        <v/>
      </c>
      <c r="C161" s="135"/>
      <c r="D161" s="135" t="str">
        <f>IFERROR(VLOOKUP(B161,列表!$B:$T,17,FALSE),"")</f>
        <v/>
      </c>
      <c r="P161" s="159" t="s">
        <v>1300</v>
      </c>
      <c r="Q161" s="159"/>
    </row>
    <row r="162" spans="1:17" ht="16.5" customHeight="1" x14ac:dyDescent="0.25">
      <c r="A162" s="135">
        <v>70</v>
      </c>
      <c r="B162" s="133" t="str">
        <f t="shared" si="6"/>
        <v/>
      </c>
      <c r="C162" s="135"/>
      <c r="D162" s="135" t="str">
        <f>IFERROR(VLOOKUP(B162,列表!$B:$T,17,FALSE),"")</f>
        <v/>
      </c>
      <c r="P162" s="159" t="s">
        <v>1301</v>
      </c>
      <c r="Q162" s="159"/>
    </row>
    <row r="163" spans="1:17" ht="16.5" customHeight="1" x14ac:dyDescent="0.25">
      <c r="A163" s="135">
        <v>71</v>
      </c>
      <c r="B163" s="133" t="str">
        <f t="shared" si="6"/>
        <v/>
      </c>
      <c r="C163" s="135"/>
      <c r="D163" s="135" t="str">
        <f>IFERROR(VLOOKUP(B163,列表!$B:$T,17,FALSE),"")</f>
        <v/>
      </c>
      <c r="P163" s="159" t="s">
        <v>1302</v>
      </c>
      <c r="Q163" s="159"/>
    </row>
    <row r="164" spans="1:17" ht="16.5" customHeight="1" x14ac:dyDescent="0.25">
      <c r="A164" s="135">
        <v>72</v>
      </c>
      <c r="B164" s="133" t="str">
        <f t="shared" si="6"/>
        <v/>
      </c>
      <c r="C164" s="135"/>
      <c r="D164" s="135" t="str">
        <f>IFERROR(VLOOKUP(B164,列表!$B:$T,17,FALSE),"")</f>
        <v/>
      </c>
      <c r="P164" s="159" t="s">
        <v>1303</v>
      </c>
      <c r="Q164" s="159"/>
    </row>
    <row r="165" spans="1:17" ht="16.5" customHeight="1" x14ac:dyDescent="0.25">
      <c r="A165" s="135">
        <v>73</v>
      </c>
      <c r="B165" s="133" t="str">
        <f t="shared" si="6"/>
        <v/>
      </c>
      <c r="C165" s="135"/>
      <c r="D165" s="135" t="str">
        <f>IFERROR(VLOOKUP(B165,列表!$B:$T,17,FALSE),"")</f>
        <v/>
      </c>
      <c r="P165" s="159" t="s">
        <v>1304</v>
      </c>
      <c r="Q165" s="159" t="s">
        <v>1305</v>
      </c>
    </row>
    <row r="166" spans="1:17" ht="16.5" customHeight="1" x14ac:dyDescent="0.25">
      <c r="A166" s="135">
        <v>74</v>
      </c>
      <c r="B166" s="133" t="str">
        <f t="shared" si="6"/>
        <v/>
      </c>
      <c r="C166" s="135"/>
      <c r="D166" s="135" t="str">
        <f>IFERROR(VLOOKUP(B166,列表!$B:$T,17,FALSE),"")</f>
        <v/>
      </c>
      <c r="P166" s="159" t="s">
        <v>1306</v>
      </c>
      <c r="Q166" s="159" t="s">
        <v>1307</v>
      </c>
    </row>
    <row r="167" spans="1:17" ht="16.5" customHeight="1" x14ac:dyDescent="0.25">
      <c r="A167" s="135">
        <v>75</v>
      </c>
      <c r="B167" s="133" t="str">
        <f t="shared" si="6"/>
        <v/>
      </c>
      <c r="C167" s="135"/>
      <c r="D167" s="135" t="str">
        <f>IFERROR(VLOOKUP(B167,列表!$B:$T,17,FALSE),"")</f>
        <v/>
      </c>
      <c r="P167" s="159" t="s">
        <v>1308</v>
      </c>
      <c r="Q167" s="159"/>
    </row>
    <row r="168" spans="1:17" ht="16.5" customHeight="1" x14ac:dyDescent="0.25">
      <c r="A168" s="135">
        <v>76</v>
      </c>
      <c r="B168" s="133" t="str">
        <f t="shared" si="6"/>
        <v/>
      </c>
      <c r="C168" s="135"/>
      <c r="D168" s="135" t="str">
        <f>IFERROR(VLOOKUP(B168,列表!$B:$T,17,FALSE),"")</f>
        <v/>
      </c>
      <c r="P168" s="159" t="s">
        <v>1309</v>
      </c>
      <c r="Q168" s="159"/>
    </row>
    <row r="169" spans="1:17" ht="16.5" customHeight="1" x14ac:dyDescent="0.25">
      <c r="A169" s="135">
        <v>77</v>
      </c>
      <c r="B169" s="133" t="str">
        <f t="shared" si="6"/>
        <v/>
      </c>
      <c r="C169" s="135"/>
      <c r="D169" s="135" t="str">
        <f>IFERROR(VLOOKUP(B169,列表!$B:$T,17,FALSE),"")</f>
        <v/>
      </c>
      <c r="P169" s="159" t="s">
        <v>1310</v>
      </c>
      <c r="Q169" s="159" t="s">
        <v>1311</v>
      </c>
    </row>
    <row r="170" spans="1:17" ht="16.5" customHeight="1" x14ac:dyDescent="0.25">
      <c r="A170" s="135">
        <v>78</v>
      </c>
      <c r="B170" s="133" t="str">
        <f t="shared" si="6"/>
        <v/>
      </c>
      <c r="C170" s="135"/>
      <c r="D170" s="135" t="str">
        <f>IFERROR(VLOOKUP(B170,列表!$B:$T,17,FALSE),"")</f>
        <v/>
      </c>
      <c r="P170" s="159" t="s">
        <v>1312</v>
      </c>
      <c r="Q170" s="159" t="s">
        <v>1313</v>
      </c>
    </row>
    <row r="171" spans="1:17" ht="16.5" customHeight="1" x14ac:dyDescent="0.25">
      <c r="A171" s="135">
        <v>79</v>
      </c>
      <c r="B171" s="133" t="str">
        <f t="shared" si="6"/>
        <v/>
      </c>
      <c r="C171" s="135"/>
      <c r="D171" s="135" t="str">
        <f>IFERROR(VLOOKUP(B171,列表!$B:$T,17,FALSE),"")</f>
        <v/>
      </c>
      <c r="P171" s="159" t="s">
        <v>1314</v>
      </c>
      <c r="Q171" s="159" t="s">
        <v>1315</v>
      </c>
    </row>
    <row r="172" spans="1:17" ht="16.5" customHeight="1" x14ac:dyDescent="0.25">
      <c r="A172" s="135">
        <v>80</v>
      </c>
      <c r="B172" s="133" t="str">
        <f t="shared" si="6"/>
        <v/>
      </c>
      <c r="C172" s="135"/>
      <c r="D172" s="135" t="str">
        <f>IFERROR(VLOOKUP(B172,列表!$B:$T,17,FALSE),"")</f>
        <v/>
      </c>
      <c r="P172" s="159" t="s">
        <v>1316</v>
      </c>
      <c r="Q172" s="159" t="s">
        <v>1317</v>
      </c>
    </row>
    <row r="173" spans="1:17" ht="16.5" customHeight="1" x14ac:dyDescent="0.25">
      <c r="A173" s="135">
        <v>81</v>
      </c>
      <c r="B173" s="133" t="str">
        <f t="shared" si="6"/>
        <v/>
      </c>
      <c r="C173" s="135"/>
      <c r="D173" s="135" t="str">
        <f>IFERROR(VLOOKUP(B173,列表!$B:$T,17,FALSE),"")</f>
        <v/>
      </c>
      <c r="P173" s="159" t="s">
        <v>1318</v>
      </c>
      <c r="Q173" s="159" t="s">
        <v>1319</v>
      </c>
    </row>
    <row r="174" spans="1:17" ht="16.5" customHeight="1" x14ac:dyDescent="0.25">
      <c r="A174" s="135">
        <v>82</v>
      </c>
      <c r="B174" s="133" t="str">
        <f t="shared" si="6"/>
        <v/>
      </c>
      <c r="C174" s="135"/>
      <c r="D174" s="135" t="str">
        <f>IFERROR(VLOOKUP(B174,列表!$B:$T,17,FALSE),"")</f>
        <v/>
      </c>
      <c r="P174" s="159" t="s">
        <v>1320</v>
      </c>
      <c r="Q174" s="159"/>
    </row>
    <row r="175" spans="1:17" ht="16.5" customHeight="1" x14ac:dyDescent="0.25">
      <c r="A175" s="135">
        <v>83</v>
      </c>
      <c r="B175" s="133" t="str">
        <f t="shared" si="6"/>
        <v/>
      </c>
      <c r="C175" s="135"/>
      <c r="D175" s="135" t="str">
        <f>IFERROR(VLOOKUP(B175,列表!$B:$T,17,FALSE),"")</f>
        <v/>
      </c>
      <c r="P175" s="159" t="s">
        <v>1321</v>
      </c>
      <c r="Q175" s="159"/>
    </row>
    <row r="176" spans="1:17" ht="16.5" customHeight="1" x14ac:dyDescent="0.25">
      <c r="A176" s="135">
        <v>84</v>
      </c>
      <c r="B176" s="133" t="str">
        <f t="shared" si="6"/>
        <v/>
      </c>
      <c r="C176" s="135"/>
      <c r="D176" s="135" t="str">
        <f>IFERROR(VLOOKUP(B176,列表!$B:$T,17,FALSE),"")</f>
        <v/>
      </c>
      <c r="P176" s="159" t="s">
        <v>1322</v>
      </c>
      <c r="Q176" s="159" t="s">
        <v>1323</v>
      </c>
    </row>
    <row r="177" spans="1:17" ht="16.5" customHeight="1" x14ac:dyDescent="0.25">
      <c r="A177" s="135">
        <v>85</v>
      </c>
      <c r="B177" s="133" t="str">
        <f t="shared" si="6"/>
        <v/>
      </c>
      <c r="C177" s="135"/>
      <c r="D177" s="135" t="str">
        <f>IFERROR(VLOOKUP(B177,列表!$B:$T,17,FALSE),"")</f>
        <v/>
      </c>
      <c r="P177" s="159" t="s">
        <v>1324</v>
      </c>
      <c r="Q177" s="159"/>
    </row>
    <row r="178" spans="1:17" ht="16.5" customHeight="1" x14ac:dyDescent="0.25">
      <c r="A178" s="135">
        <v>86</v>
      </c>
      <c r="B178" s="133" t="str">
        <f t="shared" si="6"/>
        <v/>
      </c>
      <c r="C178" s="135"/>
      <c r="D178" s="135" t="str">
        <f>IFERROR(VLOOKUP(B178,列表!$B:$T,17,FALSE),"")</f>
        <v/>
      </c>
      <c r="P178" s="159" t="s">
        <v>1325</v>
      </c>
      <c r="Q178" s="159"/>
    </row>
    <row r="179" spans="1:17" ht="16.5" customHeight="1" x14ac:dyDescent="0.25">
      <c r="A179" s="135">
        <v>87</v>
      </c>
      <c r="B179" s="133" t="str">
        <f t="shared" si="6"/>
        <v/>
      </c>
      <c r="C179" s="135"/>
      <c r="D179" s="135" t="str">
        <f>IFERROR(VLOOKUP(B179,列表!$B:$T,17,FALSE),"")</f>
        <v/>
      </c>
      <c r="P179" s="159" t="s">
        <v>1326</v>
      </c>
      <c r="Q179" s="159"/>
    </row>
    <row r="180" spans="1:17" ht="16.5" customHeight="1" x14ac:dyDescent="0.25">
      <c r="A180" s="135">
        <v>88</v>
      </c>
      <c r="B180" s="133" t="str">
        <f t="shared" si="6"/>
        <v/>
      </c>
      <c r="C180" s="135"/>
      <c r="D180" s="135" t="str">
        <f>IFERROR(VLOOKUP(B180,列表!$B:$T,17,FALSE),"")</f>
        <v/>
      </c>
      <c r="P180" s="159" t="s">
        <v>1327</v>
      </c>
      <c r="Q180" s="159"/>
    </row>
    <row r="181" spans="1:17" ht="16.5" customHeight="1" x14ac:dyDescent="0.25">
      <c r="A181" s="135">
        <v>89</v>
      </c>
      <c r="B181" s="133" t="str">
        <f t="shared" si="6"/>
        <v/>
      </c>
      <c r="C181" s="135"/>
      <c r="D181" s="135" t="str">
        <f>IFERROR(VLOOKUP(B181,列表!$B:$T,17,FALSE),"")</f>
        <v/>
      </c>
      <c r="P181" s="159" t="s">
        <v>1328</v>
      </c>
      <c r="Q181" s="159" t="s">
        <v>1329</v>
      </c>
    </row>
    <row r="182" spans="1:17" ht="16.5" customHeight="1" x14ac:dyDescent="0.25">
      <c r="A182" s="135">
        <v>90</v>
      </c>
      <c r="B182" s="133" t="str">
        <f t="shared" si="6"/>
        <v/>
      </c>
      <c r="C182" s="135"/>
      <c r="D182" s="135" t="str">
        <f>IFERROR(VLOOKUP(B182,列表!$B:$T,17,FALSE),"")</f>
        <v/>
      </c>
      <c r="P182" s="159" t="s">
        <v>1330</v>
      </c>
      <c r="Q182" s="159" t="s">
        <v>1331</v>
      </c>
    </row>
    <row r="183" spans="1:17" ht="16.5" customHeight="1" x14ac:dyDescent="0.25">
      <c r="A183" s="135">
        <v>91</v>
      </c>
      <c r="B183" s="133" t="str">
        <f>F1</f>
        <v/>
      </c>
      <c r="C183" s="135"/>
      <c r="D183" s="135" t="str">
        <f>IFERROR(VLOOKUP(B183,列表!$B:$T,17,FALSE),"")</f>
        <v/>
      </c>
      <c r="P183" s="159" t="s">
        <v>1332</v>
      </c>
      <c r="Q183" s="159" t="s">
        <v>1333</v>
      </c>
    </row>
    <row r="184" spans="1:17" ht="16.5" customHeight="1" x14ac:dyDescent="0.25">
      <c r="A184" s="135">
        <v>92</v>
      </c>
      <c r="B184" s="133" t="str">
        <f t="shared" ref="B184:B219" si="7">F2</f>
        <v/>
      </c>
      <c r="C184" s="135"/>
      <c r="D184" s="135" t="str">
        <f>IFERROR(VLOOKUP(B184,列表!$B:$T,17,FALSE),"")</f>
        <v/>
      </c>
      <c r="P184" s="159" t="s">
        <v>1334</v>
      </c>
      <c r="Q184" s="159" t="s">
        <v>1333</v>
      </c>
    </row>
    <row r="185" spans="1:17" ht="16.5" customHeight="1" x14ac:dyDescent="0.25">
      <c r="A185" s="135">
        <v>93</v>
      </c>
      <c r="B185" s="133" t="str">
        <f t="shared" si="7"/>
        <v/>
      </c>
      <c r="C185" s="135"/>
      <c r="D185" s="135" t="str">
        <f>IFERROR(VLOOKUP(B185,列表!$B:$T,17,FALSE),"")</f>
        <v/>
      </c>
      <c r="P185" s="159" t="s">
        <v>1335</v>
      </c>
      <c r="Q185" s="159" t="s">
        <v>1333</v>
      </c>
    </row>
    <row r="186" spans="1:17" ht="16.5" customHeight="1" x14ac:dyDescent="0.25">
      <c r="A186" s="135">
        <v>94</v>
      </c>
      <c r="B186" s="133" t="str">
        <f t="shared" si="7"/>
        <v/>
      </c>
      <c r="C186" s="135"/>
      <c r="D186" s="135" t="str">
        <f>IFERROR(VLOOKUP(B186,列表!$B:$T,17,FALSE),"")</f>
        <v/>
      </c>
      <c r="P186" s="159" t="s">
        <v>1336</v>
      </c>
      <c r="Q186" s="159" t="s">
        <v>1333</v>
      </c>
    </row>
    <row r="187" spans="1:17" ht="16.5" customHeight="1" x14ac:dyDescent="0.25">
      <c r="A187" s="135">
        <v>95</v>
      </c>
      <c r="B187" s="133" t="str">
        <f t="shared" si="7"/>
        <v/>
      </c>
      <c r="C187" s="135"/>
      <c r="D187" s="135" t="str">
        <f>IFERROR(VLOOKUP(B187,列表!$B:$T,17,FALSE),"")</f>
        <v/>
      </c>
      <c r="P187" s="159" t="s">
        <v>1337</v>
      </c>
      <c r="Q187" s="159" t="s">
        <v>1338</v>
      </c>
    </row>
    <row r="188" spans="1:17" ht="16.5" customHeight="1" x14ac:dyDescent="0.25">
      <c r="A188" s="135">
        <v>96</v>
      </c>
      <c r="B188" s="133" t="str">
        <f t="shared" si="7"/>
        <v/>
      </c>
      <c r="C188" s="135"/>
      <c r="D188" s="135" t="str">
        <f>IFERROR(VLOOKUP(B188,列表!$B:$T,17,FALSE),"")</f>
        <v/>
      </c>
      <c r="P188" s="159" t="s">
        <v>1339</v>
      </c>
      <c r="Q188" s="159"/>
    </row>
    <row r="189" spans="1:17" ht="16.5" customHeight="1" x14ac:dyDescent="0.25">
      <c r="A189" s="135">
        <v>97</v>
      </c>
      <c r="B189" s="133" t="str">
        <f t="shared" si="7"/>
        <v/>
      </c>
      <c r="C189" s="135"/>
      <c r="D189" s="135" t="str">
        <f>IFERROR(VLOOKUP(B189,列表!$B:$T,17,FALSE),"")</f>
        <v/>
      </c>
      <c r="P189" s="159" t="s">
        <v>1340</v>
      </c>
      <c r="Q189" s="159"/>
    </row>
    <row r="190" spans="1:17" ht="16.5" customHeight="1" x14ac:dyDescent="0.25">
      <c r="A190" s="135">
        <v>98</v>
      </c>
      <c r="B190" s="133" t="str">
        <f t="shared" si="7"/>
        <v/>
      </c>
      <c r="C190" s="135"/>
      <c r="D190" s="135" t="str">
        <f>IFERROR(VLOOKUP(B190,列表!$B:$T,17,FALSE),"")</f>
        <v/>
      </c>
      <c r="P190" s="159" t="s">
        <v>1341</v>
      </c>
      <c r="Q190" s="159"/>
    </row>
    <row r="191" spans="1:17" ht="16.5" customHeight="1" x14ac:dyDescent="0.25">
      <c r="A191" s="135">
        <v>99</v>
      </c>
      <c r="B191" s="133" t="str">
        <f t="shared" si="7"/>
        <v/>
      </c>
      <c r="C191" s="135"/>
      <c r="D191" s="135" t="str">
        <f>IFERROR(VLOOKUP(B191,列表!$B:$T,17,FALSE),"")</f>
        <v/>
      </c>
      <c r="P191" s="159" t="s">
        <v>1342</v>
      </c>
      <c r="Q191" s="159"/>
    </row>
    <row r="192" spans="1:17" ht="16.5" customHeight="1" x14ac:dyDescent="0.25">
      <c r="A192" s="135">
        <v>100</v>
      </c>
      <c r="B192" s="133" t="str">
        <f t="shared" si="7"/>
        <v/>
      </c>
      <c r="C192" s="135"/>
      <c r="D192" s="135" t="str">
        <f>IFERROR(VLOOKUP(B192,列表!$B:$T,17,FALSE),"")</f>
        <v/>
      </c>
      <c r="P192" s="159" t="s">
        <v>1343</v>
      </c>
      <c r="Q192" s="159" t="s">
        <v>1344</v>
      </c>
    </row>
    <row r="193" spans="1:17" ht="16.5" customHeight="1" x14ac:dyDescent="0.25">
      <c r="A193" s="135">
        <v>101</v>
      </c>
      <c r="B193" s="133" t="str">
        <f t="shared" si="7"/>
        <v/>
      </c>
      <c r="C193" s="135"/>
      <c r="D193" s="135" t="str">
        <f>IFERROR(VLOOKUP(B193,列表!$B:$T,17,FALSE),"")</f>
        <v/>
      </c>
      <c r="P193" s="159" t="s">
        <v>1345</v>
      </c>
      <c r="Q193" s="159" t="s">
        <v>1346</v>
      </c>
    </row>
    <row r="194" spans="1:17" ht="16.5" customHeight="1" x14ac:dyDescent="0.25">
      <c r="A194" s="135">
        <v>102</v>
      </c>
      <c r="B194" s="133" t="str">
        <f t="shared" si="7"/>
        <v/>
      </c>
      <c r="C194" s="135"/>
      <c r="D194" s="135" t="str">
        <f>IFERROR(VLOOKUP(B194,列表!$B:$T,17,FALSE),"")</f>
        <v/>
      </c>
      <c r="P194" s="159" t="s">
        <v>1347</v>
      </c>
      <c r="Q194" s="159" t="s">
        <v>1346</v>
      </c>
    </row>
    <row r="195" spans="1:17" ht="16.5" customHeight="1" x14ac:dyDescent="0.25">
      <c r="A195" s="135">
        <v>103</v>
      </c>
      <c r="B195" s="133" t="str">
        <f t="shared" si="7"/>
        <v/>
      </c>
      <c r="C195" s="135"/>
      <c r="D195" s="135" t="str">
        <f>IFERROR(VLOOKUP(B195,列表!$B:$T,17,FALSE),"")</f>
        <v/>
      </c>
      <c r="P195" s="159" t="s">
        <v>1348</v>
      </c>
      <c r="Q195" s="159" t="s">
        <v>1346</v>
      </c>
    </row>
    <row r="196" spans="1:17" ht="16.5" customHeight="1" x14ac:dyDescent="0.25">
      <c r="A196" s="135">
        <v>104</v>
      </c>
      <c r="B196" s="133" t="str">
        <f t="shared" si="7"/>
        <v/>
      </c>
      <c r="C196" s="135"/>
      <c r="D196" s="135" t="str">
        <f>IFERROR(VLOOKUP(B196,列表!$B:$T,17,FALSE),"")</f>
        <v/>
      </c>
      <c r="P196" s="159" t="s">
        <v>1349</v>
      </c>
      <c r="Q196" s="159" t="s">
        <v>1346</v>
      </c>
    </row>
    <row r="197" spans="1:17" ht="16.5" customHeight="1" x14ac:dyDescent="0.25">
      <c r="A197" s="135">
        <v>105</v>
      </c>
      <c r="B197" s="133" t="str">
        <f t="shared" si="7"/>
        <v/>
      </c>
      <c r="C197" s="135"/>
      <c r="D197" s="135" t="str">
        <f>IFERROR(VLOOKUP(B197,列表!$B:$T,17,FALSE),"")</f>
        <v/>
      </c>
      <c r="P197" s="159" t="s">
        <v>1350</v>
      </c>
      <c r="Q197" s="159" t="s">
        <v>1351</v>
      </c>
    </row>
    <row r="198" spans="1:17" ht="16.5" customHeight="1" x14ac:dyDescent="0.25">
      <c r="A198" s="135">
        <v>106</v>
      </c>
      <c r="B198" s="133" t="str">
        <f t="shared" si="7"/>
        <v/>
      </c>
      <c r="C198" s="135"/>
      <c r="D198" s="135" t="str">
        <f>IFERROR(VLOOKUP(B198,列表!$B:$T,17,FALSE),"")</f>
        <v/>
      </c>
      <c r="P198" s="159" t="s">
        <v>1352</v>
      </c>
      <c r="Q198" s="159"/>
    </row>
    <row r="199" spans="1:17" ht="16.5" customHeight="1" x14ac:dyDescent="0.25">
      <c r="A199" s="135">
        <v>107</v>
      </c>
      <c r="B199" s="133" t="str">
        <f t="shared" si="7"/>
        <v/>
      </c>
      <c r="C199" s="135"/>
      <c r="D199" s="135" t="str">
        <f>IFERROR(VLOOKUP(B199,列表!$B:$T,17,FALSE),"")</f>
        <v/>
      </c>
      <c r="P199" s="159" t="s">
        <v>1353</v>
      </c>
      <c r="Q199" s="159" t="s">
        <v>1354</v>
      </c>
    </row>
    <row r="200" spans="1:17" ht="16.5" customHeight="1" x14ac:dyDescent="0.25">
      <c r="A200" s="135">
        <v>108</v>
      </c>
      <c r="B200" s="133" t="str">
        <f t="shared" si="7"/>
        <v/>
      </c>
      <c r="C200" s="135"/>
      <c r="D200" s="135" t="str">
        <f>IFERROR(VLOOKUP(B200,列表!$B:$T,17,FALSE),"")</f>
        <v/>
      </c>
      <c r="P200" s="159" t="s">
        <v>1355</v>
      </c>
      <c r="Q200" s="159"/>
    </row>
    <row r="201" spans="1:17" ht="16.5" customHeight="1" x14ac:dyDescent="0.25">
      <c r="A201" s="135">
        <v>109</v>
      </c>
      <c r="B201" s="133" t="str">
        <f t="shared" si="7"/>
        <v/>
      </c>
      <c r="C201" s="135"/>
      <c r="D201" s="135" t="str">
        <f>IFERROR(VLOOKUP(B201,列表!$B:$T,17,FALSE),"")</f>
        <v/>
      </c>
      <c r="P201" s="159" t="s">
        <v>1356</v>
      </c>
      <c r="Q201" s="159"/>
    </row>
    <row r="202" spans="1:17" ht="16.5" customHeight="1" x14ac:dyDescent="0.25">
      <c r="A202" s="135">
        <v>110</v>
      </c>
      <c r="B202" s="133" t="str">
        <f t="shared" si="7"/>
        <v/>
      </c>
      <c r="C202" s="135"/>
      <c r="D202" s="135" t="str">
        <f>IFERROR(VLOOKUP(B202,列表!$B:$T,17,FALSE),"")</f>
        <v/>
      </c>
      <c r="P202" s="159" t="s">
        <v>1357</v>
      </c>
      <c r="Q202" s="159"/>
    </row>
    <row r="203" spans="1:17" ht="16.5" customHeight="1" x14ac:dyDescent="0.25">
      <c r="A203" s="135">
        <v>111</v>
      </c>
      <c r="B203" s="133" t="str">
        <f t="shared" si="7"/>
        <v/>
      </c>
      <c r="C203" s="135"/>
      <c r="D203" s="135" t="str">
        <f>IFERROR(VLOOKUP(B203,列表!$B:$T,17,FALSE),"")</f>
        <v/>
      </c>
      <c r="P203" s="159" t="s">
        <v>1358</v>
      </c>
      <c r="Q203" s="159"/>
    </row>
    <row r="204" spans="1:17" ht="16.5" customHeight="1" x14ac:dyDescent="0.25">
      <c r="A204" s="135">
        <v>112</v>
      </c>
      <c r="B204" s="133" t="str">
        <f t="shared" si="7"/>
        <v/>
      </c>
      <c r="C204" s="135"/>
      <c r="D204" s="135" t="str">
        <f>IFERROR(VLOOKUP(B204,列表!$B:$T,17,FALSE),"")</f>
        <v/>
      </c>
      <c r="P204" s="159" t="s">
        <v>1359</v>
      </c>
      <c r="Q204" s="159"/>
    </row>
    <row r="205" spans="1:17" ht="16.5" customHeight="1" x14ac:dyDescent="0.25">
      <c r="A205" s="135">
        <v>113</v>
      </c>
      <c r="B205" s="133" t="str">
        <f t="shared" si="7"/>
        <v/>
      </c>
      <c r="C205" s="135"/>
      <c r="D205" s="135" t="str">
        <f>IFERROR(VLOOKUP(B205,列表!$B:$T,17,FALSE),"")</f>
        <v/>
      </c>
      <c r="P205" s="159" t="s">
        <v>1360</v>
      </c>
      <c r="Q205" s="159" t="s">
        <v>1361</v>
      </c>
    </row>
    <row r="206" spans="1:17" ht="16.5" customHeight="1" x14ac:dyDescent="0.25">
      <c r="A206" s="135">
        <v>114</v>
      </c>
      <c r="B206" s="133" t="str">
        <f t="shared" si="7"/>
        <v/>
      </c>
      <c r="C206" s="135"/>
      <c r="D206" s="135" t="str">
        <f>IFERROR(VLOOKUP(B206,列表!$B:$T,17,FALSE),"")</f>
        <v/>
      </c>
      <c r="P206" s="159" t="s">
        <v>1362</v>
      </c>
      <c r="Q206" s="159"/>
    </row>
    <row r="207" spans="1:17" ht="16.5" customHeight="1" x14ac:dyDescent="0.25">
      <c r="A207" s="135">
        <v>115</v>
      </c>
      <c r="B207" s="133" t="str">
        <f t="shared" si="7"/>
        <v/>
      </c>
      <c r="C207" s="135"/>
      <c r="D207" s="135" t="str">
        <f>IFERROR(VLOOKUP(B207,列表!$B:$T,17,FALSE),"")</f>
        <v/>
      </c>
      <c r="P207" s="159" t="s">
        <v>1363</v>
      </c>
      <c r="Q207" s="159" t="s">
        <v>1364</v>
      </c>
    </row>
    <row r="208" spans="1:17" ht="16.5" customHeight="1" x14ac:dyDescent="0.25">
      <c r="A208" s="135">
        <v>116</v>
      </c>
      <c r="B208" s="133" t="str">
        <f t="shared" si="7"/>
        <v/>
      </c>
      <c r="C208" s="135"/>
      <c r="D208" s="135" t="str">
        <f>IFERROR(VLOOKUP(B208,列表!$B:$T,17,FALSE),"")</f>
        <v/>
      </c>
      <c r="P208" s="159" t="s">
        <v>1365</v>
      </c>
      <c r="Q208" s="159" t="s">
        <v>1366</v>
      </c>
    </row>
    <row r="209" spans="1:17" ht="16.5" customHeight="1" x14ac:dyDescent="0.25">
      <c r="A209" s="135">
        <v>117</v>
      </c>
      <c r="B209" s="133" t="str">
        <f t="shared" si="7"/>
        <v/>
      </c>
      <c r="C209" s="135"/>
      <c r="D209" s="135" t="str">
        <f>IFERROR(VLOOKUP(B209,列表!$B:$T,17,FALSE),"")</f>
        <v/>
      </c>
      <c r="P209" s="159" t="s">
        <v>1367</v>
      </c>
      <c r="Q209" s="159" t="s">
        <v>1368</v>
      </c>
    </row>
    <row r="210" spans="1:17" ht="16.5" customHeight="1" x14ac:dyDescent="0.25">
      <c r="A210" s="135">
        <v>118</v>
      </c>
      <c r="B210" s="133" t="str">
        <f t="shared" si="7"/>
        <v/>
      </c>
      <c r="C210" s="135"/>
      <c r="D210" s="135" t="str">
        <f>IFERROR(VLOOKUP(B210,列表!$B:$T,17,FALSE),"")</f>
        <v/>
      </c>
      <c r="P210" s="159" t="s">
        <v>1369</v>
      </c>
      <c r="Q210" s="159" t="s">
        <v>1370</v>
      </c>
    </row>
    <row r="211" spans="1:17" ht="16.5" customHeight="1" x14ac:dyDescent="0.25">
      <c r="A211" s="135">
        <v>119</v>
      </c>
      <c r="B211" s="133" t="str">
        <f t="shared" si="7"/>
        <v/>
      </c>
      <c r="C211" s="135"/>
      <c r="D211" s="135" t="str">
        <f>IFERROR(VLOOKUP(B211,列表!$B:$T,17,FALSE),"")</f>
        <v/>
      </c>
      <c r="P211" s="159" t="s">
        <v>1371</v>
      </c>
      <c r="Q211" s="159"/>
    </row>
    <row r="212" spans="1:17" ht="16.5" customHeight="1" x14ac:dyDescent="0.25">
      <c r="A212" s="135">
        <v>120</v>
      </c>
      <c r="B212" s="133" t="str">
        <f t="shared" si="7"/>
        <v/>
      </c>
      <c r="C212" s="135"/>
      <c r="D212" s="135" t="str">
        <f>IFERROR(VLOOKUP(B212,列表!$B:$T,17,FALSE),"")</f>
        <v/>
      </c>
      <c r="P212" s="159" t="s">
        <v>1372</v>
      </c>
      <c r="Q212" s="159" t="s">
        <v>1373</v>
      </c>
    </row>
    <row r="213" spans="1:17" ht="16.5" customHeight="1" x14ac:dyDescent="0.25">
      <c r="A213" s="135">
        <v>121</v>
      </c>
      <c r="B213" s="133" t="str">
        <f t="shared" si="7"/>
        <v/>
      </c>
      <c r="C213" s="135"/>
      <c r="D213" s="135" t="str">
        <f>IFERROR(VLOOKUP(B213,列表!$B:$T,17,FALSE),"")</f>
        <v/>
      </c>
      <c r="P213" s="159" t="s">
        <v>1374</v>
      </c>
      <c r="Q213" s="159"/>
    </row>
    <row r="214" spans="1:17" ht="16.5" customHeight="1" x14ac:dyDescent="0.25">
      <c r="A214" s="135">
        <v>122</v>
      </c>
      <c r="B214" s="133" t="str">
        <f t="shared" si="7"/>
        <v/>
      </c>
      <c r="C214" s="135"/>
      <c r="D214" s="135" t="str">
        <f>IFERROR(VLOOKUP(B214,列表!$B:$T,17,FALSE),"")</f>
        <v/>
      </c>
      <c r="P214" s="159" t="s">
        <v>1375</v>
      </c>
      <c r="Q214" s="159"/>
    </row>
    <row r="215" spans="1:17" ht="16.5" customHeight="1" x14ac:dyDescent="0.25">
      <c r="A215" s="135">
        <v>123</v>
      </c>
      <c r="B215" s="133" t="str">
        <f t="shared" si="7"/>
        <v/>
      </c>
      <c r="C215" s="135"/>
      <c r="D215" s="135" t="str">
        <f>IFERROR(VLOOKUP(B215,列表!$B:$T,17,FALSE),"")</f>
        <v/>
      </c>
      <c r="P215" s="159" t="s">
        <v>1376</v>
      </c>
      <c r="Q215" s="159"/>
    </row>
    <row r="216" spans="1:17" ht="16.5" customHeight="1" x14ac:dyDescent="0.25">
      <c r="A216" s="135">
        <v>124</v>
      </c>
      <c r="B216" s="133" t="str">
        <f t="shared" si="7"/>
        <v/>
      </c>
      <c r="C216" s="135"/>
      <c r="D216" s="135" t="str">
        <f>IFERROR(VLOOKUP(B216,列表!$B:$T,17,FALSE),"")</f>
        <v/>
      </c>
      <c r="P216" s="159" t="s">
        <v>1377</v>
      </c>
      <c r="Q216" s="159"/>
    </row>
    <row r="217" spans="1:17" ht="16.5" customHeight="1" x14ac:dyDescent="0.25">
      <c r="A217" s="135">
        <v>125</v>
      </c>
      <c r="B217" s="133" t="str">
        <f t="shared" si="7"/>
        <v/>
      </c>
      <c r="C217" s="135"/>
      <c r="D217" s="135" t="str">
        <f>IFERROR(VLOOKUP(B217,列表!$B:$T,17,FALSE),"")</f>
        <v/>
      </c>
      <c r="P217" s="159" t="s">
        <v>1378</v>
      </c>
      <c r="Q217" s="159"/>
    </row>
    <row r="218" spans="1:17" ht="16.5" customHeight="1" x14ac:dyDescent="0.25">
      <c r="A218" s="135">
        <v>126</v>
      </c>
      <c r="B218" s="133" t="str">
        <f t="shared" si="7"/>
        <v/>
      </c>
      <c r="C218" s="135"/>
      <c r="D218" s="135" t="str">
        <f>IFERROR(VLOOKUP(B218,列表!$B:$T,17,FALSE),"")</f>
        <v/>
      </c>
      <c r="P218" s="159" t="s">
        <v>1379</v>
      </c>
      <c r="Q218" s="159" t="s">
        <v>1380</v>
      </c>
    </row>
    <row r="219" spans="1:17" ht="16.5" customHeight="1" x14ac:dyDescent="0.25">
      <c r="A219" s="135">
        <v>127</v>
      </c>
      <c r="B219" s="133" t="str">
        <f t="shared" si="7"/>
        <v/>
      </c>
      <c r="C219" s="135"/>
      <c r="D219" s="135" t="str">
        <f>IFERROR(VLOOKUP(B219,列表!$B:$T,17,FALSE),"")</f>
        <v/>
      </c>
      <c r="P219" s="159" t="s">
        <v>1381</v>
      </c>
      <c r="Q219" s="159" t="s">
        <v>1382</v>
      </c>
    </row>
    <row r="220" spans="1:17" ht="16.5" customHeight="1" x14ac:dyDescent="0.25">
      <c r="A220" s="135">
        <v>128</v>
      </c>
      <c r="B220" s="133" t="str">
        <f t="shared" ref="B220:B239" si="8">F38</f>
        <v/>
      </c>
      <c r="C220" s="135"/>
      <c r="D220" s="135" t="str">
        <f>IFERROR(VLOOKUP(B220,列表!$B:$T,17,FALSE),"")</f>
        <v/>
      </c>
      <c r="P220" s="159" t="s">
        <v>1383</v>
      </c>
      <c r="Q220" s="159"/>
    </row>
    <row r="221" spans="1:17" ht="16.5" customHeight="1" x14ac:dyDescent="0.25">
      <c r="A221" s="135">
        <v>129</v>
      </c>
      <c r="B221" s="133" t="str">
        <f t="shared" si="8"/>
        <v/>
      </c>
      <c r="C221" s="135"/>
      <c r="D221" s="135" t="str">
        <f>IFERROR(VLOOKUP(B221,列表!$B:$T,17,FALSE),"")</f>
        <v/>
      </c>
      <c r="P221" s="159" t="s">
        <v>1384</v>
      </c>
      <c r="Q221" s="159"/>
    </row>
    <row r="222" spans="1:17" ht="16.5" customHeight="1" x14ac:dyDescent="0.25">
      <c r="A222" s="135">
        <v>130</v>
      </c>
      <c r="B222" s="133" t="str">
        <f t="shared" si="8"/>
        <v/>
      </c>
      <c r="C222" s="135"/>
      <c r="D222" s="135" t="str">
        <f>IFERROR(VLOOKUP(B222,列表!$B:$T,17,FALSE),"")</f>
        <v/>
      </c>
      <c r="P222" s="159" t="s">
        <v>1385</v>
      </c>
      <c r="Q222" s="159"/>
    </row>
    <row r="223" spans="1:17" ht="16.5" customHeight="1" x14ac:dyDescent="0.25">
      <c r="A223" s="135">
        <v>131</v>
      </c>
      <c r="B223" s="133" t="str">
        <f t="shared" si="8"/>
        <v/>
      </c>
      <c r="C223" s="135"/>
      <c r="D223" s="135" t="str">
        <f>IFERROR(VLOOKUP(B223,列表!$B:$T,17,FALSE),"")</f>
        <v/>
      </c>
      <c r="P223" s="159" t="s">
        <v>1386</v>
      </c>
      <c r="Q223" s="159" t="s">
        <v>1387</v>
      </c>
    </row>
    <row r="224" spans="1:17" ht="16.5" customHeight="1" x14ac:dyDescent="0.25">
      <c r="A224" s="135">
        <v>132</v>
      </c>
      <c r="B224" s="133" t="str">
        <f t="shared" si="8"/>
        <v/>
      </c>
      <c r="C224" s="135"/>
      <c r="D224" s="135" t="str">
        <f>IFERROR(VLOOKUP(B224,列表!$B:$T,17,FALSE),"")</f>
        <v/>
      </c>
      <c r="P224" s="159" t="s">
        <v>1388</v>
      </c>
      <c r="Q224" s="159" t="s">
        <v>1389</v>
      </c>
    </row>
    <row r="225" spans="1:17" ht="16.5" customHeight="1" x14ac:dyDescent="0.25">
      <c r="A225" s="135">
        <v>133</v>
      </c>
      <c r="B225" s="133" t="str">
        <f t="shared" si="8"/>
        <v/>
      </c>
      <c r="C225" s="135"/>
      <c r="D225" s="135" t="str">
        <f>IFERROR(VLOOKUP(B225,列表!$B:$T,17,FALSE),"")</f>
        <v/>
      </c>
      <c r="P225" s="159" t="s">
        <v>1390</v>
      </c>
      <c r="Q225" s="159" t="s">
        <v>1391</v>
      </c>
    </row>
    <row r="226" spans="1:17" ht="16.5" customHeight="1" x14ac:dyDescent="0.25">
      <c r="A226" s="135">
        <v>134</v>
      </c>
      <c r="B226" s="133" t="str">
        <f t="shared" si="8"/>
        <v/>
      </c>
      <c r="C226" s="135"/>
      <c r="D226" s="135" t="str">
        <f>IFERROR(VLOOKUP(B226,列表!$B:$T,17,FALSE),"")</f>
        <v/>
      </c>
      <c r="P226" s="159" t="s">
        <v>1392</v>
      </c>
      <c r="Q226" s="159"/>
    </row>
    <row r="227" spans="1:17" ht="16.5" customHeight="1" x14ac:dyDescent="0.25">
      <c r="A227" s="135">
        <v>135</v>
      </c>
      <c r="B227" s="133" t="str">
        <f t="shared" si="8"/>
        <v/>
      </c>
      <c r="C227" s="135"/>
      <c r="D227" s="135" t="str">
        <f>IFERROR(VLOOKUP(B227,列表!$B:$T,17,FALSE),"")</f>
        <v/>
      </c>
      <c r="P227" s="159" t="s">
        <v>1393</v>
      </c>
      <c r="Q227" s="159" t="s">
        <v>1394</v>
      </c>
    </row>
    <row r="228" spans="1:17" ht="16.5" customHeight="1" x14ac:dyDescent="0.25">
      <c r="A228" s="135">
        <v>136</v>
      </c>
      <c r="B228" s="133" t="str">
        <f t="shared" si="8"/>
        <v/>
      </c>
      <c r="C228" s="135"/>
      <c r="D228" s="135" t="str">
        <f>IFERROR(VLOOKUP(B228,列表!$B:$T,17,FALSE),"")</f>
        <v/>
      </c>
      <c r="P228" s="159" t="s">
        <v>1395</v>
      </c>
      <c r="Q228" s="159" t="s">
        <v>1396</v>
      </c>
    </row>
    <row r="229" spans="1:17" ht="16.5" customHeight="1" x14ac:dyDescent="0.25">
      <c r="A229" s="135">
        <v>137</v>
      </c>
      <c r="B229" s="133" t="str">
        <f t="shared" si="8"/>
        <v/>
      </c>
      <c r="C229" s="135"/>
      <c r="D229" s="135" t="str">
        <f>IFERROR(VLOOKUP(B229,列表!$B:$T,17,FALSE),"")</f>
        <v/>
      </c>
      <c r="P229" s="159" t="s">
        <v>1397</v>
      </c>
      <c r="Q229" s="159"/>
    </row>
    <row r="230" spans="1:17" ht="16.5" customHeight="1" x14ac:dyDescent="0.25">
      <c r="A230" s="135">
        <v>138</v>
      </c>
      <c r="B230" s="133" t="str">
        <f t="shared" si="8"/>
        <v/>
      </c>
      <c r="C230" s="135"/>
      <c r="D230" s="135" t="str">
        <f>IFERROR(VLOOKUP(B230,列表!$B:$T,17,FALSE),"")</f>
        <v/>
      </c>
      <c r="P230" s="159" t="s">
        <v>1398</v>
      </c>
      <c r="Q230" s="159" t="s">
        <v>1399</v>
      </c>
    </row>
    <row r="231" spans="1:17" ht="16.5" customHeight="1" x14ac:dyDescent="0.25">
      <c r="A231" s="135">
        <v>139</v>
      </c>
      <c r="B231" s="133" t="str">
        <f t="shared" si="8"/>
        <v/>
      </c>
      <c r="C231" s="135"/>
      <c r="D231" s="135" t="str">
        <f>IFERROR(VLOOKUP(B231,列表!$B:$T,17,FALSE),"")</f>
        <v/>
      </c>
      <c r="P231" s="159" t="s">
        <v>1400</v>
      </c>
      <c r="Q231" s="159"/>
    </row>
    <row r="232" spans="1:17" ht="16.5" customHeight="1" x14ac:dyDescent="0.25">
      <c r="A232" s="135">
        <v>140</v>
      </c>
      <c r="B232" s="133" t="str">
        <f t="shared" si="8"/>
        <v/>
      </c>
      <c r="C232" s="135"/>
      <c r="D232" s="135" t="str">
        <f>IFERROR(VLOOKUP(B232,列表!$B:$T,17,FALSE),"")</f>
        <v/>
      </c>
      <c r="P232" s="159" t="s">
        <v>1401</v>
      </c>
      <c r="Q232" s="159"/>
    </row>
    <row r="233" spans="1:17" ht="16.5" customHeight="1" x14ac:dyDescent="0.25">
      <c r="A233" s="135">
        <v>141</v>
      </c>
      <c r="B233" s="133" t="str">
        <f t="shared" si="8"/>
        <v/>
      </c>
      <c r="C233" s="135"/>
      <c r="D233" s="135" t="str">
        <f>IFERROR(VLOOKUP(B233,列表!$B:$T,17,FALSE),"")</f>
        <v/>
      </c>
      <c r="P233" s="159" t="s">
        <v>1402</v>
      </c>
      <c r="Q233" s="159"/>
    </row>
    <row r="234" spans="1:17" ht="16.5" customHeight="1" x14ac:dyDescent="0.25">
      <c r="A234" s="135">
        <v>142</v>
      </c>
      <c r="B234" s="133" t="str">
        <f t="shared" si="8"/>
        <v/>
      </c>
      <c r="C234" s="135"/>
      <c r="D234" s="135" t="str">
        <f>IFERROR(VLOOKUP(B234,列表!$B:$T,17,FALSE),"")</f>
        <v/>
      </c>
      <c r="P234" s="159" t="s">
        <v>1403</v>
      </c>
      <c r="Q234" s="159"/>
    </row>
    <row r="235" spans="1:17" ht="16.5" customHeight="1" x14ac:dyDescent="0.25">
      <c r="A235" s="135">
        <v>143</v>
      </c>
      <c r="B235" s="133" t="str">
        <f t="shared" si="8"/>
        <v/>
      </c>
      <c r="C235" s="135"/>
      <c r="D235" s="135" t="str">
        <f>IFERROR(VLOOKUP(B235,列表!$B:$T,17,FALSE),"")</f>
        <v/>
      </c>
      <c r="P235" s="159" t="s">
        <v>1404</v>
      </c>
      <c r="Q235" s="159"/>
    </row>
    <row r="236" spans="1:17" ht="16.5" customHeight="1" x14ac:dyDescent="0.25">
      <c r="A236" s="135">
        <v>144</v>
      </c>
      <c r="B236" s="133" t="str">
        <f t="shared" si="8"/>
        <v/>
      </c>
      <c r="C236" s="135"/>
      <c r="D236" s="135" t="str">
        <f>IFERROR(VLOOKUP(B236,列表!$B:$T,17,FALSE),"")</f>
        <v/>
      </c>
      <c r="P236" s="159" t="s">
        <v>1405</v>
      </c>
      <c r="Q236" s="159" t="s">
        <v>1406</v>
      </c>
    </row>
    <row r="237" spans="1:17" ht="16.5" customHeight="1" x14ac:dyDescent="0.25">
      <c r="A237" s="135">
        <v>145</v>
      </c>
      <c r="B237" s="133" t="str">
        <f t="shared" si="8"/>
        <v/>
      </c>
      <c r="C237" s="135"/>
      <c r="D237" s="135" t="str">
        <f>IFERROR(VLOOKUP(B237,列表!$B:$T,17,FALSE),"")</f>
        <v/>
      </c>
      <c r="P237" s="159" t="s">
        <v>1407</v>
      </c>
      <c r="Q237" s="159"/>
    </row>
    <row r="238" spans="1:17" ht="16.5" customHeight="1" x14ac:dyDescent="0.25">
      <c r="A238" s="135">
        <v>146</v>
      </c>
      <c r="B238" s="133" t="str">
        <f t="shared" si="8"/>
        <v/>
      </c>
      <c r="C238" s="135"/>
      <c r="D238" s="135" t="str">
        <f>IFERROR(VLOOKUP(B238,列表!$B:$T,17,FALSE),"")</f>
        <v/>
      </c>
      <c r="P238" s="159" t="s">
        <v>1408</v>
      </c>
      <c r="Q238" s="159" t="s">
        <v>1409</v>
      </c>
    </row>
    <row r="239" spans="1:17" ht="16.5" customHeight="1" x14ac:dyDescent="0.25">
      <c r="A239" s="135">
        <v>147</v>
      </c>
      <c r="B239" s="133" t="str">
        <f t="shared" si="8"/>
        <v/>
      </c>
      <c r="C239" s="135"/>
      <c r="D239" s="135" t="str">
        <f>IFERROR(VLOOKUP(B239,列表!$B:$T,17,FALSE),"")</f>
        <v/>
      </c>
      <c r="P239" s="159" t="s">
        <v>1410</v>
      </c>
      <c r="Q239" s="159" t="s">
        <v>1411</v>
      </c>
    </row>
    <row r="240" spans="1:17" ht="16.5" customHeight="1" x14ac:dyDescent="0.25">
      <c r="A240" s="135">
        <v>148</v>
      </c>
      <c r="B240" s="133" t="str">
        <f t="shared" ref="B240:B272" si="9">F58</f>
        <v/>
      </c>
      <c r="C240" s="135"/>
      <c r="D240" s="135" t="str">
        <f>IFERROR(VLOOKUP(B240,列表!$B:$T,17,FALSE),"")</f>
        <v/>
      </c>
      <c r="P240" s="159" t="s">
        <v>1412</v>
      </c>
      <c r="Q240" s="159" t="s">
        <v>1413</v>
      </c>
    </row>
    <row r="241" spans="1:17" ht="16.5" customHeight="1" x14ac:dyDescent="0.25">
      <c r="A241" s="135">
        <v>149</v>
      </c>
      <c r="B241" s="133" t="str">
        <f t="shared" si="9"/>
        <v/>
      </c>
      <c r="C241" s="135"/>
      <c r="D241" s="135" t="str">
        <f>IFERROR(VLOOKUP(B241,列表!$B:$T,17,FALSE),"")</f>
        <v/>
      </c>
      <c r="P241" s="159" t="s">
        <v>1414</v>
      </c>
      <c r="Q241" s="159" t="s">
        <v>1415</v>
      </c>
    </row>
    <row r="242" spans="1:17" ht="16.5" customHeight="1" x14ac:dyDescent="0.25">
      <c r="A242" s="135">
        <v>150</v>
      </c>
      <c r="B242" s="133" t="str">
        <f t="shared" si="9"/>
        <v/>
      </c>
      <c r="C242" s="135"/>
      <c r="D242" s="135" t="str">
        <f>IFERROR(VLOOKUP(B242,列表!$B:$T,17,FALSE),"")</f>
        <v/>
      </c>
      <c r="P242" s="159" t="s">
        <v>1416</v>
      </c>
      <c r="Q242" s="159"/>
    </row>
    <row r="243" spans="1:17" ht="16.5" customHeight="1" x14ac:dyDescent="0.25">
      <c r="A243" s="135">
        <v>151</v>
      </c>
      <c r="B243" s="133" t="str">
        <f t="shared" si="9"/>
        <v/>
      </c>
      <c r="C243" s="135"/>
      <c r="D243" s="135" t="str">
        <f>IFERROR(VLOOKUP(B243,列表!$B:$T,17,FALSE),"")</f>
        <v/>
      </c>
      <c r="P243" s="159" t="s">
        <v>1417</v>
      </c>
      <c r="Q243" s="159"/>
    </row>
    <row r="244" spans="1:17" ht="16.5" customHeight="1" x14ac:dyDescent="0.25">
      <c r="A244" s="135">
        <v>152</v>
      </c>
      <c r="B244" s="133" t="str">
        <f t="shared" si="9"/>
        <v/>
      </c>
      <c r="C244" s="135"/>
      <c r="D244" s="135" t="str">
        <f>IFERROR(VLOOKUP(B244,列表!$B:$T,17,FALSE),"")</f>
        <v/>
      </c>
      <c r="P244" s="159" t="s">
        <v>1418</v>
      </c>
      <c r="Q244" s="159"/>
    </row>
    <row r="245" spans="1:17" ht="16.5" customHeight="1" x14ac:dyDescent="0.25">
      <c r="A245" s="135">
        <v>153</v>
      </c>
      <c r="B245" s="133" t="str">
        <f t="shared" si="9"/>
        <v/>
      </c>
      <c r="C245" s="135"/>
      <c r="D245" s="135" t="str">
        <f>IFERROR(VLOOKUP(B245,列表!$B:$T,17,FALSE),"")</f>
        <v/>
      </c>
    </row>
    <row r="246" spans="1:17" ht="16.5" customHeight="1" x14ac:dyDescent="0.25">
      <c r="A246" s="135">
        <v>154</v>
      </c>
      <c r="B246" s="133" t="str">
        <f t="shared" si="9"/>
        <v/>
      </c>
      <c r="C246" s="135"/>
      <c r="D246" s="135" t="str">
        <f>IFERROR(VLOOKUP(B246,列表!$B:$T,17,FALSE),"")</f>
        <v/>
      </c>
    </row>
    <row r="247" spans="1:17" ht="16.5" customHeight="1" x14ac:dyDescent="0.25">
      <c r="A247" s="135">
        <v>155</v>
      </c>
      <c r="B247" s="133" t="str">
        <f t="shared" si="9"/>
        <v/>
      </c>
      <c r="C247" s="135"/>
      <c r="D247" s="135" t="str">
        <f>IFERROR(VLOOKUP(B247,列表!$B:$T,17,FALSE),"")</f>
        <v/>
      </c>
    </row>
    <row r="248" spans="1:17" ht="16.5" customHeight="1" x14ac:dyDescent="0.25">
      <c r="A248" s="135">
        <v>156</v>
      </c>
      <c r="B248" s="133" t="str">
        <f t="shared" si="9"/>
        <v/>
      </c>
      <c r="C248" s="135"/>
      <c r="D248" s="135" t="str">
        <f>IFERROR(VLOOKUP(B248,列表!$B:$T,17,FALSE),"")</f>
        <v/>
      </c>
    </row>
    <row r="249" spans="1:17" ht="16.5" customHeight="1" x14ac:dyDescent="0.25">
      <c r="A249" s="135">
        <v>157</v>
      </c>
      <c r="B249" s="133" t="str">
        <f t="shared" si="9"/>
        <v/>
      </c>
      <c r="C249" s="135"/>
      <c r="D249" s="135" t="str">
        <f>IFERROR(VLOOKUP(B249,列表!$B:$T,17,FALSE),"")</f>
        <v/>
      </c>
    </row>
    <row r="250" spans="1:17" ht="16.5" customHeight="1" x14ac:dyDescent="0.25">
      <c r="A250" s="135">
        <v>158</v>
      </c>
      <c r="B250" s="133" t="str">
        <f t="shared" si="9"/>
        <v/>
      </c>
      <c r="C250" s="135"/>
      <c r="D250" s="135" t="str">
        <f>IFERROR(VLOOKUP(B250,列表!$B:$T,17,FALSE),"")</f>
        <v/>
      </c>
    </row>
    <row r="251" spans="1:17" ht="16.5" customHeight="1" x14ac:dyDescent="0.25">
      <c r="A251" s="135">
        <v>159</v>
      </c>
      <c r="B251" s="133" t="str">
        <f t="shared" si="9"/>
        <v/>
      </c>
      <c r="C251" s="135"/>
      <c r="D251" s="135" t="str">
        <f>IFERROR(VLOOKUP(B251,列表!$B:$T,17,FALSE),"")</f>
        <v/>
      </c>
    </row>
    <row r="252" spans="1:17" ht="16.5" customHeight="1" x14ac:dyDescent="0.25">
      <c r="A252" s="135">
        <v>160</v>
      </c>
      <c r="B252" s="133" t="str">
        <f t="shared" si="9"/>
        <v/>
      </c>
      <c r="C252" s="135"/>
      <c r="D252" s="135" t="str">
        <f>IFERROR(VLOOKUP(B252,列表!$B:$T,17,FALSE),"")</f>
        <v/>
      </c>
    </row>
    <row r="253" spans="1:17" ht="16.5" customHeight="1" x14ac:dyDescent="0.25">
      <c r="A253" s="135">
        <v>161</v>
      </c>
      <c r="B253" s="133" t="str">
        <f t="shared" si="9"/>
        <v/>
      </c>
      <c r="C253" s="135"/>
      <c r="D253" s="135" t="str">
        <f>IFERROR(VLOOKUP(B253,列表!$B:$T,17,FALSE),"")</f>
        <v/>
      </c>
    </row>
    <row r="254" spans="1:17" ht="16.5" customHeight="1" x14ac:dyDescent="0.25">
      <c r="A254" s="135">
        <v>162</v>
      </c>
      <c r="B254" s="133" t="str">
        <f t="shared" si="9"/>
        <v/>
      </c>
      <c r="C254" s="135"/>
      <c r="D254" s="135" t="str">
        <f>IFERROR(VLOOKUP(B254,列表!$B:$T,17,FALSE),"")</f>
        <v/>
      </c>
    </row>
    <row r="255" spans="1:17" ht="16.5" customHeight="1" x14ac:dyDescent="0.25">
      <c r="A255" s="135">
        <v>163</v>
      </c>
      <c r="B255" s="133" t="str">
        <f t="shared" si="9"/>
        <v/>
      </c>
      <c r="C255" s="135"/>
      <c r="D255" s="135" t="str">
        <f>IFERROR(VLOOKUP(B255,列表!$B:$T,17,FALSE),"")</f>
        <v/>
      </c>
    </row>
    <row r="256" spans="1:17" ht="16.5" customHeight="1" x14ac:dyDescent="0.25">
      <c r="A256" s="135">
        <v>164</v>
      </c>
      <c r="B256" s="133" t="str">
        <f t="shared" si="9"/>
        <v/>
      </c>
      <c r="C256" s="135"/>
      <c r="D256" s="135" t="str">
        <f>IFERROR(VLOOKUP(B256,列表!$B:$T,17,FALSE),"")</f>
        <v/>
      </c>
    </row>
    <row r="257" spans="1:4" ht="16.5" customHeight="1" x14ac:dyDescent="0.25">
      <c r="A257" s="135">
        <v>165</v>
      </c>
      <c r="B257" s="133" t="str">
        <f t="shared" si="9"/>
        <v/>
      </c>
      <c r="C257" s="135"/>
      <c r="D257" s="135" t="str">
        <f>IFERROR(VLOOKUP(B257,列表!$B:$T,17,FALSE),"")</f>
        <v/>
      </c>
    </row>
    <row r="258" spans="1:4" ht="16.5" customHeight="1" x14ac:dyDescent="0.25">
      <c r="A258" s="135">
        <v>166</v>
      </c>
      <c r="B258" s="133" t="str">
        <f t="shared" si="9"/>
        <v/>
      </c>
      <c r="C258" s="135"/>
      <c r="D258" s="135" t="str">
        <f>IFERROR(VLOOKUP(B258,列表!$B:$T,17,FALSE),"")</f>
        <v/>
      </c>
    </row>
    <row r="259" spans="1:4" ht="16.5" customHeight="1" x14ac:dyDescent="0.25">
      <c r="A259" s="135">
        <v>167</v>
      </c>
      <c r="B259" s="133" t="str">
        <f t="shared" si="9"/>
        <v/>
      </c>
      <c r="C259" s="135"/>
      <c r="D259" s="135" t="str">
        <f>IFERROR(VLOOKUP(B259,列表!$B:$T,17,FALSE),"")</f>
        <v/>
      </c>
    </row>
    <row r="260" spans="1:4" ht="16.5" customHeight="1" x14ac:dyDescent="0.25">
      <c r="A260" s="135">
        <v>168</v>
      </c>
      <c r="B260" s="133" t="str">
        <f t="shared" si="9"/>
        <v/>
      </c>
      <c r="C260" s="135"/>
      <c r="D260" s="135" t="str">
        <f>IFERROR(VLOOKUP(B260,列表!$B:$T,17,FALSE),"")</f>
        <v/>
      </c>
    </row>
    <row r="261" spans="1:4" ht="16.5" customHeight="1" x14ac:dyDescent="0.25">
      <c r="A261" s="135">
        <v>169</v>
      </c>
      <c r="B261" s="133" t="str">
        <f t="shared" si="9"/>
        <v/>
      </c>
      <c r="C261" s="135"/>
      <c r="D261" s="135" t="str">
        <f>IFERROR(VLOOKUP(B261,列表!$B:$T,17,FALSE),"")</f>
        <v/>
      </c>
    </row>
    <row r="262" spans="1:4" ht="16.5" customHeight="1" x14ac:dyDescent="0.25">
      <c r="A262" s="135">
        <v>170</v>
      </c>
      <c r="B262" s="133" t="str">
        <f t="shared" si="9"/>
        <v/>
      </c>
      <c r="C262" s="135"/>
      <c r="D262" s="135" t="str">
        <f>IFERROR(VLOOKUP(B262,列表!$B:$T,17,FALSE),"")</f>
        <v/>
      </c>
    </row>
    <row r="263" spans="1:4" ht="16.5" customHeight="1" x14ac:dyDescent="0.25">
      <c r="A263" s="135">
        <v>171</v>
      </c>
      <c r="B263" s="133" t="str">
        <f t="shared" si="9"/>
        <v/>
      </c>
      <c r="C263" s="135"/>
      <c r="D263" s="135" t="str">
        <f>IFERROR(VLOOKUP(B263,列表!$B:$T,17,FALSE),"")</f>
        <v/>
      </c>
    </row>
    <row r="264" spans="1:4" ht="16.5" customHeight="1" x14ac:dyDescent="0.25">
      <c r="A264" s="135">
        <v>172</v>
      </c>
      <c r="B264" s="133" t="str">
        <f t="shared" si="9"/>
        <v/>
      </c>
      <c r="C264" s="135"/>
      <c r="D264" s="135" t="str">
        <f>IFERROR(VLOOKUP(B264,列表!$B:$T,17,FALSE),"")</f>
        <v/>
      </c>
    </row>
    <row r="265" spans="1:4" ht="16.5" customHeight="1" x14ac:dyDescent="0.25">
      <c r="A265" s="135">
        <v>173</v>
      </c>
      <c r="B265" s="133" t="str">
        <f t="shared" si="9"/>
        <v/>
      </c>
      <c r="C265" s="135"/>
      <c r="D265" s="135" t="str">
        <f>IFERROR(VLOOKUP(B265,列表!$B:$T,17,FALSE),"")</f>
        <v/>
      </c>
    </row>
    <row r="266" spans="1:4" ht="16.5" customHeight="1" x14ac:dyDescent="0.25">
      <c r="A266" s="135">
        <v>174</v>
      </c>
      <c r="B266" s="133" t="str">
        <f t="shared" si="9"/>
        <v/>
      </c>
      <c r="C266" s="135"/>
      <c r="D266" s="135" t="str">
        <f>IFERROR(VLOOKUP(B266,列表!$B:$T,17,FALSE),"")</f>
        <v/>
      </c>
    </row>
    <row r="267" spans="1:4" ht="16.5" customHeight="1" x14ac:dyDescent="0.25">
      <c r="A267" s="135">
        <v>175</v>
      </c>
      <c r="B267" s="133" t="str">
        <f t="shared" si="9"/>
        <v/>
      </c>
      <c r="C267" s="135"/>
      <c r="D267" s="135" t="str">
        <f>IFERROR(VLOOKUP(B267,列表!$B:$T,17,FALSE),"")</f>
        <v/>
      </c>
    </row>
    <row r="268" spans="1:4" ht="16.5" customHeight="1" x14ac:dyDescent="0.25">
      <c r="A268" s="135">
        <v>176</v>
      </c>
      <c r="B268" s="133" t="str">
        <f t="shared" si="9"/>
        <v/>
      </c>
      <c r="C268" s="135"/>
      <c r="D268" s="135" t="str">
        <f>IFERROR(VLOOKUP(B268,列表!$B:$T,17,FALSE),"")</f>
        <v/>
      </c>
    </row>
    <row r="269" spans="1:4" ht="16.5" customHeight="1" x14ac:dyDescent="0.25">
      <c r="A269" s="135">
        <v>177</v>
      </c>
      <c r="B269" s="133" t="str">
        <f t="shared" si="9"/>
        <v/>
      </c>
      <c r="C269" s="135"/>
      <c r="D269" s="135" t="str">
        <f>IFERROR(VLOOKUP(B269,列表!$B:$T,17,FALSE),"")</f>
        <v/>
      </c>
    </row>
    <row r="270" spans="1:4" ht="16.5" customHeight="1" x14ac:dyDescent="0.25">
      <c r="A270" s="135">
        <v>178</v>
      </c>
      <c r="B270" s="133" t="str">
        <f t="shared" si="9"/>
        <v/>
      </c>
      <c r="C270" s="135"/>
      <c r="D270" s="135" t="str">
        <f>IFERROR(VLOOKUP(B270,列表!$B:$T,17,FALSE),"")</f>
        <v/>
      </c>
    </row>
    <row r="271" spans="1:4" ht="16.5" customHeight="1" x14ac:dyDescent="0.25">
      <c r="A271" s="135">
        <v>179</v>
      </c>
      <c r="B271" s="133" t="str">
        <f t="shared" si="9"/>
        <v/>
      </c>
      <c r="C271" s="135"/>
      <c r="D271" s="135" t="str">
        <f>IFERROR(VLOOKUP(B271,列表!$B:$T,17,FALSE),"")</f>
        <v/>
      </c>
    </row>
    <row r="272" spans="1:4" ht="16.5" customHeight="1" x14ac:dyDescent="0.25">
      <c r="A272" s="135">
        <v>180</v>
      </c>
      <c r="B272" s="133" t="str">
        <f t="shared" si="9"/>
        <v/>
      </c>
      <c r="C272" s="135"/>
      <c r="D272" s="135" t="str">
        <f>IFERROR(VLOOKUP(B272,列表!$B:$T,17,FALSE),"")</f>
        <v/>
      </c>
    </row>
    <row r="273" spans="1:4" ht="16.5" customHeight="1" x14ac:dyDescent="0.25">
      <c r="A273" s="135">
        <v>181</v>
      </c>
      <c r="B273" s="133" t="str">
        <f>J1</f>
        <v/>
      </c>
      <c r="C273" s="135"/>
      <c r="D273" s="135" t="str">
        <f>IFERROR(VLOOKUP(B273,列表!$B:$T,17,FALSE),"")</f>
        <v/>
      </c>
    </row>
    <row r="274" spans="1:4" ht="16.5" customHeight="1" x14ac:dyDescent="0.25">
      <c r="A274" s="135">
        <v>182</v>
      </c>
      <c r="B274" s="133" t="str">
        <f t="shared" ref="B274:B305" si="10">J2</f>
        <v/>
      </c>
      <c r="C274" s="135"/>
      <c r="D274" s="135" t="str">
        <f>IFERROR(VLOOKUP(B274,列表!$B:$T,17,FALSE),"")</f>
        <v/>
      </c>
    </row>
    <row r="275" spans="1:4" ht="16.5" customHeight="1" x14ac:dyDescent="0.25">
      <c r="A275" s="135">
        <v>183</v>
      </c>
      <c r="B275" s="133" t="str">
        <f t="shared" si="10"/>
        <v/>
      </c>
      <c r="C275" s="135"/>
      <c r="D275" s="135" t="str">
        <f>IFERROR(VLOOKUP(B275,列表!$B:$T,17,FALSE),"")</f>
        <v/>
      </c>
    </row>
    <row r="276" spans="1:4" ht="16.5" customHeight="1" x14ac:dyDescent="0.25">
      <c r="A276" s="135">
        <v>184</v>
      </c>
      <c r="B276" s="133" t="str">
        <f t="shared" si="10"/>
        <v/>
      </c>
      <c r="C276" s="135"/>
      <c r="D276" s="135" t="str">
        <f>IFERROR(VLOOKUP(B276,列表!$B:$T,17,FALSE),"")</f>
        <v/>
      </c>
    </row>
    <row r="277" spans="1:4" ht="16.5" customHeight="1" x14ac:dyDescent="0.25">
      <c r="A277" s="135">
        <v>185</v>
      </c>
      <c r="B277" s="133" t="str">
        <f t="shared" si="10"/>
        <v/>
      </c>
      <c r="C277" s="135"/>
      <c r="D277" s="135" t="str">
        <f>IFERROR(VLOOKUP(B277,列表!$B:$T,17,FALSE),"")</f>
        <v/>
      </c>
    </row>
    <row r="278" spans="1:4" ht="16.5" customHeight="1" x14ac:dyDescent="0.25">
      <c r="A278" s="135">
        <v>186</v>
      </c>
      <c r="B278" s="133" t="str">
        <f t="shared" si="10"/>
        <v/>
      </c>
      <c r="C278" s="135"/>
      <c r="D278" s="135" t="str">
        <f>IFERROR(VLOOKUP(B278,列表!$B:$T,17,FALSE),"")</f>
        <v/>
      </c>
    </row>
    <row r="279" spans="1:4" ht="16.5" customHeight="1" x14ac:dyDescent="0.25">
      <c r="A279" s="135">
        <v>187</v>
      </c>
      <c r="B279" s="133" t="str">
        <f t="shared" si="10"/>
        <v/>
      </c>
      <c r="C279" s="135"/>
      <c r="D279" s="135" t="str">
        <f>IFERROR(VLOOKUP(B279,列表!$B:$T,17,FALSE),"")</f>
        <v/>
      </c>
    </row>
    <row r="280" spans="1:4" ht="16.5" customHeight="1" x14ac:dyDescent="0.25">
      <c r="A280" s="135">
        <v>188</v>
      </c>
      <c r="B280" s="133" t="str">
        <f t="shared" si="10"/>
        <v/>
      </c>
      <c r="C280" s="135"/>
      <c r="D280" s="135" t="str">
        <f>IFERROR(VLOOKUP(B280,列表!$B:$T,17,FALSE),"")</f>
        <v/>
      </c>
    </row>
    <row r="281" spans="1:4" ht="16.5" customHeight="1" x14ac:dyDescent="0.25">
      <c r="A281" s="135">
        <v>189</v>
      </c>
      <c r="B281" s="133" t="str">
        <f t="shared" si="10"/>
        <v/>
      </c>
      <c r="C281" s="135"/>
      <c r="D281" s="135" t="str">
        <f>IFERROR(VLOOKUP(B281,列表!$B:$T,17,FALSE),"")</f>
        <v/>
      </c>
    </row>
    <row r="282" spans="1:4" ht="16.5" customHeight="1" x14ac:dyDescent="0.25">
      <c r="A282" s="135">
        <v>190</v>
      </c>
      <c r="B282" s="133" t="str">
        <f t="shared" si="10"/>
        <v/>
      </c>
      <c r="C282" s="135"/>
      <c r="D282" s="135" t="str">
        <f>IFERROR(VLOOKUP(B282,列表!$B:$T,17,FALSE),"")</f>
        <v/>
      </c>
    </row>
    <row r="283" spans="1:4" ht="16.5" customHeight="1" x14ac:dyDescent="0.25">
      <c r="A283" s="135">
        <v>191</v>
      </c>
      <c r="B283" s="133" t="str">
        <f t="shared" si="10"/>
        <v/>
      </c>
      <c r="C283" s="135"/>
      <c r="D283" s="135" t="str">
        <f>IFERROR(VLOOKUP(B283,列表!$B:$T,17,FALSE),"")</f>
        <v/>
      </c>
    </row>
    <row r="284" spans="1:4" ht="16.5" customHeight="1" x14ac:dyDescent="0.25">
      <c r="A284" s="135">
        <v>192</v>
      </c>
      <c r="B284" s="133" t="str">
        <f t="shared" si="10"/>
        <v/>
      </c>
      <c r="C284" s="135"/>
      <c r="D284" s="135" t="str">
        <f>IFERROR(VLOOKUP(B284,列表!$B:$T,17,FALSE),"")</f>
        <v/>
      </c>
    </row>
    <row r="285" spans="1:4" ht="16.5" customHeight="1" x14ac:dyDescent="0.25">
      <c r="A285" s="135">
        <v>193</v>
      </c>
      <c r="B285" s="133" t="str">
        <f t="shared" si="10"/>
        <v/>
      </c>
      <c r="C285" s="135"/>
      <c r="D285" s="135" t="str">
        <f>IFERROR(VLOOKUP(B285,列表!$B:$T,17,FALSE),"")</f>
        <v/>
      </c>
    </row>
    <row r="286" spans="1:4" ht="16.5" customHeight="1" x14ac:dyDescent="0.25">
      <c r="A286" s="135">
        <v>194</v>
      </c>
      <c r="B286" s="133" t="str">
        <f t="shared" si="10"/>
        <v/>
      </c>
      <c r="C286" s="135"/>
      <c r="D286" s="135" t="str">
        <f>IFERROR(VLOOKUP(B286,列表!$B:$T,17,FALSE),"")</f>
        <v/>
      </c>
    </row>
    <row r="287" spans="1:4" ht="16.5" customHeight="1" x14ac:dyDescent="0.25">
      <c r="A287" s="135">
        <v>195</v>
      </c>
      <c r="B287" s="133" t="str">
        <f t="shared" si="10"/>
        <v/>
      </c>
      <c r="C287" s="135"/>
      <c r="D287" s="135" t="str">
        <f>IFERROR(VLOOKUP(B287,列表!$B:$T,17,FALSE),"")</f>
        <v/>
      </c>
    </row>
    <row r="288" spans="1:4" ht="16.5" customHeight="1" x14ac:dyDescent="0.25">
      <c r="A288" s="135">
        <v>196</v>
      </c>
      <c r="B288" s="133" t="str">
        <f t="shared" si="10"/>
        <v/>
      </c>
      <c r="C288" s="135"/>
      <c r="D288" s="135" t="str">
        <f>IFERROR(VLOOKUP(B288,列表!$B:$T,17,FALSE),"")</f>
        <v/>
      </c>
    </row>
    <row r="289" spans="1:4" ht="16.5" customHeight="1" x14ac:dyDescent="0.25">
      <c r="A289" s="135">
        <v>197</v>
      </c>
      <c r="B289" s="133" t="str">
        <f t="shared" si="10"/>
        <v/>
      </c>
      <c r="C289" s="135"/>
      <c r="D289" s="135" t="str">
        <f>IFERROR(VLOOKUP(B289,列表!$B:$T,17,FALSE),"")</f>
        <v/>
      </c>
    </row>
    <row r="290" spans="1:4" ht="16.5" customHeight="1" x14ac:dyDescent="0.25">
      <c r="A290" s="135">
        <v>198</v>
      </c>
      <c r="B290" s="133" t="str">
        <f t="shared" si="10"/>
        <v/>
      </c>
      <c r="C290" s="135"/>
      <c r="D290" s="135" t="str">
        <f>IFERROR(VLOOKUP(B290,列表!$B:$T,17,FALSE),"")</f>
        <v/>
      </c>
    </row>
    <row r="291" spans="1:4" ht="16.5" customHeight="1" x14ac:dyDescent="0.25">
      <c r="A291" s="135">
        <v>199</v>
      </c>
      <c r="B291" s="133" t="str">
        <f t="shared" si="10"/>
        <v/>
      </c>
      <c r="C291" s="135"/>
      <c r="D291" s="135" t="str">
        <f>IFERROR(VLOOKUP(B291,列表!$B:$T,17,FALSE),"")</f>
        <v/>
      </c>
    </row>
    <row r="292" spans="1:4" ht="16.5" customHeight="1" x14ac:dyDescent="0.25">
      <c r="A292" s="135">
        <v>200</v>
      </c>
      <c r="B292" s="133" t="str">
        <f t="shared" si="10"/>
        <v/>
      </c>
      <c r="C292" s="135"/>
      <c r="D292" s="135" t="str">
        <f>IFERROR(VLOOKUP(B292,列表!$B:$T,17,FALSE),"")</f>
        <v/>
      </c>
    </row>
    <row r="293" spans="1:4" ht="16.5" customHeight="1" x14ac:dyDescent="0.25">
      <c r="A293" s="135">
        <v>201</v>
      </c>
      <c r="B293" s="133" t="str">
        <f t="shared" si="10"/>
        <v/>
      </c>
      <c r="C293" s="135"/>
      <c r="D293" s="135" t="str">
        <f>IFERROR(VLOOKUP(B293,列表!$B:$T,17,FALSE),"")</f>
        <v/>
      </c>
    </row>
    <row r="294" spans="1:4" ht="16.5" customHeight="1" x14ac:dyDescent="0.25">
      <c r="A294" s="135">
        <v>202</v>
      </c>
      <c r="B294" s="133" t="str">
        <f t="shared" si="10"/>
        <v/>
      </c>
      <c r="C294" s="135"/>
      <c r="D294" s="135" t="str">
        <f>IFERROR(VLOOKUP(B294,列表!$B:$T,17,FALSE),"")</f>
        <v/>
      </c>
    </row>
    <row r="295" spans="1:4" ht="16.5" customHeight="1" x14ac:dyDescent="0.25">
      <c r="A295" s="135">
        <v>203</v>
      </c>
      <c r="B295" s="133" t="str">
        <f t="shared" si="10"/>
        <v/>
      </c>
      <c r="C295" s="135"/>
      <c r="D295" s="135" t="str">
        <f>IFERROR(VLOOKUP(B295,列表!$B:$T,17,FALSE),"")</f>
        <v/>
      </c>
    </row>
    <row r="296" spans="1:4" ht="16.5" customHeight="1" x14ac:dyDescent="0.25">
      <c r="A296" s="135">
        <v>204</v>
      </c>
      <c r="B296" s="133" t="str">
        <f t="shared" si="10"/>
        <v/>
      </c>
      <c r="C296" s="135"/>
      <c r="D296" s="135" t="str">
        <f>IFERROR(VLOOKUP(B296,列表!$B:$T,17,FALSE),"")</f>
        <v/>
      </c>
    </row>
    <row r="297" spans="1:4" ht="16.5" customHeight="1" x14ac:dyDescent="0.25">
      <c r="A297" s="135">
        <v>205</v>
      </c>
      <c r="B297" s="133" t="str">
        <f t="shared" si="10"/>
        <v/>
      </c>
      <c r="C297" s="135"/>
      <c r="D297" s="135" t="str">
        <f>IFERROR(VLOOKUP(B297,列表!$B:$T,17,FALSE),"")</f>
        <v/>
      </c>
    </row>
    <row r="298" spans="1:4" ht="16.5" customHeight="1" x14ac:dyDescent="0.25">
      <c r="A298" s="135">
        <v>206</v>
      </c>
      <c r="B298" s="133" t="str">
        <f t="shared" si="10"/>
        <v/>
      </c>
      <c r="C298" s="135"/>
      <c r="D298" s="135" t="str">
        <f>IFERROR(VLOOKUP(B298,列表!$B:$T,17,FALSE),"")</f>
        <v/>
      </c>
    </row>
    <row r="299" spans="1:4" ht="16.5" customHeight="1" x14ac:dyDescent="0.25">
      <c r="A299" s="135">
        <v>207</v>
      </c>
      <c r="B299" s="133" t="str">
        <f t="shared" si="10"/>
        <v/>
      </c>
      <c r="C299" s="135"/>
      <c r="D299" s="135" t="str">
        <f>IFERROR(VLOOKUP(B299,列表!$B:$T,17,FALSE),"")</f>
        <v/>
      </c>
    </row>
    <row r="300" spans="1:4" ht="16.5" customHeight="1" x14ac:dyDescent="0.25">
      <c r="A300" s="135">
        <v>208</v>
      </c>
      <c r="B300" s="133" t="str">
        <f t="shared" si="10"/>
        <v/>
      </c>
      <c r="C300" s="135"/>
      <c r="D300" s="135" t="str">
        <f>IFERROR(VLOOKUP(B300,列表!$B:$T,17,FALSE),"")</f>
        <v/>
      </c>
    </row>
    <row r="301" spans="1:4" ht="16.5" customHeight="1" x14ac:dyDescent="0.25">
      <c r="A301" s="135">
        <v>209</v>
      </c>
      <c r="B301" s="133" t="str">
        <f t="shared" si="10"/>
        <v/>
      </c>
      <c r="C301" s="135"/>
      <c r="D301" s="135" t="str">
        <f>IFERROR(VLOOKUP(B301,列表!$B:$T,17,FALSE),"")</f>
        <v/>
      </c>
    </row>
    <row r="302" spans="1:4" ht="16.5" customHeight="1" x14ac:dyDescent="0.25">
      <c r="A302" s="135">
        <v>210</v>
      </c>
      <c r="B302" s="133" t="str">
        <f t="shared" si="10"/>
        <v/>
      </c>
      <c r="C302" s="135"/>
      <c r="D302" s="135" t="str">
        <f>IFERROR(VLOOKUP(B302,列表!$B:$T,17,FALSE),"")</f>
        <v/>
      </c>
    </row>
    <row r="303" spans="1:4" ht="16.5" customHeight="1" x14ac:dyDescent="0.25">
      <c r="A303" s="135">
        <v>211</v>
      </c>
      <c r="B303" s="133" t="str">
        <f t="shared" si="10"/>
        <v/>
      </c>
      <c r="C303" s="135"/>
      <c r="D303" s="135" t="str">
        <f>IFERROR(VLOOKUP(B303,列表!$B:$T,17,FALSE),"")</f>
        <v/>
      </c>
    </row>
    <row r="304" spans="1:4" ht="16.5" customHeight="1" x14ac:dyDescent="0.25">
      <c r="A304" s="135">
        <v>212</v>
      </c>
      <c r="B304" s="133" t="str">
        <f t="shared" si="10"/>
        <v/>
      </c>
      <c r="C304" s="135"/>
      <c r="D304" s="135" t="str">
        <f>IFERROR(VLOOKUP(B304,列表!$B:$T,17,FALSE),"")</f>
        <v/>
      </c>
    </row>
    <row r="305" spans="1:4" ht="16.5" customHeight="1" x14ac:dyDescent="0.25">
      <c r="A305" s="135">
        <v>213</v>
      </c>
      <c r="B305" s="133" t="str">
        <f t="shared" si="10"/>
        <v/>
      </c>
      <c r="C305" s="135"/>
      <c r="D305" s="135" t="str">
        <f>IFERROR(VLOOKUP(B305,列表!$B:$T,17,FALSE),"")</f>
        <v/>
      </c>
    </row>
    <row r="306" spans="1:4" ht="16.5" customHeight="1" x14ac:dyDescent="0.25">
      <c r="A306" s="135">
        <v>214</v>
      </c>
      <c r="B306" s="133" t="str">
        <f t="shared" ref="B306:B346" si="11">J34</f>
        <v/>
      </c>
      <c r="C306" s="135"/>
      <c r="D306" s="135" t="str">
        <f>IFERROR(VLOOKUP(B306,列表!$B:$T,17,FALSE),"")</f>
        <v/>
      </c>
    </row>
    <row r="307" spans="1:4" ht="16.5" customHeight="1" x14ac:dyDescent="0.25">
      <c r="A307" s="135">
        <v>215</v>
      </c>
      <c r="B307" s="133" t="str">
        <f t="shared" si="11"/>
        <v/>
      </c>
      <c r="C307" s="135"/>
      <c r="D307" s="135" t="str">
        <f>IFERROR(VLOOKUP(B307,列表!$B:$T,17,FALSE),"")</f>
        <v/>
      </c>
    </row>
    <row r="308" spans="1:4" ht="16.5" customHeight="1" x14ac:dyDescent="0.25">
      <c r="A308" s="135">
        <v>216</v>
      </c>
      <c r="B308" s="133" t="str">
        <f t="shared" si="11"/>
        <v/>
      </c>
      <c r="C308" s="135"/>
      <c r="D308" s="135" t="str">
        <f>IFERROR(VLOOKUP(B308,列表!$B:$T,17,FALSE),"")</f>
        <v/>
      </c>
    </row>
    <row r="309" spans="1:4" ht="16.5" customHeight="1" x14ac:dyDescent="0.25">
      <c r="A309" s="135">
        <v>217</v>
      </c>
      <c r="B309" s="133" t="str">
        <f t="shared" si="11"/>
        <v/>
      </c>
      <c r="C309" s="135"/>
      <c r="D309" s="135" t="str">
        <f>IFERROR(VLOOKUP(B309,列表!$B:$T,17,FALSE),"")</f>
        <v/>
      </c>
    </row>
    <row r="310" spans="1:4" ht="16.5" customHeight="1" x14ac:dyDescent="0.25">
      <c r="A310" s="135">
        <v>218</v>
      </c>
      <c r="B310" s="133" t="str">
        <f t="shared" si="11"/>
        <v/>
      </c>
      <c r="C310" s="135"/>
      <c r="D310" s="135" t="str">
        <f>IFERROR(VLOOKUP(B310,列表!$B:$T,17,FALSE),"")</f>
        <v/>
      </c>
    </row>
    <row r="311" spans="1:4" ht="16.5" customHeight="1" x14ac:dyDescent="0.25">
      <c r="A311" s="135">
        <v>219</v>
      </c>
      <c r="B311" s="133" t="str">
        <f t="shared" si="11"/>
        <v/>
      </c>
      <c r="C311" s="135"/>
      <c r="D311" s="135" t="str">
        <f>IFERROR(VLOOKUP(B311,列表!$B:$T,17,FALSE),"")</f>
        <v/>
      </c>
    </row>
    <row r="312" spans="1:4" ht="16.5" customHeight="1" x14ac:dyDescent="0.25">
      <c r="A312" s="135">
        <v>220</v>
      </c>
      <c r="B312" s="133" t="str">
        <f t="shared" si="11"/>
        <v/>
      </c>
      <c r="C312" s="135"/>
      <c r="D312" s="135" t="str">
        <f>IFERROR(VLOOKUP(B312,列表!$B:$T,17,FALSE),"")</f>
        <v/>
      </c>
    </row>
    <row r="313" spans="1:4" ht="16.5" customHeight="1" x14ac:dyDescent="0.25">
      <c r="A313" s="135">
        <v>221</v>
      </c>
      <c r="B313" s="133" t="str">
        <f t="shared" si="11"/>
        <v/>
      </c>
      <c r="C313" s="135"/>
      <c r="D313" s="135" t="str">
        <f>IFERROR(VLOOKUP(B313,列表!$B:$T,17,FALSE),"")</f>
        <v/>
      </c>
    </row>
    <row r="314" spans="1:4" ht="16.5" customHeight="1" x14ac:dyDescent="0.25">
      <c r="A314" s="135">
        <v>222</v>
      </c>
      <c r="B314" s="133" t="str">
        <f t="shared" si="11"/>
        <v/>
      </c>
      <c r="C314" s="135"/>
      <c r="D314" s="135" t="str">
        <f>IFERROR(VLOOKUP(B314,列表!$B:$T,17,FALSE),"")</f>
        <v/>
      </c>
    </row>
    <row r="315" spans="1:4" ht="16.5" customHeight="1" x14ac:dyDescent="0.25">
      <c r="A315" s="135">
        <v>223</v>
      </c>
      <c r="B315" s="133" t="str">
        <f t="shared" si="11"/>
        <v/>
      </c>
      <c r="C315" s="135"/>
      <c r="D315" s="135" t="str">
        <f>IFERROR(VLOOKUP(B315,列表!$B:$T,17,FALSE),"")</f>
        <v/>
      </c>
    </row>
    <row r="316" spans="1:4" ht="16.5" customHeight="1" x14ac:dyDescent="0.25">
      <c r="A316" s="135">
        <v>224</v>
      </c>
      <c r="B316" s="133" t="str">
        <f t="shared" si="11"/>
        <v/>
      </c>
      <c r="C316" s="135"/>
      <c r="D316" s="135" t="str">
        <f>IFERROR(VLOOKUP(B316,列表!$B:$T,17,FALSE),"")</f>
        <v/>
      </c>
    </row>
    <row r="317" spans="1:4" ht="16.5" customHeight="1" x14ac:dyDescent="0.25">
      <c r="A317" s="135">
        <v>225</v>
      </c>
      <c r="B317" s="133" t="str">
        <f t="shared" si="11"/>
        <v/>
      </c>
      <c r="C317" s="135"/>
      <c r="D317" s="135" t="str">
        <f>IFERROR(VLOOKUP(B317,列表!$B:$T,17,FALSE),"")</f>
        <v/>
      </c>
    </row>
    <row r="318" spans="1:4" ht="16.5" customHeight="1" x14ac:dyDescent="0.25">
      <c r="A318" s="135">
        <v>226</v>
      </c>
      <c r="B318" s="133" t="str">
        <f t="shared" si="11"/>
        <v/>
      </c>
      <c r="C318" s="135"/>
      <c r="D318" s="135" t="str">
        <f>IFERROR(VLOOKUP(B318,列表!$B:$T,17,FALSE),"")</f>
        <v/>
      </c>
    </row>
    <row r="319" spans="1:4" ht="16.5" customHeight="1" x14ac:dyDescent="0.25">
      <c r="A319" s="135">
        <v>227</v>
      </c>
      <c r="B319" s="133" t="str">
        <f t="shared" si="11"/>
        <v/>
      </c>
      <c r="C319" s="135"/>
      <c r="D319" s="135" t="str">
        <f>IFERROR(VLOOKUP(B319,列表!$B:$T,17,FALSE),"")</f>
        <v/>
      </c>
    </row>
    <row r="320" spans="1:4" ht="16.5" customHeight="1" x14ac:dyDescent="0.25">
      <c r="A320" s="135">
        <v>228</v>
      </c>
      <c r="B320" s="133" t="str">
        <f t="shared" si="11"/>
        <v/>
      </c>
      <c r="C320" s="135"/>
      <c r="D320" s="135" t="str">
        <f>IFERROR(VLOOKUP(B320,列表!$B:$T,17,FALSE),"")</f>
        <v/>
      </c>
    </row>
    <row r="321" spans="1:4" ht="16.5" customHeight="1" x14ac:dyDescent="0.25">
      <c r="A321" s="135">
        <v>229</v>
      </c>
      <c r="B321" s="133" t="str">
        <f t="shared" si="11"/>
        <v/>
      </c>
      <c r="C321" s="135"/>
      <c r="D321" s="135" t="str">
        <f>IFERROR(VLOOKUP(B321,列表!$B:$T,17,FALSE),"")</f>
        <v/>
      </c>
    </row>
    <row r="322" spans="1:4" ht="16.5" customHeight="1" x14ac:dyDescent="0.25">
      <c r="A322" s="135">
        <v>230</v>
      </c>
      <c r="B322" s="133" t="str">
        <f t="shared" si="11"/>
        <v/>
      </c>
      <c r="C322" s="135"/>
      <c r="D322" s="135" t="str">
        <f>IFERROR(VLOOKUP(B322,列表!$B:$T,17,FALSE),"")</f>
        <v/>
      </c>
    </row>
    <row r="323" spans="1:4" ht="16.5" customHeight="1" x14ac:dyDescent="0.25">
      <c r="A323" s="135">
        <v>231</v>
      </c>
      <c r="B323" s="133" t="str">
        <f t="shared" si="11"/>
        <v/>
      </c>
      <c r="C323" s="135"/>
      <c r="D323" s="135" t="str">
        <f>IFERROR(VLOOKUP(B323,列表!$B:$T,17,FALSE),"")</f>
        <v/>
      </c>
    </row>
    <row r="324" spans="1:4" ht="16.5" customHeight="1" x14ac:dyDescent="0.25">
      <c r="A324" s="135">
        <v>232</v>
      </c>
      <c r="B324" s="133" t="str">
        <f t="shared" si="11"/>
        <v/>
      </c>
      <c r="C324" s="135"/>
      <c r="D324" s="135" t="str">
        <f>IFERROR(VLOOKUP(B324,列表!$B:$T,17,FALSE),"")</f>
        <v/>
      </c>
    </row>
    <row r="325" spans="1:4" ht="16.5" customHeight="1" x14ac:dyDescent="0.25">
      <c r="A325" s="135">
        <v>233</v>
      </c>
      <c r="B325" s="133" t="str">
        <f t="shared" si="11"/>
        <v/>
      </c>
      <c r="C325" s="135"/>
      <c r="D325" s="135" t="str">
        <f>IFERROR(VLOOKUP(B325,列表!$B:$T,17,FALSE),"")</f>
        <v/>
      </c>
    </row>
    <row r="326" spans="1:4" ht="16.5" customHeight="1" x14ac:dyDescent="0.25">
      <c r="A326" s="135">
        <v>234</v>
      </c>
      <c r="B326" s="133" t="str">
        <f t="shared" si="11"/>
        <v/>
      </c>
      <c r="C326" s="135"/>
      <c r="D326" s="135" t="str">
        <f>IFERROR(VLOOKUP(B326,列表!$B:$T,17,FALSE),"")</f>
        <v/>
      </c>
    </row>
    <row r="327" spans="1:4" ht="16.5" customHeight="1" x14ac:dyDescent="0.25">
      <c r="A327" s="135">
        <v>235</v>
      </c>
      <c r="B327" s="133" t="str">
        <f t="shared" si="11"/>
        <v/>
      </c>
      <c r="C327" s="135"/>
      <c r="D327" s="135" t="str">
        <f>IFERROR(VLOOKUP(B327,列表!$B:$T,17,FALSE),"")</f>
        <v/>
      </c>
    </row>
    <row r="328" spans="1:4" ht="16.5" customHeight="1" x14ac:dyDescent="0.25">
      <c r="A328" s="135">
        <v>236</v>
      </c>
      <c r="B328" s="133" t="str">
        <f t="shared" si="11"/>
        <v/>
      </c>
      <c r="C328" s="135"/>
      <c r="D328" s="135" t="str">
        <f>IFERROR(VLOOKUP(B328,列表!$B:$T,17,FALSE),"")</f>
        <v/>
      </c>
    </row>
    <row r="329" spans="1:4" ht="16.5" customHeight="1" x14ac:dyDescent="0.25">
      <c r="A329" s="135">
        <v>237</v>
      </c>
      <c r="B329" s="133" t="str">
        <f t="shared" si="11"/>
        <v/>
      </c>
      <c r="C329" s="135"/>
      <c r="D329" s="135" t="str">
        <f>IFERROR(VLOOKUP(B329,列表!$B:$T,17,FALSE),"")</f>
        <v/>
      </c>
    </row>
    <row r="330" spans="1:4" ht="16.5" customHeight="1" x14ac:dyDescent="0.25">
      <c r="A330" s="135">
        <v>238</v>
      </c>
      <c r="B330" s="133" t="str">
        <f t="shared" si="11"/>
        <v/>
      </c>
      <c r="C330" s="135"/>
      <c r="D330" s="135" t="str">
        <f>IFERROR(VLOOKUP(B330,列表!$B:$T,17,FALSE),"")</f>
        <v/>
      </c>
    </row>
    <row r="331" spans="1:4" ht="16.5" customHeight="1" x14ac:dyDescent="0.25">
      <c r="A331" s="135">
        <v>239</v>
      </c>
      <c r="B331" s="133" t="str">
        <f t="shared" si="11"/>
        <v/>
      </c>
      <c r="C331" s="135"/>
      <c r="D331" s="135" t="str">
        <f>IFERROR(VLOOKUP(B331,列表!$B:$T,17,FALSE),"")</f>
        <v/>
      </c>
    </row>
    <row r="332" spans="1:4" ht="16.5" customHeight="1" x14ac:dyDescent="0.25">
      <c r="A332" s="135">
        <v>240</v>
      </c>
      <c r="B332" s="133" t="str">
        <f t="shared" si="11"/>
        <v/>
      </c>
      <c r="C332" s="135"/>
      <c r="D332" s="135" t="str">
        <f>IFERROR(VLOOKUP(B332,列表!$B:$T,17,FALSE),"")</f>
        <v/>
      </c>
    </row>
    <row r="333" spans="1:4" ht="16.5" customHeight="1" x14ac:dyDescent="0.25">
      <c r="A333" s="135">
        <v>241</v>
      </c>
      <c r="B333" s="133" t="str">
        <f t="shared" si="11"/>
        <v/>
      </c>
      <c r="C333" s="135"/>
      <c r="D333" s="135" t="str">
        <f>IFERROR(VLOOKUP(B333,列表!$B:$T,17,FALSE),"")</f>
        <v/>
      </c>
    </row>
    <row r="334" spans="1:4" ht="16.5" customHeight="1" x14ac:dyDescent="0.25">
      <c r="A334" s="135">
        <v>242</v>
      </c>
      <c r="B334" s="133" t="str">
        <f t="shared" si="11"/>
        <v/>
      </c>
      <c r="C334" s="135"/>
      <c r="D334" s="135" t="str">
        <f>IFERROR(VLOOKUP(B334,列表!$B:$T,17,FALSE),"")</f>
        <v/>
      </c>
    </row>
    <row r="335" spans="1:4" ht="16.5" customHeight="1" x14ac:dyDescent="0.25">
      <c r="A335" s="135">
        <v>243</v>
      </c>
      <c r="B335" s="133" t="str">
        <f t="shared" si="11"/>
        <v/>
      </c>
      <c r="C335" s="135"/>
      <c r="D335" s="135" t="str">
        <f>IFERROR(VLOOKUP(B335,列表!$B:$T,17,FALSE),"")</f>
        <v/>
      </c>
    </row>
    <row r="336" spans="1:4" ht="16.5" customHeight="1" x14ac:dyDescent="0.25">
      <c r="A336" s="135">
        <v>244</v>
      </c>
      <c r="B336" s="133" t="str">
        <f t="shared" si="11"/>
        <v/>
      </c>
      <c r="C336" s="135"/>
      <c r="D336" s="135" t="str">
        <f>IFERROR(VLOOKUP(B336,列表!$B:$T,17,FALSE),"")</f>
        <v/>
      </c>
    </row>
    <row r="337" spans="1:4" ht="16.5" customHeight="1" x14ac:dyDescent="0.25">
      <c r="A337" s="135">
        <v>245</v>
      </c>
      <c r="B337" s="133" t="str">
        <f t="shared" si="11"/>
        <v/>
      </c>
      <c r="C337" s="135"/>
      <c r="D337" s="135" t="str">
        <f>IFERROR(VLOOKUP(B337,列表!$B:$T,17,FALSE),"")</f>
        <v/>
      </c>
    </row>
    <row r="338" spans="1:4" ht="16.5" customHeight="1" x14ac:dyDescent="0.25">
      <c r="A338" s="135">
        <v>246</v>
      </c>
      <c r="B338" s="133" t="str">
        <f t="shared" si="11"/>
        <v/>
      </c>
      <c r="C338" s="135"/>
      <c r="D338" s="135" t="str">
        <f>IFERROR(VLOOKUP(B338,列表!$B:$T,17,FALSE),"")</f>
        <v/>
      </c>
    </row>
    <row r="339" spans="1:4" ht="16.5" customHeight="1" x14ac:dyDescent="0.25">
      <c r="A339" s="135">
        <v>247</v>
      </c>
      <c r="B339" s="133" t="str">
        <f t="shared" si="11"/>
        <v/>
      </c>
      <c r="C339" s="135"/>
      <c r="D339" s="135" t="str">
        <f>IFERROR(VLOOKUP(B339,列表!$B:$T,17,FALSE),"")</f>
        <v/>
      </c>
    </row>
    <row r="340" spans="1:4" ht="16.5" customHeight="1" x14ac:dyDescent="0.25">
      <c r="A340" s="135">
        <v>248</v>
      </c>
      <c r="B340" s="133" t="str">
        <f t="shared" si="11"/>
        <v/>
      </c>
      <c r="C340" s="135"/>
      <c r="D340" s="135" t="str">
        <f>IFERROR(VLOOKUP(B340,列表!$B:$T,17,FALSE),"")</f>
        <v/>
      </c>
    </row>
    <row r="341" spans="1:4" ht="16.5" customHeight="1" x14ac:dyDescent="0.25">
      <c r="A341" s="135">
        <v>249</v>
      </c>
      <c r="B341" s="133" t="str">
        <f t="shared" si="11"/>
        <v/>
      </c>
      <c r="C341" s="135"/>
      <c r="D341" s="135" t="str">
        <f>IFERROR(VLOOKUP(B341,列表!$B:$T,17,FALSE),"")</f>
        <v/>
      </c>
    </row>
    <row r="342" spans="1:4" ht="16.5" customHeight="1" x14ac:dyDescent="0.25">
      <c r="A342" s="135">
        <v>250</v>
      </c>
      <c r="B342" s="133" t="str">
        <f t="shared" si="11"/>
        <v/>
      </c>
      <c r="C342" s="135"/>
      <c r="D342" s="135" t="str">
        <f>IFERROR(VLOOKUP(B342,列表!$B:$T,17,FALSE),"")</f>
        <v/>
      </c>
    </row>
    <row r="343" spans="1:4" ht="16.5" customHeight="1" x14ac:dyDescent="0.25">
      <c r="A343" s="135">
        <v>251</v>
      </c>
      <c r="B343" s="133" t="str">
        <f t="shared" si="11"/>
        <v/>
      </c>
      <c r="C343" s="135"/>
      <c r="D343" s="135" t="str">
        <f>IFERROR(VLOOKUP(B343,列表!$B:$T,17,FALSE),"")</f>
        <v/>
      </c>
    </row>
    <row r="344" spans="1:4" ht="16.5" customHeight="1" x14ac:dyDescent="0.25">
      <c r="A344" s="135">
        <v>252</v>
      </c>
      <c r="B344" s="133" t="str">
        <f t="shared" si="11"/>
        <v/>
      </c>
      <c r="C344" s="135"/>
      <c r="D344" s="135" t="str">
        <f>IFERROR(VLOOKUP(B344,列表!$B:$T,17,FALSE),"")</f>
        <v/>
      </c>
    </row>
    <row r="345" spans="1:4" ht="16.5" customHeight="1" x14ac:dyDescent="0.25">
      <c r="A345" s="135">
        <v>253</v>
      </c>
      <c r="B345" s="133" t="str">
        <f t="shared" si="11"/>
        <v/>
      </c>
      <c r="C345" s="135"/>
      <c r="D345" s="135" t="str">
        <f>IFERROR(VLOOKUP(B345,列表!$B:$T,17,FALSE),"")</f>
        <v/>
      </c>
    </row>
    <row r="346" spans="1:4" ht="16.5" customHeight="1" x14ac:dyDescent="0.25">
      <c r="A346" s="135">
        <v>254</v>
      </c>
      <c r="B346" s="133" t="str">
        <f t="shared" si="11"/>
        <v/>
      </c>
      <c r="C346" s="135"/>
      <c r="D346" s="135" t="str">
        <f>IFERROR(VLOOKUP(B346,列表!$B:$T,17,FALSE),"")</f>
        <v/>
      </c>
    </row>
    <row r="347" spans="1:4" ht="16.5" customHeight="1" x14ac:dyDescent="0.25">
      <c r="A347" s="135">
        <v>255</v>
      </c>
      <c r="B347" s="133" t="str">
        <f t="shared" ref="B347:B357" si="12">J75</f>
        <v/>
      </c>
      <c r="C347" s="135"/>
      <c r="D347" s="135" t="str">
        <f>IFERROR(VLOOKUP(B347,列表!$B:$T,17,FALSE),"")</f>
        <v/>
      </c>
    </row>
    <row r="348" spans="1:4" ht="16.5" customHeight="1" x14ac:dyDescent="0.25">
      <c r="A348" s="135">
        <v>256</v>
      </c>
      <c r="B348" s="133" t="str">
        <f t="shared" si="12"/>
        <v/>
      </c>
      <c r="C348" s="135"/>
      <c r="D348" s="135" t="str">
        <f>IFERROR(VLOOKUP(B348,列表!$B:$T,17,FALSE),"")</f>
        <v/>
      </c>
    </row>
    <row r="349" spans="1:4" ht="16.5" customHeight="1" x14ac:dyDescent="0.25">
      <c r="A349" s="135">
        <v>257</v>
      </c>
      <c r="B349" s="133" t="str">
        <f t="shared" si="12"/>
        <v/>
      </c>
      <c r="C349" s="135"/>
      <c r="D349" s="135" t="str">
        <f>IFERROR(VLOOKUP(B349,列表!$B:$T,17,FALSE),"")</f>
        <v/>
      </c>
    </row>
    <row r="350" spans="1:4" ht="16.5" customHeight="1" x14ac:dyDescent="0.25">
      <c r="A350" s="135">
        <v>258</v>
      </c>
      <c r="B350" s="133" t="str">
        <f t="shared" si="12"/>
        <v/>
      </c>
      <c r="C350" s="135"/>
      <c r="D350" s="135" t="str">
        <f>IFERROR(VLOOKUP(B350,列表!$B:$T,17,FALSE),"")</f>
        <v/>
      </c>
    </row>
    <row r="351" spans="1:4" ht="16.5" customHeight="1" x14ac:dyDescent="0.25">
      <c r="A351" s="135">
        <v>259</v>
      </c>
      <c r="B351" s="133" t="str">
        <f t="shared" si="12"/>
        <v/>
      </c>
      <c r="C351" s="135"/>
      <c r="D351" s="135" t="str">
        <f>IFERROR(VLOOKUP(B351,列表!$B:$T,17,FALSE),"")</f>
        <v/>
      </c>
    </row>
    <row r="352" spans="1:4" ht="16.5" customHeight="1" x14ac:dyDescent="0.25">
      <c r="A352" s="135">
        <v>260</v>
      </c>
      <c r="B352" s="133" t="str">
        <f t="shared" si="12"/>
        <v/>
      </c>
      <c r="C352" s="135"/>
      <c r="D352" s="135" t="str">
        <f>IFERROR(VLOOKUP(B352,列表!$B:$T,17,FALSE),"")</f>
        <v/>
      </c>
    </row>
    <row r="353" spans="1:4" ht="16.5" customHeight="1" x14ac:dyDescent="0.25">
      <c r="A353" s="135">
        <v>261</v>
      </c>
      <c r="B353" s="133" t="str">
        <f t="shared" si="12"/>
        <v/>
      </c>
      <c r="C353" s="135"/>
      <c r="D353" s="135" t="str">
        <f>IFERROR(VLOOKUP(B353,列表!$B:$T,17,FALSE),"")</f>
        <v/>
      </c>
    </row>
    <row r="354" spans="1:4" ht="16.5" customHeight="1" x14ac:dyDescent="0.25">
      <c r="A354" s="135">
        <v>262</v>
      </c>
      <c r="B354" s="133" t="str">
        <f t="shared" si="12"/>
        <v/>
      </c>
      <c r="C354" s="135"/>
      <c r="D354" s="135" t="str">
        <f>IFERROR(VLOOKUP(B354,列表!$B:$T,17,FALSE),"")</f>
        <v/>
      </c>
    </row>
    <row r="355" spans="1:4" ht="16.5" customHeight="1" x14ac:dyDescent="0.25">
      <c r="A355" s="135">
        <v>263</v>
      </c>
      <c r="B355" s="133" t="str">
        <f t="shared" si="12"/>
        <v/>
      </c>
      <c r="C355" s="135"/>
      <c r="D355" s="135" t="str">
        <f>IFERROR(VLOOKUP(B355,列表!$B:$T,17,FALSE),"")</f>
        <v/>
      </c>
    </row>
    <row r="356" spans="1:4" ht="16.5" customHeight="1" x14ac:dyDescent="0.25">
      <c r="A356" s="135">
        <v>264</v>
      </c>
      <c r="B356" s="133" t="str">
        <f t="shared" si="12"/>
        <v/>
      </c>
      <c r="C356" s="135"/>
      <c r="D356" s="135" t="str">
        <f>IFERROR(VLOOKUP(B356,列表!$B:$T,17,FALSE),"")</f>
        <v/>
      </c>
    </row>
    <row r="357" spans="1:4" ht="16.5" customHeight="1" x14ac:dyDescent="0.25">
      <c r="A357" s="135">
        <v>265</v>
      </c>
      <c r="B357" s="133" t="str">
        <f t="shared" si="12"/>
        <v/>
      </c>
      <c r="C357" s="135"/>
      <c r="D357" s="135" t="str">
        <f>IFERROR(VLOOKUP(B357,列表!$B:$T,17,FALSE),"")</f>
        <v/>
      </c>
    </row>
    <row r="358" spans="1:4" ht="16.5" customHeight="1" x14ac:dyDescent="0.25">
      <c r="A358" s="135">
        <v>266</v>
      </c>
      <c r="B358" s="133" t="str">
        <f t="shared" ref="B358:B362" si="13">J86</f>
        <v/>
      </c>
      <c r="C358" s="135"/>
      <c r="D358" s="135" t="str">
        <f>IFERROR(VLOOKUP(B358,列表!$B:$T,17,FALSE),"")</f>
        <v/>
      </c>
    </row>
    <row r="359" spans="1:4" ht="16.5" customHeight="1" x14ac:dyDescent="0.25">
      <c r="A359" s="135">
        <v>267</v>
      </c>
      <c r="B359" s="133" t="str">
        <f t="shared" si="13"/>
        <v/>
      </c>
      <c r="C359" s="135"/>
      <c r="D359" s="135" t="str">
        <f>IFERROR(VLOOKUP(B359,列表!$B:$T,17,FALSE),"")</f>
        <v/>
      </c>
    </row>
    <row r="360" spans="1:4" ht="16.5" customHeight="1" x14ac:dyDescent="0.25">
      <c r="A360" s="135">
        <v>268</v>
      </c>
      <c r="B360" s="133" t="str">
        <f t="shared" si="13"/>
        <v/>
      </c>
      <c r="C360" s="135"/>
      <c r="D360" s="135" t="str">
        <f>IFERROR(VLOOKUP(B360,列表!$B:$T,17,FALSE),"")</f>
        <v/>
      </c>
    </row>
    <row r="361" spans="1:4" ht="16.5" customHeight="1" x14ac:dyDescent="0.25">
      <c r="A361" s="135">
        <v>269</v>
      </c>
      <c r="B361" s="133" t="str">
        <f t="shared" si="13"/>
        <v/>
      </c>
      <c r="C361" s="135"/>
      <c r="D361" s="135" t="str">
        <f>IFERROR(VLOOKUP(B361,列表!$B:$T,17,FALSE),"")</f>
        <v/>
      </c>
    </row>
    <row r="362" spans="1:4" ht="16.5" customHeight="1" x14ac:dyDescent="0.25">
      <c r="A362" s="135">
        <v>270</v>
      </c>
      <c r="B362" s="133" t="str">
        <f t="shared" si="13"/>
        <v/>
      </c>
      <c r="C362" s="135"/>
      <c r="D362" s="135" t="str">
        <f>IFERROR(VLOOKUP(B362,列表!$B:$T,17,FALSE),"")</f>
        <v/>
      </c>
    </row>
  </sheetData>
  <mergeCells count="28">
    <mergeCell ref="AP1:BC1"/>
    <mergeCell ref="O22:P22"/>
    <mergeCell ref="O45:Q45"/>
    <mergeCell ref="A92:C92"/>
    <mergeCell ref="W11:W20"/>
    <mergeCell ref="W21:W24"/>
    <mergeCell ref="W25:W42"/>
    <mergeCell ref="W43:W47"/>
    <mergeCell ref="W52:W61"/>
    <mergeCell ref="W62:W65"/>
    <mergeCell ref="W66:W83"/>
    <mergeCell ref="W84:W88"/>
    <mergeCell ref="BE2:BE3"/>
    <mergeCell ref="BF2:BF3"/>
    <mergeCell ref="BG2:BG3"/>
    <mergeCell ref="BH2:BH3"/>
    <mergeCell ref="BI2:BI3"/>
    <mergeCell ref="BJ2:BJ3"/>
    <mergeCell ref="BK2:BK3"/>
    <mergeCell ref="BL2:BL3"/>
    <mergeCell ref="BM2:BM3"/>
    <mergeCell ref="BN2:BN3"/>
    <mergeCell ref="BT2:BT3"/>
    <mergeCell ref="BO2:BO3"/>
    <mergeCell ref="BP2:BP3"/>
    <mergeCell ref="BQ2:BQ3"/>
    <mergeCell ref="BR2:BR3"/>
    <mergeCell ref="BS2:BS3"/>
  </mergeCells>
  <phoneticPr fontId="103"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M206"/>
  <sheetViews>
    <sheetView topLeftCell="A90" workbookViewId="0">
      <selection activeCell="D149" sqref="D149"/>
    </sheetView>
  </sheetViews>
  <sheetFormatPr defaultColWidth="9" defaultRowHeight="16.5" customHeight="1" x14ac:dyDescent="0.25"/>
  <cols>
    <col min="1" max="1" width="9" style="18" customWidth="1"/>
    <col min="2" max="16384" width="9" style="18"/>
  </cols>
  <sheetData>
    <row r="1" spans="1:17" ht="16.5" customHeight="1" x14ac:dyDescent="0.25">
      <c r="A1" s="112"/>
      <c r="B1" s="113">
        <v>0</v>
      </c>
      <c r="C1" s="113">
        <v>1</v>
      </c>
      <c r="D1" s="113">
        <v>2</v>
      </c>
      <c r="E1" s="113">
        <v>3</v>
      </c>
      <c r="F1" s="113">
        <v>4</v>
      </c>
      <c r="G1" s="113">
        <v>5</v>
      </c>
      <c r="H1" s="113">
        <v>6</v>
      </c>
      <c r="I1" s="113">
        <v>7</v>
      </c>
      <c r="J1" s="113">
        <v>8</v>
      </c>
      <c r="K1" s="113">
        <v>9</v>
      </c>
      <c r="L1" s="113">
        <v>10</v>
      </c>
      <c r="M1" s="113">
        <v>11</v>
      </c>
      <c r="N1" s="113">
        <v>12</v>
      </c>
      <c r="O1" s="113">
        <v>13</v>
      </c>
      <c r="P1" s="113">
        <v>14</v>
      </c>
      <c r="Q1" s="113">
        <v>15</v>
      </c>
    </row>
    <row r="2" spans="1:17" ht="16.5" customHeight="1" x14ac:dyDescent="0.25">
      <c r="A2" s="113">
        <v>1</v>
      </c>
      <c r="B2" s="114" t="s">
        <v>291</v>
      </c>
      <c r="C2" s="115" t="s">
        <v>1419</v>
      </c>
      <c r="D2" s="115" t="s">
        <v>1420</v>
      </c>
      <c r="E2" s="116" t="s">
        <v>1421</v>
      </c>
      <c r="F2" s="116" t="s">
        <v>1422</v>
      </c>
      <c r="G2" s="116" t="s">
        <v>1423</v>
      </c>
      <c r="H2" s="117" t="s">
        <v>1424</v>
      </c>
      <c r="I2" s="118"/>
      <c r="J2" s="118"/>
      <c r="K2" s="118"/>
      <c r="L2" s="118"/>
      <c r="M2" s="118"/>
      <c r="N2" s="118"/>
      <c r="O2" s="112"/>
      <c r="P2" s="112"/>
      <c r="Q2" s="112"/>
    </row>
    <row r="3" spans="1:17" ht="16.5" customHeight="1" x14ac:dyDescent="0.25">
      <c r="A3" s="113">
        <v>2</v>
      </c>
      <c r="B3" s="114" t="s">
        <v>305</v>
      </c>
      <c r="C3" s="115" t="s">
        <v>1425</v>
      </c>
      <c r="D3" s="115" t="s">
        <v>1426</v>
      </c>
      <c r="E3" s="116" t="s">
        <v>1427</v>
      </c>
      <c r="F3" s="116" t="s">
        <v>1428</v>
      </c>
      <c r="G3" s="116" t="s">
        <v>1429</v>
      </c>
      <c r="H3" s="118"/>
      <c r="I3" s="118"/>
      <c r="J3" s="118"/>
      <c r="K3" s="118"/>
      <c r="L3" s="118"/>
      <c r="M3" s="118"/>
      <c r="N3" s="118"/>
      <c r="O3" s="112"/>
      <c r="P3" s="112"/>
      <c r="Q3" s="112"/>
    </row>
    <row r="4" spans="1:17" ht="16.5" customHeight="1" x14ac:dyDescent="0.25">
      <c r="A4" s="113">
        <v>3</v>
      </c>
      <c r="B4" s="114" t="s">
        <v>357</v>
      </c>
      <c r="C4" s="115" t="s">
        <v>1430</v>
      </c>
      <c r="D4" s="115" t="s">
        <v>1431</v>
      </c>
      <c r="E4" s="115" t="s">
        <v>1432</v>
      </c>
      <c r="F4" s="115" t="s">
        <v>1433</v>
      </c>
      <c r="G4" s="115" t="s">
        <v>1434</v>
      </c>
      <c r="H4" s="115" t="s">
        <v>1435</v>
      </c>
      <c r="I4" s="115" t="s">
        <v>1436</v>
      </c>
      <c r="J4" s="116" t="s">
        <v>1437</v>
      </c>
      <c r="K4" s="116" t="s">
        <v>1438</v>
      </c>
      <c r="L4" s="117" t="s">
        <v>1439</v>
      </c>
      <c r="M4" s="117" t="s">
        <v>1440</v>
      </c>
      <c r="N4" s="118"/>
      <c r="O4" s="112"/>
      <c r="P4" s="112"/>
      <c r="Q4" s="112"/>
    </row>
    <row r="5" spans="1:17" ht="16.5" customHeight="1" x14ac:dyDescent="0.25">
      <c r="A5" s="113">
        <v>4</v>
      </c>
      <c r="B5" s="114" t="s">
        <v>405</v>
      </c>
      <c r="C5" s="115" t="s">
        <v>1441</v>
      </c>
      <c r="D5" s="115" t="s">
        <v>1442</v>
      </c>
      <c r="E5" s="116" t="s">
        <v>1443</v>
      </c>
      <c r="F5" s="116" t="s">
        <v>1444</v>
      </c>
      <c r="G5" s="117" t="s">
        <v>1445</v>
      </c>
      <c r="H5" s="118"/>
      <c r="I5" s="118"/>
      <c r="J5" s="118"/>
      <c r="K5" s="118"/>
      <c r="L5" s="118"/>
      <c r="M5" s="118"/>
      <c r="N5" s="118"/>
      <c r="O5" s="112"/>
      <c r="P5" s="112"/>
      <c r="Q5" s="112"/>
    </row>
    <row r="6" spans="1:17" ht="16.5" customHeight="1" x14ac:dyDescent="0.25">
      <c r="A6" s="113">
        <v>5</v>
      </c>
      <c r="B6" s="114" t="s">
        <v>326</v>
      </c>
      <c r="C6" s="115" t="s">
        <v>1446</v>
      </c>
      <c r="D6" s="115" t="s">
        <v>1447</v>
      </c>
      <c r="E6" s="115" t="s">
        <v>1448</v>
      </c>
      <c r="F6" s="116" t="s">
        <v>1449</v>
      </c>
      <c r="G6" s="116" t="s">
        <v>1450</v>
      </c>
      <c r="H6" s="116" t="s">
        <v>1451</v>
      </c>
      <c r="I6" s="117" t="s">
        <v>1452</v>
      </c>
      <c r="J6" s="117" t="s">
        <v>1453</v>
      </c>
      <c r="K6" s="118"/>
      <c r="L6" s="118"/>
      <c r="M6" s="118"/>
      <c r="N6" s="118"/>
      <c r="O6" s="112"/>
      <c r="P6" s="112"/>
      <c r="Q6" s="112"/>
    </row>
    <row r="7" spans="1:17" ht="16.5" customHeight="1" x14ac:dyDescent="0.25">
      <c r="A7" s="113">
        <v>6</v>
      </c>
      <c r="B7" s="114" t="s">
        <v>420</v>
      </c>
      <c r="C7" s="115" t="s">
        <v>1454</v>
      </c>
      <c r="D7" s="115" t="s">
        <v>1455</v>
      </c>
      <c r="E7" s="115" t="s">
        <v>1456</v>
      </c>
      <c r="F7" s="116" t="s">
        <v>1457</v>
      </c>
      <c r="G7" s="116" t="s">
        <v>1458</v>
      </c>
      <c r="H7" s="116" t="s">
        <v>1459</v>
      </c>
      <c r="I7" s="117" t="s">
        <v>1460</v>
      </c>
      <c r="J7" s="118"/>
      <c r="K7" s="118"/>
      <c r="L7" s="118"/>
      <c r="M7" s="118"/>
      <c r="N7" s="118"/>
      <c r="O7" s="112"/>
      <c r="P7" s="112"/>
      <c r="Q7" s="112"/>
    </row>
    <row r="8" spans="1:17" ht="16.5" customHeight="1" x14ac:dyDescent="0.25">
      <c r="A8" s="113">
        <v>7</v>
      </c>
      <c r="B8" s="114" t="s">
        <v>378</v>
      </c>
      <c r="C8" s="115" t="s">
        <v>1461</v>
      </c>
      <c r="D8" s="115" t="s">
        <v>1462</v>
      </c>
      <c r="E8" s="115" t="s">
        <v>1463</v>
      </c>
      <c r="F8" s="116" t="s">
        <v>1464</v>
      </c>
      <c r="G8" s="116" t="s">
        <v>1465</v>
      </c>
      <c r="H8" s="117" t="s">
        <v>1466</v>
      </c>
      <c r="I8" s="118"/>
      <c r="J8" s="118"/>
      <c r="K8" s="118"/>
      <c r="L8" s="118"/>
      <c r="M8" s="118"/>
      <c r="N8" s="118"/>
      <c r="O8" s="112"/>
      <c r="P8" s="112"/>
      <c r="Q8" s="112"/>
    </row>
    <row r="9" spans="1:17" ht="16.5" customHeight="1" x14ac:dyDescent="0.25">
      <c r="A9" s="113">
        <v>8</v>
      </c>
      <c r="B9" s="114" t="s">
        <v>469</v>
      </c>
      <c r="C9" s="115" t="s">
        <v>1467</v>
      </c>
      <c r="D9" s="115" t="s">
        <v>1468</v>
      </c>
      <c r="E9" s="116" t="s">
        <v>1469</v>
      </c>
      <c r="F9" s="116" t="s">
        <v>1470</v>
      </c>
      <c r="G9" s="116" t="s">
        <v>1471</v>
      </c>
      <c r="H9" s="118"/>
      <c r="I9" s="118"/>
      <c r="J9" s="118"/>
      <c r="K9" s="118"/>
      <c r="L9" s="118"/>
      <c r="M9" s="118"/>
      <c r="N9" s="118"/>
      <c r="O9" s="112"/>
      <c r="P9" s="112"/>
      <c r="Q9" s="112"/>
    </row>
    <row r="10" spans="1:17" ht="16.5" customHeight="1" x14ac:dyDescent="0.25">
      <c r="A10" s="113">
        <v>9</v>
      </c>
      <c r="B10" s="114" t="s">
        <v>446</v>
      </c>
      <c r="C10" s="115" t="s">
        <v>1472</v>
      </c>
      <c r="D10" s="115" t="s">
        <v>1473</v>
      </c>
      <c r="E10" s="115" t="s">
        <v>1474</v>
      </c>
      <c r="F10" s="116" t="s">
        <v>1475</v>
      </c>
      <c r="G10" s="116" t="s">
        <v>1476</v>
      </c>
      <c r="H10" s="116" t="s">
        <v>1477</v>
      </c>
      <c r="I10" s="116" t="s">
        <v>1478</v>
      </c>
      <c r="J10" s="118"/>
      <c r="K10" s="118"/>
      <c r="L10" s="118"/>
      <c r="M10" s="118"/>
      <c r="N10" s="118"/>
      <c r="O10" s="112"/>
      <c r="P10" s="112"/>
      <c r="Q10" s="112"/>
    </row>
    <row r="11" spans="1:17" ht="16.5" customHeight="1" x14ac:dyDescent="0.25">
      <c r="A11" s="113">
        <v>10</v>
      </c>
      <c r="B11" s="114" t="s">
        <v>435</v>
      </c>
      <c r="C11" s="115" t="s">
        <v>1479</v>
      </c>
      <c r="D11" s="115" t="s">
        <v>1480</v>
      </c>
      <c r="E11" s="116" t="s">
        <v>1481</v>
      </c>
      <c r="F11" s="116" t="s">
        <v>1482</v>
      </c>
      <c r="G11" s="116" t="s">
        <v>1483</v>
      </c>
      <c r="H11" s="118"/>
      <c r="I11" s="118"/>
      <c r="J11" s="118"/>
      <c r="K11" s="118"/>
      <c r="L11" s="118"/>
      <c r="M11" s="118"/>
      <c r="N11" s="118"/>
      <c r="O11" s="112"/>
      <c r="P11" s="112"/>
      <c r="Q11" s="112"/>
    </row>
    <row r="12" spans="1:17" ht="16.5" customHeight="1" x14ac:dyDescent="0.25">
      <c r="A12" s="113">
        <v>11</v>
      </c>
      <c r="B12" s="114" t="s">
        <v>1484</v>
      </c>
      <c r="C12" s="115" t="s">
        <v>1485</v>
      </c>
      <c r="D12" s="115" t="s">
        <v>1486</v>
      </c>
      <c r="E12" s="115" t="s">
        <v>1487</v>
      </c>
      <c r="F12" s="116" t="s">
        <v>1488</v>
      </c>
      <c r="G12" s="116" t="s">
        <v>1489</v>
      </c>
      <c r="H12" s="117" t="s">
        <v>1490</v>
      </c>
      <c r="I12" s="118"/>
      <c r="J12" s="118"/>
      <c r="K12" s="118"/>
      <c r="L12" s="118"/>
      <c r="M12" s="118"/>
      <c r="N12" s="118"/>
      <c r="O12" s="112"/>
      <c r="P12" s="112"/>
      <c r="Q12" s="112"/>
    </row>
    <row r="13" spans="1:17" ht="16.5" customHeight="1" x14ac:dyDescent="0.25">
      <c r="A13" s="113">
        <v>12</v>
      </c>
      <c r="B13" s="114" t="s">
        <v>459</v>
      </c>
      <c r="C13" s="115" t="s">
        <v>1491</v>
      </c>
      <c r="D13" s="115" t="s">
        <v>1492</v>
      </c>
      <c r="E13" s="115" t="s">
        <v>1493</v>
      </c>
      <c r="F13" s="115" t="s">
        <v>1494</v>
      </c>
      <c r="G13" s="115" t="s">
        <v>1495</v>
      </c>
      <c r="H13" s="115" t="s">
        <v>1496</v>
      </c>
      <c r="I13" s="115" t="s">
        <v>1497</v>
      </c>
      <c r="J13" s="115" t="s">
        <v>1498</v>
      </c>
      <c r="K13" s="116" t="s">
        <v>1499</v>
      </c>
      <c r="L13" s="117" t="s">
        <v>1500</v>
      </c>
      <c r="M13" s="117" t="s">
        <v>1501</v>
      </c>
      <c r="N13" s="117" t="s">
        <v>1502</v>
      </c>
      <c r="O13" s="112"/>
      <c r="P13" s="112"/>
      <c r="Q13" s="112"/>
    </row>
    <row r="14" spans="1:17" ht="16.5" customHeight="1" x14ac:dyDescent="0.25">
      <c r="A14" s="113">
        <v>13</v>
      </c>
      <c r="B14" s="112"/>
      <c r="C14" s="112"/>
      <c r="D14" s="112"/>
      <c r="E14" s="112"/>
      <c r="F14" s="112"/>
      <c r="G14" s="112"/>
      <c r="H14" s="112"/>
      <c r="I14" s="112"/>
      <c r="J14" s="112"/>
      <c r="K14" s="112"/>
      <c r="L14" s="112"/>
      <c r="M14" s="112"/>
      <c r="N14" s="112"/>
      <c r="O14" s="112"/>
      <c r="P14" s="112"/>
      <c r="Q14" s="112"/>
    </row>
    <row r="15" spans="1:17" ht="16.5" customHeight="1" x14ac:dyDescent="0.25">
      <c r="A15" s="113">
        <v>14</v>
      </c>
      <c r="B15" s="112"/>
      <c r="C15" s="112"/>
      <c r="D15" s="112"/>
      <c r="E15" s="112"/>
      <c r="F15" s="112"/>
      <c r="G15" s="112"/>
      <c r="H15" s="112"/>
      <c r="I15" s="112"/>
      <c r="J15" s="112"/>
      <c r="K15" s="112"/>
      <c r="L15" s="112"/>
      <c r="M15" s="112"/>
      <c r="N15" s="112"/>
      <c r="O15" s="112"/>
      <c r="P15" s="112"/>
      <c r="Q15" s="112"/>
    </row>
    <row r="16" spans="1:17" ht="16.5" customHeight="1" x14ac:dyDescent="0.25">
      <c r="A16" s="113">
        <v>15</v>
      </c>
      <c r="B16" s="112"/>
      <c r="C16" s="112"/>
      <c r="D16" s="112"/>
      <c r="E16" s="112"/>
      <c r="F16" s="112"/>
      <c r="G16" s="112"/>
      <c r="H16" s="112"/>
      <c r="I16" s="112"/>
      <c r="J16" s="112"/>
      <c r="K16" s="112"/>
      <c r="L16" s="112"/>
      <c r="M16" s="112"/>
      <c r="N16" s="112"/>
      <c r="O16" s="112"/>
      <c r="P16" s="112"/>
      <c r="Q16" s="112"/>
    </row>
    <row r="19" spans="1:65" ht="16.5" customHeight="1" x14ac:dyDescent="0.25">
      <c r="BH19" s="18" t="s">
        <v>1503</v>
      </c>
      <c r="BI19" s="18" t="s">
        <v>1504</v>
      </c>
      <c r="BJ19" s="18" t="s">
        <v>1505</v>
      </c>
      <c r="BK19" s="18" t="s">
        <v>1506</v>
      </c>
    </row>
    <row r="20" spans="1:65" ht="16.5" customHeight="1" x14ac:dyDescent="0.25">
      <c r="BG20" s="128" t="str">
        <f>IF(主要!$B$88&lt;&gt;"",主要!$B$88,"")</f>
        <v/>
      </c>
      <c r="BH20" s="18" t="str">
        <f>IFERROR(VLOOKUP($BG$20,$A$23:$E$112,2,FALSE),"")</f>
        <v/>
      </c>
      <c r="BI20" s="18" t="str">
        <f>IFERROR(VLOOKUP($BG$20,$A$23:$E$112,3,FALSE),"")</f>
        <v/>
      </c>
      <c r="BJ20" s="18" t="str">
        <f>IFERROR(VLOOKUP($BG$20,$A$23:$E$112,4,FALSE),"")</f>
        <v/>
      </c>
      <c r="BK20" s="18" t="str">
        <f>IFERROR(VLOOKUP($BG$20,$A$23:$E$112,5,FALSE),"")</f>
        <v/>
      </c>
    </row>
    <row r="21" spans="1:65" ht="16.5" customHeight="1" x14ac:dyDescent="0.25">
      <c r="BG21" s="128" t="str">
        <f>IF(主要!$I$88&lt;&gt;"",主要!$I$88,"")</f>
        <v/>
      </c>
      <c r="BH21" s="18" t="s">
        <v>1507</v>
      </c>
      <c r="BI21" s="18" t="s">
        <v>1507</v>
      </c>
      <c r="BJ21" s="18" t="str">
        <f>IFERROR(VLOOKUP($BG$21,$A$23:$E$112,4,FALSE),"")</f>
        <v/>
      </c>
      <c r="BK21" s="18" t="str">
        <f>IFERROR(VLOOKUP($BG$21,$A$23:$E$112,5,FALSE),"")</f>
        <v/>
      </c>
    </row>
    <row r="22" spans="1:65" ht="16.5" customHeight="1" x14ac:dyDescent="0.25">
      <c r="B22" s="18" t="s">
        <v>1508</v>
      </c>
      <c r="C22" s="18" t="s">
        <v>1509</v>
      </c>
      <c r="D22" s="18" t="s">
        <v>1505</v>
      </c>
      <c r="E22" s="18" t="s">
        <v>1506</v>
      </c>
    </row>
    <row r="23" spans="1:65" ht="16.5" customHeight="1" x14ac:dyDescent="0.25">
      <c r="A23" s="119" t="s">
        <v>291</v>
      </c>
      <c r="B23" s="18">
        <v>1</v>
      </c>
      <c r="C23" s="18">
        <v>2</v>
      </c>
      <c r="D23" s="18">
        <v>1</v>
      </c>
      <c r="E23" s="18">
        <v>17</v>
      </c>
      <c r="G23" s="16"/>
      <c r="H23" s="16">
        <v>1</v>
      </c>
      <c r="I23" s="16">
        <v>2</v>
      </c>
      <c r="J23" s="16">
        <v>3</v>
      </c>
      <c r="K23" s="16">
        <v>4</v>
      </c>
      <c r="L23" s="16">
        <v>5</v>
      </c>
      <c r="M23" s="16">
        <v>6</v>
      </c>
      <c r="N23" s="16">
        <v>7</v>
      </c>
      <c r="O23" s="16">
        <v>8</v>
      </c>
      <c r="P23" s="16">
        <v>9</v>
      </c>
      <c r="Q23" s="16">
        <v>10</v>
      </c>
      <c r="R23" s="16">
        <v>11</v>
      </c>
      <c r="S23" s="16">
        <v>12</v>
      </c>
      <c r="T23" s="16">
        <v>13</v>
      </c>
      <c r="U23" s="16">
        <v>14</v>
      </c>
      <c r="V23" s="16">
        <v>15</v>
      </c>
      <c r="W23" s="16">
        <v>16</v>
      </c>
      <c r="X23" s="16">
        <v>17</v>
      </c>
      <c r="Y23" s="16">
        <v>18</v>
      </c>
      <c r="Z23" s="16">
        <v>19</v>
      </c>
      <c r="AA23" s="16">
        <v>20</v>
      </c>
      <c r="AB23" s="16">
        <v>21</v>
      </c>
      <c r="AC23" s="16">
        <v>22</v>
      </c>
      <c r="AD23" s="16">
        <v>23</v>
      </c>
      <c r="AE23" s="16">
        <v>24</v>
      </c>
      <c r="AF23" s="16">
        <v>25</v>
      </c>
      <c r="AG23" s="16">
        <v>26</v>
      </c>
      <c r="AH23" s="16">
        <v>27</v>
      </c>
      <c r="AI23" s="16">
        <v>28</v>
      </c>
      <c r="AJ23" s="16">
        <v>29</v>
      </c>
      <c r="AK23" s="16">
        <v>30</v>
      </c>
      <c r="AL23" s="16">
        <v>31</v>
      </c>
      <c r="AM23" s="16">
        <v>32</v>
      </c>
      <c r="AN23" s="16">
        <v>33</v>
      </c>
      <c r="AO23" s="16">
        <v>34</v>
      </c>
      <c r="AP23" s="16">
        <v>35</v>
      </c>
      <c r="AQ23" s="16">
        <v>36</v>
      </c>
      <c r="AR23" s="16">
        <v>37</v>
      </c>
      <c r="AS23" s="16">
        <v>38</v>
      </c>
      <c r="AT23" s="16">
        <v>39</v>
      </c>
      <c r="AU23" s="16">
        <v>40</v>
      </c>
      <c r="AV23" s="16">
        <v>41</v>
      </c>
      <c r="AW23" s="16">
        <v>42</v>
      </c>
      <c r="AX23" s="16">
        <v>43</v>
      </c>
      <c r="AY23" s="16">
        <v>44</v>
      </c>
      <c r="AZ23" s="16">
        <v>45</v>
      </c>
      <c r="BA23" s="16">
        <v>46</v>
      </c>
      <c r="BB23" s="16">
        <v>47</v>
      </c>
      <c r="BC23" s="16">
        <v>48</v>
      </c>
      <c r="BD23" s="16">
        <v>49</v>
      </c>
      <c r="BE23" s="16">
        <v>50</v>
      </c>
      <c r="BG23" s="2">
        <v>0</v>
      </c>
      <c r="BH23" s="128" t="s">
        <v>106</v>
      </c>
      <c r="BI23" s="128" t="s">
        <v>199</v>
      </c>
      <c r="BJ23" s="128" t="s">
        <v>1510</v>
      </c>
    </row>
    <row r="24" spans="1:65" ht="16.5" customHeight="1" x14ac:dyDescent="0.25">
      <c r="A24" s="119" t="s">
        <v>305</v>
      </c>
      <c r="B24" s="18">
        <v>3</v>
      </c>
      <c r="C24" s="18">
        <v>4</v>
      </c>
      <c r="D24" s="18">
        <v>1</v>
      </c>
      <c r="E24" s="18">
        <v>20</v>
      </c>
      <c r="G24" s="16"/>
      <c r="H24" s="445" t="s">
        <v>291</v>
      </c>
      <c r="I24" s="445"/>
      <c r="J24" s="445" t="s">
        <v>305</v>
      </c>
      <c r="K24" s="445"/>
      <c r="L24" s="445" t="s">
        <v>357</v>
      </c>
      <c r="M24" s="445"/>
      <c r="N24" s="445" t="s">
        <v>405</v>
      </c>
      <c r="O24" s="445"/>
      <c r="P24" s="445" t="s">
        <v>326</v>
      </c>
      <c r="Q24" s="445"/>
      <c r="R24" s="445" t="s">
        <v>420</v>
      </c>
      <c r="S24" s="445"/>
      <c r="T24" s="445" t="s">
        <v>378</v>
      </c>
      <c r="U24" s="445"/>
      <c r="V24" s="445" t="s">
        <v>469</v>
      </c>
      <c r="W24" s="445"/>
      <c r="X24" s="445" t="s">
        <v>446</v>
      </c>
      <c r="Y24" s="445"/>
      <c r="Z24" s="445" t="s">
        <v>435</v>
      </c>
      <c r="AA24" s="445"/>
      <c r="AB24" s="445" t="s">
        <v>1484</v>
      </c>
      <c r="AC24" s="445"/>
      <c r="AD24" s="445" t="s">
        <v>459</v>
      </c>
      <c r="AE24" s="445"/>
      <c r="AF24" s="445" t="s">
        <v>1511</v>
      </c>
      <c r="AG24" s="445"/>
      <c r="AH24" s="445" t="s">
        <v>1511</v>
      </c>
      <c r="AI24" s="445"/>
      <c r="AJ24" s="445" t="s">
        <v>1511</v>
      </c>
      <c r="AK24" s="445"/>
      <c r="AL24" s="445" t="s">
        <v>1511</v>
      </c>
      <c r="AM24" s="445"/>
      <c r="AN24" s="445" t="s">
        <v>1511</v>
      </c>
      <c r="AO24" s="445"/>
      <c r="AP24" s="445" t="s">
        <v>1511</v>
      </c>
      <c r="AQ24" s="445"/>
      <c r="AR24" s="445" t="s">
        <v>1511</v>
      </c>
      <c r="AS24" s="445"/>
      <c r="AT24" s="445" t="s">
        <v>1511</v>
      </c>
      <c r="AU24" s="445"/>
      <c r="AV24" s="445" t="s">
        <v>1511</v>
      </c>
      <c r="AW24" s="445"/>
      <c r="AX24" s="445" t="s">
        <v>1511</v>
      </c>
      <c r="AY24" s="445"/>
      <c r="AZ24" s="445" t="s">
        <v>1511</v>
      </c>
      <c r="BA24" s="445"/>
      <c r="BB24" s="445" t="s">
        <v>1511</v>
      </c>
      <c r="BC24" s="445"/>
      <c r="BD24" s="445" t="s">
        <v>1511</v>
      </c>
      <c r="BE24" s="445"/>
      <c r="BG24" s="2">
        <f t="shared" ref="BG24:BG55" si="0">IFERROR(IF($BG23+1&gt;$BK$20,IF($BG23+1&gt;$BK$20,IF($BJ$21+$BJ23&gt;$BK$21,"",$BJ$21+$BJ23)),$BG23+1),"")</f>
        <v>1</v>
      </c>
      <c r="BH24" s="128" t="str">
        <f>IFERROR(INDEX($H$25:$BE$124,$BG24,BH$20),"")</f>
        <v/>
      </c>
      <c r="BI24" s="128" t="str">
        <f>IFERROR(INDEX($H$25:$BE$124,$BG24,BI$20),"")</f>
        <v/>
      </c>
      <c r="BJ24" s="128">
        <f>IFERROR(IF($BG23+1&gt;$BK$20,$BJ23+1,0),"")</f>
        <v>0</v>
      </c>
      <c r="BL24" s="18" t="str">
        <f>IF(主要!C90="","",主要!C90)</f>
        <v/>
      </c>
      <c r="BM24" s="18" t="str">
        <f>IFERROR(VLOOKUP($BL24,$BH$24:$BI$123,2,FALSE),"")</f>
        <v/>
      </c>
    </row>
    <row r="25" spans="1:65" ht="16.5" customHeight="1" x14ac:dyDescent="0.25">
      <c r="A25" s="119" t="s">
        <v>357</v>
      </c>
      <c r="B25" s="18">
        <v>5</v>
      </c>
      <c r="C25" s="18">
        <v>6</v>
      </c>
      <c r="D25" s="18">
        <v>1</v>
      </c>
      <c r="E25" s="18">
        <v>16</v>
      </c>
      <c r="G25" s="16">
        <v>1</v>
      </c>
      <c r="H25" s="120" t="s">
        <v>1512</v>
      </c>
      <c r="I25" s="120" t="s">
        <v>1513</v>
      </c>
      <c r="J25" s="120" t="s">
        <v>1512</v>
      </c>
      <c r="K25" s="120" t="s">
        <v>1514</v>
      </c>
      <c r="L25" s="120" t="s">
        <v>1512</v>
      </c>
      <c r="M25" s="120" t="s">
        <v>1513</v>
      </c>
      <c r="N25" s="120" t="s">
        <v>1512</v>
      </c>
      <c r="O25" s="120" t="s">
        <v>1515</v>
      </c>
      <c r="P25" s="120" t="s">
        <v>1512</v>
      </c>
      <c r="Q25" s="120" t="s">
        <v>1516</v>
      </c>
      <c r="R25" s="120" t="s">
        <v>1512</v>
      </c>
      <c r="S25" s="120" t="s">
        <v>1517</v>
      </c>
      <c r="T25" s="120" t="s">
        <v>1512</v>
      </c>
      <c r="U25" s="120" t="s">
        <v>1518</v>
      </c>
      <c r="V25" s="120" t="s">
        <v>1512</v>
      </c>
      <c r="W25" s="120" t="s">
        <v>1513</v>
      </c>
      <c r="X25" s="120" t="s">
        <v>1512</v>
      </c>
      <c r="Y25" s="120" t="s">
        <v>1519</v>
      </c>
      <c r="Z25" s="120" t="s">
        <v>1512</v>
      </c>
      <c r="AA25" s="120" t="s">
        <v>1517</v>
      </c>
      <c r="AB25" s="120" t="s">
        <v>1512</v>
      </c>
      <c r="AC25" s="120" t="s">
        <v>1519</v>
      </c>
      <c r="AD25" s="120" t="s">
        <v>1512</v>
      </c>
      <c r="AE25" s="120" t="s">
        <v>1517</v>
      </c>
      <c r="BG25" s="2">
        <f t="shared" si="0"/>
        <v>2</v>
      </c>
      <c r="BH25" s="128" t="str">
        <f t="shared" ref="BH25:BH56" si="1">IFERROR(INDEX($H$25:$BE$124,$BG25,BH$20),"")</f>
        <v/>
      </c>
      <c r="BI25" s="128" t="str">
        <f t="shared" ref="BI25:BI56" si="2">IFERROR(INDEX($H$25:$BE$124,$BG25,BI$20),"")</f>
        <v/>
      </c>
      <c r="BJ25" s="128">
        <f t="shared" ref="BJ25:BJ56" si="3">IFERROR(IF($BG24+1&gt;$BK$20,$BJ24+1,0),"")</f>
        <v>0</v>
      </c>
      <c r="BL25" s="18" t="str">
        <f>IF(主要!C91="","",主要!C91)</f>
        <v/>
      </c>
      <c r="BM25" s="18" t="str">
        <f t="shared" ref="BM25:BM49" si="4">IFERROR(VLOOKUP($BL25,$BH$24:$BI$123,2,FALSE),"")</f>
        <v/>
      </c>
    </row>
    <row r="26" spans="1:65" ht="16.5" customHeight="1" x14ac:dyDescent="0.25">
      <c r="A26" s="119" t="s">
        <v>405</v>
      </c>
      <c r="B26" s="18">
        <v>7</v>
      </c>
      <c r="C26" s="18">
        <v>8</v>
      </c>
      <c r="D26" s="18">
        <v>1</v>
      </c>
      <c r="E26" s="18">
        <v>17</v>
      </c>
      <c r="G26" s="16">
        <v>2</v>
      </c>
      <c r="H26" s="120" t="s">
        <v>1520</v>
      </c>
      <c r="I26" s="120" t="s">
        <v>1521</v>
      </c>
      <c r="J26" s="120" t="s">
        <v>1520</v>
      </c>
      <c r="K26" s="120" t="s">
        <v>1522</v>
      </c>
      <c r="L26" s="120" t="s">
        <v>1520</v>
      </c>
      <c r="M26" s="120" t="s">
        <v>1523</v>
      </c>
      <c r="N26" s="120" t="s">
        <v>1520</v>
      </c>
      <c r="O26" s="120" t="s">
        <v>1524</v>
      </c>
      <c r="P26" s="120" t="s">
        <v>1520</v>
      </c>
      <c r="Q26" s="120" t="s">
        <v>1521</v>
      </c>
      <c r="R26" s="120" t="s">
        <v>1520</v>
      </c>
      <c r="S26" s="120" t="s">
        <v>1525</v>
      </c>
      <c r="T26" s="120" t="s">
        <v>1520</v>
      </c>
      <c r="U26" s="120" t="s">
        <v>1526</v>
      </c>
      <c r="V26" s="120" t="s">
        <v>1520</v>
      </c>
      <c r="W26" s="120" t="s">
        <v>1521</v>
      </c>
      <c r="X26" s="120" t="s">
        <v>1520</v>
      </c>
      <c r="Y26" s="120" t="s">
        <v>1522</v>
      </c>
      <c r="Z26" s="120" t="s">
        <v>1520</v>
      </c>
      <c r="AA26" s="120" t="s">
        <v>1527</v>
      </c>
      <c r="AB26" s="120" t="s">
        <v>1520</v>
      </c>
      <c r="AC26" s="120" t="s">
        <v>1523</v>
      </c>
      <c r="AD26" s="120" t="s">
        <v>1520</v>
      </c>
      <c r="AE26" s="120" t="s">
        <v>1527</v>
      </c>
      <c r="BG26" s="2">
        <f t="shared" si="0"/>
        <v>3</v>
      </c>
      <c r="BH26" s="128" t="str">
        <f t="shared" si="1"/>
        <v/>
      </c>
      <c r="BI26" s="128" t="str">
        <f t="shared" si="2"/>
        <v/>
      </c>
      <c r="BJ26" s="128">
        <f t="shared" si="3"/>
        <v>0</v>
      </c>
      <c r="BL26" s="18" t="str">
        <f>IF(主要!C92="","",主要!C92)</f>
        <v/>
      </c>
      <c r="BM26" s="18" t="str">
        <f t="shared" si="4"/>
        <v/>
      </c>
    </row>
    <row r="27" spans="1:65" ht="16.5" customHeight="1" x14ac:dyDescent="0.25">
      <c r="A27" s="119" t="s">
        <v>326</v>
      </c>
      <c r="B27" s="18">
        <v>9</v>
      </c>
      <c r="C27" s="18">
        <v>10</v>
      </c>
      <c r="D27" s="18">
        <v>1</v>
      </c>
      <c r="E27" s="18">
        <v>10</v>
      </c>
      <c r="G27" s="16">
        <v>3</v>
      </c>
      <c r="H27" s="120" t="s">
        <v>1528</v>
      </c>
      <c r="I27" s="120" t="s">
        <v>1517</v>
      </c>
      <c r="J27" s="120" t="s">
        <v>1528</v>
      </c>
      <c r="K27" s="120" t="s">
        <v>1529</v>
      </c>
      <c r="L27" s="120" t="s">
        <v>1528</v>
      </c>
      <c r="M27" s="120" t="s">
        <v>1517</v>
      </c>
      <c r="N27" s="120" t="s">
        <v>1528</v>
      </c>
      <c r="O27" s="120" t="s">
        <v>1242</v>
      </c>
      <c r="P27" s="120" t="s">
        <v>1528</v>
      </c>
      <c r="Q27" s="120" t="s">
        <v>1517</v>
      </c>
      <c r="R27" s="120" t="s">
        <v>1528</v>
      </c>
      <c r="S27" s="120" t="s">
        <v>1530</v>
      </c>
      <c r="T27" s="120" t="s">
        <v>1528</v>
      </c>
      <c r="U27" s="120" t="s">
        <v>1517</v>
      </c>
      <c r="V27" s="120" t="s">
        <v>1528</v>
      </c>
      <c r="W27" s="120" t="s">
        <v>1517</v>
      </c>
      <c r="X27" s="120" t="s">
        <v>1528</v>
      </c>
      <c r="Y27" s="120" t="s">
        <v>1262</v>
      </c>
      <c r="Z27" s="120" t="s">
        <v>1528</v>
      </c>
      <c r="AA27" s="120" t="s">
        <v>1517</v>
      </c>
      <c r="AB27" s="120" t="s">
        <v>1528</v>
      </c>
      <c r="AC27" s="120" t="s">
        <v>1517</v>
      </c>
      <c r="AD27" s="120" t="s">
        <v>1528</v>
      </c>
      <c r="AE27" s="120" t="s">
        <v>1517</v>
      </c>
      <c r="BG27" s="2">
        <f t="shared" si="0"/>
        <v>4</v>
      </c>
      <c r="BH27" s="128" t="str">
        <f t="shared" si="1"/>
        <v/>
      </c>
      <c r="BI27" s="128" t="str">
        <f t="shared" si="2"/>
        <v/>
      </c>
      <c r="BJ27" s="128">
        <f t="shared" si="3"/>
        <v>0</v>
      </c>
      <c r="BL27" s="18" t="str">
        <f>IF(主要!C93="","",主要!C93)</f>
        <v/>
      </c>
      <c r="BM27" s="18" t="str">
        <f t="shared" si="4"/>
        <v/>
      </c>
    </row>
    <row r="28" spans="1:65" ht="16.5" customHeight="1" x14ac:dyDescent="0.25">
      <c r="A28" s="119" t="s">
        <v>420</v>
      </c>
      <c r="B28" s="18">
        <v>11</v>
      </c>
      <c r="C28" s="18">
        <v>12</v>
      </c>
      <c r="D28" s="18">
        <v>1</v>
      </c>
      <c r="E28" s="18">
        <v>25</v>
      </c>
      <c r="G28" s="16">
        <v>4</v>
      </c>
      <c r="H28" s="121" t="s">
        <v>1531</v>
      </c>
      <c r="I28" s="121" t="s">
        <v>1532</v>
      </c>
      <c r="J28" s="121" t="s">
        <v>1533</v>
      </c>
      <c r="K28" s="121" t="s">
        <v>1534</v>
      </c>
      <c r="L28" s="121" t="s">
        <v>1533</v>
      </c>
      <c r="M28" s="121" t="s">
        <v>1535</v>
      </c>
      <c r="N28" s="121" t="s">
        <v>1536</v>
      </c>
      <c r="O28" s="121" t="s">
        <v>1537</v>
      </c>
      <c r="P28" s="121" t="s">
        <v>1538</v>
      </c>
      <c r="Q28" s="121" t="s">
        <v>1539</v>
      </c>
      <c r="R28" s="121" t="s">
        <v>1540</v>
      </c>
      <c r="S28" s="121" t="s">
        <v>1541</v>
      </c>
      <c r="T28" s="121" t="s">
        <v>1542</v>
      </c>
      <c r="U28" s="121" t="s">
        <v>1543</v>
      </c>
      <c r="V28" s="121" t="s">
        <v>1544</v>
      </c>
      <c r="W28" s="121" t="s">
        <v>1545</v>
      </c>
      <c r="X28" s="121" t="s">
        <v>1546</v>
      </c>
      <c r="Y28" s="121" t="s">
        <v>1547</v>
      </c>
      <c r="Z28" s="121" t="s">
        <v>1533</v>
      </c>
      <c r="AA28" s="121" t="s">
        <v>1548</v>
      </c>
      <c r="AB28" s="121" t="s">
        <v>1549</v>
      </c>
      <c r="AC28" s="121" t="s">
        <v>1550</v>
      </c>
      <c r="AD28" s="121" t="s">
        <v>1533</v>
      </c>
      <c r="AE28" s="121" t="s">
        <v>1551</v>
      </c>
      <c r="BG28" s="2">
        <f t="shared" si="0"/>
        <v>5</v>
      </c>
      <c r="BH28" s="128" t="str">
        <f t="shared" si="1"/>
        <v/>
      </c>
      <c r="BI28" s="128" t="str">
        <f t="shared" si="2"/>
        <v/>
      </c>
      <c r="BJ28" s="128">
        <f t="shared" si="3"/>
        <v>0</v>
      </c>
      <c r="BL28" s="18" t="str">
        <f>IF(主要!C94="","",主要!C94)</f>
        <v/>
      </c>
      <c r="BM28" s="18" t="str">
        <f t="shared" si="4"/>
        <v/>
      </c>
    </row>
    <row r="29" spans="1:65" ht="16.5" customHeight="1" x14ac:dyDescent="0.25">
      <c r="A29" s="119" t="s">
        <v>378</v>
      </c>
      <c r="B29" s="18">
        <v>13</v>
      </c>
      <c r="C29" s="18">
        <v>14</v>
      </c>
      <c r="D29" s="18">
        <v>1</v>
      </c>
      <c r="E29" s="18">
        <v>21</v>
      </c>
      <c r="G29" s="16">
        <v>5</v>
      </c>
      <c r="H29" s="121" t="s">
        <v>1540</v>
      </c>
      <c r="I29" s="121" t="s">
        <v>1552</v>
      </c>
      <c r="J29" s="121" t="s">
        <v>204</v>
      </c>
      <c r="K29" s="121" t="s">
        <v>1553</v>
      </c>
      <c r="L29" s="121" t="s">
        <v>204</v>
      </c>
      <c r="M29" s="121" t="s">
        <v>1554</v>
      </c>
      <c r="N29" s="121" t="s">
        <v>1533</v>
      </c>
      <c r="O29" s="121" t="s">
        <v>1555</v>
      </c>
      <c r="P29" s="121" t="s">
        <v>1556</v>
      </c>
      <c r="Q29" s="121" t="s">
        <v>1557</v>
      </c>
      <c r="R29" s="121" t="s">
        <v>1558</v>
      </c>
      <c r="S29" s="121" t="s">
        <v>1559</v>
      </c>
      <c r="T29" s="121" t="s">
        <v>1560</v>
      </c>
      <c r="U29" s="121" t="s">
        <v>1561</v>
      </c>
      <c r="V29" s="121" t="s">
        <v>1562</v>
      </c>
      <c r="W29" s="121" t="s">
        <v>1563</v>
      </c>
      <c r="X29" s="121" t="s">
        <v>1564</v>
      </c>
      <c r="Y29" s="121" t="s">
        <v>1565</v>
      </c>
      <c r="Z29" s="121" t="s">
        <v>204</v>
      </c>
      <c r="AA29" s="121" t="s">
        <v>1566</v>
      </c>
      <c r="AB29" s="121" t="s">
        <v>204</v>
      </c>
      <c r="AC29" s="121" t="s">
        <v>1567</v>
      </c>
      <c r="AD29" s="121" t="s">
        <v>204</v>
      </c>
      <c r="AE29" s="121" t="s">
        <v>1568</v>
      </c>
      <c r="BG29" s="2">
        <f t="shared" si="0"/>
        <v>6</v>
      </c>
      <c r="BH29" s="128" t="str">
        <f t="shared" si="1"/>
        <v/>
      </c>
      <c r="BI29" s="128" t="str">
        <f t="shared" si="2"/>
        <v/>
      </c>
      <c r="BJ29" s="128">
        <f t="shared" si="3"/>
        <v>0</v>
      </c>
      <c r="BL29" s="18" t="str">
        <f>IF(主要!C95="","",主要!C95)</f>
        <v/>
      </c>
      <c r="BM29" s="18" t="str">
        <f t="shared" si="4"/>
        <v/>
      </c>
    </row>
    <row r="30" spans="1:65" ht="16.5" customHeight="1" x14ac:dyDescent="0.25">
      <c r="A30" s="119" t="s">
        <v>469</v>
      </c>
      <c r="B30" s="18">
        <v>15</v>
      </c>
      <c r="C30" s="18">
        <v>16</v>
      </c>
      <c r="D30" s="18">
        <v>1</v>
      </c>
      <c r="E30" s="18">
        <v>18</v>
      </c>
      <c r="G30" s="16">
        <v>6</v>
      </c>
      <c r="H30" s="121" t="s">
        <v>1569</v>
      </c>
      <c r="I30" s="121" t="s">
        <v>1570</v>
      </c>
      <c r="J30" s="121" t="s">
        <v>145</v>
      </c>
      <c r="K30" s="121" t="s">
        <v>1571</v>
      </c>
      <c r="L30" s="121" t="s">
        <v>1572</v>
      </c>
      <c r="M30" s="121" t="s">
        <v>1573</v>
      </c>
      <c r="N30" s="121" t="s">
        <v>204</v>
      </c>
      <c r="O30" s="121" t="s">
        <v>1574</v>
      </c>
      <c r="P30" s="121" t="s">
        <v>1575</v>
      </c>
      <c r="Q30" s="121" t="s">
        <v>1576</v>
      </c>
      <c r="R30" s="121" t="s">
        <v>1577</v>
      </c>
      <c r="S30" s="121" t="s">
        <v>1578</v>
      </c>
      <c r="T30" s="121" t="s">
        <v>1538</v>
      </c>
      <c r="U30" s="121" t="s">
        <v>1579</v>
      </c>
      <c r="V30" s="121" t="s">
        <v>1538</v>
      </c>
      <c r="W30" s="121" t="s">
        <v>1580</v>
      </c>
      <c r="X30" s="121" t="s">
        <v>1581</v>
      </c>
      <c r="Y30" s="121" t="s">
        <v>1582</v>
      </c>
      <c r="Z30" s="121" t="s">
        <v>145</v>
      </c>
      <c r="AA30" s="121" t="s">
        <v>1583</v>
      </c>
      <c r="AB30" s="121" t="s">
        <v>145</v>
      </c>
      <c r="AC30" s="121" t="s">
        <v>1584</v>
      </c>
      <c r="AD30" s="121" t="s">
        <v>1585</v>
      </c>
      <c r="AE30" s="121" t="s">
        <v>1586</v>
      </c>
      <c r="BG30" s="2">
        <f t="shared" si="0"/>
        <v>7</v>
      </c>
      <c r="BH30" s="128" t="str">
        <f t="shared" si="1"/>
        <v/>
      </c>
      <c r="BI30" s="128" t="str">
        <f t="shared" si="2"/>
        <v/>
      </c>
      <c r="BJ30" s="128">
        <f t="shared" si="3"/>
        <v>0</v>
      </c>
      <c r="BL30" s="18" t="str">
        <f>IF(主要!C96="","",主要!C96)</f>
        <v/>
      </c>
      <c r="BM30" s="18" t="str">
        <f t="shared" si="4"/>
        <v/>
      </c>
    </row>
    <row r="31" spans="1:65" ht="16.5" customHeight="1" x14ac:dyDescent="0.25">
      <c r="A31" s="119" t="s">
        <v>446</v>
      </c>
      <c r="B31" s="18">
        <v>17</v>
      </c>
      <c r="C31" s="18">
        <v>18</v>
      </c>
      <c r="D31" s="18">
        <v>1</v>
      </c>
      <c r="E31" s="18">
        <v>16</v>
      </c>
      <c r="G31" s="16">
        <v>7</v>
      </c>
      <c r="H31" s="121" t="s">
        <v>1587</v>
      </c>
      <c r="I31" s="121" t="s">
        <v>1588</v>
      </c>
      <c r="J31" s="121" t="s">
        <v>1589</v>
      </c>
      <c r="K31" s="121" t="s">
        <v>1590</v>
      </c>
      <c r="L31" s="121" t="s">
        <v>1591</v>
      </c>
      <c r="M31" s="121" t="s">
        <v>1592</v>
      </c>
      <c r="N31" s="121" t="s">
        <v>1593</v>
      </c>
      <c r="O31" s="121" t="s">
        <v>1594</v>
      </c>
      <c r="P31" s="121" t="s">
        <v>1595</v>
      </c>
      <c r="Q31" s="121" t="s">
        <v>1596</v>
      </c>
      <c r="R31" s="121" t="s">
        <v>1597</v>
      </c>
      <c r="S31" s="121" t="s">
        <v>1598</v>
      </c>
      <c r="T31" s="121" t="s">
        <v>1533</v>
      </c>
      <c r="U31" s="121" t="s">
        <v>1599</v>
      </c>
      <c r="V31" s="121" t="s">
        <v>1533</v>
      </c>
      <c r="W31" s="121" t="s">
        <v>1600</v>
      </c>
      <c r="X31" s="121" t="s">
        <v>1601</v>
      </c>
      <c r="Y31" s="121" t="s">
        <v>1602</v>
      </c>
      <c r="Z31" s="121" t="s">
        <v>1589</v>
      </c>
      <c r="AA31" s="121" t="s">
        <v>1603</v>
      </c>
      <c r="AB31" s="121" t="s">
        <v>1589</v>
      </c>
      <c r="AC31" s="121" t="s">
        <v>1604</v>
      </c>
      <c r="AD31" s="121" t="s">
        <v>1405</v>
      </c>
      <c r="AE31" s="121" t="s">
        <v>1605</v>
      </c>
      <c r="BG31" s="2">
        <f t="shared" si="0"/>
        <v>8</v>
      </c>
      <c r="BH31" s="128" t="str">
        <f t="shared" si="1"/>
        <v/>
      </c>
      <c r="BI31" s="128" t="str">
        <f t="shared" si="2"/>
        <v/>
      </c>
      <c r="BJ31" s="128">
        <f t="shared" si="3"/>
        <v>0</v>
      </c>
      <c r="BL31" s="18" t="str">
        <f>IF(主要!C97="","",主要!C97)</f>
        <v/>
      </c>
      <c r="BM31" s="18" t="str">
        <f t="shared" si="4"/>
        <v/>
      </c>
    </row>
    <row r="32" spans="1:65" ht="16.5" customHeight="1" x14ac:dyDescent="0.25">
      <c r="A32" s="119" t="s">
        <v>435</v>
      </c>
      <c r="B32" s="18">
        <v>19</v>
      </c>
      <c r="C32" s="18">
        <v>20</v>
      </c>
      <c r="D32" s="18">
        <v>1</v>
      </c>
      <c r="E32" s="18">
        <v>26</v>
      </c>
      <c r="G32" s="16">
        <v>8</v>
      </c>
      <c r="H32" s="121" t="s">
        <v>1606</v>
      </c>
      <c r="I32" s="121" t="s">
        <v>1607</v>
      </c>
      <c r="J32" s="121" t="s">
        <v>1591</v>
      </c>
      <c r="K32" s="121" t="s">
        <v>1608</v>
      </c>
      <c r="L32" s="121" t="s">
        <v>1609</v>
      </c>
      <c r="M32" s="121" t="s">
        <v>1610</v>
      </c>
      <c r="N32" s="121" t="s">
        <v>1611</v>
      </c>
      <c r="O32" s="121" t="s">
        <v>1612</v>
      </c>
      <c r="P32" s="121" t="s">
        <v>1613</v>
      </c>
      <c r="Q32" s="121" t="s">
        <v>1614</v>
      </c>
      <c r="R32" s="121" t="s">
        <v>1615</v>
      </c>
      <c r="S32" s="121" t="s">
        <v>1616</v>
      </c>
      <c r="T32" s="121" t="s">
        <v>1572</v>
      </c>
      <c r="U32" s="121" t="s">
        <v>1617</v>
      </c>
      <c r="V32" s="121" t="s">
        <v>145</v>
      </c>
      <c r="W32" s="121" t="s">
        <v>1618</v>
      </c>
      <c r="X32" s="121" t="s">
        <v>1619</v>
      </c>
      <c r="Y32" s="121" t="s">
        <v>1620</v>
      </c>
      <c r="Z32" s="121" t="s">
        <v>1591</v>
      </c>
      <c r="AA32" s="121" t="s">
        <v>1621</v>
      </c>
      <c r="AB32" s="121" t="s">
        <v>1591</v>
      </c>
      <c r="AC32" s="121" t="s">
        <v>1622</v>
      </c>
      <c r="AD32" s="121" t="s">
        <v>1593</v>
      </c>
      <c r="AE32" s="121" t="s">
        <v>1623</v>
      </c>
      <c r="BG32" s="2">
        <f t="shared" si="0"/>
        <v>9</v>
      </c>
      <c r="BH32" s="128" t="str">
        <f t="shared" si="1"/>
        <v/>
      </c>
      <c r="BI32" s="128" t="str">
        <f t="shared" si="2"/>
        <v/>
      </c>
      <c r="BJ32" s="128">
        <f t="shared" si="3"/>
        <v>0</v>
      </c>
      <c r="BL32" s="18" t="str">
        <f>IF(主要!C98="","",主要!C98)</f>
        <v/>
      </c>
      <c r="BM32" s="18" t="str">
        <f t="shared" si="4"/>
        <v/>
      </c>
    </row>
    <row r="33" spans="1:65" ht="16.5" customHeight="1" x14ac:dyDescent="0.25">
      <c r="A33" s="119" t="s">
        <v>1484</v>
      </c>
      <c r="B33" s="18">
        <v>21</v>
      </c>
      <c r="C33" s="18">
        <v>22</v>
      </c>
      <c r="D33" s="18">
        <v>1</v>
      </c>
      <c r="E33" s="18">
        <v>49</v>
      </c>
      <c r="G33" s="16">
        <v>9</v>
      </c>
      <c r="H33" s="121" t="s">
        <v>1613</v>
      </c>
      <c r="I33" s="121" t="s">
        <v>1624</v>
      </c>
      <c r="J33" s="121" t="s">
        <v>1609</v>
      </c>
      <c r="K33" s="121" t="s">
        <v>1625</v>
      </c>
      <c r="L33" s="121" t="s">
        <v>1626</v>
      </c>
      <c r="M33" s="121" t="s">
        <v>1627</v>
      </c>
      <c r="N33" s="121" t="s">
        <v>1591</v>
      </c>
      <c r="O33" s="121" t="s">
        <v>1628</v>
      </c>
      <c r="P33" s="121" t="s">
        <v>1629</v>
      </c>
      <c r="Q33" s="121" t="s">
        <v>1630</v>
      </c>
      <c r="R33" s="121" t="s">
        <v>1631</v>
      </c>
      <c r="S33" s="121" t="s">
        <v>1632</v>
      </c>
      <c r="T33" s="121" t="s">
        <v>1591</v>
      </c>
      <c r="U33" s="121" t="s">
        <v>1633</v>
      </c>
      <c r="V33" s="121" t="s">
        <v>1589</v>
      </c>
      <c r="W33" s="121" t="s">
        <v>1634</v>
      </c>
      <c r="X33" s="121" t="s">
        <v>1613</v>
      </c>
      <c r="Y33" s="121" t="s">
        <v>1635</v>
      </c>
      <c r="Z33" s="121" t="s">
        <v>1626</v>
      </c>
      <c r="AA33" s="121" t="s">
        <v>1636</v>
      </c>
      <c r="AB33" s="121" t="s">
        <v>1626</v>
      </c>
      <c r="AC33" s="121" t="s">
        <v>1637</v>
      </c>
      <c r="AD33" s="121" t="s">
        <v>1591</v>
      </c>
      <c r="AE33" s="121" t="s">
        <v>1638</v>
      </c>
      <c r="BG33" s="2">
        <f t="shared" si="0"/>
        <v>10</v>
      </c>
      <c r="BH33" s="128" t="str">
        <f t="shared" si="1"/>
        <v/>
      </c>
      <c r="BI33" s="128" t="str">
        <f t="shared" si="2"/>
        <v/>
      </c>
      <c r="BJ33" s="128">
        <f t="shared" si="3"/>
        <v>0</v>
      </c>
      <c r="BL33" s="18" t="str">
        <f>IF(主要!C99="","",主要!C99)</f>
        <v/>
      </c>
      <c r="BM33" s="18" t="str">
        <f t="shared" si="4"/>
        <v/>
      </c>
    </row>
    <row r="34" spans="1:65" ht="16.5" customHeight="1" x14ac:dyDescent="0.25">
      <c r="A34" s="119" t="s">
        <v>459</v>
      </c>
      <c r="B34" s="18">
        <v>23</v>
      </c>
      <c r="C34" s="18">
        <v>24</v>
      </c>
      <c r="D34" s="18">
        <v>1</v>
      </c>
      <c r="E34" s="18">
        <v>17</v>
      </c>
      <c r="G34" s="16">
        <v>10</v>
      </c>
      <c r="H34" s="121" t="s">
        <v>1629</v>
      </c>
      <c r="I34" s="121" t="s">
        <v>1639</v>
      </c>
      <c r="J34" s="121" t="s">
        <v>1626</v>
      </c>
      <c r="K34" s="121" t="s">
        <v>1640</v>
      </c>
      <c r="L34" s="121" t="s">
        <v>1641</v>
      </c>
      <c r="M34" s="121" t="s">
        <v>1642</v>
      </c>
      <c r="N34" s="121" t="s">
        <v>1609</v>
      </c>
      <c r="O34" s="121" t="s">
        <v>1643</v>
      </c>
      <c r="P34" s="121" t="s">
        <v>1644</v>
      </c>
      <c r="Q34" s="121" t="s">
        <v>1645</v>
      </c>
      <c r="R34" s="121" t="s">
        <v>1646</v>
      </c>
      <c r="S34" s="121" t="s">
        <v>1647</v>
      </c>
      <c r="T34" s="121" t="s">
        <v>1626</v>
      </c>
      <c r="U34" s="121" t="s">
        <v>1648</v>
      </c>
      <c r="V34" s="121" t="s">
        <v>1649</v>
      </c>
      <c r="W34" s="121" t="s">
        <v>1650</v>
      </c>
      <c r="X34" s="121" t="s">
        <v>1651</v>
      </c>
      <c r="Y34" s="121" t="s">
        <v>1652</v>
      </c>
      <c r="Z34" s="121" t="s">
        <v>1653</v>
      </c>
      <c r="AA34" s="121" t="s">
        <v>1654</v>
      </c>
      <c r="AB34" s="121" t="s">
        <v>1655</v>
      </c>
      <c r="AC34" s="121" t="s">
        <v>1656</v>
      </c>
      <c r="AD34" s="121" t="s">
        <v>1609</v>
      </c>
      <c r="AE34" s="121" t="s">
        <v>1657</v>
      </c>
      <c r="BG34" s="2">
        <f t="shared" si="0"/>
        <v>11</v>
      </c>
      <c r="BH34" s="128" t="str">
        <f t="shared" si="1"/>
        <v/>
      </c>
      <c r="BI34" s="128" t="str">
        <f t="shared" si="2"/>
        <v/>
      </c>
      <c r="BJ34" s="128">
        <f t="shared" si="3"/>
        <v>0</v>
      </c>
      <c r="BL34" s="18" t="str">
        <f>IF(主要!C100="","",主要!C100)</f>
        <v/>
      </c>
      <c r="BM34" s="18" t="str">
        <f t="shared" si="4"/>
        <v/>
      </c>
    </row>
    <row r="35" spans="1:65" ht="16.5" customHeight="1" x14ac:dyDescent="0.25">
      <c r="A35" s="122" t="s">
        <v>1419</v>
      </c>
      <c r="B35" s="122">
        <v>1</v>
      </c>
      <c r="C35" s="122">
        <v>2</v>
      </c>
      <c r="D35" s="122">
        <f>G42</f>
        <v>18</v>
      </c>
      <c r="E35" s="122">
        <f>G45</f>
        <v>21</v>
      </c>
      <c r="F35" s="122"/>
      <c r="G35" s="16">
        <v>11</v>
      </c>
      <c r="H35" s="121" t="s">
        <v>1658</v>
      </c>
      <c r="I35" s="121" t="s">
        <v>1659</v>
      </c>
      <c r="J35" s="121" t="s">
        <v>1660</v>
      </c>
      <c r="K35" s="121" t="s">
        <v>1661</v>
      </c>
      <c r="L35" s="121" t="s">
        <v>1662</v>
      </c>
      <c r="M35" s="121" t="s">
        <v>1663</v>
      </c>
      <c r="N35" s="121" t="s">
        <v>1626</v>
      </c>
      <c r="O35" s="121" t="s">
        <v>1664</v>
      </c>
      <c r="P35" s="123" t="s">
        <v>1665</v>
      </c>
      <c r="Q35" s="123" t="s">
        <v>1666</v>
      </c>
      <c r="R35" s="121" t="s">
        <v>1667</v>
      </c>
      <c r="S35" s="121" t="s">
        <v>1668</v>
      </c>
      <c r="T35" s="121" t="s">
        <v>1669</v>
      </c>
      <c r="U35" s="121" t="s">
        <v>1670</v>
      </c>
      <c r="V35" s="121" t="s">
        <v>1671</v>
      </c>
      <c r="W35" s="121" t="s">
        <v>1672</v>
      </c>
      <c r="X35" s="121" t="s">
        <v>1673</v>
      </c>
      <c r="Y35" s="121" t="s">
        <v>1674</v>
      </c>
      <c r="Z35" s="121" t="s">
        <v>1675</v>
      </c>
      <c r="AA35" s="121" t="s">
        <v>1676</v>
      </c>
      <c r="AB35" s="121" t="s">
        <v>1677</v>
      </c>
      <c r="AC35" s="121" t="s">
        <v>1678</v>
      </c>
      <c r="AD35" s="121" t="s">
        <v>1626</v>
      </c>
      <c r="AE35" s="121" t="s">
        <v>1679</v>
      </c>
      <c r="BG35" s="2">
        <f t="shared" si="0"/>
        <v>12</v>
      </c>
      <c r="BH35" s="128" t="str">
        <f t="shared" si="1"/>
        <v/>
      </c>
      <c r="BI35" s="128" t="str">
        <f t="shared" si="2"/>
        <v/>
      </c>
      <c r="BJ35" s="128">
        <f t="shared" si="3"/>
        <v>0</v>
      </c>
      <c r="BL35" s="18" t="str">
        <f>IF(主要!C101="","",主要!C101)</f>
        <v/>
      </c>
      <c r="BM35" s="18" t="str">
        <f t="shared" si="4"/>
        <v/>
      </c>
    </row>
    <row r="36" spans="1:65" ht="16.5" customHeight="1" x14ac:dyDescent="0.25">
      <c r="A36" s="122" t="s">
        <v>1420</v>
      </c>
      <c r="B36" s="122">
        <v>1</v>
      </c>
      <c r="C36" s="122">
        <v>2</v>
      </c>
      <c r="D36" s="122">
        <f>G46</f>
        <v>22</v>
      </c>
      <c r="E36" s="122">
        <f>G50</f>
        <v>26</v>
      </c>
      <c r="F36" s="122"/>
      <c r="G36" s="16">
        <v>12</v>
      </c>
      <c r="H36" s="121" t="s">
        <v>1680</v>
      </c>
      <c r="I36" s="121" t="s">
        <v>1681</v>
      </c>
      <c r="J36" s="121" t="s">
        <v>1682</v>
      </c>
      <c r="K36" s="121" t="s">
        <v>1683</v>
      </c>
      <c r="L36" s="121" t="s">
        <v>1684</v>
      </c>
      <c r="M36" s="121" t="s">
        <v>1685</v>
      </c>
      <c r="N36" s="121" t="s">
        <v>1686</v>
      </c>
      <c r="O36" s="121" t="s">
        <v>1687</v>
      </c>
      <c r="P36" s="123" t="s">
        <v>922</v>
      </c>
      <c r="Q36" s="123" t="s">
        <v>1688</v>
      </c>
      <c r="R36" s="121" t="s">
        <v>1689</v>
      </c>
      <c r="S36" s="121" t="s">
        <v>1690</v>
      </c>
      <c r="T36" s="121" t="s">
        <v>1691</v>
      </c>
      <c r="U36" s="121" t="s">
        <v>1692</v>
      </c>
      <c r="V36" s="121" t="s">
        <v>1613</v>
      </c>
      <c r="W36" s="121" t="s">
        <v>1693</v>
      </c>
      <c r="X36" s="121" t="s">
        <v>1694</v>
      </c>
      <c r="Y36" s="121" t="s">
        <v>1695</v>
      </c>
      <c r="Z36" s="121" t="s">
        <v>1696</v>
      </c>
      <c r="AA36" s="121" t="s">
        <v>1697</v>
      </c>
      <c r="AB36" s="121" t="s">
        <v>1698</v>
      </c>
      <c r="AC36" s="121" t="s">
        <v>1699</v>
      </c>
      <c r="AD36" s="121" t="s">
        <v>1700</v>
      </c>
      <c r="AE36" s="121" t="s">
        <v>1701</v>
      </c>
      <c r="BG36" s="2">
        <f t="shared" si="0"/>
        <v>13</v>
      </c>
      <c r="BH36" s="128" t="str">
        <f t="shared" si="1"/>
        <v/>
      </c>
      <c r="BI36" s="128" t="str">
        <f t="shared" si="2"/>
        <v/>
      </c>
      <c r="BJ36" s="128">
        <f t="shared" si="3"/>
        <v>0</v>
      </c>
      <c r="BL36" s="18" t="str">
        <f>IF(主要!C102="","",主要!C102)</f>
        <v/>
      </c>
      <c r="BM36" s="18" t="str">
        <f t="shared" si="4"/>
        <v/>
      </c>
    </row>
    <row r="37" spans="1:65" ht="16.5" customHeight="1" x14ac:dyDescent="0.25">
      <c r="A37" s="122" t="s">
        <v>1421</v>
      </c>
      <c r="B37" s="122">
        <v>1</v>
      </c>
      <c r="C37" s="122">
        <v>2</v>
      </c>
      <c r="D37" s="122">
        <f>G51</f>
        <v>27</v>
      </c>
      <c r="E37" s="122">
        <f>G55</f>
        <v>31</v>
      </c>
      <c r="F37" s="122"/>
      <c r="G37" s="16">
        <v>13</v>
      </c>
      <c r="H37" s="121" t="s">
        <v>1702</v>
      </c>
      <c r="I37" s="121" t="s">
        <v>1703</v>
      </c>
      <c r="J37" s="121" t="s">
        <v>1704</v>
      </c>
      <c r="K37" s="121" t="s">
        <v>1705</v>
      </c>
      <c r="L37" s="121" t="s">
        <v>1706</v>
      </c>
      <c r="M37" s="121" t="s">
        <v>1707</v>
      </c>
      <c r="N37" s="121" t="s">
        <v>1708</v>
      </c>
      <c r="O37" s="121" t="s">
        <v>1709</v>
      </c>
      <c r="P37" s="123" t="s">
        <v>1710</v>
      </c>
      <c r="Q37" s="123" t="s">
        <v>1711</v>
      </c>
      <c r="R37" s="121" t="s">
        <v>1613</v>
      </c>
      <c r="S37" s="121" t="s">
        <v>1712</v>
      </c>
      <c r="T37" s="121" t="s">
        <v>1713</v>
      </c>
      <c r="U37" s="121" t="s">
        <v>1714</v>
      </c>
      <c r="V37" s="121" t="s">
        <v>1629</v>
      </c>
      <c r="W37" s="121" t="s">
        <v>1639</v>
      </c>
      <c r="X37" s="121" t="s">
        <v>1715</v>
      </c>
      <c r="Y37" s="121" t="s">
        <v>1716</v>
      </c>
      <c r="Z37" s="121" t="s">
        <v>1717</v>
      </c>
      <c r="AA37" s="121" t="s">
        <v>1718</v>
      </c>
      <c r="AB37" s="121" t="s">
        <v>1719</v>
      </c>
      <c r="AC37" s="121" t="s">
        <v>1720</v>
      </c>
      <c r="AD37" s="121" t="s">
        <v>1721</v>
      </c>
      <c r="AE37" s="121" t="s">
        <v>1722</v>
      </c>
      <c r="BG37" s="2">
        <f t="shared" si="0"/>
        <v>14</v>
      </c>
      <c r="BH37" s="128" t="str">
        <f t="shared" si="1"/>
        <v/>
      </c>
      <c r="BI37" s="128" t="str">
        <f t="shared" si="2"/>
        <v/>
      </c>
      <c r="BJ37" s="128">
        <f t="shared" si="3"/>
        <v>0</v>
      </c>
      <c r="BL37" s="18" t="str">
        <f>IF(主要!C103="","",主要!C103)</f>
        <v/>
      </c>
      <c r="BM37" s="18" t="str">
        <f t="shared" si="4"/>
        <v/>
      </c>
    </row>
    <row r="38" spans="1:65" ht="16.5" customHeight="1" x14ac:dyDescent="0.25">
      <c r="A38" s="122" t="s">
        <v>1422</v>
      </c>
      <c r="B38" s="122">
        <v>1</v>
      </c>
      <c r="C38" s="122">
        <v>2</v>
      </c>
      <c r="D38" s="122">
        <f>G56</f>
        <v>32</v>
      </c>
      <c r="E38" s="122">
        <f>G59</f>
        <v>35</v>
      </c>
      <c r="F38" s="122"/>
      <c r="G38" s="16">
        <v>14</v>
      </c>
      <c r="H38" s="121" t="s">
        <v>1723</v>
      </c>
      <c r="I38" s="121" t="s">
        <v>1724</v>
      </c>
      <c r="J38" s="121" t="s">
        <v>1725</v>
      </c>
      <c r="K38" s="121" t="s">
        <v>1726</v>
      </c>
      <c r="L38" s="121" t="s">
        <v>1613</v>
      </c>
      <c r="M38" s="121" t="s">
        <v>1727</v>
      </c>
      <c r="N38" s="121" t="s">
        <v>1613</v>
      </c>
      <c r="O38" s="121" t="s">
        <v>1727</v>
      </c>
      <c r="P38" s="123" t="s">
        <v>1728</v>
      </c>
      <c r="Q38" s="123" t="s">
        <v>1729</v>
      </c>
      <c r="R38" s="121" t="s">
        <v>1730</v>
      </c>
      <c r="S38" s="121" t="s">
        <v>1731</v>
      </c>
      <c r="T38" s="121" t="s">
        <v>1732</v>
      </c>
      <c r="U38" s="121" t="s">
        <v>1733</v>
      </c>
      <c r="V38" s="121" t="s">
        <v>1734</v>
      </c>
      <c r="W38" s="121" t="s">
        <v>1735</v>
      </c>
      <c r="X38" s="121" t="s">
        <v>1736</v>
      </c>
      <c r="Y38" s="121" t="s">
        <v>1737</v>
      </c>
      <c r="Z38" s="121" t="s">
        <v>1738</v>
      </c>
      <c r="AA38" s="121" t="s">
        <v>1739</v>
      </c>
      <c r="AB38" s="121" t="s">
        <v>1740</v>
      </c>
      <c r="AC38" s="121" t="s">
        <v>1741</v>
      </c>
      <c r="AD38" s="121" t="s">
        <v>1742</v>
      </c>
      <c r="AE38" s="121" t="s">
        <v>1743</v>
      </c>
      <c r="BG38" s="2">
        <f t="shared" si="0"/>
        <v>15</v>
      </c>
      <c r="BH38" s="128" t="str">
        <f t="shared" si="1"/>
        <v/>
      </c>
      <c r="BI38" s="128" t="str">
        <f t="shared" si="2"/>
        <v/>
      </c>
      <c r="BJ38" s="128">
        <f t="shared" si="3"/>
        <v>0</v>
      </c>
      <c r="BL38" s="18" t="str">
        <f>IF(主要!C104="","",主要!C104)</f>
        <v/>
      </c>
      <c r="BM38" s="18" t="str">
        <f t="shared" si="4"/>
        <v/>
      </c>
    </row>
    <row r="39" spans="1:65" ht="16.5" customHeight="1" x14ac:dyDescent="0.25">
      <c r="A39" s="122" t="s">
        <v>1423</v>
      </c>
      <c r="B39" s="122">
        <v>1</v>
      </c>
      <c r="C39" s="122">
        <v>2</v>
      </c>
      <c r="D39" s="122">
        <f>G60</f>
        <v>36</v>
      </c>
      <c r="E39" s="122">
        <f>G63</f>
        <v>39</v>
      </c>
      <c r="F39" s="122"/>
      <c r="G39" s="16">
        <v>15</v>
      </c>
      <c r="H39" s="121" t="s">
        <v>1744</v>
      </c>
      <c r="I39" s="121" t="s">
        <v>1745</v>
      </c>
      <c r="J39" s="121" t="s">
        <v>1546</v>
      </c>
      <c r="K39" s="121" t="s">
        <v>1746</v>
      </c>
      <c r="L39" s="121" t="s">
        <v>1747</v>
      </c>
      <c r="M39" s="121" t="s">
        <v>1748</v>
      </c>
      <c r="N39" s="121" t="s">
        <v>1749</v>
      </c>
      <c r="O39" s="121" t="s">
        <v>1750</v>
      </c>
      <c r="P39" s="123" t="s">
        <v>1751</v>
      </c>
      <c r="Q39" s="123" t="s">
        <v>1752</v>
      </c>
      <c r="R39" s="121" t="s">
        <v>1629</v>
      </c>
      <c r="S39" s="121" t="s">
        <v>1639</v>
      </c>
      <c r="T39" s="121" t="s">
        <v>1684</v>
      </c>
      <c r="U39" s="121" t="s">
        <v>1753</v>
      </c>
      <c r="V39" s="121" t="s">
        <v>1754</v>
      </c>
      <c r="W39" s="121" t="s">
        <v>1755</v>
      </c>
      <c r="X39" s="121" t="s">
        <v>1756</v>
      </c>
      <c r="Y39" s="121" t="s">
        <v>1757</v>
      </c>
      <c r="Z39" s="121" t="s">
        <v>1758</v>
      </c>
      <c r="AA39" s="121" t="s">
        <v>1759</v>
      </c>
      <c r="AB39" s="121" t="s">
        <v>1613</v>
      </c>
      <c r="AC39" s="121" t="s">
        <v>1712</v>
      </c>
      <c r="AD39" s="121" t="s">
        <v>1613</v>
      </c>
      <c r="AE39" s="121" t="s">
        <v>1693</v>
      </c>
      <c r="BG39" s="2">
        <f t="shared" si="0"/>
        <v>16</v>
      </c>
      <c r="BH39" s="128" t="str">
        <f t="shared" si="1"/>
        <v/>
      </c>
      <c r="BI39" s="128" t="str">
        <f t="shared" si="2"/>
        <v/>
      </c>
      <c r="BJ39" s="128">
        <f t="shared" si="3"/>
        <v>0</v>
      </c>
      <c r="BL39" s="18" t="str">
        <f>IF(主要!C105="","",主要!C105)</f>
        <v/>
      </c>
      <c r="BM39" s="18" t="str">
        <f t="shared" si="4"/>
        <v/>
      </c>
    </row>
    <row r="40" spans="1:65" ht="16.5" customHeight="1" x14ac:dyDescent="0.25">
      <c r="A40" s="122" t="s">
        <v>1424</v>
      </c>
      <c r="B40" s="122">
        <v>1</v>
      </c>
      <c r="C40" s="122">
        <v>2</v>
      </c>
      <c r="D40" s="122">
        <f>G64</f>
        <v>40</v>
      </c>
      <c r="E40" s="122">
        <f>G68</f>
        <v>44</v>
      </c>
      <c r="F40" s="122"/>
      <c r="G40" s="16">
        <v>16</v>
      </c>
      <c r="H40" s="121" t="s">
        <v>1760</v>
      </c>
      <c r="I40" s="121" t="s">
        <v>1761</v>
      </c>
      <c r="J40" s="121" t="s">
        <v>1613</v>
      </c>
      <c r="K40" s="121" t="s">
        <v>1762</v>
      </c>
      <c r="L40" s="121" t="s">
        <v>1763</v>
      </c>
      <c r="M40" s="121" t="s">
        <v>1764</v>
      </c>
      <c r="N40" s="121" t="s">
        <v>1765</v>
      </c>
      <c r="O40" s="121" t="s">
        <v>1766</v>
      </c>
      <c r="P40" s="124" t="s">
        <v>1767</v>
      </c>
      <c r="Q40" s="124" t="s">
        <v>1768</v>
      </c>
      <c r="R40" s="121" t="s">
        <v>1769</v>
      </c>
      <c r="S40" s="121" t="s">
        <v>1770</v>
      </c>
      <c r="T40" s="121" t="s">
        <v>1613</v>
      </c>
      <c r="U40" s="121" t="s">
        <v>1727</v>
      </c>
      <c r="V40" s="121" t="s">
        <v>1771</v>
      </c>
      <c r="W40" s="121" t="s">
        <v>1772</v>
      </c>
      <c r="X40" s="121" t="s">
        <v>1773</v>
      </c>
      <c r="Y40" s="121" t="s">
        <v>1774</v>
      </c>
      <c r="Z40" s="121" t="s">
        <v>1775</v>
      </c>
      <c r="AA40" s="121" t="s">
        <v>1776</v>
      </c>
      <c r="AB40" s="121" t="s">
        <v>1777</v>
      </c>
      <c r="AC40" s="121" t="s">
        <v>1778</v>
      </c>
      <c r="AD40" s="121" t="s">
        <v>1779</v>
      </c>
      <c r="AE40" s="121" t="s">
        <v>1780</v>
      </c>
      <c r="BG40" s="2">
        <f t="shared" si="0"/>
        <v>17</v>
      </c>
      <c r="BH40" s="128" t="str">
        <f t="shared" si="1"/>
        <v/>
      </c>
      <c r="BI40" s="128" t="str">
        <f t="shared" si="2"/>
        <v/>
      </c>
      <c r="BJ40" s="128">
        <f t="shared" si="3"/>
        <v>0</v>
      </c>
      <c r="BL40" s="18" t="str">
        <f>IF(主要!C106="","",主要!C106)</f>
        <v/>
      </c>
      <c r="BM40" s="18" t="str">
        <f t="shared" si="4"/>
        <v/>
      </c>
    </row>
    <row r="41" spans="1:65" ht="16.5" customHeight="1" x14ac:dyDescent="0.25">
      <c r="A41" s="122" t="s">
        <v>1425</v>
      </c>
      <c r="B41" s="122">
        <v>3</v>
      </c>
      <c r="C41" s="122">
        <v>4</v>
      </c>
      <c r="D41" s="122">
        <f>G45</f>
        <v>21</v>
      </c>
      <c r="E41" s="122">
        <f>G48</f>
        <v>24</v>
      </c>
      <c r="F41" s="122"/>
      <c r="G41" s="16">
        <v>17</v>
      </c>
      <c r="H41" s="121" t="s">
        <v>1781</v>
      </c>
      <c r="I41" s="121" t="s">
        <v>1782</v>
      </c>
      <c r="J41" s="121" t="s">
        <v>1783</v>
      </c>
      <c r="K41" s="121" t="s">
        <v>1784</v>
      </c>
      <c r="L41" s="123" t="s">
        <v>1785</v>
      </c>
      <c r="M41" s="123" t="s">
        <v>1786</v>
      </c>
      <c r="N41" s="121" t="s">
        <v>1787</v>
      </c>
      <c r="O41" s="121" t="s">
        <v>1788</v>
      </c>
      <c r="P41" s="124" t="s">
        <v>1789</v>
      </c>
      <c r="Q41" s="124" t="s">
        <v>1790</v>
      </c>
      <c r="R41" s="121" t="s">
        <v>1791</v>
      </c>
      <c r="S41" s="121" t="s">
        <v>1792</v>
      </c>
      <c r="T41" s="121" t="s">
        <v>1629</v>
      </c>
      <c r="U41" s="121" t="s">
        <v>1793</v>
      </c>
      <c r="V41" s="121" t="s">
        <v>1794</v>
      </c>
      <c r="W41" s="121" t="s">
        <v>1795</v>
      </c>
      <c r="X41" s="123" t="s">
        <v>1796</v>
      </c>
      <c r="Y41" s="123" t="s">
        <v>1797</v>
      </c>
      <c r="Z41" s="121" t="s">
        <v>1798</v>
      </c>
      <c r="AA41" s="121" t="s">
        <v>1799</v>
      </c>
      <c r="AB41" s="121" t="s">
        <v>1800</v>
      </c>
      <c r="AC41" s="121" t="s">
        <v>1801</v>
      </c>
      <c r="AD41" s="121" t="s">
        <v>1802</v>
      </c>
      <c r="AE41" s="121" t="s">
        <v>1803</v>
      </c>
      <c r="BG41" s="2">
        <f t="shared" si="0"/>
        <v>18</v>
      </c>
      <c r="BH41" s="128" t="str">
        <f t="shared" si="1"/>
        <v/>
      </c>
      <c r="BI41" s="128" t="str">
        <f t="shared" si="2"/>
        <v/>
      </c>
      <c r="BJ41" s="128">
        <f t="shared" si="3"/>
        <v>0</v>
      </c>
      <c r="BL41" s="18" t="str">
        <f>IF(主要!C107="","",主要!C107)</f>
        <v/>
      </c>
      <c r="BM41" s="18" t="str">
        <f t="shared" si="4"/>
        <v/>
      </c>
    </row>
    <row r="42" spans="1:65" ht="16.5" customHeight="1" x14ac:dyDescent="0.25">
      <c r="A42" s="122" t="s">
        <v>1426</v>
      </c>
      <c r="B42" s="122">
        <v>3</v>
      </c>
      <c r="C42" s="122">
        <v>4</v>
      </c>
      <c r="D42" s="122">
        <f>G49</f>
        <v>25</v>
      </c>
      <c r="E42" s="122">
        <f>G52</f>
        <v>28</v>
      </c>
      <c r="F42" s="122"/>
      <c r="G42" s="16">
        <v>18</v>
      </c>
      <c r="H42" s="123" t="s">
        <v>1804</v>
      </c>
      <c r="I42" s="123" t="s">
        <v>1805</v>
      </c>
      <c r="J42" s="121" t="s">
        <v>1806</v>
      </c>
      <c r="K42" s="121" t="s">
        <v>1807</v>
      </c>
      <c r="L42" s="123" t="s">
        <v>1808</v>
      </c>
      <c r="M42" s="123" t="s">
        <v>1809</v>
      </c>
      <c r="N42" s="123" t="s">
        <v>1810</v>
      </c>
      <c r="O42" s="123" t="s">
        <v>1811</v>
      </c>
      <c r="P42" s="124" t="s">
        <v>1812</v>
      </c>
      <c r="Q42" s="124" t="s">
        <v>1813</v>
      </c>
      <c r="R42" s="121" t="s">
        <v>1673</v>
      </c>
      <c r="S42" s="121" t="s">
        <v>1814</v>
      </c>
      <c r="T42" s="121" t="s">
        <v>1815</v>
      </c>
      <c r="U42" s="121" t="s">
        <v>1816</v>
      </c>
      <c r="V42" s="121" t="s">
        <v>1817</v>
      </c>
      <c r="W42" s="121" t="s">
        <v>1818</v>
      </c>
      <c r="X42" s="123" t="s">
        <v>1819</v>
      </c>
      <c r="Y42" s="123" t="s">
        <v>1820</v>
      </c>
      <c r="Z42" s="121" t="s">
        <v>1821</v>
      </c>
      <c r="AA42" s="121" t="s">
        <v>1822</v>
      </c>
      <c r="AB42" s="120" t="s">
        <v>1823</v>
      </c>
      <c r="AC42" s="120" t="s">
        <v>1824</v>
      </c>
      <c r="AD42" s="123" t="s">
        <v>1825</v>
      </c>
      <c r="AE42" s="123" t="s">
        <v>1826</v>
      </c>
      <c r="BG42" s="2">
        <f t="shared" si="0"/>
        <v>19</v>
      </c>
      <c r="BH42" s="128" t="str">
        <f t="shared" si="1"/>
        <v/>
      </c>
      <c r="BI42" s="128" t="str">
        <f t="shared" si="2"/>
        <v/>
      </c>
      <c r="BJ42" s="128">
        <f t="shared" si="3"/>
        <v>0</v>
      </c>
      <c r="BL42" s="18" t="str">
        <f>IF(主要!C108="","",主要!C108)</f>
        <v/>
      </c>
      <c r="BM42" s="18" t="str">
        <f t="shared" si="4"/>
        <v/>
      </c>
    </row>
    <row r="43" spans="1:65" ht="16.5" customHeight="1" x14ac:dyDescent="0.25">
      <c r="A43" s="122" t="s">
        <v>1427</v>
      </c>
      <c r="B43" s="122">
        <v>3</v>
      </c>
      <c r="C43" s="122">
        <v>4</v>
      </c>
      <c r="D43" s="122">
        <f>G53</f>
        <v>29</v>
      </c>
      <c r="E43" s="122">
        <f>G56</f>
        <v>32</v>
      </c>
      <c r="F43" s="122"/>
      <c r="G43" s="16">
        <v>19</v>
      </c>
      <c r="H43" s="123" t="s">
        <v>1827</v>
      </c>
      <c r="I43" s="123" t="s">
        <v>1828</v>
      </c>
      <c r="J43" s="121" t="s">
        <v>1829</v>
      </c>
      <c r="K43" s="121" t="s">
        <v>1830</v>
      </c>
      <c r="L43" s="123" t="s">
        <v>1831</v>
      </c>
      <c r="M43" s="123" t="s">
        <v>1832</v>
      </c>
      <c r="N43" s="123" t="s">
        <v>1833</v>
      </c>
      <c r="O43" s="123" t="s">
        <v>1834</v>
      </c>
      <c r="P43" s="124" t="s">
        <v>1835</v>
      </c>
      <c r="Q43" s="124" t="s">
        <v>1836</v>
      </c>
      <c r="R43" s="121" t="s">
        <v>1837</v>
      </c>
      <c r="S43" s="121" t="s">
        <v>1838</v>
      </c>
      <c r="T43" s="121" t="s">
        <v>1839</v>
      </c>
      <c r="U43" s="121" t="s">
        <v>1840</v>
      </c>
      <c r="V43" s="123" t="s">
        <v>1841</v>
      </c>
      <c r="W43" s="123" t="s">
        <v>1842</v>
      </c>
      <c r="X43" s="123" t="s">
        <v>1843</v>
      </c>
      <c r="Y43" s="123" t="s">
        <v>1844</v>
      </c>
      <c r="Z43" s="121" t="s">
        <v>1845</v>
      </c>
      <c r="AA43" s="121" t="s">
        <v>1846</v>
      </c>
      <c r="AB43" s="120" t="s">
        <v>1847</v>
      </c>
      <c r="AC43" s="120" t="s">
        <v>1848</v>
      </c>
      <c r="AD43" s="123" t="s">
        <v>1849</v>
      </c>
      <c r="AE43" s="123" t="s">
        <v>1850</v>
      </c>
      <c r="BG43" s="2">
        <f t="shared" si="0"/>
        <v>20</v>
      </c>
      <c r="BH43" s="128" t="str">
        <f t="shared" si="1"/>
        <v/>
      </c>
      <c r="BI43" s="128" t="str">
        <f t="shared" si="2"/>
        <v/>
      </c>
      <c r="BJ43" s="128">
        <f t="shared" si="3"/>
        <v>0</v>
      </c>
      <c r="BL43" s="18" t="str">
        <f>IF(主要!C109="","",主要!C109)</f>
        <v/>
      </c>
      <c r="BM43" s="18" t="str">
        <f t="shared" si="4"/>
        <v/>
      </c>
    </row>
    <row r="44" spans="1:65" ht="16.5" customHeight="1" x14ac:dyDescent="0.25">
      <c r="A44" s="122" t="s">
        <v>1428</v>
      </c>
      <c r="B44" s="122">
        <v>3</v>
      </c>
      <c r="C44" s="122">
        <v>4</v>
      </c>
      <c r="D44" s="122">
        <f>G57</f>
        <v>33</v>
      </c>
      <c r="E44" s="122">
        <f>G61</f>
        <v>37</v>
      </c>
      <c r="F44" s="122"/>
      <c r="G44" s="16">
        <v>20</v>
      </c>
      <c r="H44" s="123" t="s">
        <v>1851</v>
      </c>
      <c r="I44" s="123" t="s">
        <v>1852</v>
      </c>
      <c r="J44" s="121" t="s">
        <v>1853</v>
      </c>
      <c r="K44" s="121" t="s">
        <v>1854</v>
      </c>
      <c r="L44" s="123" t="s">
        <v>1855</v>
      </c>
      <c r="M44" s="123" t="s">
        <v>1856</v>
      </c>
      <c r="N44" s="123" t="s">
        <v>1857</v>
      </c>
      <c r="O44" s="123" t="s">
        <v>1858</v>
      </c>
      <c r="P44" s="124" t="s">
        <v>1859</v>
      </c>
      <c r="Q44" s="124" t="s">
        <v>1860</v>
      </c>
      <c r="R44" s="121" t="s">
        <v>1861</v>
      </c>
      <c r="S44" s="121" t="s">
        <v>1862</v>
      </c>
      <c r="T44" s="121" t="s">
        <v>1863</v>
      </c>
      <c r="U44" s="121" t="s">
        <v>1864</v>
      </c>
      <c r="V44" s="123" t="s">
        <v>1865</v>
      </c>
      <c r="W44" s="123" t="s">
        <v>1866</v>
      </c>
      <c r="X44" s="123" t="s">
        <v>1867</v>
      </c>
      <c r="Y44" s="123" t="s">
        <v>1868</v>
      </c>
      <c r="Z44" s="121" t="s">
        <v>1869</v>
      </c>
      <c r="AA44" s="121" t="s">
        <v>1870</v>
      </c>
      <c r="AB44" s="120" t="s">
        <v>1871</v>
      </c>
      <c r="AC44" s="120" t="s">
        <v>1872</v>
      </c>
      <c r="AD44" s="123" t="s">
        <v>1873</v>
      </c>
      <c r="AE44" s="123" t="s">
        <v>1874</v>
      </c>
      <c r="BG44" s="2">
        <f t="shared" si="0"/>
        <v>21</v>
      </c>
      <c r="BH44" s="128" t="str">
        <f t="shared" si="1"/>
        <v/>
      </c>
      <c r="BI44" s="128" t="str">
        <f t="shared" si="2"/>
        <v/>
      </c>
      <c r="BJ44" s="128">
        <f t="shared" si="3"/>
        <v>0</v>
      </c>
      <c r="BL44" s="18" t="str">
        <f>IF(主要!C110="","",主要!C110)</f>
        <v/>
      </c>
      <c r="BM44" s="18" t="str">
        <f t="shared" si="4"/>
        <v/>
      </c>
    </row>
    <row r="45" spans="1:65" ht="16.5" customHeight="1" x14ac:dyDescent="0.25">
      <c r="A45" s="122" t="s">
        <v>1429</v>
      </c>
      <c r="B45" s="122">
        <v>3</v>
      </c>
      <c r="C45" s="122">
        <v>4</v>
      </c>
      <c r="D45" s="122">
        <f>G62</f>
        <v>38</v>
      </c>
      <c r="E45" s="122">
        <f>G65</f>
        <v>41</v>
      </c>
      <c r="F45" s="122"/>
      <c r="G45" s="16">
        <v>21</v>
      </c>
      <c r="H45" s="123" t="s">
        <v>1875</v>
      </c>
      <c r="I45" s="123" t="s">
        <v>1876</v>
      </c>
      <c r="J45" s="123" t="s">
        <v>1877</v>
      </c>
      <c r="K45" s="123" t="s">
        <v>1878</v>
      </c>
      <c r="L45" s="123" t="s">
        <v>1879</v>
      </c>
      <c r="M45" s="123" t="s">
        <v>1880</v>
      </c>
      <c r="N45" s="123" t="s">
        <v>1734</v>
      </c>
      <c r="O45" s="123" t="s">
        <v>1881</v>
      </c>
      <c r="P45" s="124" t="s">
        <v>1882</v>
      </c>
      <c r="Q45" s="124" t="s">
        <v>1883</v>
      </c>
      <c r="R45" s="121" t="s">
        <v>1884</v>
      </c>
      <c r="S45" s="121" t="s">
        <v>1885</v>
      </c>
      <c r="T45" s="121" t="s">
        <v>1886</v>
      </c>
      <c r="U45" s="121" t="s">
        <v>1887</v>
      </c>
      <c r="V45" s="123" t="s">
        <v>1888</v>
      </c>
      <c r="W45" s="123" t="s">
        <v>1889</v>
      </c>
      <c r="X45" s="123" t="s">
        <v>1890</v>
      </c>
      <c r="Y45" s="123" t="s">
        <v>1891</v>
      </c>
      <c r="Z45" s="121" t="s">
        <v>1892</v>
      </c>
      <c r="AA45" s="121" t="s">
        <v>1893</v>
      </c>
      <c r="AB45" s="120" t="s">
        <v>1894</v>
      </c>
      <c r="AC45" s="120" t="s">
        <v>1895</v>
      </c>
      <c r="AD45" s="123" t="s">
        <v>1896</v>
      </c>
      <c r="AE45" s="123" t="s">
        <v>1897</v>
      </c>
      <c r="BG45" s="2">
        <f t="shared" si="0"/>
        <v>22</v>
      </c>
      <c r="BH45" s="128" t="str">
        <f t="shared" si="1"/>
        <v/>
      </c>
      <c r="BI45" s="128" t="str">
        <f t="shared" si="2"/>
        <v/>
      </c>
      <c r="BJ45" s="128">
        <f t="shared" si="3"/>
        <v>0</v>
      </c>
      <c r="BL45" s="18" t="str">
        <f>IF(主要!C111="","",主要!C111)</f>
        <v/>
      </c>
      <c r="BM45" s="18" t="str">
        <f t="shared" si="4"/>
        <v/>
      </c>
    </row>
    <row r="46" spans="1:65" ht="16.5" customHeight="1" x14ac:dyDescent="0.25">
      <c r="A46" s="122" t="s">
        <v>1430</v>
      </c>
      <c r="B46" s="122">
        <v>5</v>
      </c>
      <c r="C46" s="122">
        <v>6</v>
      </c>
      <c r="D46" s="122">
        <f>G41</f>
        <v>17</v>
      </c>
      <c r="E46" s="122">
        <f>G46</f>
        <v>22</v>
      </c>
      <c r="F46" s="122"/>
      <c r="G46" s="16">
        <v>22</v>
      </c>
      <c r="H46" s="124" t="s">
        <v>1898</v>
      </c>
      <c r="I46" s="124" t="s">
        <v>1899</v>
      </c>
      <c r="J46" s="123" t="s">
        <v>1900</v>
      </c>
      <c r="K46" s="123" t="s">
        <v>1901</v>
      </c>
      <c r="L46" s="123" t="s">
        <v>1902</v>
      </c>
      <c r="M46" s="123" t="s">
        <v>1903</v>
      </c>
      <c r="N46" s="123" t="s">
        <v>1904</v>
      </c>
      <c r="O46" s="123" t="s">
        <v>1905</v>
      </c>
      <c r="P46" s="124" t="s">
        <v>1906</v>
      </c>
      <c r="Q46" s="124" t="s">
        <v>1907</v>
      </c>
      <c r="R46" s="121" t="s">
        <v>1908</v>
      </c>
      <c r="S46" s="121" t="s">
        <v>1909</v>
      </c>
      <c r="T46" s="123" t="s">
        <v>1910</v>
      </c>
      <c r="U46" s="123" t="s">
        <v>1911</v>
      </c>
      <c r="V46" s="123" t="s">
        <v>1912</v>
      </c>
      <c r="W46" s="123" t="s">
        <v>1913</v>
      </c>
      <c r="X46" s="124" t="s">
        <v>1877</v>
      </c>
      <c r="Y46" s="124" t="s">
        <v>1914</v>
      </c>
      <c r="Z46" s="121" t="s">
        <v>1915</v>
      </c>
      <c r="AA46" s="121" t="s">
        <v>1916</v>
      </c>
      <c r="AB46" s="120" t="s">
        <v>1917</v>
      </c>
      <c r="AC46" s="120" t="s">
        <v>1918</v>
      </c>
      <c r="AD46" s="123" t="s">
        <v>1919</v>
      </c>
      <c r="AE46" s="123" t="s">
        <v>1920</v>
      </c>
      <c r="BG46" s="2">
        <f t="shared" si="0"/>
        <v>23</v>
      </c>
      <c r="BH46" s="128" t="str">
        <f t="shared" si="1"/>
        <v/>
      </c>
      <c r="BI46" s="128" t="str">
        <f t="shared" si="2"/>
        <v/>
      </c>
      <c r="BJ46" s="128">
        <f t="shared" si="3"/>
        <v>0</v>
      </c>
      <c r="BL46" s="18" t="str">
        <f>IF(主要!C112="","",主要!C112)</f>
        <v/>
      </c>
      <c r="BM46" s="18" t="str">
        <f t="shared" si="4"/>
        <v/>
      </c>
    </row>
    <row r="47" spans="1:65" ht="16.5" customHeight="1" x14ac:dyDescent="0.25">
      <c r="A47" s="122" t="s">
        <v>1431</v>
      </c>
      <c r="B47" s="122">
        <v>5</v>
      </c>
      <c r="C47" s="122">
        <v>6</v>
      </c>
      <c r="D47" s="122">
        <f>G47</f>
        <v>23</v>
      </c>
      <c r="E47" s="122">
        <f>G53</f>
        <v>29</v>
      </c>
      <c r="F47" s="122"/>
      <c r="G47" s="16">
        <v>23</v>
      </c>
      <c r="H47" s="124" t="s">
        <v>1921</v>
      </c>
      <c r="I47" s="124" t="s">
        <v>1922</v>
      </c>
      <c r="J47" s="123" t="s">
        <v>1923</v>
      </c>
      <c r="K47" s="123" t="s">
        <v>1924</v>
      </c>
      <c r="L47" s="124" t="s">
        <v>1925</v>
      </c>
      <c r="M47" s="124" t="s">
        <v>1926</v>
      </c>
      <c r="N47" s="123" t="s">
        <v>1927</v>
      </c>
      <c r="O47" s="123" t="s">
        <v>1928</v>
      </c>
      <c r="P47" s="124" t="s">
        <v>1929</v>
      </c>
      <c r="Q47" s="124" t="s">
        <v>1930</v>
      </c>
      <c r="R47" s="121" t="s">
        <v>1749</v>
      </c>
      <c r="S47" s="121" t="s">
        <v>1931</v>
      </c>
      <c r="T47" s="123" t="s">
        <v>1684</v>
      </c>
      <c r="U47" s="123" t="s">
        <v>1932</v>
      </c>
      <c r="V47" s="124" t="s">
        <v>1933</v>
      </c>
      <c r="W47" s="124" t="s">
        <v>1934</v>
      </c>
      <c r="X47" s="124" t="s">
        <v>1935</v>
      </c>
      <c r="Y47" s="124" t="s">
        <v>1936</v>
      </c>
      <c r="Z47" s="121" t="s">
        <v>1937</v>
      </c>
      <c r="AA47" s="121" t="s">
        <v>1938</v>
      </c>
      <c r="AB47" s="120" t="s">
        <v>1939</v>
      </c>
      <c r="AC47" s="120" t="s">
        <v>1940</v>
      </c>
      <c r="AD47" s="124" t="s">
        <v>1941</v>
      </c>
      <c r="AE47" s="124" t="s">
        <v>1942</v>
      </c>
      <c r="BG47" s="2">
        <f t="shared" si="0"/>
        <v>24</v>
      </c>
      <c r="BH47" s="128" t="str">
        <f t="shared" si="1"/>
        <v/>
      </c>
      <c r="BI47" s="128" t="str">
        <f t="shared" si="2"/>
        <v/>
      </c>
      <c r="BJ47" s="128">
        <f t="shared" si="3"/>
        <v>0</v>
      </c>
      <c r="BL47" s="18" t="str">
        <f>IF(主要!C113="","",主要!C113)</f>
        <v/>
      </c>
      <c r="BM47" s="18" t="str">
        <f t="shared" si="4"/>
        <v/>
      </c>
    </row>
    <row r="48" spans="1:65" ht="16.5" customHeight="1" x14ac:dyDescent="0.25">
      <c r="A48" s="122" t="s">
        <v>1432</v>
      </c>
      <c r="B48" s="122">
        <v>5</v>
      </c>
      <c r="C48" s="122">
        <v>6</v>
      </c>
      <c r="D48" s="122">
        <f>G54</f>
        <v>30</v>
      </c>
      <c r="E48" s="122">
        <f>G60</f>
        <v>36</v>
      </c>
      <c r="F48" s="122"/>
      <c r="G48" s="16">
        <v>24</v>
      </c>
      <c r="H48" s="124" t="s">
        <v>1943</v>
      </c>
      <c r="I48" s="124" t="s">
        <v>1944</v>
      </c>
      <c r="J48" s="123" t="s">
        <v>1945</v>
      </c>
      <c r="K48" s="123" t="s">
        <v>1946</v>
      </c>
      <c r="L48" s="124" t="s">
        <v>1877</v>
      </c>
      <c r="M48" s="124" t="s">
        <v>1947</v>
      </c>
      <c r="N48" s="124" t="s">
        <v>1948</v>
      </c>
      <c r="O48" s="124" t="s">
        <v>1949</v>
      </c>
      <c r="P48" s="124" t="s">
        <v>1950</v>
      </c>
      <c r="Q48" s="124" t="s">
        <v>1951</v>
      </c>
      <c r="R48" s="121" t="s">
        <v>1952</v>
      </c>
      <c r="S48" s="121" t="s">
        <v>1953</v>
      </c>
      <c r="T48" s="123" t="s">
        <v>1954</v>
      </c>
      <c r="U48" s="123" t="s">
        <v>1955</v>
      </c>
      <c r="V48" s="124" t="s">
        <v>1956</v>
      </c>
      <c r="W48" s="124" t="s">
        <v>1957</v>
      </c>
      <c r="X48" s="124" t="s">
        <v>1958</v>
      </c>
      <c r="Y48" s="124" t="s">
        <v>1959</v>
      </c>
      <c r="Z48" s="121" t="s">
        <v>1960</v>
      </c>
      <c r="AA48" s="121" t="s">
        <v>1961</v>
      </c>
      <c r="AB48" s="120" t="s">
        <v>1962</v>
      </c>
      <c r="AC48" s="120" t="s">
        <v>1963</v>
      </c>
      <c r="AD48" s="124" t="s">
        <v>1964</v>
      </c>
      <c r="AE48" s="124" t="s">
        <v>1965</v>
      </c>
      <c r="BG48" s="2">
        <f t="shared" si="0"/>
        <v>25</v>
      </c>
      <c r="BH48" s="128" t="str">
        <f t="shared" si="1"/>
        <v/>
      </c>
      <c r="BI48" s="128" t="str">
        <f t="shared" si="2"/>
        <v/>
      </c>
      <c r="BJ48" s="128">
        <f t="shared" si="3"/>
        <v>0</v>
      </c>
      <c r="BL48" s="18" t="str">
        <f>IF(主要!C114="","",主要!C114)</f>
        <v/>
      </c>
      <c r="BM48" s="18" t="str">
        <f t="shared" si="4"/>
        <v/>
      </c>
    </row>
    <row r="49" spans="1:65" ht="16.5" customHeight="1" x14ac:dyDescent="0.25">
      <c r="A49" s="122" t="s">
        <v>1433</v>
      </c>
      <c r="B49" s="122">
        <v>5</v>
      </c>
      <c r="C49" s="122">
        <v>6</v>
      </c>
      <c r="D49" s="122">
        <f>G61</f>
        <v>37</v>
      </c>
      <c r="E49" s="122">
        <f>G67</f>
        <v>43</v>
      </c>
      <c r="F49" s="122"/>
      <c r="G49" s="16">
        <v>25</v>
      </c>
      <c r="H49" s="124" t="s">
        <v>1966</v>
      </c>
      <c r="I49" s="124" t="s">
        <v>1967</v>
      </c>
      <c r="J49" s="124" t="s">
        <v>1877</v>
      </c>
      <c r="K49" s="124" t="s">
        <v>1968</v>
      </c>
      <c r="L49" s="124" t="s">
        <v>1969</v>
      </c>
      <c r="M49" s="124" t="s">
        <v>1970</v>
      </c>
      <c r="N49" s="124" t="s">
        <v>1971</v>
      </c>
      <c r="O49" s="124" t="s">
        <v>1972</v>
      </c>
      <c r="P49" s="124" t="s">
        <v>1973</v>
      </c>
      <c r="Q49" s="124" t="s">
        <v>1974</v>
      </c>
      <c r="R49" s="121" t="s">
        <v>1975</v>
      </c>
      <c r="S49" s="121" t="s">
        <v>1976</v>
      </c>
      <c r="T49" s="123" t="s">
        <v>1977</v>
      </c>
      <c r="U49" s="123" t="s">
        <v>1978</v>
      </c>
      <c r="V49" s="124" t="s">
        <v>1979</v>
      </c>
      <c r="W49" s="124" t="s">
        <v>1980</v>
      </c>
      <c r="X49" s="124" t="s">
        <v>1981</v>
      </c>
      <c r="Y49" s="124" t="s">
        <v>1982</v>
      </c>
      <c r="Z49" s="121" t="s">
        <v>1613</v>
      </c>
      <c r="AA49" s="121" t="s">
        <v>1712</v>
      </c>
      <c r="AB49" s="120" t="s">
        <v>1983</v>
      </c>
      <c r="AC49" s="120" t="s">
        <v>1984</v>
      </c>
      <c r="AD49" s="124" t="s">
        <v>1985</v>
      </c>
      <c r="AE49" s="124" t="s">
        <v>1986</v>
      </c>
      <c r="BG49" s="2">
        <f t="shared" si="0"/>
        <v>26</v>
      </c>
      <c r="BH49" s="128" t="str">
        <f t="shared" si="1"/>
        <v/>
      </c>
      <c r="BI49" s="128" t="str">
        <f t="shared" si="2"/>
        <v/>
      </c>
      <c r="BJ49" s="128">
        <f t="shared" si="3"/>
        <v>0</v>
      </c>
      <c r="BL49" s="18" t="str">
        <f>IF(主要!C115="","",主要!C115)</f>
        <v/>
      </c>
      <c r="BM49" s="18" t="str">
        <f t="shared" si="4"/>
        <v/>
      </c>
    </row>
    <row r="50" spans="1:65" ht="16.5" customHeight="1" x14ac:dyDescent="0.25">
      <c r="A50" s="122" t="s">
        <v>1434</v>
      </c>
      <c r="B50" s="122">
        <v>5</v>
      </c>
      <c r="C50" s="122">
        <v>6</v>
      </c>
      <c r="D50" s="122">
        <f>G68</f>
        <v>44</v>
      </c>
      <c r="E50" s="122">
        <f>G74</f>
        <v>50</v>
      </c>
      <c r="F50" s="122"/>
      <c r="G50" s="16">
        <v>26</v>
      </c>
      <c r="H50" s="124" t="s">
        <v>1987</v>
      </c>
      <c r="I50" s="124" t="s">
        <v>1988</v>
      </c>
      <c r="J50" s="124" t="s">
        <v>1989</v>
      </c>
      <c r="K50" s="124" t="s">
        <v>1990</v>
      </c>
      <c r="L50" s="124" t="s">
        <v>1991</v>
      </c>
      <c r="M50" s="124" t="s">
        <v>1992</v>
      </c>
      <c r="N50" s="124" t="s">
        <v>1993</v>
      </c>
      <c r="O50" s="124" t="s">
        <v>1994</v>
      </c>
      <c r="P50" s="124" t="s">
        <v>1995</v>
      </c>
      <c r="Q50" s="124" t="s">
        <v>1996</v>
      </c>
      <c r="R50" s="123" t="s">
        <v>1997</v>
      </c>
      <c r="S50" s="123" t="s">
        <v>1998</v>
      </c>
      <c r="T50" s="123" t="s">
        <v>1999</v>
      </c>
      <c r="U50" s="123" t="s">
        <v>2000</v>
      </c>
      <c r="V50" s="124" t="s">
        <v>2001</v>
      </c>
      <c r="W50" s="124" t="s">
        <v>2002</v>
      </c>
      <c r="X50" s="124" t="s">
        <v>2003</v>
      </c>
      <c r="Y50" s="124" t="s">
        <v>2004</v>
      </c>
      <c r="Z50" s="121" t="s">
        <v>2005</v>
      </c>
      <c r="AA50" s="121" t="s">
        <v>2006</v>
      </c>
      <c r="AB50" s="120" t="s">
        <v>2007</v>
      </c>
      <c r="AC50" s="120" t="s">
        <v>2008</v>
      </c>
      <c r="AD50" s="124" t="s">
        <v>2009</v>
      </c>
      <c r="AE50" s="124" t="s">
        <v>2010</v>
      </c>
      <c r="BG50" s="2">
        <f t="shared" si="0"/>
        <v>27</v>
      </c>
      <c r="BH50" s="128" t="str">
        <f t="shared" si="1"/>
        <v/>
      </c>
      <c r="BI50" s="128" t="str">
        <f t="shared" si="2"/>
        <v/>
      </c>
      <c r="BJ50" s="128">
        <f t="shared" si="3"/>
        <v>0</v>
      </c>
    </row>
    <row r="51" spans="1:65" ht="16.5" customHeight="1" x14ac:dyDescent="0.25">
      <c r="A51" s="122" t="s">
        <v>1435</v>
      </c>
      <c r="B51" s="122">
        <v>5</v>
      </c>
      <c r="C51" s="122">
        <v>6</v>
      </c>
      <c r="D51" s="122">
        <f>G75</f>
        <v>51</v>
      </c>
      <c r="E51" s="122">
        <f>G80</f>
        <v>56</v>
      </c>
      <c r="F51" s="122"/>
      <c r="G51" s="16">
        <v>27</v>
      </c>
      <c r="H51" s="125" t="s">
        <v>2011</v>
      </c>
      <c r="I51" s="125" t="s">
        <v>2012</v>
      </c>
      <c r="J51" s="124" t="s">
        <v>1629</v>
      </c>
      <c r="K51" s="124" t="s">
        <v>2013</v>
      </c>
      <c r="L51" s="124" t="s">
        <v>2014</v>
      </c>
      <c r="M51" s="124" t="s">
        <v>2015</v>
      </c>
      <c r="N51" s="124" t="s">
        <v>2016</v>
      </c>
      <c r="O51" s="124" t="s">
        <v>2017</v>
      </c>
      <c r="P51" s="124" t="s">
        <v>2018</v>
      </c>
      <c r="Q51" s="124" t="s">
        <v>2019</v>
      </c>
      <c r="R51" s="123" t="s">
        <v>2020</v>
      </c>
      <c r="S51" s="123" t="s">
        <v>2021</v>
      </c>
      <c r="T51" s="124" t="s">
        <v>2022</v>
      </c>
      <c r="U51" s="124" t="s">
        <v>2023</v>
      </c>
      <c r="V51" s="125" t="s">
        <v>2024</v>
      </c>
      <c r="W51" s="125" t="s">
        <v>2025</v>
      </c>
      <c r="X51" s="123" t="s">
        <v>1533</v>
      </c>
      <c r="Y51" s="123" t="s">
        <v>2026</v>
      </c>
      <c r="Z51" s="123" t="s">
        <v>2027</v>
      </c>
      <c r="AA51" s="123" t="s">
        <v>2028</v>
      </c>
      <c r="AB51" s="120" t="s">
        <v>2029</v>
      </c>
      <c r="AC51" s="120" t="s">
        <v>2030</v>
      </c>
      <c r="AD51" s="124" t="s">
        <v>2031</v>
      </c>
      <c r="AE51" s="124" t="s">
        <v>2032</v>
      </c>
      <c r="BG51" s="2">
        <f t="shared" si="0"/>
        <v>28</v>
      </c>
      <c r="BH51" s="128" t="str">
        <f t="shared" si="1"/>
        <v/>
      </c>
      <c r="BI51" s="128" t="str">
        <f t="shared" si="2"/>
        <v/>
      </c>
      <c r="BJ51" s="128">
        <f t="shared" si="3"/>
        <v>0</v>
      </c>
    </row>
    <row r="52" spans="1:65" ht="16.5" customHeight="1" x14ac:dyDescent="0.25">
      <c r="A52" s="122" t="s">
        <v>1436</v>
      </c>
      <c r="B52" s="122">
        <v>5</v>
      </c>
      <c r="C52" s="122">
        <v>6</v>
      </c>
      <c r="D52" s="122">
        <f>G81</f>
        <v>57</v>
      </c>
      <c r="E52" s="122">
        <f>G87</f>
        <v>63</v>
      </c>
      <c r="F52" s="122"/>
      <c r="G52" s="16">
        <v>28</v>
      </c>
      <c r="H52" s="125" t="s">
        <v>2033</v>
      </c>
      <c r="I52" s="125" t="s">
        <v>2034</v>
      </c>
      <c r="J52" s="124" t="s">
        <v>2035</v>
      </c>
      <c r="K52" s="124" t="s">
        <v>2036</v>
      </c>
      <c r="L52" s="124" t="s">
        <v>2037</v>
      </c>
      <c r="M52" s="124" t="s">
        <v>2038</v>
      </c>
      <c r="N52" s="124" t="s">
        <v>2039</v>
      </c>
      <c r="O52" s="124" t="s">
        <v>2040</v>
      </c>
      <c r="P52" s="124" t="s">
        <v>2041</v>
      </c>
      <c r="Q52" s="124" t="s">
        <v>2042</v>
      </c>
      <c r="R52" s="123" t="s">
        <v>2043</v>
      </c>
      <c r="S52" s="123" t="s">
        <v>2044</v>
      </c>
      <c r="T52" s="124" t="s">
        <v>1684</v>
      </c>
      <c r="U52" s="124" t="s">
        <v>2045</v>
      </c>
      <c r="V52" s="125" t="s">
        <v>2046</v>
      </c>
      <c r="W52" s="125" t="s">
        <v>2047</v>
      </c>
      <c r="X52" s="123" t="s">
        <v>204</v>
      </c>
      <c r="Y52" s="123" t="s">
        <v>2048</v>
      </c>
      <c r="Z52" s="123" t="s">
        <v>2049</v>
      </c>
      <c r="AA52" s="123" t="s">
        <v>2050</v>
      </c>
      <c r="AB52" s="120" t="s">
        <v>2051</v>
      </c>
      <c r="AC52" s="120" t="s">
        <v>2052</v>
      </c>
      <c r="AD52" s="123" t="s">
        <v>2053</v>
      </c>
      <c r="AE52" s="123" t="s">
        <v>2054</v>
      </c>
      <c r="BG52" s="2">
        <f t="shared" si="0"/>
        <v>29</v>
      </c>
      <c r="BH52" s="128" t="str">
        <f t="shared" si="1"/>
        <v/>
      </c>
      <c r="BI52" s="128" t="str">
        <f t="shared" si="2"/>
        <v/>
      </c>
      <c r="BJ52" s="128">
        <f t="shared" si="3"/>
        <v>0</v>
      </c>
    </row>
    <row r="53" spans="1:65" ht="16.5" customHeight="1" x14ac:dyDescent="0.25">
      <c r="A53" s="122" t="s">
        <v>1437</v>
      </c>
      <c r="B53" s="122">
        <v>5</v>
      </c>
      <c r="C53" s="122">
        <v>6</v>
      </c>
      <c r="D53" s="122">
        <f>G88</f>
        <v>64</v>
      </c>
      <c r="E53" s="122">
        <f>G94</f>
        <v>70</v>
      </c>
      <c r="F53" s="122"/>
      <c r="G53" s="16">
        <v>29</v>
      </c>
      <c r="H53" s="125" t="s">
        <v>2055</v>
      </c>
      <c r="I53" s="125" t="s">
        <v>2056</v>
      </c>
      <c r="J53" s="125" t="s">
        <v>2057</v>
      </c>
      <c r="K53" s="125" t="s">
        <v>2058</v>
      </c>
      <c r="L53" s="124" t="s">
        <v>2059</v>
      </c>
      <c r="M53" s="124" t="s">
        <v>2060</v>
      </c>
      <c r="N53" s="125" t="s">
        <v>2061</v>
      </c>
      <c r="O53" s="125" t="s">
        <v>2062</v>
      </c>
      <c r="P53" s="124" t="s">
        <v>2063</v>
      </c>
      <c r="Q53" s="124" t="s">
        <v>2064</v>
      </c>
      <c r="R53" s="123" t="s">
        <v>2065</v>
      </c>
      <c r="S53" s="123" t="s">
        <v>2066</v>
      </c>
      <c r="T53" s="124" t="s">
        <v>2067</v>
      </c>
      <c r="U53" s="124" t="s">
        <v>2068</v>
      </c>
      <c r="V53" s="125" t="s">
        <v>2069</v>
      </c>
      <c r="W53" s="125" t="s">
        <v>2070</v>
      </c>
      <c r="X53" s="123" t="s">
        <v>145</v>
      </c>
      <c r="Y53" s="123" t="s">
        <v>2071</v>
      </c>
      <c r="Z53" s="123" t="s">
        <v>2072</v>
      </c>
      <c r="AA53" s="123" t="s">
        <v>2073</v>
      </c>
      <c r="AB53" s="120" t="s">
        <v>2074</v>
      </c>
      <c r="AC53" s="120" t="s">
        <v>2075</v>
      </c>
      <c r="AD53" s="123" t="s">
        <v>2076</v>
      </c>
      <c r="AE53" s="123" t="s">
        <v>2077</v>
      </c>
      <c r="BG53" s="2">
        <f t="shared" si="0"/>
        <v>30</v>
      </c>
      <c r="BH53" s="128" t="str">
        <f t="shared" si="1"/>
        <v/>
      </c>
      <c r="BI53" s="128" t="str">
        <f t="shared" si="2"/>
        <v/>
      </c>
      <c r="BJ53" s="128">
        <f t="shared" si="3"/>
        <v>0</v>
      </c>
    </row>
    <row r="54" spans="1:65" ht="16.5" customHeight="1" x14ac:dyDescent="0.25">
      <c r="A54" s="122" t="s">
        <v>1438</v>
      </c>
      <c r="B54" s="122">
        <v>5</v>
      </c>
      <c r="C54" s="122">
        <v>6</v>
      </c>
      <c r="D54" s="122">
        <f>G95</f>
        <v>71</v>
      </c>
      <c r="E54" s="122">
        <f>G101</f>
        <v>77</v>
      </c>
      <c r="F54" s="122"/>
      <c r="G54" s="16">
        <v>30</v>
      </c>
      <c r="H54" s="125" t="s">
        <v>2078</v>
      </c>
      <c r="I54" s="125" t="s">
        <v>2079</v>
      </c>
      <c r="J54" s="125" t="s">
        <v>2080</v>
      </c>
      <c r="K54" s="125" t="s">
        <v>2081</v>
      </c>
      <c r="L54" s="123" t="s">
        <v>2082</v>
      </c>
      <c r="M54" s="123" t="s">
        <v>2083</v>
      </c>
      <c r="N54" s="125" t="s">
        <v>2084</v>
      </c>
      <c r="O54" s="125" t="s">
        <v>2085</v>
      </c>
      <c r="P54" s="124" t="s">
        <v>2086</v>
      </c>
      <c r="Q54" s="124" t="s">
        <v>2087</v>
      </c>
      <c r="R54" s="124" t="s">
        <v>2088</v>
      </c>
      <c r="S54" s="124" t="s">
        <v>2089</v>
      </c>
      <c r="T54" s="124" t="s">
        <v>2090</v>
      </c>
      <c r="U54" s="124" t="s">
        <v>2091</v>
      </c>
      <c r="V54" s="125" t="s">
        <v>2092</v>
      </c>
      <c r="W54" s="125" t="s">
        <v>2093</v>
      </c>
      <c r="X54" s="123" t="s">
        <v>1589</v>
      </c>
      <c r="Y54" s="123" t="s">
        <v>2094</v>
      </c>
      <c r="Z54" s="123" t="s">
        <v>2095</v>
      </c>
      <c r="AA54" s="123" t="s">
        <v>2096</v>
      </c>
      <c r="AB54" s="120" t="s">
        <v>2097</v>
      </c>
      <c r="AC54" s="120" t="s">
        <v>2098</v>
      </c>
      <c r="AD54" s="123" t="s">
        <v>2099</v>
      </c>
      <c r="AE54" s="123" t="s">
        <v>2100</v>
      </c>
      <c r="BG54" s="2">
        <f t="shared" si="0"/>
        <v>31</v>
      </c>
      <c r="BH54" s="128" t="str">
        <f t="shared" si="1"/>
        <v/>
      </c>
      <c r="BI54" s="128" t="str">
        <f t="shared" si="2"/>
        <v/>
      </c>
      <c r="BJ54" s="128">
        <f t="shared" si="3"/>
        <v>0</v>
      </c>
    </row>
    <row r="55" spans="1:65" ht="16.5" customHeight="1" x14ac:dyDescent="0.25">
      <c r="A55" s="122" t="s">
        <v>1439</v>
      </c>
      <c r="B55" s="122">
        <v>5</v>
      </c>
      <c r="C55" s="122">
        <v>6</v>
      </c>
      <c r="D55" s="122">
        <f>G102</f>
        <v>78</v>
      </c>
      <c r="E55" s="122">
        <f>G107</f>
        <v>83</v>
      </c>
      <c r="F55" s="122"/>
      <c r="G55" s="16">
        <v>31</v>
      </c>
      <c r="H55" s="125" t="s">
        <v>2101</v>
      </c>
      <c r="I55" s="125" t="s">
        <v>2102</v>
      </c>
      <c r="J55" s="125" t="s">
        <v>2103</v>
      </c>
      <c r="K55" s="125" t="s">
        <v>2104</v>
      </c>
      <c r="L55" s="123" t="s">
        <v>1810</v>
      </c>
      <c r="M55" s="123" t="s">
        <v>2105</v>
      </c>
      <c r="N55" s="125" t="s">
        <v>2106</v>
      </c>
      <c r="O55" s="125" t="s">
        <v>2107</v>
      </c>
      <c r="P55" s="124" t="s">
        <v>2108</v>
      </c>
      <c r="Q55" s="124" t="s">
        <v>2109</v>
      </c>
      <c r="R55" s="124" t="s">
        <v>2110</v>
      </c>
      <c r="S55" s="124" t="s">
        <v>2111</v>
      </c>
      <c r="T55" s="124" t="s">
        <v>2112</v>
      </c>
      <c r="U55" s="124" t="s">
        <v>2113</v>
      </c>
      <c r="V55" s="125" t="s">
        <v>2114</v>
      </c>
      <c r="W55" s="125" t="s">
        <v>2115</v>
      </c>
      <c r="X55" s="123" t="s">
        <v>1591</v>
      </c>
      <c r="Y55" s="123" t="s">
        <v>2116</v>
      </c>
      <c r="Z55" s="123" t="s">
        <v>2117</v>
      </c>
      <c r="AA55" s="123" t="s">
        <v>2118</v>
      </c>
      <c r="AB55" s="120" t="s">
        <v>2119</v>
      </c>
      <c r="AC55" s="120" t="s">
        <v>2120</v>
      </c>
      <c r="AD55" s="123" t="s">
        <v>2121</v>
      </c>
      <c r="AE55" s="123" t="s">
        <v>2122</v>
      </c>
      <c r="BG55" s="2">
        <f t="shared" si="0"/>
        <v>32</v>
      </c>
      <c r="BH55" s="128" t="str">
        <f t="shared" si="1"/>
        <v/>
      </c>
      <c r="BI55" s="128" t="str">
        <f t="shared" si="2"/>
        <v/>
      </c>
      <c r="BJ55" s="128">
        <f t="shared" si="3"/>
        <v>0</v>
      </c>
    </row>
    <row r="56" spans="1:65" ht="16.5" customHeight="1" x14ac:dyDescent="0.25">
      <c r="A56" s="122" t="s">
        <v>1440</v>
      </c>
      <c r="B56" s="122">
        <v>5</v>
      </c>
      <c r="C56" s="122">
        <v>6</v>
      </c>
      <c r="D56" s="122">
        <f>G108</f>
        <v>84</v>
      </c>
      <c r="E56" s="122">
        <f>G114</f>
        <v>90</v>
      </c>
      <c r="F56" s="122"/>
      <c r="G56" s="16">
        <v>32</v>
      </c>
      <c r="H56" s="120" t="s">
        <v>2123</v>
      </c>
      <c r="I56" s="120" t="s">
        <v>2124</v>
      </c>
      <c r="J56" s="125" t="s">
        <v>2125</v>
      </c>
      <c r="K56" s="125" t="s">
        <v>2126</v>
      </c>
      <c r="L56" s="123" t="s">
        <v>2127</v>
      </c>
      <c r="M56" s="123" t="s">
        <v>2128</v>
      </c>
      <c r="N56" s="125" t="s">
        <v>2129</v>
      </c>
      <c r="O56" s="125" t="s">
        <v>2130</v>
      </c>
      <c r="P56" s="124" t="s">
        <v>2131</v>
      </c>
      <c r="Q56" s="124" t="s">
        <v>2132</v>
      </c>
      <c r="R56" s="124" t="s">
        <v>2133</v>
      </c>
      <c r="S56" s="124" t="s">
        <v>2134</v>
      </c>
      <c r="T56" s="123" t="s">
        <v>2135</v>
      </c>
      <c r="U56" s="123" t="s">
        <v>2136</v>
      </c>
      <c r="V56" s="125" t="s">
        <v>2137</v>
      </c>
      <c r="W56" s="125" t="s">
        <v>2138</v>
      </c>
      <c r="X56" s="123" t="s">
        <v>2139</v>
      </c>
      <c r="Y56" s="123" t="s">
        <v>2140</v>
      </c>
      <c r="Z56" s="124" t="s">
        <v>2141</v>
      </c>
      <c r="AA56" s="124" t="s">
        <v>2142</v>
      </c>
      <c r="AB56" s="120" t="s">
        <v>2143</v>
      </c>
      <c r="AC56" s="120" t="s">
        <v>2144</v>
      </c>
      <c r="AD56" s="123" t="s">
        <v>2145</v>
      </c>
      <c r="AE56" s="123" t="s">
        <v>2146</v>
      </c>
      <c r="BG56" s="2">
        <f t="shared" ref="BG56:BG81" si="5">IFERROR(IF($BG55+1&gt;$BK$20,IF($BG55+1&gt;$BK$20,IF($BJ$21+$BJ55&gt;$BK$21,"",$BJ$21+$BJ55)),$BG55+1),"")</f>
        <v>33</v>
      </c>
      <c r="BH56" s="128" t="str">
        <f t="shared" si="1"/>
        <v/>
      </c>
      <c r="BI56" s="128" t="str">
        <f t="shared" si="2"/>
        <v/>
      </c>
      <c r="BJ56" s="128">
        <f t="shared" si="3"/>
        <v>0</v>
      </c>
    </row>
    <row r="57" spans="1:65" ht="16.5" customHeight="1" x14ac:dyDescent="0.25">
      <c r="A57" s="122" t="s">
        <v>1441</v>
      </c>
      <c r="B57" s="122">
        <v>7</v>
      </c>
      <c r="C57" s="122">
        <v>8</v>
      </c>
      <c r="D57" s="122">
        <f>G42</f>
        <v>18</v>
      </c>
      <c r="E57" s="122">
        <f>G47</f>
        <v>23</v>
      </c>
      <c r="F57" s="122"/>
      <c r="G57" s="16">
        <v>33</v>
      </c>
      <c r="H57" s="120" t="s">
        <v>2147</v>
      </c>
      <c r="I57" s="120" t="s">
        <v>2148</v>
      </c>
      <c r="J57" s="120" t="s">
        <v>1877</v>
      </c>
      <c r="K57" s="120" t="s">
        <v>2149</v>
      </c>
      <c r="L57" s="123" t="s">
        <v>2150</v>
      </c>
      <c r="M57" s="123" t="s">
        <v>2151</v>
      </c>
      <c r="N57" s="120" t="s">
        <v>2152</v>
      </c>
      <c r="O57" s="120" t="s">
        <v>2153</v>
      </c>
      <c r="P57" s="124" t="s">
        <v>2154</v>
      </c>
      <c r="Q57" s="124" t="s">
        <v>2155</v>
      </c>
      <c r="R57" s="124" t="s">
        <v>2156</v>
      </c>
      <c r="S57" s="124" t="s">
        <v>2157</v>
      </c>
      <c r="T57" s="123" t="s">
        <v>1684</v>
      </c>
      <c r="U57" s="123" t="s">
        <v>2158</v>
      </c>
      <c r="V57" s="120" t="s">
        <v>2159</v>
      </c>
      <c r="W57" s="120" t="s">
        <v>2160</v>
      </c>
      <c r="X57" s="123" t="s">
        <v>2161</v>
      </c>
      <c r="Y57" s="123" t="s">
        <v>2162</v>
      </c>
      <c r="Z57" s="124" t="s">
        <v>2163</v>
      </c>
      <c r="AA57" s="124" t="s">
        <v>2164</v>
      </c>
      <c r="AB57" s="120" t="s">
        <v>2165</v>
      </c>
      <c r="AC57" s="120" t="s">
        <v>2166</v>
      </c>
      <c r="AD57" s="124" t="s">
        <v>2167</v>
      </c>
      <c r="AE57" s="124" t="s">
        <v>2168</v>
      </c>
      <c r="BG57" s="2">
        <f t="shared" si="5"/>
        <v>34</v>
      </c>
      <c r="BH57" s="128" t="str">
        <f t="shared" ref="BH57:BH88" si="6">IFERROR(INDEX($H$25:$BE$124,$BG57,BH$20),"")</f>
        <v/>
      </c>
      <c r="BI57" s="128" t="str">
        <f t="shared" ref="BI57:BI88" si="7">IFERROR(INDEX($H$25:$BE$124,$BG57,BI$20),"")</f>
        <v/>
      </c>
      <c r="BJ57" s="128">
        <f t="shared" ref="BJ57:BJ88" si="8">IFERROR(IF($BG56+1&gt;$BK$20,$BJ56+1,0),"")</f>
        <v>0</v>
      </c>
    </row>
    <row r="58" spans="1:65" ht="16.5" customHeight="1" x14ac:dyDescent="0.25">
      <c r="A58" s="122" t="s">
        <v>1442</v>
      </c>
      <c r="B58" s="122">
        <v>7</v>
      </c>
      <c r="C58" s="122">
        <v>8</v>
      </c>
      <c r="D58" s="122">
        <f>G48</f>
        <v>24</v>
      </c>
      <c r="E58" s="122">
        <f>G52</f>
        <v>28</v>
      </c>
      <c r="F58" s="122"/>
      <c r="G58" s="16">
        <v>34</v>
      </c>
      <c r="H58" s="120" t="s">
        <v>2169</v>
      </c>
      <c r="I58" s="120" t="s">
        <v>2170</v>
      </c>
      <c r="J58" s="120" t="s">
        <v>1538</v>
      </c>
      <c r="K58" s="120" t="s">
        <v>2171</v>
      </c>
      <c r="L58" s="123" t="s">
        <v>2172</v>
      </c>
      <c r="M58" s="123" t="s">
        <v>2173</v>
      </c>
      <c r="N58" s="120" t="s">
        <v>2174</v>
      </c>
      <c r="O58" s="120" t="s">
        <v>2175</v>
      </c>
      <c r="P58" s="124" t="s">
        <v>2176</v>
      </c>
      <c r="Q58" s="124" t="s">
        <v>2177</v>
      </c>
      <c r="R58" s="123" t="s">
        <v>2178</v>
      </c>
      <c r="S58" s="123" t="s">
        <v>2179</v>
      </c>
      <c r="T58" s="123" t="s">
        <v>2180</v>
      </c>
      <c r="U58" s="123" t="s">
        <v>2181</v>
      </c>
      <c r="V58" s="120" t="s">
        <v>2182</v>
      </c>
      <c r="W58" s="120" t="s">
        <v>2183</v>
      </c>
      <c r="X58" s="123" t="s">
        <v>2184</v>
      </c>
      <c r="Y58" s="123" t="s">
        <v>2185</v>
      </c>
      <c r="Z58" s="124" t="s">
        <v>2186</v>
      </c>
      <c r="AA58" s="124" t="s">
        <v>2187</v>
      </c>
      <c r="AB58" s="120" t="s">
        <v>2188</v>
      </c>
      <c r="AC58" s="120" t="s">
        <v>2189</v>
      </c>
      <c r="AD58" s="124" t="s">
        <v>2190</v>
      </c>
      <c r="AE58" s="124" t="s">
        <v>2191</v>
      </c>
      <c r="BG58" s="2">
        <f t="shared" si="5"/>
        <v>35</v>
      </c>
      <c r="BH58" s="128" t="str">
        <f t="shared" si="6"/>
        <v/>
      </c>
      <c r="BI58" s="128" t="str">
        <f t="shared" si="7"/>
        <v/>
      </c>
      <c r="BJ58" s="128">
        <f t="shared" si="8"/>
        <v>0</v>
      </c>
    </row>
    <row r="59" spans="1:65" ht="16.5" customHeight="1" x14ac:dyDescent="0.25">
      <c r="A59" s="122" t="s">
        <v>1443</v>
      </c>
      <c r="B59" s="122">
        <v>7</v>
      </c>
      <c r="C59" s="122">
        <v>8</v>
      </c>
      <c r="D59" s="122">
        <f>G53</f>
        <v>29</v>
      </c>
      <c r="E59" s="122">
        <f>G56</f>
        <v>32</v>
      </c>
      <c r="F59" s="122"/>
      <c r="G59" s="16">
        <v>35</v>
      </c>
      <c r="H59" s="120" t="s">
        <v>2192</v>
      </c>
      <c r="I59" s="120" t="s">
        <v>2193</v>
      </c>
      <c r="J59" s="120" t="s">
        <v>2194</v>
      </c>
      <c r="K59" s="120" t="s">
        <v>2195</v>
      </c>
      <c r="L59" s="123" t="s">
        <v>1879</v>
      </c>
      <c r="M59" s="123" t="s">
        <v>1880</v>
      </c>
      <c r="N59" s="120" t="s">
        <v>2196</v>
      </c>
      <c r="O59" s="120" t="s">
        <v>2197</v>
      </c>
      <c r="P59" s="124" t="s">
        <v>2198</v>
      </c>
      <c r="Q59" s="124" t="s">
        <v>2199</v>
      </c>
      <c r="R59" s="123" t="s">
        <v>2200</v>
      </c>
      <c r="S59" s="123" t="s">
        <v>2201</v>
      </c>
      <c r="T59" s="123" t="s">
        <v>2202</v>
      </c>
      <c r="U59" s="123" t="s">
        <v>2203</v>
      </c>
      <c r="V59" s="120" t="s">
        <v>2204</v>
      </c>
      <c r="W59" s="120" t="s">
        <v>2205</v>
      </c>
      <c r="X59" s="123" t="s">
        <v>2206</v>
      </c>
      <c r="Y59" s="123" t="s">
        <v>2207</v>
      </c>
      <c r="Z59" s="124" t="s">
        <v>2208</v>
      </c>
      <c r="AA59" s="124" t="s">
        <v>2209</v>
      </c>
      <c r="AB59" s="120" t="s">
        <v>2210</v>
      </c>
      <c r="AC59" s="120" t="s">
        <v>2211</v>
      </c>
      <c r="AD59" s="124" t="s">
        <v>2212</v>
      </c>
      <c r="AE59" s="124" t="s">
        <v>2213</v>
      </c>
      <c r="BG59" s="2">
        <f t="shared" si="5"/>
        <v>36</v>
      </c>
      <c r="BH59" s="128" t="str">
        <f t="shared" si="6"/>
        <v/>
      </c>
      <c r="BI59" s="128" t="str">
        <f t="shared" si="7"/>
        <v/>
      </c>
      <c r="BJ59" s="128">
        <f t="shared" si="8"/>
        <v>0</v>
      </c>
    </row>
    <row r="60" spans="1:65" ht="16.5" customHeight="1" x14ac:dyDescent="0.25">
      <c r="A60" s="122" t="s">
        <v>1444</v>
      </c>
      <c r="B60" s="122">
        <v>7</v>
      </c>
      <c r="C60" s="122">
        <v>8</v>
      </c>
      <c r="D60" s="122">
        <f>G57</f>
        <v>33</v>
      </c>
      <c r="E60" s="122">
        <f>G61</f>
        <v>37</v>
      </c>
      <c r="F60" s="122"/>
      <c r="G60" s="16">
        <v>36</v>
      </c>
      <c r="H60" s="125" t="s">
        <v>2214</v>
      </c>
      <c r="I60" s="125" t="s">
        <v>2215</v>
      </c>
      <c r="J60" s="120" t="s">
        <v>1629</v>
      </c>
      <c r="K60" s="120" t="s">
        <v>2216</v>
      </c>
      <c r="L60" s="123" t="s">
        <v>2217</v>
      </c>
      <c r="M60" s="123" t="s">
        <v>2218</v>
      </c>
      <c r="N60" s="120" t="s">
        <v>2219</v>
      </c>
      <c r="O60" s="120" t="s">
        <v>2220</v>
      </c>
      <c r="P60" s="124" t="s">
        <v>2221</v>
      </c>
      <c r="Q60" s="124" t="s">
        <v>2222</v>
      </c>
      <c r="R60" s="123" t="s">
        <v>2223</v>
      </c>
      <c r="S60" s="123" t="s">
        <v>2224</v>
      </c>
      <c r="T60" s="123" t="s">
        <v>2225</v>
      </c>
      <c r="U60" s="123" t="s">
        <v>2226</v>
      </c>
      <c r="V60" s="120" t="s">
        <v>2227</v>
      </c>
      <c r="W60" s="120" t="s">
        <v>2228</v>
      </c>
      <c r="X60" s="125" t="s">
        <v>2229</v>
      </c>
      <c r="Y60" s="125" t="s">
        <v>2230</v>
      </c>
      <c r="Z60" s="125" t="s">
        <v>2231</v>
      </c>
      <c r="AA60" s="125" t="s">
        <v>2232</v>
      </c>
      <c r="AB60" s="120" t="s">
        <v>2233</v>
      </c>
      <c r="AC60" s="120" t="s">
        <v>2234</v>
      </c>
      <c r="AD60" s="124" t="s">
        <v>2235</v>
      </c>
      <c r="AE60" s="124" t="s">
        <v>2236</v>
      </c>
      <c r="BG60" s="2">
        <f t="shared" si="5"/>
        <v>37</v>
      </c>
      <c r="BH60" s="128" t="str">
        <f t="shared" si="6"/>
        <v/>
      </c>
      <c r="BI60" s="128" t="str">
        <f t="shared" si="7"/>
        <v/>
      </c>
      <c r="BJ60" s="128">
        <f t="shared" si="8"/>
        <v>0</v>
      </c>
    </row>
    <row r="61" spans="1:65" ht="16.5" customHeight="1" x14ac:dyDescent="0.25">
      <c r="A61" s="122" t="s">
        <v>1445</v>
      </c>
      <c r="B61" s="122">
        <v>7</v>
      </c>
      <c r="C61" s="122">
        <v>8</v>
      </c>
      <c r="D61" s="122">
        <f>G62</f>
        <v>38</v>
      </c>
      <c r="E61" s="122">
        <f>G67</f>
        <v>43</v>
      </c>
      <c r="F61" s="122"/>
      <c r="G61" s="16">
        <v>37</v>
      </c>
      <c r="H61" s="125" t="s">
        <v>2237</v>
      </c>
      <c r="I61" s="125" t="s">
        <v>2238</v>
      </c>
      <c r="J61" s="120" t="s">
        <v>2239</v>
      </c>
      <c r="K61" s="120" t="s">
        <v>2240</v>
      </c>
      <c r="L61" s="124" t="s">
        <v>2241</v>
      </c>
      <c r="M61" s="124" t="s">
        <v>2242</v>
      </c>
      <c r="N61" s="120" t="s">
        <v>2243</v>
      </c>
      <c r="O61" s="120" t="s">
        <v>2244</v>
      </c>
      <c r="P61" s="124" t="s">
        <v>2245</v>
      </c>
      <c r="Q61" s="124" t="s">
        <v>2246</v>
      </c>
      <c r="R61" s="123" t="s">
        <v>2247</v>
      </c>
      <c r="S61" s="123" t="s">
        <v>2248</v>
      </c>
      <c r="T61" s="125" t="s">
        <v>2249</v>
      </c>
      <c r="U61" s="125" t="s">
        <v>2250</v>
      </c>
      <c r="V61" s="120" t="s">
        <v>2251</v>
      </c>
      <c r="W61" s="120" t="s">
        <v>2252</v>
      </c>
      <c r="X61" s="125" t="s">
        <v>2253</v>
      </c>
      <c r="Y61" s="125" t="s">
        <v>2254</v>
      </c>
      <c r="Z61" s="125" t="s">
        <v>2255</v>
      </c>
      <c r="AA61" s="125" t="s">
        <v>2256</v>
      </c>
      <c r="AB61" s="120" t="s">
        <v>2257</v>
      </c>
      <c r="AC61" s="120" t="s">
        <v>2258</v>
      </c>
      <c r="AD61" s="124" t="s">
        <v>2259</v>
      </c>
      <c r="AE61" s="124" t="s">
        <v>2260</v>
      </c>
      <c r="BG61" s="2">
        <f t="shared" si="5"/>
        <v>38</v>
      </c>
      <c r="BH61" s="128" t="str">
        <f t="shared" si="6"/>
        <v/>
      </c>
      <c r="BI61" s="128" t="str">
        <f t="shared" si="7"/>
        <v/>
      </c>
      <c r="BJ61" s="128">
        <f t="shared" si="8"/>
        <v>0</v>
      </c>
    </row>
    <row r="62" spans="1:65" ht="16.5" customHeight="1" x14ac:dyDescent="0.25">
      <c r="A62" s="122" t="s">
        <v>1446</v>
      </c>
      <c r="B62" s="122">
        <v>9</v>
      </c>
      <c r="C62" s="122">
        <v>10</v>
      </c>
      <c r="D62" s="122">
        <f>G35</f>
        <v>11</v>
      </c>
      <c r="E62" s="122">
        <f>G39</f>
        <v>15</v>
      </c>
      <c r="F62" s="122"/>
      <c r="G62" s="16">
        <v>38</v>
      </c>
      <c r="H62" s="125" t="s">
        <v>2261</v>
      </c>
      <c r="I62" s="125" t="s">
        <v>2262</v>
      </c>
      <c r="J62" s="125" t="s">
        <v>2263</v>
      </c>
      <c r="K62" s="125" t="s">
        <v>2264</v>
      </c>
      <c r="L62" s="124" t="s">
        <v>2265</v>
      </c>
      <c r="M62" s="124" t="s">
        <v>2266</v>
      </c>
      <c r="N62" s="127" t="s">
        <v>2267</v>
      </c>
      <c r="O62" s="127" t="s">
        <v>2268</v>
      </c>
      <c r="P62" s="123" t="s">
        <v>1533</v>
      </c>
      <c r="Q62" s="123" t="s">
        <v>2269</v>
      </c>
      <c r="R62" s="123" t="s">
        <v>2270</v>
      </c>
      <c r="S62" s="123" t="s">
        <v>2271</v>
      </c>
      <c r="T62" s="125" t="s">
        <v>1684</v>
      </c>
      <c r="U62" s="125" t="s">
        <v>2272</v>
      </c>
      <c r="V62" s="120" t="s">
        <v>2273</v>
      </c>
      <c r="W62" s="120" t="s">
        <v>2274</v>
      </c>
      <c r="X62" s="125" t="s">
        <v>2275</v>
      </c>
      <c r="Y62" s="125" t="s">
        <v>2276</v>
      </c>
      <c r="Z62" s="125" t="s">
        <v>2277</v>
      </c>
      <c r="AA62" s="125" t="s">
        <v>2278</v>
      </c>
      <c r="AB62" s="120" t="s">
        <v>2279</v>
      </c>
      <c r="AC62" s="120" t="s">
        <v>2280</v>
      </c>
      <c r="AD62" s="123" t="s">
        <v>2281</v>
      </c>
      <c r="AE62" s="123" t="s">
        <v>2282</v>
      </c>
      <c r="BG62" s="2">
        <f t="shared" si="5"/>
        <v>39</v>
      </c>
      <c r="BH62" s="128" t="str">
        <f t="shared" si="6"/>
        <v/>
      </c>
      <c r="BI62" s="128" t="str">
        <f t="shared" si="7"/>
        <v/>
      </c>
      <c r="BJ62" s="128">
        <f t="shared" si="8"/>
        <v>0</v>
      </c>
    </row>
    <row r="63" spans="1:65" ht="16.5" customHeight="1" x14ac:dyDescent="0.25">
      <c r="A63" s="122" t="s">
        <v>1447</v>
      </c>
      <c r="B63" s="122">
        <v>9</v>
      </c>
      <c r="C63" s="122">
        <v>10</v>
      </c>
      <c r="D63" s="122">
        <f>G40</f>
        <v>16</v>
      </c>
      <c r="E63" s="122">
        <f>G61</f>
        <v>37</v>
      </c>
      <c r="F63" s="122"/>
      <c r="G63" s="16">
        <v>39</v>
      </c>
      <c r="H63" s="125" t="s">
        <v>2283</v>
      </c>
      <c r="I63" s="125" t="s">
        <v>2284</v>
      </c>
      <c r="J63" s="125" t="s">
        <v>2285</v>
      </c>
      <c r="K63" s="125" t="s">
        <v>2286</v>
      </c>
      <c r="L63" s="124" t="s">
        <v>1877</v>
      </c>
      <c r="M63" s="124" t="s">
        <v>2287</v>
      </c>
      <c r="N63" s="127" t="s">
        <v>2288</v>
      </c>
      <c r="O63" s="127" t="s">
        <v>2289</v>
      </c>
      <c r="P63" s="123" t="s">
        <v>204</v>
      </c>
      <c r="Q63" s="123" t="s">
        <v>2290</v>
      </c>
      <c r="R63" s="123" t="s">
        <v>2291</v>
      </c>
      <c r="S63" s="123" t="s">
        <v>2292</v>
      </c>
      <c r="T63" s="125" t="s">
        <v>2293</v>
      </c>
      <c r="U63" s="125" t="s">
        <v>2294</v>
      </c>
      <c r="V63" s="125" t="s">
        <v>2295</v>
      </c>
      <c r="W63" s="125" t="s">
        <v>2296</v>
      </c>
      <c r="X63" s="125" t="s">
        <v>2297</v>
      </c>
      <c r="Y63" s="125" t="s">
        <v>2298</v>
      </c>
      <c r="Z63" s="125" t="s">
        <v>2299</v>
      </c>
      <c r="AA63" s="125" t="s">
        <v>2300</v>
      </c>
      <c r="AB63" s="120" t="s">
        <v>2301</v>
      </c>
      <c r="AC63" s="120" t="s">
        <v>2302</v>
      </c>
      <c r="AD63" s="123" t="s">
        <v>2303</v>
      </c>
      <c r="AE63" s="123" t="s">
        <v>2304</v>
      </c>
      <c r="BG63" s="2">
        <f t="shared" si="5"/>
        <v>40</v>
      </c>
      <c r="BH63" s="128" t="str">
        <f t="shared" si="6"/>
        <v/>
      </c>
      <c r="BI63" s="128" t="str">
        <f t="shared" si="7"/>
        <v/>
      </c>
      <c r="BJ63" s="128">
        <f t="shared" si="8"/>
        <v>0</v>
      </c>
    </row>
    <row r="64" spans="1:65" ht="16.5" customHeight="1" x14ac:dyDescent="0.25">
      <c r="A64" s="122" t="s">
        <v>1448</v>
      </c>
      <c r="B64" s="122">
        <v>9</v>
      </c>
      <c r="C64" s="122">
        <v>10</v>
      </c>
      <c r="D64" s="122">
        <f>G62</f>
        <v>38</v>
      </c>
      <c r="E64" s="122">
        <f>G71</f>
        <v>47</v>
      </c>
      <c r="G64" s="16">
        <v>40</v>
      </c>
      <c r="H64" s="126" t="s">
        <v>2305</v>
      </c>
      <c r="I64" s="126" t="s">
        <v>2306</v>
      </c>
      <c r="J64" s="125" t="s">
        <v>2307</v>
      </c>
      <c r="K64" s="125" t="s">
        <v>2308</v>
      </c>
      <c r="L64" s="124" t="s">
        <v>2309</v>
      </c>
      <c r="M64" s="124" t="s">
        <v>2310</v>
      </c>
      <c r="N64" s="127" t="s">
        <v>2311</v>
      </c>
      <c r="O64" s="127" t="s">
        <v>2312</v>
      </c>
      <c r="P64" s="123" t="s">
        <v>145</v>
      </c>
      <c r="Q64" s="123" t="s">
        <v>2313</v>
      </c>
      <c r="R64" s="123" t="s">
        <v>2314</v>
      </c>
      <c r="S64" s="123" t="s">
        <v>2315</v>
      </c>
      <c r="T64" s="125" t="s">
        <v>2316</v>
      </c>
      <c r="U64" s="125" t="s">
        <v>2317</v>
      </c>
      <c r="V64" s="125" t="s">
        <v>2318</v>
      </c>
      <c r="W64" s="125" t="s">
        <v>2319</v>
      </c>
      <c r="X64" s="125" t="s">
        <v>2320</v>
      </c>
      <c r="Y64" s="125" t="s">
        <v>2321</v>
      </c>
      <c r="Z64" s="125" t="s">
        <v>2322</v>
      </c>
      <c r="AA64" s="125" t="s">
        <v>2323</v>
      </c>
      <c r="AB64" s="120" t="s">
        <v>2324</v>
      </c>
      <c r="AC64" s="120" t="s">
        <v>2325</v>
      </c>
      <c r="AD64" s="123" t="s">
        <v>2326</v>
      </c>
      <c r="AE64" s="123" t="s">
        <v>2327</v>
      </c>
      <c r="BG64" s="2">
        <f t="shared" si="5"/>
        <v>41</v>
      </c>
      <c r="BH64" s="128" t="str">
        <f t="shared" si="6"/>
        <v/>
      </c>
      <c r="BI64" s="128" t="str">
        <f t="shared" si="7"/>
        <v/>
      </c>
      <c r="BJ64" s="128">
        <f t="shared" si="8"/>
        <v>0</v>
      </c>
    </row>
    <row r="65" spans="1:62" ht="16.5" customHeight="1" x14ac:dyDescent="0.25">
      <c r="A65" s="122" t="s">
        <v>1449</v>
      </c>
      <c r="B65" s="122">
        <v>9</v>
      </c>
      <c r="C65" s="122">
        <v>10</v>
      </c>
      <c r="D65" s="122">
        <f>G72</f>
        <v>48</v>
      </c>
      <c r="E65" s="122">
        <f>G84</f>
        <v>60</v>
      </c>
      <c r="G65" s="16">
        <v>41</v>
      </c>
      <c r="H65" s="126" t="s">
        <v>2328</v>
      </c>
      <c r="I65" s="126" t="s">
        <v>2329</v>
      </c>
      <c r="J65" s="125" t="s">
        <v>2330</v>
      </c>
      <c r="K65" s="125" t="s">
        <v>2331</v>
      </c>
      <c r="L65" s="124" t="s">
        <v>2332</v>
      </c>
      <c r="M65" s="124" t="s">
        <v>2333</v>
      </c>
      <c r="N65" s="127" t="s">
        <v>2334</v>
      </c>
      <c r="O65" s="127" t="s">
        <v>2335</v>
      </c>
      <c r="P65" s="123" t="s">
        <v>1589</v>
      </c>
      <c r="Q65" s="123" t="s">
        <v>2336</v>
      </c>
      <c r="R65" s="123" t="s">
        <v>2337</v>
      </c>
      <c r="S65" s="123" t="s">
        <v>2338</v>
      </c>
      <c r="T65" s="125" t="s">
        <v>2339</v>
      </c>
      <c r="U65" s="125" t="s">
        <v>2340</v>
      </c>
      <c r="V65" s="125" t="s">
        <v>2341</v>
      </c>
      <c r="W65" s="125" t="s">
        <v>2342</v>
      </c>
      <c r="X65" s="125" t="s">
        <v>2343</v>
      </c>
      <c r="Y65" s="125" t="s">
        <v>2344</v>
      </c>
      <c r="Z65" s="120" t="s">
        <v>2345</v>
      </c>
      <c r="AA65" s="120" t="s">
        <v>2346</v>
      </c>
      <c r="AB65" s="120" t="s">
        <v>2347</v>
      </c>
      <c r="AC65" s="120" t="s">
        <v>2348</v>
      </c>
      <c r="AD65" s="123" t="s">
        <v>2349</v>
      </c>
      <c r="AE65" s="123" t="s">
        <v>2350</v>
      </c>
      <c r="BG65" s="2">
        <f t="shared" si="5"/>
        <v>42</v>
      </c>
      <c r="BH65" s="128" t="str">
        <f t="shared" si="6"/>
        <v/>
      </c>
      <c r="BI65" s="128" t="str">
        <f t="shared" si="7"/>
        <v/>
      </c>
      <c r="BJ65" s="128">
        <f t="shared" si="8"/>
        <v>0</v>
      </c>
    </row>
    <row r="66" spans="1:62" ht="16.5" customHeight="1" x14ac:dyDescent="0.25">
      <c r="A66" s="122" t="s">
        <v>1450</v>
      </c>
      <c r="B66" s="122">
        <v>9</v>
      </c>
      <c r="C66" s="122">
        <v>10</v>
      </c>
      <c r="D66" s="122">
        <f>G85</f>
        <v>61</v>
      </c>
      <c r="E66" s="122">
        <f>G91</f>
        <v>67</v>
      </c>
      <c r="G66" s="16">
        <v>42</v>
      </c>
      <c r="H66" s="126" t="s">
        <v>2351</v>
      </c>
      <c r="I66" s="126" t="s">
        <v>2352</v>
      </c>
      <c r="J66" s="16"/>
      <c r="K66" s="16"/>
      <c r="L66" s="124" t="s">
        <v>2037</v>
      </c>
      <c r="M66" s="124" t="s">
        <v>2353</v>
      </c>
      <c r="N66" s="127" t="s">
        <v>2354</v>
      </c>
      <c r="O66" s="127" t="s">
        <v>2355</v>
      </c>
      <c r="P66" s="123" t="s">
        <v>1591</v>
      </c>
      <c r="Q66" s="123" t="s">
        <v>2356</v>
      </c>
      <c r="R66" s="123" t="s">
        <v>2357</v>
      </c>
      <c r="S66" s="123" t="s">
        <v>2358</v>
      </c>
      <c r="T66" s="120" t="s">
        <v>2359</v>
      </c>
      <c r="U66" s="120" t="s">
        <v>2360</v>
      </c>
      <c r="V66" s="125" t="s">
        <v>2361</v>
      </c>
      <c r="W66" s="125" t="s">
        <v>2362</v>
      </c>
      <c r="X66" s="120" t="s">
        <v>2363</v>
      </c>
      <c r="Y66" s="120" t="s">
        <v>2364</v>
      </c>
      <c r="Z66" s="120" t="s">
        <v>2365</v>
      </c>
      <c r="AA66" s="120" t="s">
        <v>2366</v>
      </c>
      <c r="AB66" s="120" t="s">
        <v>2367</v>
      </c>
      <c r="AC66" s="120" t="s">
        <v>2368</v>
      </c>
      <c r="AD66" s="123" t="s">
        <v>2369</v>
      </c>
      <c r="AE66" s="123" t="s">
        <v>2370</v>
      </c>
      <c r="BG66" s="2">
        <f t="shared" si="5"/>
        <v>43</v>
      </c>
      <c r="BH66" s="128" t="str">
        <f t="shared" si="6"/>
        <v/>
      </c>
      <c r="BI66" s="128" t="str">
        <f t="shared" si="7"/>
        <v/>
      </c>
      <c r="BJ66" s="128">
        <f t="shared" si="8"/>
        <v>0</v>
      </c>
    </row>
    <row r="67" spans="1:62" ht="16.5" customHeight="1" x14ac:dyDescent="0.25">
      <c r="A67" s="122" t="s">
        <v>1451</v>
      </c>
      <c r="B67" s="122">
        <v>9</v>
      </c>
      <c r="C67" s="122">
        <v>10</v>
      </c>
      <c r="D67" s="122">
        <f>G92</f>
        <v>68</v>
      </c>
      <c r="E67" s="122">
        <f>G97</f>
        <v>73</v>
      </c>
      <c r="G67" s="16">
        <v>43</v>
      </c>
      <c r="H67" s="126" t="s">
        <v>2371</v>
      </c>
      <c r="I67" s="126" t="s">
        <v>2372</v>
      </c>
      <c r="J67" s="16"/>
      <c r="K67" s="16"/>
      <c r="L67" s="124" t="s">
        <v>2373</v>
      </c>
      <c r="M67" s="124" t="s">
        <v>2374</v>
      </c>
      <c r="N67" s="127" t="s">
        <v>2375</v>
      </c>
      <c r="O67" s="127" t="s">
        <v>2376</v>
      </c>
      <c r="P67" s="123" t="s">
        <v>2377</v>
      </c>
      <c r="Q67" s="123" t="s">
        <v>2378</v>
      </c>
      <c r="R67" s="123" t="s">
        <v>2379</v>
      </c>
      <c r="S67" s="123" t="s">
        <v>2380</v>
      </c>
      <c r="T67" s="120" t="s">
        <v>1684</v>
      </c>
      <c r="U67" s="120" t="s">
        <v>2381</v>
      </c>
      <c r="V67" s="125" t="s">
        <v>2382</v>
      </c>
      <c r="W67" s="125" t="s">
        <v>2383</v>
      </c>
      <c r="X67" s="120" t="s">
        <v>2384</v>
      </c>
      <c r="Y67" s="120" t="s">
        <v>2385</v>
      </c>
      <c r="Z67" s="120" t="s">
        <v>2386</v>
      </c>
      <c r="AA67" s="120" t="s">
        <v>2387</v>
      </c>
      <c r="AB67" s="120" t="s">
        <v>2388</v>
      </c>
      <c r="AC67" s="120" t="s">
        <v>2389</v>
      </c>
      <c r="AD67" s="124" t="s">
        <v>2390</v>
      </c>
      <c r="AE67" s="124" t="s">
        <v>2391</v>
      </c>
      <c r="BG67" s="2">
        <f t="shared" si="5"/>
        <v>44</v>
      </c>
      <c r="BH67" s="128" t="str">
        <f t="shared" si="6"/>
        <v/>
      </c>
      <c r="BI67" s="128" t="str">
        <f t="shared" si="7"/>
        <v/>
      </c>
      <c r="BJ67" s="128">
        <f t="shared" si="8"/>
        <v>0</v>
      </c>
    </row>
    <row r="68" spans="1:62" ht="16.5" customHeight="1" x14ac:dyDescent="0.25">
      <c r="A68" s="122" t="s">
        <v>1452</v>
      </c>
      <c r="B68" s="122">
        <v>9</v>
      </c>
      <c r="C68" s="122">
        <v>10</v>
      </c>
      <c r="D68" s="122">
        <f>G98</f>
        <v>74</v>
      </c>
      <c r="E68" s="122">
        <f>G102</f>
        <v>78</v>
      </c>
      <c r="G68" s="16">
        <v>44</v>
      </c>
      <c r="H68" s="126" t="s">
        <v>2392</v>
      </c>
      <c r="I68" s="126" t="s">
        <v>2393</v>
      </c>
      <c r="J68" s="16"/>
      <c r="K68" s="16"/>
      <c r="L68" s="123" t="s">
        <v>2394</v>
      </c>
      <c r="M68" s="123" t="s">
        <v>2395</v>
      </c>
      <c r="N68" s="16"/>
      <c r="O68" s="16"/>
      <c r="P68" s="123" t="s">
        <v>2396</v>
      </c>
      <c r="Q68" s="123" t="s">
        <v>2397</v>
      </c>
      <c r="R68" s="123" t="s">
        <v>2398</v>
      </c>
      <c r="S68" s="123" t="s">
        <v>2399</v>
      </c>
      <c r="T68" s="120" t="s">
        <v>2400</v>
      </c>
      <c r="U68" s="120" t="s">
        <v>2401</v>
      </c>
      <c r="V68" s="125" t="s">
        <v>2402</v>
      </c>
      <c r="W68" s="125" t="s">
        <v>2403</v>
      </c>
      <c r="X68" s="120" t="s">
        <v>2404</v>
      </c>
      <c r="Y68" s="120" t="s">
        <v>2405</v>
      </c>
      <c r="Z68" s="120" t="s">
        <v>2406</v>
      </c>
      <c r="AA68" s="120" t="s">
        <v>2407</v>
      </c>
      <c r="AB68" s="120" t="s">
        <v>2408</v>
      </c>
      <c r="AC68" s="120" t="s">
        <v>2409</v>
      </c>
      <c r="AD68" s="124" t="s">
        <v>2410</v>
      </c>
      <c r="AE68" s="124" t="s">
        <v>2411</v>
      </c>
      <c r="BG68" s="2">
        <f t="shared" si="5"/>
        <v>45</v>
      </c>
      <c r="BH68" s="128" t="str">
        <f t="shared" si="6"/>
        <v/>
      </c>
      <c r="BI68" s="128" t="str">
        <f t="shared" si="7"/>
        <v/>
      </c>
      <c r="BJ68" s="128">
        <f t="shared" si="8"/>
        <v>0</v>
      </c>
    </row>
    <row r="69" spans="1:62" ht="16.5" customHeight="1" x14ac:dyDescent="0.25">
      <c r="A69" s="122" t="s">
        <v>1453</v>
      </c>
      <c r="B69" s="122">
        <v>9</v>
      </c>
      <c r="C69" s="122">
        <v>10</v>
      </c>
      <c r="D69" s="122">
        <f>G103</f>
        <v>79</v>
      </c>
      <c r="E69" s="122">
        <f>G108</f>
        <v>84</v>
      </c>
      <c r="G69" s="16">
        <v>45</v>
      </c>
      <c r="H69" s="16"/>
      <c r="I69" s="16"/>
      <c r="J69" s="16"/>
      <c r="K69" s="16"/>
      <c r="L69" s="123" t="s">
        <v>1877</v>
      </c>
      <c r="M69" s="123" t="s">
        <v>2412</v>
      </c>
      <c r="N69" s="16"/>
      <c r="O69" s="16"/>
      <c r="P69" s="123" t="s">
        <v>2413</v>
      </c>
      <c r="Q69" s="123" t="s">
        <v>2414</v>
      </c>
      <c r="R69" s="123" t="s">
        <v>2415</v>
      </c>
      <c r="S69" s="123" t="s">
        <v>2416</v>
      </c>
      <c r="T69" s="120" t="s">
        <v>2417</v>
      </c>
      <c r="U69" s="120" t="s">
        <v>2418</v>
      </c>
      <c r="V69" s="16"/>
      <c r="W69" s="16"/>
      <c r="X69" s="120" t="s">
        <v>2419</v>
      </c>
      <c r="Y69" s="120" t="s">
        <v>2420</v>
      </c>
      <c r="Z69" s="120" t="s">
        <v>2421</v>
      </c>
      <c r="AA69" s="120" t="s">
        <v>2422</v>
      </c>
      <c r="AB69" s="120" t="s">
        <v>2423</v>
      </c>
      <c r="AC69" s="120" t="s">
        <v>2424</v>
      </c>
      <c r="AD69" s="124" t="s">
        <v>2425</v>
      </c>
      <c r="AE69" s="124" t="s">
        <v>2426</v>
      </c>
      <c r="BG69" s="2">
        <f t="shared" si="5"/>
        <v>46</v>
      </c>
      <c r="BH69" s="128" t="str">
        <f t="shared" si="6"/>
        <v/>
      </c>
      <c r="BI69" s="128" t="str">
        <f t="shared" si="7"/>
        <v/>
      </c>
      <c r="BJ69" s="128">
        <f t="shared" si="8"/>
        <v>0</v>
      </c>
    </row>
    <row r="70" spans="1:62" ht="16.5" customHeight="1" x14ac:dyDescent="0.25">
      <c r="A70" s="122" t="s">
        <v>1454</v>
      </c>
      <c r="B70" s="122">
        <v>11</v>
      </c>
      <c r="C70" s="122">
        <v>12</v>
      </c>
      <c r="D70" s="122">
        <f>G50</f>
        <v>26</v>
      </c>
      <c r="E70" s="122">
        <f>G53</f>
        <v>29</v>
      </c>
      <c r="G70" s="16">
        <v>46</v>
      </c>
      <c r="H70" s="16"/>
      <c r="I70" s="16"/>
      <c r="J70" s="16"/>
      <c r="K70" s="16"/>
      <c r="L70" s="123" t="s">
        <v>2427</v>
      </c>
      <c r="M70" s="123" t="s">
        <v>2428</v>
      </c>
      <c r="N70" s="16"/>
      <c r="O70" s="16"/>
      <c r="P70" s="123" t="s">
        <v>2429</v>
      </c>
      <c r="Q70" s="123" t="s">
        <v>2430</v>
      </c>
      <c r="R70" s="123" t="s">
        <v>2431</v>
      </c>
      <c r="S70" s="123" t="s">
        <v>2432</v>
      </c>
      <c r="T70" s="120" t="s">
        <v>2433</v>
      </c>
      <c r="U70" s="120" t="s">
        <v>2434</v>
      </c>
      <c r="V70" s="16"/>
      <c r="W70" s="16"/>
      <c r="X70" s="120" t="s">
        <v>2435</v>
      </c>
      <c r="Y70" s="120" t="s">
        <v>2436</v>
      </c>
      <c r="Z70" s="125" t="s">
        <v>2437</v>
      </c>
      <c r="AA70" s="125" t="s">
        <v>2438</v>
      </c>
      <c r="AB70" s="120" t="s">
        <v>2439</v>
      </c>
      <c r="AC70" s="120" t="s">
        <v>2440</v>
      </c>
      <c r="AD70" s="124" t="s">
        <v>2441</v>
      </c>
      <c r="AE70" s="124" t="s">
        <v>2442</v>
      </c>
      <c r="BG70" s="2">
        <f t="shared" si="5"/>
        <v>47</v>
      </c>
      <c r="BH70" s="128" t="str">
        <f t="shared" si="6"/>
        <v/>
      </c>
      <c r="BI70" s="128" t="str">
        <f t="shared" si="7"/>
        <v/>
      </c>
      <c r="BJ70" s="128">
        <f t="shared" si="8"/>
        <v>0</v>
      </c>
    </row>
    <row r="71" spans="1:62" ht="16.5" customHeight="1" x14ac:dyDescent="0.25">
      <c r="A71" s="122" t="s">
        <v>1455</v>
      </c>
      <c r="B71" s="122">
        <v>11</v>
      </c>
      <c r="C71" s="122">
        <v>12</v>
      </c>
      <c r="D71" s="122">
        <f>G54</f>
        <v>30</v>
      </c>
      <c r="E71" s="122">
        <f>G57</f>
        <v>33</v>
      </c>
      <c r="G71" s="16">
        <v>47</v>
      </c>
      <c r="H71" s="16"/>
      <c r="I71" s="16"/>
      <c r="J71" s="16"/>
      <c r="K71" s="16"/>
      <c r="L71" s="123" t="s">
        <v>2443</v>
      </c>
      <c r="M71" s="123" t="s">
        <v>2444</v>
      </c>
      <c r="N71" s="16"/>
      <c r="O71" s="16"/>
      <c r="P71" s="123" t="s">
        <v>2445</v>
      </c>
      <c r="Q71" s="123" t="s">
        <v>2446</v>
      </c>
      <c r="R71" s="123" t="s">
        <v>2447</v>
      </c>
      <c r="S71" s="123" t="s">
        <v>2448</v>
      </c>
      <c r="T71" s="127" t="s">
        <v>2449</v>
      </c>
      <c r="U71" s="127" t="s">
        <v>2450</v>
      </c>
      <c r="V71" s="16"/>
      <c r="W71" s="16"/>
      <c r="X71" s="125" t="s">
        <v>2451</v>
      </c>
      <c r="Y71" s="125" t="s">
        <v>2452</v>
      </c>
      <c r="Z71" s="125" t="s">
        <v>2453</v>
      </c>
      <c r="AA71" s="125" t="s">
        <v>2454</v>
      </c>
      <c r="AB71" s="120" t="s">
        <v>2455</v>
      </c>
      <c r="AC71" s="120" t="s">
        <v>2456</v>
      </c>
      <c r="AD71" s="124" t="s">
        <v>2457</v>
      </c>
      <c r="AE71" s="124" t="s">
        <v>2458</v>
      </c>
      <c r="BG71" s="2">
        <f t="shared" si="5"/>
        <v>48</v>
      </c>
      <c r="BH71" s="128" t="str">
        <f t="shared" si="6"/>
        <v/>
      </c>
      <c r="BI71" s="128" t="str">
        <f t="shared" si="7"/>
        <v/>
      </c>
      <c r="BJ71" s="128">
        <f t="shared" si="8"/>
        <v>0</v>
      </c>
    </row>
    <row r="72" spans="1:62" ht="16.5" customHeight="1" x14ac:dyDescent="0.25">
      <c r="A72" s="122" t="s">
        <v>1456</v>
      </c>
      <c r="B72" s="122">
        <v>11</v>
      </c>
      <c r="C72" s="122">
        <v>12</v>
      </c>
      <c r="D72" s="122">
        <f>G58</f>
        <v>34</v>
      </c>
      <c r="E72" s="122">
        <f>G73</f>
        <v>49</v>
      </c>
      <c r="G72" s="16">
        <v>48</v>
      </c>
      <c r="H72" s="16"/>
      <c r="I72" s="16"/>
      <c r="J72" s="16"/>
      <c r="K72" s="16"/>
      <c r="L72" s="123" t="s">
        <v>2459</v>
      </c>
      <c r="M72" s="123" t="s">
        <v>2460</v>
      </c>
      <c r="N72" s="16"/>
      <c r="O72" s="16"/>
      <c r="P72" s="125" t="s">
        <v>2461</v>
      </c>
      <c r="Q72" s="125" t="s">
        <v>2462</v>
      </c>
      <c r="R72" s="123" t="s">
        <v>2463</v>
      </c>
      <c r="S72" s="123" t="s">
        <v>2464</v>
      </c>
      <c r="T72" s="127" t="s">
        <v>1684</v>
      </c>
      <c r="U72" s="127" t="s">
        <v>2465</v>
      </c>
      <c r="V72" s="16"/>
      <c r="W72" s="16"/>
      <c r="X72" s="125" t="s">
        <v>1063</v>
      </c>
      <c r="Y72" s="125" t="s">
        <v>2466</v>
      </c>
      <c r="Z72" s="125" t="s">
        <v>2467</v>
      </c>
      <c r="AA72" s="125" t="s">
        <v>2468</v>
      </c>
      <c r="AB72" s="120" t="s">
        <v>2469</v>
      </c>
      <c r="AC72" s="120" t="s">
        <v>2470</v>
      </c>
      <c r="AD72" s="123" t="s">
        <v>2471</v>
      </c>
      <c r="AE72" s="123" t="s">
        <v>2472</v>
      </c>
      <c r="BG72" s="2">
        <f t="shared" si="5"/>
        <v>49</v>
      </c>
      <c r="BH72" s="128" t="str">
        <f t="shared" si="6"/>
        <v/>
      </c>
      <c r="BI72" s="128" t="str">
        <f t="shared" si="7"/>
        <v/>
      </c>
      <c r="BJ72" s="128">
        <f t="shared" si="8"/>
        <v>0</v>
      </c>
    </row>
    <row r="73" spans="1:62" ht="16.5" customHeight="1" x14ac:dyDescent="0.25">
      <c r="A73" s="122" t="s">
        <v>1457</v>
      </c>
      <c r="B73" s="122">
        <v>11</v>
      </c>
      <c r="C73" s="122">
        <v>12</v>
      </c>
      <c r="D73" s="122">
        <f>G74</f>
        <v>50</v>
      </c>
      <c r="E73" s="122">
        <f>G78</f>
        <v>54</v>
      </c>
      <c r="G73" s="16">
        <v>49</v>
      </c>
      <c r="H73" s="16"/>
      <c r="I73" s="16"/>
      <c r="J73" s="16"/>
      <c r="K73" s="16"/>
      <c r="L73" s="123" t="s">
        <v>2037</v>
      </c>
      <c r="M73" s="123" t="s">
        <v>2473</v>
      </c>
      <c r="N73" s="16"/>
      <c r="O73" s="16"/>
      <c r="P73" s="125" t="s">
        <v>2474</v>
      </c>
      <c r="Q73" s="125" t="s">
        <v>2475</v>
      </c>
      <c r="R73" s="123" t="s">
        <v>2476</v>
      </c>
      <c r="S73" s="123" t="s">
        <v>2477</v>
      </c>
      <c r="T73" s="127" t="s">
        <v>2478</v>
      </c>
      <c r="U73" s="127" t="s">
        <v>2479</v>
      </c>
      <c r="V73" s="16"/>
      <c r="W73" s="16"/>
      <c r="X73" s="125" t="s">
        <v>2480</v>
      </c>
      <c r="Y73" s="125" t="s">
        <v>2481</v>
      </c>
      <c r="Z73" s="125" t="s">
        <v>2482</v>
      </c>
      <c r="AA73" s="125" t="s">
        <v>2483</v>
      </c>
      <c r="AB73" s="120" t="s">
        <v>2484</v>
      </c>
      <c r="AC73" s="120" t="s">
        <v>2485</v>
      </c>
      <c r="AD73" s="123" t="s">
        <v>2486</v>
      </c>
      <c r="AE73" s="123" t="s">
        <v>2487</v>
      </c>
      <c r="BG73" s="2">
        <f t="shared" si="5"/>
        <v>50</v>
      </c>
      <c r="BH73" s="128" t="str">
        <f t="shared" si="6"/>
        <v/>
      </c>
      <c r="BI73" s="128" t="str">
        <f t="shared" si="7"/>
        <v/>
      </c>
      <c r="BJ73" s="128">
        <f t="shared" si="8"/>
        <v>0</v>
      </c>
    </row>
    <row r="74" spans="1:62" ht="16.5" customHeight="1" x14ac:dyDescent="0.25">
      <c r="A74" s="122" t="s">
        <v>1458</v>
      </c>
      <c r="B74" s="122">
        <v>11</v>
      </c>
      <c r="C74" s="122">
        <v>12</v>
      </c>
      <c r="D74" s="122">
        <f>G79</f>
        <v>55</v>
      </c>
      <c r="E74" s="122">
        <f>G82</f>
        <v>58</v>
      </c>
      <c r="G74" s="16">
        <v>50</v>
      </c>
      <c r="H74" s="16"/>
      <c r="I74" s="16"/>
      <c r="J74" s="16"/>
      <c r="K74" s="16"/>
      <c r="L74" s="123" t="s">
        <v>2488</v>
      </c>
      <c r="M74" s="123" t="s">
        <v>2489</v>
      </c>
      <c r="N74" s="16"/>
      <c r="O74" s="16"/>
      <c r="P74" s="125" t="s">
        <v>2490</v>
      </c>
      <c r="Q74" s="125" t="s">
        <v>2491</v>
      </c>
      <c r="R74" s="125" t="s">
        <v>2492</v>
      </c>
      <c r="S74" s="125" t="s">
        <v>2493</v>
      </c>
      <c r="T74" s="127" t="s">
        <v>2494</v>
      </c>
      <c r="U74" s="127" t="s">
        <v>2495</v>
      </c>
      <c r="V74" s="16"/>
      <c r="W74" s="16"/>
      <c r="X74" s="125" t="s">
        <v>2496</v>
      </c>
      <c r="Y74" s="125" t="s">
        <v>2497</v>
      </c>
      <c r="Z74" s="125" t="s">
        <v>2498</v>
      </c>
      <c r="AA74" s="125" t="s">
        <v>2499</v>
      </c>
      <c r="AB74" s="121" t="s">
        <v>2500</v>
      </c>
      <c r="AC74" s="121" t="s">
        <v>2501</v>
      </c>
      <c r="AD74" s="123" t="s">
        <v>2502</v>
      </c>
      <c r="AE74" s="123" t="s">
        <v>2503</v>
      </c>
      <c r="BG74" s="2">
        <f t="shared" si="5"/>
        <v>51</v>
      </c>
      <c r="BH74" s="128" t="str">
        <f t="shared" si="6"/>
        <v/>
      </c>
      <c r="BI74" s="128" t="str">
        <f t="shared" si="7"/>
        <v/>
      </c>
      <c r="BJ74" s="128">
        <f t="shared" si="8"/>
        <v>0</v>
      </c>
    </row>
    <row r="75" spans="1:62" ht="16.5" customHeight="1" x14ac:dyDescent="0.25">
      <c r="A75" s="122" t="s">
        <v>1459</v>
      </c>
      <c r="B75" s="122">
        <v>11</v>
      </c>
      <c r="C75" s="122">
        <v>12</v>
      </c>
      <c r="D75" s="122">
        <f>G83</f>
        <v>59</v>
      </c>
      <c r="E75" s="122">
        <f>G86</f>
        <v>62</v>
      </c>
      <c r="G75" s="16">
        <v>51</v>
      </c>
      <c r="H75" s="16"/>
      <c r="I75" s="16"/>
      <c r="J75" s="16"/>
      <c r="K75" s="16"/>
      <c r="L75" s="124" t="s">
        <v>2504</v>
      </c>
      <c r="M75" s="124" t="s">
        <v>2505</v>
      </c>
      <c r="N75" s="16"/>
      <c r="O75" s="16"/>
      <c r="P75" s="125" t="s">
        <v>2506</v>
      </c>
      <c r="Q75" s="125" t="s">
        <v>2507</v>
      </c>
      <c r="R75" s="125" t="s">
        <v>2508</v>
      </c>
      <c r="S75" s="125" t="s">
        <v>2509</v>
      </c>
      <c r="T75" s="127" t="s">
        <v>2510</v>
      </c>
      <c r="U75" s="127" t="s">
        <v>2511</v>
      </c>
      <c r="V75" s="16"/>
      <c r="W75" s="16"/>
      <c r="X75" s="125" t="s">
        <v>2512</v>
      </c>
      <c r="Y75" s="125" t="s">
        <v>2513</v>
      </c>
      <c r="Z75" s="125" t="s">
        <v>2514</v>
      </c>
      <c r="AA75" s="125" t="s">
        <v>2515</v>
      </c>
      <c r="AB75" s="121" t="s">
        <v>2516</v>
      </c>
      <c r="AC75" s="121" t="s">
        <v>2517</v>
      </c>
      <c r="AD75" s="123" t="s">
        <v>2518</v>
      </c>
      <c r="AE75" s="123" t="s">
        <v>2519</v>
      </c>
      <c r="BG75" s="2">
        <f t="shared" si="5"/>
        <v>52</v>
      </c>
      <c r="BH75" s="128" t="str">
        <f t="shared" si="6"/>
        <v/>
      </c>
      <c r="BI75" s="128" t="str">
        <f t="shared" si="7"/>
        <v/>
      </c>
      <c r="BJ75" s="128">
        <f t="shared" si="8"/>
        <v>0</v>
      </c>
    </row>
    <row r="76" spans="1:62" ht="16.5" customHeight="1" x14ac:dyDescent="0.25">
      <c r="A76" s="122" t="s">
        <v>1460</v>
      </c>
      <c r="B76" s="122">
        <v>11</v>
      </c>
      <c r="C76" s="122">
        <v>12</v>
      </c>
      <c r="D76" s="122">
        <f>G87</f>
        <v>63</v>
      </c>
      <c r="E76" s="122">
        <f>G90</f>
        <v>66</v>
      </c>
      <c r="G76" s="16">
        <v>52</v>
      </c>
      <c r="H76" s="16"/>
      <c r="I76" s="16"/>
      <c r="J76" s="16"/>
      <c r="K76" s="16"/>
      <c r="L76" s="124" t="s">
        <v>2520</v>
      </c>
      <c r="M76" s="124" t="s">
        <v>2521</v>
      </c>
      <c r="N76" s="16"/>
      <c r="O76" s="16"/>
      <c r="P76" s="125" t="s">
        <v>2522</v>
      </c>
      <c r="Q76" s="125" t="s">
        <v>2523</v>
      </c>
      <c r="R76" s="125" t="s">
        <v>2524</v>
      </c>
      <c r="S76" s="125" t="s">
        <v>2525</v>
      </c>
      <c r="T76" s="16"/>
      <c r="U76" s="16"/>
      <c r="V76" s="16"/>
      <c r="W76" s="16"/>
      <c r="X76" s="120" t="s">
        <v>2526</v>
      </c>
      <c r="Y76" s="120" t="s">
        <v>2527</v>
      </c>
      <c r="Z76" s="16"/>
      <c r="AA76" s="16"/>
      <c r="AB76" s="121" t="s">
        <v>2528</v>
      </c>
      <c r="AC76" s="121" t="s">
        <v>2529</v>
      </c>
      <c r="AD76" s="123" t="s">
        <v>2530</v>
      </c>
      <c r="AE76" s="123" t="s">
        <v>2531</v>
      </c>
      <c r="BG76" s="2">
        <f t="shared" si="5"/>
        <v>53</v>
      </c>
      <c r="BH76" s="128" t="str">
        <f t="shared" si="6"/>
        <v/>
      </c>
      <c r="BI76" s="128" t="str">
        <f t="shared" si="7"/>
        <v/>
      </c>
      <c r="BJ76" s="128">
        <f t="shared" si="8"/>
        <v>0</v>
      </c>
    </row>
    <row r="77" spans="1:62" ht="16.5" customHeight="1" x14ac:dyDescent="0.25">
      <c r="A77" s="122" t="s">
        <v>1461</v>
      </c>
      <c r="B77" s="122">
        <v>13</v>
      </c>
      <c r="C77" s="122">
        <v>14</v>
      </c>
      <c r="D77" s="122">
        <f>G46</f>
        <v>22</v>
      </c>
      <c r="E77" s="122">
        <f>G50</f>
        <v>26</v>
      </c>
      <c r="G77" s="16">
        <v>53</v>
      </c>
      <c r="H77" s="16"/>
      <c r="I77" s="16"/>
      <c r="J77" s="16"/>
      <c r="K77" s="16"/>
      <c r="L77" s="124" t="s">
        <v>2532</v>
      </c>
      <c r="M77" s="124" t="s">
        <v>2533</v>
      </c>
      <c r="N77" s="16"/>
      <c r="O77" s="16"/>
      <c r="P77" s="125" t="s">
        <v>2534</v>
      </c>
      <c r="Q77" s="125" t="s">
        <v>2535</v>
      </c>
      <c r="R77" s="125" t="s">
        <v>2536</v>
      </c>
      <c r="S77" s="125" t="s">
        <v>2537</v>
      </c>
      <c r="T77" s="16"/>
      <c r="U77" s="16"/>
      <c r="V77" s="16"/>
      <c r="W77" s="16"/>
      <c r="X77" s="120" t="s">
        <v>2538</v>
      </c>
      <c r="Y77" s="120" t="s">
        <v>2539</v>
      </c>
      <c r="Z77" s="16"/>
      <c r="AA77" s="16"/>
      <c r="AB77" s="121" t="s">
        <v>2540</v>
      </c>
      <c r="AC77" s="121" t="s">
        <v>2541</v>
      </c>
      <c r="AD77" s="124" t="s">
        <v>2542</v>
      </c>
      <c r="AE77" s="124" t="s">
        <v>2543</v>
      </c>
      <c r="BG77" s="2">
        <f t="shared" si="5"/>
        <v>54</v>
      </c>
      <c r="BH77" s="128" t="str">
        <f t="shared" si="6"/>
        <v/>
      </c>
      <c r="BI77" s="128" t="str">
        <f t="shared" si="7"/>
        <v/>
      </c>
      <c r="BJ77" s="128">
        <f t="shared" si="8"/>
        <v>0</v>
      </c>
    </row>
    <row r="78" spans="1:62" ht="16.5" customHeight="1" x14ac:dyDescent="0.25">
      <c r="A78" s="122" t="s">
        <v>1462</v>
      </c>
      <c r="B78" s="122">
        <v>13</v>
      </c>
      <c r="C78" s="122">
        <v>14</v>
      </c>
      <c r="D78" s="122">
        <f>G51</f>
        <v>27</v>
      </c>
      <c r="E78" s="122">
        <f>G55</f>
        <v>31</v>
      </c>
      <c r="G78" s="16">
        <v>54</v>
      </c>
      <c r="H78" s="16"/>
      <c r="I78" s="16"/>
      <c r="J78" s="16"/>
      <c r="K78" s="16"/>
      <c r="L78" s="124" t="s">
        <v>2544</v>
      </c>
      <c r="M78" s="124" t="s">
        <v>2545</v>
      </c>
      <c r="N78" s="16"/>
      <c r="O78" s="16"/>
      <c r="P78" s="125" t="s">
        <v>2546</v>
      </c>
      <c r="Q78" s="125" t="s">
        <v>2547</v>
      </c>
      <c r="R78" s="125" t="s">
        <v>2548</v>
      </c>
      <c r="S78" s="125" t="s">
        <v>2549</v>
      </c>
      <c r="T78" s="16"/>
      <c r="U78" s="16"/>
      <c r="V78" s="16"/>
      <c r="W78" s="16"/>
      <c r="X78" s="120" t="s">
        <v>2550</v>
      </c>
      <c r="Y78" s="120" t="s">
        <v>2551</v>
      </c>
      <c r="Z78" s="16"/>
      <c r="AA78" s="16"/>
      <c r="AB78" s="121" t="s">
        <v>2552</v>
      </c>
      <c r="AC78" s="121" t="s">
        <v>2553</v>
      </c>
      <c r="AD78" s="124" t="s">
        <v>2554</v>
      </c>
      <c r="AE78" s="124" t="s">
        <v>2555</v>
      </c>
      <c r="BG78" s="2">
        <f t="shared" si="5"/>
        <v>55</v>
      </c>
      <c r="BH78" s="128" t="str">
        <f t="shared" si="6"/>
        <v/>
      </c>
      <c r="BI78" s="128" t="str">
        <f t="shared" si="7"/>
        <v/>
      </c>
      <c r="BJ78" s="128">
        <f t="shared" si="8"/>
        <v>0</v>
      </c>
    </row>
    <row r="79" spans="1:62" ht="16.5" customHeight="1" x14ac:dyDescent="0.25">
      <c r="A79" s="122" t="s">
        <v>1463</v>
      </c>
      <c r="B79" s="122">
        <v>13</v>
      </c>
      <c r="C79" s="122">
        <v>14</v>
      </c>
      <c r="D79" s="122">
        <f>G56</f>
        <v>32</v>
      </c>
      <c r="E79" s="122">
        <f>G60</f>
        <v>36</v>
      </c>
      <c r="G79" s="16">
        <v>55</v>
      </c>
      <c r="H79" s="16"/>
      <c r="I79" s="16"/>
      <c r="J79" s="16"/>
      <c r="K79" s="16"/>
      <c r="L79" s="124" t="s">
        <v>2037</v>
      </c>
      <c r="M79" s="124" t="s">
        <v>2556</v>
      </c>
      <c r="N79" s="16"/>
      <c r="O79" s="16"/>
      <c r="P79" s="125" t="s">
        <v>2557</v>
      </c>
      <c r="Q79" s="125" t="s">
        <v>2558</v>
      </c>
      <c r="R79" s="120" t="s">
        <v>2559</v>
      </c>
      <c r="S79" s="120" t="s">
        <v>2560</v>
      </c>
      <c r="T79" s="16"/>
      <c r="U79" s="16"/>
      <c r="V79" s="16"/>
      <c r="W79" s="16"/>
      <c r="X79" s="120" t="s">
        <v>2561</v>
      </c>
      <c r="Y79" s="120" t="s">
        <v>2562</v>
      </c>
      <c r="Z79" s="16"/>
      <c r="AA79" s="16"/>
      <c r="AB79" s="121" t="s">
        <v>2563</v>
      </c>
      <c r="AC79" s="121" t="s">
        <v>2564</v>
      </c>
      <c r="AD79" s="124" t="s">
        <v>2565</v>
      </c>
      <c r="AE79" s="124" t="s">
        <v>2566</v>
      </c>
      <c r="BG79" s="2">
        <f t="shared" si="5"/>
        <v>56</v>
      </c>
      <c r="BH79" s="128" t="str">
        <f t="shared" si="6"/>
        <v/>
      </c>
      <c r="BI79" s="128" t="str">
        <f t="shared" si="7"/>
        <v/>
      </c>
      <c r="BJ79" s="128">
        <f t="shared" si="8"/>
        <v>0</v>
      </c>
    </row>
    <row r="80" spans="1:62" ht="16.5" customHeight="1" x14ac:dyDescent="0.25">
      <c r="A80" s="122" t="s">
        <v>1464</v>
      </c>
      <c r="B80" s="122">
        <v>13</v>
      </c>
      <c r="C80" s="122">
        <v>14</v>
      </c>
      <c r="D80" s="122">
        <f>G61</f>
        <v>37</v>
      </c>
      <c r="E80" s="122">
        <f>G65</f>
        <v>41</v>
      </c>
      <c r="G80" s="16">
        <v>56</v>
      </c>
      <c r="H80" s="16"/>
      <c r="I80" s="16"/>
      <c r="J80" s="16"/>
      <c r="K80" s="16"/>
      <c r="L80" s="124" t="s">
        <v>2567</v>
      </c>
      <c r="M80" s="124" t="s">
        <v>2568</v>
      </c>
      <c r="N80" s="16"/>
      <c r="O80" s="16"/>
      <c r="P80" s="125" t="s">
        <v>2569</v>
      </c>
      <c r="Q80" s="125" t="s">
        <v>2570</v>
      </c>
      <c r="R80" s="120" t="s">
        <v>2571</v>
      </c>
      <c r="S80" s="120" t="s">
        <v>2572</v>
      </c>
      <c r="T80" s="16"/>
      <c r="U80" s="16"/>
      <c r="V80" s="16"/>
      <c r="W80" s="16"/>
      <c r="X80" s="120" t="s">
        <v>2573</v>
      </c>
      <c r="Y80" s="120" t="s">
        <v>2574</v>
      </c>
      <c r="Z80" s="16"/>
      <c r="AA80" s="16"/>
      <c r="AB80" s="121" t="s">
        <v>2575</v>
      </c>
      <c r="AC80" s="121" t="s">
        <v>2576</v>
      </c>
      <c r="AD80" s="124" t="s">
        <v>2577</v>
      </c>
      <c r="AE80" s="124" t="s">
        <v>2578</v>
      </c>
      <c r="BG80" s="2">
        <f t="shared" si="5"/>
        <v>57</v>
      </c>
      <c r="BH80" s="128" t="str">
        <f t="shared" si="6"/>
        <v/>
      </c>
      <c r="BI80" s="128" t="str">
        <f t="shared" si="7"/>
        <v/>
      </c>
      <c r="BJ80" s="128">
        <f t="shared" si="8"/>
        <v>0</v>
      </c>
    </row>
    <row r="81" spans="1:62" ht="16.5" customHeight="1" x14ac:dyDescent="0.25">
      <c r="A81" s="122" t="s">
        <v>1465</v>
      </c>
      <c r="B81" s="122">
        <v>13</v>
      </c>
      <c r="C81" s="122">
        <v>14</v>
      </c>
      <c r="D81" s="122">
        <f>G66</f>
        <v>42</v>
      </c>
      <c r="E81" s="122">
        <f>G70</f>
        <v>46</v>
      </c>
      <c r="G81" s="16">
        <v>57</v>
      </c>
      <c r="H81" s="16"/>
      <c r="I81" s="16"/>
      <c r="J81" s="16"/>
      <c r="K81" s="16"/>
      <c r="L81" s="123" t="s">
        <v>2579</v>
      </c>
      <c r="M81" s="123" t="s">
        <v>2580</v>
      </c>
      <c r="N81" s="16"/>
      <c r="O81" s="16"/>
      <c r="P81" s="125" t="s">
        <v>2581</v>
      </c>
      <c r="Q81" s="125" t="s">
        <v>2582</v>
      </c>
      <c r="R81" s="120" t="s">
        <v>2583</v>
      </c>
      <c r="S81" s="120" t="s">
        <v>2584</v>
      </c>
      <c r="T81" s="16"/>
      <c r="U81" s="16"/>
      <c r="V81" s="16"/>
      <c r="W81" s="16"/>
      <c r="X81" s="16"/>
      <c r="Y81" s="16"/>
      <c r="Z81" s="16"/>
      <c r="AA81" s="16"/>
      <c r="AB81" s="121" t="s">
        <v>2585</v>
      </c>
      <c r="AC81" s="121" t="s">
        <v>2586</v>
      </c>
      <c r="AD81" s="124" t="s">
        <v>2587</v>
      </c>
      <c r="AE81" s="124" t="s">
        <v>2588</v>
      </c>
      <c r="BG81" s="2">
        <f t="shared" si="5"/>
        <v>58</v>
      </c>
      <c r="BH81" s="128" t="str">
        <f t="shared" si="6"/>
        <v/>
      </c>
      <c r="BI81" s="128" t="str">
        <f t="shared" si="7"/>
        <v/>
      </c>
      <c r="BJ81" s="128">
        <f t="shared" si="8"/>
        <v>0</v>
      </c>
    </row>
    <row r="82" spans="1:62" ht="16.5" customHeight="1" x14ac:dyDescent="0.25">
      <c r="A82" s="122" t="s">
        <v>1466</v>
      </c>
      <c r="B82" s="122"/>
      <c r="C82" s="122"/>
      <c r="D82" s="122">
        <f>G71</f>
        <v>47</v>
      </c>
      <c r="E82" s="122">
        <f>G75</f>
        <v>51</v>
      </c>
      <c r="G82" s="16">
        <v>58</v>
      </c>
      <c r="H82" s="16"/>
      <c r="I82" s="16"/>
      <c r="J82" s="16"/>
      <c r="K82" s="16"/>
      <c r="L82" s="123" t="s">
        <v>2589</v>
      </c>
      <c r="M82" s="123" t="s">
        <v>2412</v>
      </c>
      <c r="N82" s="16"/>
      <c r="O82" s="16"/>
      <c r="P82" s="125" t="s">
        <v>2590</v>
      </c>
      <c r="Q82" s="125" t="s">
        <v>2591</v>
      </c>
      <c r="R82" s="120" t="s">
        <v>2592</v>
      </c>
      <c r="S82" s="120" t="s">
        <v>2593</v>
      </c>
      <c r="T82" s="16"/>
      <c r="U82" s="16"/>
      <c r="V82" s="16"/>
      <c r="W82" s="16"/>
      <c r="X82" s="16"/>
      <c r="Y82" s="16"/>
      <c r="Z82" s="16"/>
      <c r="AA82" s="16"/>
      <c r="AB82" s="121" t="s">
        <v>2594</v>
      </c>
      <c r="AC82" s="121" t="s">
        <v>2595</v>
      </c>
      <c r="AD82" s="125" t="s">
        <v>2596</v>
      </c>
      <c r="AE82" s="125" t="s">
        <v>2597</v>
      </c>
      <c r="BG82" s="2">
        <f t="shared" ref="BG82:BG123" si="9">IFERROR(IF($BG81+1&gt;$BK$20,IF($BG81+1&gt;$BK$20,IF($BJ$21+$BJ81&gt;$BK$21,"",$BJ$21+$BJ81)),$BG81+1),"")</f>
        <v>59</v>
      </c>
      <c r="BH82" s="128" t="str">
        <f t="shared" si="6"/>
        <v/>
      </c>
      <c r="BI82" s="128" t="str">
        <f t="shared" si="7"/>
        <v/>
      </c>
      <c r="BJ82" s="128">
        <f t="shared" si="8"/>
        <v>0</v>
      </c>
    </row>
    <row r="83" spans="1:62" ht="16.5" customHeight="1" x14ac:dyDescent="0.25">
      <c r="A83" s="122" t="s">
        <v>1467</v>
      </c>
      <c r="B83" s="122">
        <v>15</v>
      </c>
      <c r="C83" s="122">
        <v>16</v>
      </c>
      <c r="D83" s="122">
        <f>G43</f>
        <v>19</v>
      </c>
      <c r="E83" s="122">
        <f>G46</f>
        <v>22</v>
      </c>
      <c r="G83" s="16">
        <v>59</v>
      </c>
      <c r="H83" s="16"/>
      <c r="I83" s="16"/>
      <c r="J83" s="16"/>
      <c r="K83" s="16"/>
      <c r="L83" s="123" t="s">
        <v>2598</v>
      </c>
      <c r="M83" s="123" t="s">
        <v>2599</v>
      </c>
      <c r="N83" s="16"/>
      <c r="O83" s="16"/>
      <c r="P83" s="125" t="s">
        <v>2600</v>
      </c>
      <c r="Q83" s="125" t="s">
        <v>2601</v>
      </c>
      <c r="R83" s="125" t="s">
        <v>2602</v>
      </c>
      <c r="S83" s="125" t="s">
        <v>2603</v>
      </c>
      <c r="T83" s="16"/>
      <c r="U83" s="16"/>
      <c r="V83" s="16"/>
      <c r="W83" s="16"/>
      <c r="X83" s="16"/>
      <c r="Y83" s="16"/>
      <c r="Z83" s="16"/>
      <c r="AA83" s="16"/>
      <c r="AB83" s="121" t="s">
        <v>2604</v>
      </c>
      <c r="AC83" s="121" t="s">
        <v>2605</v>
      </c>
      <c r="AD83" s="125" t="s">
        <v>2606</v>
      </c>
      <c r="AE83" s="125" t="s">
        <v>2607</v>
      </c>
      <c r="BG83" s="2">
        <f t="shared" si="9"/>
        <v>60</v>
      </c>
      <c r="BH83" s="128" t="str">
        <f t="shared" si="6"/>
        <v/>
      </c>
      <c r="BI83" s="128" t="str">
        <f t="shared" si="7"/>
        <v/>
      </c>
      <c r="BJ83" s="128">
        <f t="shared" si="8"/>
        <v>0</v>
      </c>
    </row>
    <row r="84" spans="1:62" ht="16.5" customHeight="1" x14ac:dyDescent="0.25">
      <c r="A84" s="122" t="s">
        <v>1468</v>
      </c>
      <c r="B84" s="122">
        <v>15</v>
      </c>
      <c r="C84" s="122">
        <v>16</v>
      </c>
      <c r="D84" s="122">
        <f>G47</f>
        <v>23</v>
      </c>
      <c r="E84" s="122">
        <f>G50</f>
        <v>26</v>
      </c>
      <c r="G84" s="16">
        <v>60</v>
      </c>
      <c r="H84" s="16"/>
      <c r="I84" s="16"/>
      <c r="J84" s="16"/>
      <c r="K84" s="16"/>
      <c r="L84" s="123" t="s">
        <v>2608</v>
      </c>
      <c r="M84" s="123" t="s">
        <v>2609</v>
      </c>
      <c r="N84" s="16"/>
      <c r="O84" s="16"/>
      <c r="P84" s="125" t="s">
        <v>2610</v>
      </c>
      <c r="Q84" s="125" t="s">
        <v>2611</v>
      </c>
      <c r="R84" s="125" t="s">
        <v>2612</v>
      </c>
      <c r="S84" s="125" t="s">
        <v>2613</v>
      </c>
      <c r="T84" s="16"/>
      <c r="U84" s="16"/>
      <c r="V84" s="16"/>
      <c r="W84" s="16"/>
      <c r="X84" s="16"/>
      <c r="Y84" s="16"/>
      <c r="Z84" s="16"/>
      <c r="AA84" s="16"/>
      <c r="AB84" s="121" t="s">
        <v>2614</v>
      </c>
      <c r="AC84" s="121" t="s">
        <v>2615</v>
      </c>
      <c r="AD84" s="125" t="s">
        <v>2616</v>
      </c>
      <c r="AE84" s="125" t="s">
        <v>2617</v>
      </c>
      <c r="BG84" s="2">
        <f t="shared" si="9"/>
        <v>61</v>
      </c>
      <c r="BH84" s="128" t="str">
        <f t="shared" si="6"/>
        <v/>
      </c>
      <c r="BI84" s="128" t="str">
        <f t="shared" si="7"/>
        <v/>
      </c>
      <c r="BJ84" s="128">
        <f t="shared" si="8"/>
        <v>0</v>
      </c>
    </row>
    <row r="85" spans="1:62" ht="16.5" customHeight="1" x14ac:dyDescent="0.25">
      <c r="A85" s="122" t="s">
        <v>1469</v>
      </c>
      <c r="B85" s="122">
        <v>15</v>
      </c>
      <c r="C85" s="122">
        <v>16</v>
      </c>
      <c r="D85" s="122">
        <f>G51</f>
        <v>27</v>
      </c>
      <c r="E85" s="122">
        <f>G56</f>
        <v>32</v>
      </c>
      <c r="G85" s="16">
        <v>61</v>
      </c>
      <c r="H85" s="16"/>
      <c r="I85" s="16"/>
      <c r="J85" s="16"/>
      <c r="K85" s="16"/>
      <c r="L85" s="123" t="s">
        <v>2618</v>
      </c>
      <c r="M85" s="123" t="s">
        <v>2619</v>
      </c>
      <c r="N85" s="16"/>
      <c r="O85" s="16"/>
      <c r="P85" s="120" t="s">
        <v>2492</v>
      </c>
      <c r="Q85" s="120" t="s">
        <v>2620</v>
      </c>
      <c r="R85" s="125" t="s">
        <v>2621</v>
      </c>
      <c r="S85" s="125" t="s">
        <v>2622</v>
      </c>
      <c r="T85" s="16"/>
      <c r="U85" s="16"/>
      <c r="V85" s="16"/>
      <c r="W85" s="16"/>
      <c r="X85" s="16"/>
      <c r="Y85" s="16"/>
      <c r="Z85" s="16"/>
      <c r="AA85" s="16"/>
      <c r="AB85" s="121" t="s">
        <v>2623</v>
      </c>
      <c r="AC85" s="121" t="s">
        <v>2624</v>
      </c>
      <c r="AD85" s="125" t="s">
        <v>2625</v>
      </c>
      <c r="AE85" s="125" t="s">
        <v>2626</v>
      </c>
      <c r="BG85" s="2">
        <f t="shared" si="9"/>
        <v>62</v>
      </c>
      <c r="BH85" s="128" t="str">
        <f t="shared" si="6"/>
        <v/>
      </c>
      <c r="BI85" s="128" t="str">
        <f t="shared" si="7"/>
        <v/>
      </c>
      <c r="BJ85" s="128">
        <f t="shared" si="8"/>
        <v>0</v>
      </c>
    </row>
    <row r="86" spans="1:62" ht="16.5" customHeight="1" x14ac:dyDescent="0.25">
      <c r="A86" s="122" t="s">
        <v>1470</v>
      </c>
      <c r="B86" s="122">
        <v>15</v>
      </c>
      <c r="C86" s="122">
        <v>16</v>
      </c>
      <c r="D86" s="122">
        <f>G57</f>
        <v>33</v>
      </c>
      <c r="E86" s="122">
        <f>G62</f>
        <v>38</v>
      </c>
      <c r="G86" s="16">
        <v>62</v>
      </c>
      <c r="H86" s="16"/>
      <c r="I86" s="16"/>
      <c r="J86" s="16"/>
      <c r="K86" s="16"/>
      <c r="L86" s="123" t="s">
        <v>2037</v>
      </c>
      <c r="M86" s="123" t="s">
        <v>2627</v>
      </c>
      <c r="N86" s="16"/>
      <c r="O86" s="16"/>
      <c r="P86" s="120" t="s">
        <v>2628</v>
      </c>
      <c r="Q86" s="120" t="s">
        <v>2629</v>
      </c>
      <c r="R86" s="125" t="s">
        <v>2630</v>
      </c>
      <c r="S86" s="125" t="s">
        <v>2631</v>
      </c>
      <c r="T86" s="16"/>
      <c r="U86" s="16"/>
      <c r="V86" s="16"/>
      <c r="W86" s="16"/>
      <c r="X86" s="16"/>
      <c r="Y86" s="16"/>
      <c r="Z86" s="16"/>
      <c r="AA86" s="16"/>
      <c r="AB86" s="121" t="s">
        <v>2632</v>
      </c>
      <c r="AC86" s="121" t="s">
        <v>2633</v>
      </c>
      <c r="AD86" s="125" t="s">
        <v>2634</v>
      </c>
      <c r="AE86" s="125" t="s">
        <v>2635</v>
      </c>
      <c r="BG86" s="2">
        <f t="shared" si="9"/>
        <v>63</v>
      </c>
      <c r="BH86" s="128" t="str">
        <f t="shared" si="6"/>
        <v/>
      </c>
      <c r="BI86" s="128" t="str">
        <f t="shared" si="7"/>
        <v/>
      </c>
      <c r="BJ86" s="128">
        <f t="shared" si="8"/>
        <v>0</v>
      </c>
    </row>
    <row r="87" spans="1:62" ht="16.5" customHeight="1" x14ac:dyDescent="0.25">
      <c r="A87" s="122" t="s">
        <v>1471</v>
      </c>
      <c r="B87" s="122">
        <v>15</v>
      </c>
      <c r="C87" s="122">
        <v>16</v>
      </c>
      <c r="D87" s="122">
        <f>G63</f>
        <v>39</v>
      </c>
      <c r="E87" s="122">
        <f>G68</f>
        <v>44</v>
      </c>
      <c r="G87" s="16">
        <v>63</v>
      </c>
      <c r="H87" s="16"/>
      <c r="I87" s="16"/>
      <c r="J87" s="16"/>
      <c r="K87" s="16"/>
      <c r="L87" s="123" t="s">
        <v>2636</v>
      </c>
      <c r="M87" s="123" t="s">
        <v>2637</v>
      </c>
      <c r="N87" s="16"/>
      <c r="O87" s="16"/>
      <c r="P87" s="120" t="s">
        <v>2638</v>
      </c>
      <c r="Q87" s="120" t="s">
        <v>2639</v>
      </c>
      <c r="R87" s="127" t="s">
        <v>2640</v>
      </c>
      <c r="S87" s="127" t="s">
        <v>2641</v>
      </c>
      <c r="T87" s="16"/>
      <c r="U87" s="16"/>
      <c r="V87" s="16"/>
      <c r="W87" s="16"/>
      <c r="X87" s="16"/>
      <c r="Y87" s="16"/>
      <c r="Z87" s="16"/>
      <c r="AA87" s="16"/>
      <c r="AB87" s="123" t="s">
        <v>1485</v>
      </c>
      <c r="AC87" s="123" t="s">
        <v>2642</v>
      </c>
      <c r="AD87" s="127" t="s">
        <v>2643</v>
      </c>
      <c r="AE87" s="127" t="s">
        <v>2644</v>
      </c>
      <c r="BG87" s="2">
        <f t="shared" si="9"/>
        <v>64</v>
      </c>
      <c r="BH87" s="128" t="str">
        <f t="shared" si="6"/>
        <v/>
      </c>
      <c r="BI87" s="128" t="str">
        <f t="shared" si="7"/>
        <v/>
      </c>
      <c r="BJ87" s="128">
        <f t="shared" si="8"/>
        <v>0</v>
      </c>
    </row>
    <row r="88" spans="1:62" ht="16.5" customHeight="1" x14ac:dyDescent="0.25">
      <c r="A88" s="122" t="s">
        <v>1472</v>
      </c>
      <c r="B88" s="122">
        <v>17</v>
      </c>
      <c r="C88" s="122">
        <v>18</v>
      </c>
      <c r="D88" s="122">
        <f>G41</f>
        <v>17</v>
      </c>
      <c r="E88" s="122">
        <f>G45</f>
        <v>21</v>
      </c>
      <c r="G88" s="16">
        <v>64</v>
      </c>
      <c r="H88" s="16"/>
      <c r="I88" s="16"/>
      <c r="J88" s="16"/>
      <c r="K88" s="16"/>
      <c r="L88" s="125" t="s">
        <v>2645</v>
      </c>
      <c r="M88" s="125" t="s">
        <v>2646</v>
      </c>
      <c r="N88" s="16"/>
      <c r="O88" s="16"/>
      <c r="P88" s="120" t="s">
        <v>2647</v>
      </c>
      <c r="Q88" s="120" t="s">
        <v>2648</v>
      </c>
      <c r="R88" s="127" t="s">
        <v>2649</v>
      </c>
      <c r="S88" s="127" t="s">
        <v>2650</v>
      </c>
      <c r="T88" s="16"/>
      <c r="U88" s="16"/>
      <c r="V88" s="16"/>
      <c r="W88" s="16"/>
      <c r="X88" s="16"/>
      <c r="Y88" s="16"/>
      <c r="Z88" s="16"/>
      <c r="AA88" s="16"/>
      <c r="AB88" s="123" t="s">
        <v>2651</v>
      </c>
      <c r="AC88" s="123" t="s">
        <v>2652</v>
      </c>
      <c r="AD88" s="127" t="s">
        <v>2653</v>
      </c>
      <c r="AE88" s="127" t="s">
        <v>2654</v>
      </c>
      <c r="BG88" s="2">
        <f t="shared" si="9"/>
        <v>65</v>
      </c>
      <c r="BH88" s="128" t="str">
        <f t="shared" si="6"/>
        <v/>
      </c>
      <c r="BI88" s="128" t="str">
        <f t="shared" si="7"/>
        <v/>
      </c>
      <c r="BJ88" s="128">
        <f t="shared" si="8"/>
        <v>0</v>
      </c>
    </row>
    <row r="89" spans="1:62" ht="16.5" customHeight="1" x14ac:dyDescent="0.25">
      <c r="A89" s="122" t="s">
        <v>1473</v>
      </c>
      <c r="B89" s="122">
        <v>17</v>
      </c>
      <c r="C89" s="122">
        <v>18</v>
      </c>
      <c r="D89" s="122">
        <f>G46</f>
        <v>22</v>
      </c>
      <c r="E89" s="122">
        <f>G50</f>
        <v>26</v>
      </c>
      <c r="G89" s="16">
        <v>65</v>
      </c>
      <c r="H89" s="16"/>
      <c r="I89" s="16"/>
      <c r="J89" s="16"/>
      <c r="K89" s="16"/>
      <c r="L89" s="125" t="s">
        <v>1877</v>
      </c>
      <c r="M89" s="125" t="s">
        <v>2655</v>
      </c>
      <c r="N89" s="16"/>
      <c r="O89" s="16"/>
      <c r="P89" s="120" t="s">
        <v>2656</v>
      </c>
      <c r="Q89" s="120" t="s">
        <v>2657</v>
      </c>
      <c r="R89" s="127" t="s">
        <v>2658</v>
      </c>
      <c r="S89" s="127" t="s">
        <v>2659</v>
      </c>
      <c r="T89" s="16"/>
      <c r="U89" s="16"/>
      <c r="V89" s="16"/>
      <c r="W89" s="16"/>
      <c r="X89" s="16"/>
      <c r="Y89" s="16"/>
      <c r="Z89" s="16"/>
      <c r="AA89" s="16"/>
      <c r="AB89" s="123" t="s">
        <v>2660</v>
      </c>
      <c r="AC89" s="123" t="s">
        <v>2661</v>
      </c>
      <c r="AD89" s="127" t="s">
        <v>1629</v>
      </c>
      <c r="AE89" s="127" t="s">
        <v>2662</v>
      </c>
      <c r="BG89" s="2">
        <f t="shared" si="9"/>
        <v>66</v>
      </c>
      <c r="BH89" s="128" t="str">
        <f t="shared" ref="BH89:BH123" si="10">IFERROR(INDEX($H$25:$BE$124,$BG89,BH$20),"")</f>
        <v/>
      </c>
      <c r="BI89" s="128" t="str">
        <f t="shared" ref="BI89:BI123" si="11">IFERROR(INDEX($H$25:$BE$124,$BG89,BI$20),"")</f>
        <v/>
      </c>
      <c r="BJ89" s="128">
        <f t="shared" ref="BJ89:BJ123" si="12">IFERROR(IF($BG88+1&gt;$BK$20,$BJ88+1,0),"")</f>
        <v>0</v>
      </c>
    </row>
    <row r="90" spans="1:62" ht="16.5" customHeight="1" x14ac:dyDescent="0.25">
      <c r="A90" s="122" t="s">
        <v>1474</v>
      </c>
      <c r="B90" s="122">
        <v>17</v>
      </c>
      <c r="C90" s="122">
        <v>18</v>
      </c>
      <c r="D90" s="122">
        <f>G51</f>
        <v>27</v>
      </c>
      <c r="E90" s="122">
        <f>G59</f>
        <v>35</v>
      </c>
      <c r="G90" s="16">
        <v>66</v>
      </c>
      <c r="H90" s="16"/>
      <c r="I90" s="16"/>
      <c r="J90" s="16"/>
      <c r="K90" s="16"/>
      <c r="L90" s="125" t="s">
        <v>2663</v>
      </c>
      <c r="M90" s="125" t="s">
        <v>2664</v>
      </c>
      <c r="N90" s="16"/>
      <c r="O90" s="16"/>
      <c r="P90" s="120" t="s">
        <v>2665</v>
      </c>
      <c r="Q90" s="120" t="s">
        <v>2666</v>
      </c>
      <c r="R90" s="127" t="s">
        <v>2667</v>
      </c>
      <c r="S90" s="127" t="s">
        <v>2668</v>
      </c>
      <c r="T90" s="16"/>
      <c r="U90" s="16"/>
      <c r="V90" s="16"/>
      <c r="W90" s="16"/>
      <c r="X90" s="16"/>
      <c r="Y90" s="16"/>
      <c r="Z90" s="16"/>
      <c r="AA90" s="16"/>
      <c r="AB90" s="123" t="s">
        <v>2669</v>
      </c>
      <c r="AC90" s="123" t="s">
        <v>2670</v>
      </c>
      <c r="AD90" s="127" t="s">
        <v>2671</v>
      </c>
      <c r="AE90" s="127" t="s">
        <v>2672</v>
      </c>
      <c r="BG90" s="2">
        <f t="shared" si="9"/>
        <v>67</v>
      </c>
      <c r="BH90" s="128" t="str">
        <f t="shared" si="10"/>
        <v/>
      </c>
      <c r="BI90" s="128" t="str">
        <f t="shared" si="11"/>
        <v/>
      </c>
      <c r="BJ90" s="128">
        <f t="shared" si="12"/>
        <v>0</v>
      </c>
    </row>
    <row r="91" spans="1:62" ht="16.5" customHeight="1" x14ac:dyDescent="0.25">
      <c r="A91" s="122" t="s">
        <v>1475</v>
      </c>
      <c r="B91" s="122">
        <v>17</v>
      </c>
      <c r="C91" s="122">
        <v>18</v>
      </c>
      <c r="D91" s="122">
        <f>G60</f>
        <v>36</v>
      </c>
      <c r="E91" s="122">
        <f>G65</f>
        <v>41</v>
      </c>
      <c r="G91" s="16">
        <v>67</v>
      </c>
      <c r="H91" s="16"/>
      <c r="I91" s="16"/>
      <c r="J91" s="16"/>
      <c r="K91" s="16"/>
      <c r="L91" s="125" t="s">
        <v>2673</v>
      </c>
      <c r="M91" s="125" t="s">
        <v>2674</v>
      </c>
      <c r="N91" s="16"/>
      <c r="O91" s="16"/>
      <c r="P91" s="120" t="s">
        <v>2675</v>
      </c>
      <c r="Q91" s="120" t="s">
        <v>2676</v>
      </c>
      <c r="R91" s="16"/>
      <c r="S91" s="16"/>
      <c r="T91" s="16"/>
      <c r="U91" s="16"/>
      <c r="V91" s="16"/>
      <c r="W91" s="16"/>
      <c r="X91" s="16"/>
      <c r="Y91" s="16"/>
      <c r="Z91" s="16"/>
      <c r="AA91" s="16"/>
      <c r="AB91" s="123" t="s">
        <v>2677</v>
      </c>
      <c r="AC91" s="123" t="s">
        <v>2678</v>
      </c>
      <c r="AD91" s="127" t="s">
        <v>2679</v>
      </c>
      <c r="AE91" s="127" t="s">
        <v>2680</v>
      </c>
      <c r="BG91" s="2">
        <f t="shared" si="9"/>
        <v>68</v>
      </c>
      <c r="BH91" s="128" t="str">
        <f t="shared" si="10"/>
        <v/>
      </c>
      <c r="BI91" s="128" t="str">
        <f t="shared" si="11"/>
        <v/>
      </c>
      <c r="BJ91" s="128">
        <f t="shared" si="12"/>
        <v>0</v>
      </c>
    </row>
    <row r="92" spans="1:62" ht="16.5" customHeight="1" x14ac:dyDescent="0.25">
      <c r="A92" s="122" t="s">
        <v>1476</v>
      </c>
      <c r="B92" s="122">
        <v>17</v>
      </c>
      <c r="C92" s="122">
        <v>18</v>
      </c>
      <c r="D92" s="122">
        <f>G66</f>
        <v>42</v>
      </c>
      <c r="E92" s="122">
        <f>G70</f>
        <v>46</v>
      </c>
      <c r="G92" s="16">
        <v>68</v>
      </c>
      <c r="H92" s="16"/>
      <c r="I92" s="16"/>
      <c r="J92" s="16"/>
      <c r="K92" s="16"/>
      <c r="L92" s="125" t="s">
        <v>2681</v>
      </c>
      <c r="M92" s="125" t="s">
        <v>2682</v>
      </c>
      <c r="N92" s="16"/>
      <c r="O92" s="16"/>
      <c r="P92" s="125" t="s">
        <v>2492</v>
      </c>
      <c r="Q92" s="125" t="s">
        <v>2683</v>
      </c>
      <c r="R92" s="16"/>
      <c r="S92" s="16"/>
      <c r="T92" s="16"/>
      <c r="U92" s="16"/>
      <c r="V92" s="16"/>
      <c r="W92" s="16"/>
      <c r="X92" s="16"/>
      <c r="Y92" s="16"/>
      <c r="Z92" s="16"/>
      <c r="AA92" s="16"/>
      <c r="AB92" s="123" t="s">
        <v>2684</v>
      </c>
      <c r="AC92" s="123" t="s">
        <v>2685</v>
      </c>
      <c r="AD92" s="126" t="s">
        <v>2686</v>
      </c>
      <c r="AE92" s="126" t="s">
        <v>2687</v>
      </c>
      <c r="BG92" s="2">
        <f t="shared" si="9"/>
        <v>69</v>
      </c>
      <c r="BH92" s="128" t="str">
        <f t="shared" si="10"/>
        <v/>
      </c>
      <c r="BI92" s="128" t="str">
        <f t="shared" si="11"/>
        <v/>
      </c>
      <c r="BJ92" s="128">
        <f t="shared" si="12"/>
        <v>0</v>
      </c>
    </row>
    <row r="93" spans="1:62" ht="16.5" customHeight="1" x14ac:dyDescent="0.25">
      <c r="A93" s="122" t="s">
        <v>1477</v>
      </c>
      <c r="B93" s="122">
        <v>17</v>
      </c>
      <c r="C93" s="122">
        <v>18</v>
      </c>
      <c r="D93" s="122">
        <f>G71</f>
        <v>47</v>
      </c>
      <c r="E93" s="122">
        <f>G75</f>
        <v>51</v>
      </c>
      <c r="G93" s="16">
        <v>69</v>
      </c>
      <c r="H93" s="16"/>
      <c r="I93" s="16"/>
      <c r="J93" s="16"/>
      <c r="K93" s="16"/>
      <c r="L93" s="125" t="s">
        <v>2037</v>
      </c>
      <c r="M93" s="125" t="s">
        <v>2688</v>
      </c>
      <c r="N93" s="16"/>
      <c r="O93" s="16"/>
      <c r="P93" s="125" t="s">
        <v>2689</v>
      </c>
      <c r="Q93" s="125" t="s">
        <v>2690</v>
      </c>
      <c r="R93" s="16"/>
      <c r="S93" s="16"/>
      <c r="T93" s="16"/>
      <c r="U93" s="16"/>
      <c r="V93" s="16"/>
      <c r="W93" s="16"/>
      <c r="X93" s="16"/>
      <c r="Y93" s="16"/>
      <c r="Z93" s="16"/>
      <c r="AA93" s="16"/>
      <c r="AB93" s="124" t="s">
        <v>2691</v>
      </c>
      <c r="AC93" s="124" t="s">
        <v>2692</v>
      </c>
      <c r="AD93" s="126" t="s">
        <v>2693</v>
      </c>
      <c r="AE93" s="126" t="s">
        <v>2694</v>
      </c>
      <c r="BG93" s="2">
        <f t="shared" si="9"/>
        <v>70</v>
      </c>
      <c r="BH93" s="128" t="str">
        <f t="shared" si="10"/>
        <v/>
      </c>
      <c r="BI93" s="128" t="str">
        <f t="shared" si="11"/>
        <v/>
      </c>
      <c r="BJ93" s="128">
        <f t="shared" si="12"/>
        <v>0</v>
      </c>
    </row>
    <row r="94" spans="1:62" ht="16.5" customHeight="1" x14ac:dyDescent="0.25">
      <c r="A94" s="122" t="s">
        <v>1478</v>
      </c>
      <c r="B94" s="122">
        <v>17</v>
      </c>
      <c r="C94" s="122">
        <v>18</v>
      </c>
      <c r="D94" s="122">
        <f>G76</f>
        <v>52</v>
      </c>
      <c r="E94" s="122">
        <f>G80</f>
        <v>56</v>
      </c>
      <c r="G94" s="16">
        <v>70</v>
      </c>
      <c r="H94" s="16"/>
      <c r="I94" s="16"/>
      <c r="J94" s="16"/>
      <c r="K94" s="16"/>
      <c r="L94" s="125" t="s">
        <v>2695</v>
      </c>
      <c r="M94" s="125" t="s">
        <v>2696</v>
      </c>
      <c r="N94" s="16"/>
      <c r="O94" s="16"/>
      <c r="P94" s="125" t="s">
        <v>2697</v>
      </c>
      <c r="Q94" s="125" t="s">
        <v>2698</v>
      </c>
      <c r="R94" s="16"/>
      <c r="S94" s="16"/>
      <c r="T94" s="16"/>
      <c r="U94" s="16"/>
      <c r="V94" s="16"/>
      <c r="W94" s="16"/>
      <c r="X94" s="16"/>
      <c r="Y94" s="16"/>
      <c r="Z94" s="16"/>
      <c r="AA94" s="16"/>
      <c r="AB94" s="124" t="s">
        <v>2699</v>
      </c>
      <c r="AC94" s="124" t="s">
        <v>2700</v>
      </c>
      <c r="AD94" s="126" t="s">
        <v>2701</v>
      </c>
      <c r="AE94" s="126" t="s">
        <v>2702</v>
      </c>
      <c r="BG94" s="2">
        <f t="shared" si="9"/>
        <v>71</v>
      </c>
      <c r="BH94" s="128" t="str">
        <f t="shared" si="10"/>
        <v/>
      </c>
      <c r="BI94" s="128" t="str">
        <f t="shared" si="11"/>
        <v/>
      </c>
      <c r="BJ94" s="128">
        <f t="shared" si="12"/>
        <v>0</v>
      </c>
    </row>
    <row r="95" spans="1:62" ht="16.5" customHeight="1" x14ac:dyDescent="0.25">
      <c r="A95" s="122" t="s">
        <v>1479</v>
      </c>
      <c r="B95" s="122">
        <v>19</v>
      </c>
      <c r="C95" s="122">
        <v>20</v>
      </c>
      <c r="D95" s="122">
        <f>G51</f>
        <v>27</v>
      </c>
      <c r="E95" s="122">
        <f>G55</f>
        <v>31</v>
      </c>
      <c r="G95" s="16">
        <v>71</v>
      </c>
      <c r="H95" s="16"/>
      <c r="I95" s="16"/>
      <c r="J95" s="16"/>
      <c r="K95" s="16"/>
      <c r="L95" s="129" t="s">
        <v>2703</v>
      </c>
      <c r="M95" s="129" t="s">
        <v>2704</v>
      </c>
      <c r="N95" s="16"/>
      <c r="O95" s="16"/>
      <c r="P95" s="125" t="s">
        <v>2705</v>
      </c>
      <c r="Q95" s="125" t="s">
        <v>2706</v>
      </c>
      <c r="R95" s="16"/>
      <c r="S95" s="16"/>
      <c r="T95" s="16"/>
      <c r="U95" s="16"/>
      <c r="V95" s="16"/>
      <c r="W95" s="16"/>
      <c r="X95" s="16"/>
      <c r="Y95" s="16"/>
      <c r="Z95" s="16"/>
      <c r="AA95" s="16"/>
      <c r="AB95" s="124" t="s">
        <v>2707</v>
      </c>
      <c r="AC95" s="124" t="s">
        <v>2708</v>
      </c>
      <c r="AD95" s="126" t="s">
        <v>2709</v>
      </c>
      <c r="AE95" s="126" t="s">
        <v>2710</v>
      </c>
      <c r="BG95" s="2">
        <f t="shared" si="9"/>
        <v>72</v>
      </c>
      <c r="BH95" s="128" t="str">
        <f t="shared" si="10"/>
        <v/>
      </c>
      <c r="BI95" s="128" t="str">
        <f t="shared" si="11"/>
        <v/>
      </c>
      <c r="BJ95" s="128">
        <f t="shared" si="12"/>
        <v>0</v>
      </c>
    </row>
    <row r="96" spans="1:62" ht="16.5" customHeight="1" x14ac:dyDescent="0.25">
      <c r="A96" s="122" t="s">
        <v>1480</v>
      </c>
      <c r="B96" s="122">
        <v>19</v>
      </c>
      <c r="C96" s="122">
        <v>20</v>
      </c>
      <c r="D96" s="122">
        <f>G56</f>
        <v>32</v>
      </c>
      <c r="E96" s="122">
        <f>G59</f>
        <v>35</v>
      </c>
      <c r="G96" s="16">
        <v>72</v>
      </c>
      <c r="H96" s="16"/>
      <c r="I96" s="16"/>
      <c r="J96" s="16"/>
      <c r="K96" s="16"/>
      <c r="L96" s="129" t="s">
        <v>2711</v>
      </c>
      <c r="M96" s="129" t="s">
        <v>2712</v>
      </c>
      <c r="N96" s="16"/>
      <c r="O96" s="16"/>
      <c r="P96" s="125" t="s">
        <v>2713</v>
      </c>
      <c r="Q96" s="125" t="s">
        <v>2714</v>
      </c>
      <c r="R96" s="16"/>
      <c r="S96" s="16"/>
      <c r="T96" s="16"/>
      <c r="U96" s="16"/>
      <c r="V96" s="16"/>
      <c r="W96" s="16"/>
      <c r="X96" s="16"/>
      <c r="Y96" s="16"/>
      <c r="Z96" s="16"/>
      <c r="AA96" s="16"/>
      <c r="AB96" s="124" t="s">
        <v>2715</v>
      </c>
      <c r="AC96" s="124" t="s">
        <v>2716</v>
      </c>
      <c r="AD96" s="126" t="s">
        <v>2717</v>
      </c>
      <c r="AE96" s="126" t="s">
        <v>2718</v>
      </c>
      <c r="BG96" s="2">
        <f t="shared" si="9"/>
        <v>73</v>
      </c>
      <c r="BH96" s="128" t="str">
        <f t="shared" si="10"/>
        <v/>
      </c>
      <c r="BI96" s="128" t="str">
        <f t="shared" si="11"/>
        <v/>
      </c>
      <c r="BJ96" s="128">
        <f t="shared" si="12"/>
        <v>0</v>
      </c>
    </row>
    <row r="97" spans="1:62" ht="16.5" customHeight="1" x14ac:dyDescent="0.25">
      <c r="A97" s="122" t="s">
        <v>1481</v>
      </c>
      <c r="B97" s="122">
        <v>19</v>
      </c>
      <c r="C97" s="122">
        <v>20</v>
      </c>
      <c r="D97" s="122">
        <f>G60</f>
        <v>36</v>
      </c>
      <c r="E97" s="122">
        <f>G64</f>
        <v>40</v>
      </c>
      <c r="G97" s="16">
        <v>73</v>
      </c>
      <c r="H97" s="16"/>
      <c r="I97" s="16"/>
      <c r="J97" s="16"/>
      <c r="K97" s="16"/>
      <c r="L97" s="129" t="s">
        <v>2719</v>
      </c>
      <c r="M97" s="129" t="s">
        <v>2720</v>
      </c>
      <c r="N97" s="16"/>
      <c r="O97" s="16"/>
      <c r="P97" s="125" t="s">
        <v>2721</v>
      </c>
      <c r="Q97" s="125" t="s">
        <v>2722</v>
      </c>
      <c r="R97" s="16"/>
      <c r="S97" s="16"/>
      <c r="T97" s="16"/>
      <c r="U97" s="16"/>
      <c r="V97" s="16"/>
      <c r="W97" s="16"/>
      <c r="X97" s="16"/>
      <c r="Y97" s="16"/>
      <c r="Z97" s="16"/>
      <c r="AA97" s="16"/>
      <c r="AB97" s="124" t="s">
        <v>2723</v>
      </c>
      <c r="AC97" s="124" t="s">
        <v>2724</v>
      </c>
      <c r="AD97" s="127" t="s">
        <v>2725</v>
      </c>
      <c r="AE97" s="127" t="s">
        <v>2726</v>
      </c>
      <c r="BG97" s="2">
        <f t="shared" si="9"/>
        <v>74</v>
      </c>
      <c r="BH97" s="128" t="str">
        <f t="shared" si="10"/>
        <v/>
      </c>
      <c r="BI97" s="128" t="str">
        <f t="shared" si="11"/>
        <v/>
      </c>
      <c r="BJ97" s="128">
        <f t="shared" si="12"/>
        <v>0</v>
      </c>
    </row>
    <row r="98" spans="1:62" ht="16.5" customHeight="1" x14ac:dyDescent="0.25">
      <c r="A98" s="122" t="s">
        <v>1482</v>
      </c>
      <c r="B98" s="122">
        <v>19</v>
      </c>
      <c r="C98" s="122">
        <v>20</v>
      </c>
      <c r="D98" s="122">
        <f>G65</f>
        <v>41</v>
      </c>
      <c r="E98" s="122">
        <f>G69</f>
        <v>45</v>
      </c>
      <c r="G98" s="16">
        <v>74</v>
      </c>
      <c r="H98" s="16"/>
      <c r="I98" s="16"/>
      <c r="J98" s="16"/>
      <c r="K98" s="16"/>
      <c r="L98" s="129" t="s">
        <v>2727</v>
      </c>
      <c r="M98" s="129" t="s">
        <v>2728</v>
      </c>
      <c r="N98" s="16"/>
      <c r="O98" s="16"/>
      <c r="P98" s="127" t="s">
        <v>1452</v>
      </c>
      <c r="Q98" s="127" t="s">
        <v>2729</v>
      </c>
      <c r="R98" s="16"/>
      <c r="S98" s="16"/>
      <c r="T98" s="16"/>
      <c r="U98" s="16"/>
      <c r="V98" s="16"/>
      <c r="W98" s="16"/>
      <c r="X98" s="16"/>
      <c r="Y98" s="16"/>
      <c r="Z98" s="16"/>
      <c r="AA98" s="16"/>
      <c r="AB98" s="124" t="s">
        <v>2730</v>
      </c>
      <c r="AC98" s="124" t="s">
        <v>2731</v>
      </c>
      <c r="AD98" s="127" t="s">
        <v>2732</v>
      </c>
      <c r="AE98" s="127" t="s">
        <v>2733</v>
      </c>
      <c r="BG98" s="2">
        <f t="shared" si="9"/>
        <v>75</v>
      </c>
      <c r="BH98" s="128" t="str">
        <f t="shared" si="10"/>
        <v/>
      </c>
      <c r="BI98" s="128" t="str">
        <f t="shared" si="11"/>
        <v/>
      </c>
      <c r="BJ98" s="128">
        <f t="shared" si="12"/>
        <v>0</v>
      </c>
    </row>
    <row r="99" spans="1:62" ht="16.5" customHeight="1" x14ac:dyDescent="0.25">
      <c r="A99" s="122" t="s">
        <v>1483</v>
      </c>
      <c r="B99" s="122">
        <v>19</v>
      </c>
      <c r="C99" s="122">
        <v>20</v>
      </c>
      <c r="D99" s="122">
        <f>G70</f>
        <v>46</v>
      </c>
      <c r="E99" s="122">
        <f>G75</f>
        <v>51</v>
      </c>
      <c r="G99" s="16">
        <v>75</v>
      </c>
      <c r="H99" s="16"/>
      <c r="I99" s="16"/>
      <c r="J99" s="16"/>
      <c r="K99" s="16"/>
      <c r="L99" s="129" t="s">
        <v>2734</v>
      </c>
      <c r="M99" s="129" t="s">
        <v>2735</v>
      </c>
      <c r="N99" s="16"/>
      <c r="O99" s="16"/>
      <c r="P99" s="127" t="s">
        <v>2736</v>
      </c>
      <c r="Q99" s="127" t="s">
        <v>2737</v>
      </c>
      <c r="R99" s="16"/>
      <c r="S99" s="16"/>
      <c r="T99" s="16"/>
      <c r="U99" s="16"/>
      <c r="V99" s="16"/>
      <c r="W99" s="16"/>
      <c r="X99" s="16"/>
      <c r="Y99" s="16"/>
      <c r="Z99" s="16"/>
      <c r="AA99" s="16"/>
      <c r="AB99" s="123" t="s">
        <v>1487</v>
      </c>
      <c r="AC99" s="123" t="s">
        <v>2738</v>
      </c>
      <c r="AD99" s="127" t="s">
        <v>2739</v>
      </c>
      <c r="AE99" s="127" t="s">
        <v>2740</v>
      </c>
      <c r="BG99" s="2">
        <f t="shared" si="9"/>
        <v>76</v>
      </c>
      <c r="BH99" s="128" t="str">
        <f t="shared" si="10"/>
        <v/>
      </c>
      <c r="BI99" s="128" t="str">
        <f t="shared" si="11"/>
        <v/>
      </c>
      <c r="BJ99" s="128">
        <f t="shared" si="12"/>
        <v>0</v>
      </c>
    </row>
    <row r="100" spans="1:62" ht="16.5" customHeight="1" x14ac:dyDescent="0.25">
      <c r="A100" s="122" t="s">
        <v>1485</v>
      </c>
      <c r="B100" s="122">
        <v>21</v>
      </c>
      <c r="C100" s="122">
        <v>22</v>
      </c>
      <c r="D100" s="122">
        <f>G87</f>
        <v>63</v>
      </c>
      <c r="E100" s="122">
        <f>G92</f>
        <v>68</v>
      </c>
      <c r="G100" s="16">
        <v>76</v>
      </c>
      <c r="H100" s="16"/>
      <c r="I100" s="16"/>
      <c r="J100" s="16"/>
      <c r="K100" s="16"/>
      <c r="L100" s="129" t="s">
        <v>1879</v>
      </c>
      <c r="M100" s="129" t="s">
        <v>2741</v>
      </c>
      <c r="N100" s="16"/>
      <c r="O100" s="16"/>
      <c r="P100" s="127" t="s">
        <v>2742</v>
      </c>
      <c r="Q100" s="127" t="s">
        <v>2743</v>
      </c>
      <c r="R100" s="16"/>
      <c r="S100" s="16"/>
      <c r="T100" s="16"/>
      <c r="U100" s="16"/>
      <c r="V100" s="16"/>
      <c r="W100" s="16"/>
      <c r="X100" s="16"/>
      <c r="Y100" s="16"/>
      <c r="Z100" s="16"/>
      <c r="AA100" s="16"/>
      <c r="AB100" s="123" t="s">
        <v>2744</v>
      </c>
      <c r="AC100" s="123" t="s">
        <v>2745</v>
      </c>
      <c r="AD100" s="127" t="s">
        <v>2746</v>
      </c>
      <c r="AE100" s="127" t="s">
        <v>2747</v>
      </c>
      <c r="BG100" s="2">
        <f t="shared" si="9"/>
        <v>77</v>
      </c>
      <c r="BH100" s="128" t="str">
        <f t="shared" si="10"/>
        <v/>
      </c>
      <c r="BI100" s="128" t="str">
        <f t="shared" si="11"/>
        <v/>
      </c>
      <c r="BJ100" s="128">
        <f t="shared" si="12"/>
        <v>0</v>
      </c>
    </row>
    <row r="101" spans="1:62" ht="16.5" customHeight="1" x14ac:dyDescent="0.25">
      <c r="A101" s="122" t="s">
        <v>1486</v>
      </c>
      <c r="B101" s="122">
        <v>21</v>
      </c>
      <c r="C101" s="122">
        <v>22</v>
      </c>
      <c r="D101" s="122">
        <f>G93</f>
        <v>69</v>
      </c>
      <c r="E101" s="122">
        <f>G98</f>
        <v>74</v>
      </c>
      <c r="G101" s="16">
        <v>77</v>
      </c>
      <c r="H101" s="16"/>
      <c r="I101" s="16"/>
      <c r="J101" s="16"/>
      <c r="K101" s="16"/>
      <c r="L101" s="129" t="s">
        <v>2748</v>
      </c>
      <c r="M101" s="129" t="s">
        <v>2749</v>
      </c>
      <c r="N101" s="16"/>
      <c r="O101" s="16"/>
      <c r="P101" s="127" t="s">
        <v>2750</v>
      </c>
      <c r="Q101" s="127" t="s">
        <v>2751</v>
      </c>
      <c r="R101" s="16"/>
      <c r="S101" s="16"/>
      <c r="T101" s="16"/>
      <c r="U101" s="16"/>
      <c r="V101" s="16"/>
      <c r="W101" s="16"/>
      <c r="X101" s="16"/>
      <c r="Y101" s="16"/>
      <c r="Z101" s="16"/>
      <c r="AA101" s="16"/>
      <c r="AB101" s="123" t="s">
        <v>2752</v>
      </c>
      <c r="AC101" s="123" t="s">
        <v>2753</v>
      </c>
      <c r="AD101" s="16"/>
      <c r="AE101" s="16"/>
      <c r="BG101" s="2">
        <f t="shared" si="9"/>
        <v>78</v>
      </c>
      <c r="BH101" s="128" t="str">
        <f t="shared" si="10"/>
        <v/>
      </c>
      <c r="BI101" s="128" t="str">
        <f t="shared" si="11"/>
        <v/>
      </c>
      <c r="BJ101" s="128">
        <f t="shared" si="12"/>
        <v>0</v>
      </c>
    </row>
    <row r="102" spans="1:62" ht="16.5" customHeight="1" x14ac:dyDescent="0.25">
      <c r="A102" s="122" t="s">
        <v>1487</v>
      </c>
      <c r="B102" s="122">
        <v>21</v>
      </c>
      <c r="C102" s="122">
        <v>22</v>
      </c>
      <c r="D102" s="122">
        <f>G99</f>
        <v>75</v>
      </c>
      <c r="E102" s="122">
        <f>G104</f>
        <v>80</v>
      </c>
      <c r="G102" s="16">
        <v>78</v>
      </c>
      <c r="H102" s="16"/>
      <c r="I102" s="16"/>
      <c r="J102" s="16"/>
      <c r="K102" s="16"/>
      <c r="L102" s="127" t="s">
        <v>2754</v>
      </c>
      <c r="M102" s="127" t="s">
        <v>2755</v>
      </c>
      <c r="N102" s="16"/>
      <c r="O102" s="16"/>
      <c r="P102" s="127" t="s">
        <v>2756</v>
      </c>
      <c r="Q102" s="127" t="s">
        <v>2757</v>
      </c>
      <c r="R102" s="16"/>
      <c r="S102" s="16"/>
      <c r="T102" s="16"/>
      <c r="U102" s="16"/>
      <c r="V102" s="16"/>
      <c r="W102" s="16"/>
      <c r="X102" s="16"/>
      <c r="Y102" s="16"/>
      <c r="Z102" s="16"/>
      <c r="AA102" s="16"/>
      <c r="AB102" s="123" t="s">
        <v>2758</v>
      </c>
      <c r="AC102" s="123" t="s">
        <v>2759</v>
      </c>
      <c r="AD102" s="16"/>
      <c r="AE102" s="16"/>
      <c r="BG102" s="2">
        <f t="shared" si="9"/>
        <v>79</v>
      </c>
      <c r="BH102" s="128" t="str">
        <f t="shared" si="10"/>
        <v/>
      </c>
      <c r="BI102" s="128" t="str">
        <f t="shared" si="11"/>
        <v/>
      </c>
      <c r="BJ102" s="128">
        <f t="shared" si="12"/>
        <v>0</v>
      </c>
    </row>
    <row r="103" spans="1:62" ht="16.5" customHeight="1" x14ac:dyDescent="0.25">
      <c r="A103" s="122" t="s">
        <v>1488</v>
      </c>
      <c r="B103" s="122">
        <v>21</v>
      </c>
      <c r="C103" s="122">
        <v>22</v>
      </c>
      <c r="D103" s="122">
        <f>G105</f>
        <v>81</v>
      </c>
      <c r="E103" s="122">
        <f>G111</f>
        <v>87</v>
      </c>
      <c r="G103" s="16">
        <v>79</v>
      </c>
      <c r="H103" s="16"/>
      <c r="I103" s="16"/>
      <c r="J103" s="16"/>
      <c r="K103" s="16"/>
      <c r="L103" s="127" t="s">
        <v>1742</v>
      </c>
      <c r="M103" s="127" t="s">
        <v>2760</v>
      </c>
      <c r="N103" s="16"/>
      <c r="O103" s="16"/>
      <c r="P103" s="126" t="s">
        <v>2761</v>
      </c>
      <c r="Q103" s="126" t="s">
        <v>2762</v>
      </c>
      <c r="R103" s="16"/>
      <c r="S103" s="16"/>
      <c r="T103" s="16"/>
      <c r="U103" s="16"/>
      <c r="V103" s="16"/>
      <c r="W103" s="16"/>
      <c r="X103" s="16"/>
      <c r="Y103" s="16"/>
      <c r="Z103" s="16"/>
      <c r="AA103" s="16"/>
      <c r="AB103" s="123" t="s">
        <v>2763</v>
      </c>
      <c r="AC103" s="123" t="s">
        <v>2764</v>
      </c>
      <c r="AD103" s="16"/>
      <c r="AE103" s="16"/>
      <c r="BG103" s="2">
        <f t="shared" si="9"/>
        <v>80</v>
      </c>
      <c r="BH103" s="128" t="str">
        <f t="shared" si="10"/>
        <v/>
      </c>
      <c r="BI103" s="128" t="str">
        <f t="shared" si="11"/>
        <v/>
      </c>
      <c r="BJ103" s="128">
        <f t="shared" si="12"/>
        <v>0</v>
      </c>
    </row>
    <row r="104" spans="1:62" ht="16.5" customHeight="1" x14ac:dyDescent="0.25">
      <c r="A104" s="122" t="s">
        <v>1489</v>
      </c>
      <c r="B104" s="122">
        <v>21</v>
      </c>
      <c r="C104" s="122">
        <v>22</v>
      </c>
      <c r="D104" s="122">
        <f>G112</f>
        <v>88</v>
      </c>
      <c r="E104" s="122">
        <f>G118</f>
        <v>94</v>
      </c>
      <c r="G104" s="16">
        <v>80</v>
      </c>
      <c r="H104" s="16"/>
      <c r="I104" s="16"/>
      <c r="J104" s="16"/>
      <c r="K104" s="16"/>
      <c r="L104" s="127" t="s">
        <v>2765</v>
      </c>
      <c r="M104" s="127" t="s">
        <v>2766</v>
      </c>
      <c r="N104" s="16"/>
      <c r="O104" s="16"/>
      <c r="P104" s="126" t="s">
        <v>2767</v>
      </c>
      <c r="Q104" s="126" t="s">
        <v>2768</v>
      </c>
      <c r="R104" s="16"/>
      <c r="S104" s="16"/>
      <c r="T104" s="16"/>
      <c r="U104" s="16"/>
      <c r="V104" s="16"/>
      <c r="W104" s="16"/>
      <c r="X104" s="16"/>
      <c r="Y104" s="16"/>
      <c r="Z104" s="16"/>
      <c r="AA104" s="16"/>
      <c r="AB104" s="123" t="s">
        <v>2769</v>
      </c>
      <c r="AC104" s="123" t="s">
        <v>2770</v>
      </c>
      <c r="AD104" s="16"/>
      <c r="AE104" s="16"/>
      <c r="BG104" s="2">
        <f t="shared" si="9"/>
        <v>81</v>
      </c>
      <c r="BH104" s="128" t="str">
        <f t="shared" si="10"/>
        <v/>
      </c>
      <c r="BI104" s="128" t="str">
        <f t="shared" si="11"/>
        <v/>
      </c>
      <c r="BJ104" s="128">
        <f t="shared" si="12"/>
        <v>0</v>
      </c>
    </row>
    <row r="105" spans="1:62" ht="16.5" customHeight="1" x14ac:dyDescent="0.25">
      <c r="A105" s="122" t="s">
        <v>1490</v>
      </c>
      <c r="B105" s="122">
        <v>21</v>
      </c>
      <c r="C105" s="122">
        <v>22</v>
      </c>
      <c r="D105" s="122">
        <f>G119</f>
        <v>95</v>
      </c>
      <c r="E105" s="122">
        <f>G124</f>
        <v>100</v>
      </c>
      <c r="G105" s="16">
        <v>81</v>
      </c>
      <c r="H105" s="16"/>
      <c r="I105" s="16"/>
      <c r="J105" s="16"/>
      <c r="K105" s="16"/>
      <c r="L105" s="127" t="s">
        <v>2771</v>
      </c>
      <c r="M105" s="127" t="s">
        <v>2772</v>
      </c>
      <c r="N105" s="16"/>
      <c r="O105" s="16"/>
      <c r="P105" s="126" t="s">
        <v>2773</v>
      </c>
      <c r="Q105" s="126" t="s">
        <v>2774</v>
      </c>
      <c r="R105" s="16"/>
      <c r="S105" s="16"/>
      <c r="T105" s="16"/>
      <c r="U105" s="16"/>
      <c r="V105" s="16"/>
      <c r="W105" s="16"/>
      <c r="X105" s="16"/>
      <c r="Y105" s="16"/>
      <c r="Z105" s="16"/>
      <c r="AA105" s="16"/>
      <c r="AB105" s="125" t="s">
        <v>1488</v>
      </c>
      <c r="AC105" s="125" t="s">
        <v>2775</v>
      </c>
      <c r="AD105" s="16"/>
      <c r="AE105" s="16"/>
      <c r="BG105" s="2">
        <f t="shared" si="9"/>
        <v>82</v>
      </c>
      <c r="BH105" s="128" t="str">
        <f t="shared" si="10"/>
        <v/>
      </c>
      <c r="BI105" s="128" t="str">
        <f t="shared" si="11"/>
        <v/>
      </c>
      <c r="BJ105" s="128">
        <f t="shared" si="12"/>
        <v>0</v>
      </c>
    </row>
    <row r="106" spans="1:62" ht="16.5" customHeight="1" x14ac:dyDescent="0.25">
      <c r="A106" s="122" t="s">
        <v>1491</v>
      </c>
      <c r="B106" s="122">
        <v>23</v>
      </c>
      <c r="C106" s="122">
        <v>24</v>
      </c>
      <c r="D106" s="122">
        <f>G42</f>
        <v>18</v>
      </c>
      <c r="E106" s="122">
        <f>G46</f>
        <v>22</v>
      </c>
      <c r="G106" s="16">
        <v>82</v>
      </c>
      <c r="H106" s="16"/>
      <c r="I106" s="16"/>
      <c r="J106" s="16"/>
      <c r="K106" s="16"/>
      <c r="L106" s="127" t="s">
        <v>1879</v>
      </c>
      <c r="M106" s="127" t="s">
        <v>2776</v>
      </c>
      <c r="N106" s="16"/>
      <c r="O106" s="16"/>
      <c r="P106" s="126" t="s">
        <v>2777</v>
      </c>
      <c r="Q106" s="126" t="s">
        <v>2778</v>
      </c>
      <c r="R106" s="16"/>
      <c r="S106" s="16"/>
      <c r="T106" s="16"/>
      <c r="U106" s="16"/>
      <c r="V106" s="16"/>
      <c r="W106" s="16"/>
      <c r="X106" s="16"/>
      <c r="Y106" s="16"/>
      <c r="Z106" s="16"/>
      <c r="AA106" s="16"/>
      <c r="AB106" s="125" t="s">
        <v>2779</v>
      </c>
      <c r="AC106" s="125" t="s">
        <v>2780</v>
      </c>
      <c r="AD106" s="16"/>
      <c r="AE106" s="16"/>
      <c r="BG106" s="2">
        <f t="shared" si="9"/>
        <v>83</v>
      </c>
      <c r="BH106" s="128" t="str">
        <f t="shared" si="10"/>
        <v/>
      </c>
      <c r="BI106" s="128" t="str">
        <f t="shared" si="11"/>
        <v/>
      </c>
      <c r="BJ106" s="128">
        <f t="shared" si="12"/>
        <v>0</v>
      </c>
    </row>
    <row r="107" spans="1:62" ht="16.5" customHeight="1" x14ac:dyDescent="0.25">
      <c r="A107" s="122" t="s">
        <v>1492</v>
      </c>
      <c r="B107" s="122">
        <v>23</v>
      </c>
      <c r="C107" s="122">
        <v>24</v>
      </c>
      <c r="D107" s="122">
        <f>G47</f>
        <v>23</v>
      </c>
      <c r="E107" s="122">
        <f>G51</f>
        <v>27</v>
      </c>
      <c r="G107" s="16">
        <v>83</v>
      </c>
      <c r="H107" s="16"/>
      <c r="I107" s="16"/>
      <c r="J107" s="16"/>
      <c r="K107" s="16"/>
      <c r="L107" s="127" t="s">
        <v>2781</v>
      </c>
      <c r="M107" s="127" t="s">
        <v>2782</v>
      </c>
      <c r="N107" s="16"/>
      <c r="O107" s="16"/>
      <c r="P107" s="126" t="s">
        <v>2783</v>
      </c>
      <c r="Q107" s="126" t="s">
        <v>2784</v>
      </c>
      <c r="R107" s="16"/>
      <c r="S107" s="16"/>
      <c r="T107" s="16"/>
      <c r="U107" s="16"/>
      <c r="V107" s="16"/>
      <c r="W107" s="16"/>
      <c r="X107" s="16"/>
      <c r="Y107" s="16"/>
      <c r="Z107" s="16"/>
      <c r="AA107" s="16"/>
      <c r="AB107" s="125" t="s">
        <v>2785</v>
      </c>
      <c r="AC107" s="125" t="s">
        <v>2786</v>
      </c>
      <c r="AD107" s="16"/>
      <c r="AE107" s="16"/>
      <c r="BG107" s="2">
        <f t="shared" si="9"/>
        <v>84</v>
      </c>
      <c r="BH107" s="128" t="str">
        <f t="shared" si="10"/>
        <v/>
      </c>
      <c r="BI107" s="128" t="str">
        <f t="shared" si="11"/>
        <v/>
      </c>
      <c r="BJ107" s="128">
        <f t="shared" si="12"/>
        <v>0</v>
      </c>
    </row>
    <row r="108" spans="1:62" ht="16.5" customHeight="1" x14ac:dyDescent="0.25">
      <c r="A108" s="122" t="s">
        <v>1493</v>
      </c>
      <c r="B108" s="122">
        <v>23</v>
      </c>
      <c r="C108" s="122">
        <v>24</v>
      </c>
      <c r="D108" s="122">
        <f>G52</f>
        <v>28</v>
      </c>
      <c r="E108" s="122">
        <f>G56</f>
        <v>32</v>
      </c>
      <c r="G108" s="16">
        <v>84</v>
      </c>
      <c r="H108" s="16"/>
      <c r="I108" s="16"/>
      <c r="J108" s="16"/>
      <c r="K108" s="16"/>
      <c r="L108" s="126" t="s">
        <v>2787</v>
      </c>
      <c r="M108" s="126" t="s">
        <v>2788</v>
      </c>
      <c r="N108" s="16"/>
      <c r="O108" s="16"/>
      <c r="P108" s="126" t="s">
        <v>2789</v>
      </c>
      <c r="Q108" s="126" t="s">
        <v>2790</v>
      </c>
      <c r="R108" s="16"/>
      <c r="S108" s="16"/>
      <c r="T108" s="16"/>
      <c r="U108" s="16"/>
      <c r="V108" s="16"/>
      <c r="W108" s="16"/>
      <c r="X108" s="16"/>
      <c r="Y108" s="16"/>
      <c r="Z108" s="16"/>
      <c r="AA108" s="16"/>
      <c r="AB108" s="125" t="s">
        <v>2791</v>
      </c>
      <c r="AC108" s="125" t="s">
        <v>2792</v>
      </c>
      <c r="AD108" s="16"/>
      <c r="AE108" s="16"/>
      <c r="BG108" s="2">
        <f t="shared" si="9"/>
        <v>85</v>
      </c>
      <c r="BH108" s="128" t="str">
        <f t="shared" si="10"/>
        <v/>
      </c>
      <c r="BI108" s="128" t="str">
        <f t="shared" si="11"/>
        <v/>
      </c>
      <c r="BJ108" s="128">
        <f t="shared" si="12"/>
        <v>0</v>
      </c>
    </row>
    <row r="109" spans="1:62" ht="16.5" customHeight="1" x14ac:dyDescent="0.25">
      <c r="A109" s="122" t="s">
        <v>1494</v>
      </c>
      <c r="B109" s="122">
        <v>23</v>
      </c>
      <c r="C109" s="122">
        <v>24</v>
      </c>
      <c r="D109" s="122">
        <f>G57</f>
        <v>33</v>
      </c>
      <c r="E109" s="122">
        <f>G61</f>
        <v>37</v>
      </c>
      <c r="G109" s="16">
        <v>85</v>
      </c>
      <c r="H109" s="16"/>
      <c r="I109" s="16"/>
      <c r="J109" s="16"/>
      <c r="K109" s="16"/>
      <c r="L109" s="126" t="s">
        <v>1877</v>
      </c>
      <c r="M109" s="126" t="s">
        <v>2793</v>
      </c>
      <c r="N109" s="16"/>
      <c r="O109" s="16"/>
      <c r="P109" s="16"/>
      <c r="Q109" s="16"/>
      <c r="R109" s="16"/>
      <c r="S109" s="16"/>
      <c r="T109" s="16"/>
      <c r="U109" s="16"/>
      <c r="V109" s="16"/>
      <c r="W109" s="16"/>
      <c r="X109" s="16"/>
      <c r="Y109" s="16"/>
      <c r="Z109" s="16"/>
      <c r="AA109" s="16"/>
      <c r="AB109" s="125" t="s">
        <v>2794</v>
      </c>
      <c r="AC109" s="125" t="s">
        <v>2795</v>
      </c>
      <c r="AD109" s="16"/>
      <c r="AE109" s="16"/>
      <c r="BG109" s="2">
        <f t="shared" si="9"/>
        <v>86</v>
      </c>
      <c r="BH109" s="128" t="str">
        <f t="shared" si="10"/>
        <v/>
      </c>
      <c r="BI109" s="128" t="str">
        <f t="shared" si="11"/>
        <v/>
      </c>
      <c r="BJ109" s="128">
        <f t="shared" si="12"/>
        <v>0</v>
      </c>
    </row>
    <row r="110" spans="1:62" ht="16.5" customHeight="1" x14ac:dyDescent="0.25">
      <c r="A110" s="122" t="s">
        <v>1495</v>
      </c>
      <c r="B110" s="122">
        <v>23</v>
      </c>
      <c r="C110" s="122">
        <v>24</v>
      </c>
      <c r="D110" s="122">
        <f>G62</f>
        <v>38</v>
      </c>
      <c r="E110" s="122">
        <f>G66</f>
        <v>42</v>
      </c>
      <c r="G110" s="16">
        <v>86</v>
      </c>
      <c r="H110" s="16"/>
      <c r="I110" s="16"/>
      <c r="J110" s="16"/>
      <c r="K110" s="16"/>
      <c r="L110" s="126" t="s">
        <v>2796</v>
      </c>
      <c r="M110" s="126" t="s">
        <v>2797</v>
      </c>
      <c r="N110" s="16"/>
      <c r="O110" s="16"/>
      <c r="P110" s="16"/>
      <c r="Q110" s="16"/>
      <c r="R110" s="16"/>
      <c r="S110" s="16"/>
      <c r="T110" s="16"/>
      <c r="U110" s="16"/>
      <c r="V110" s="16"/>
      <c r="W110" s="16"/>
      <c r="X110" s="16"/>
      <c r="Y110" s="16"/>
      <c r="Z110" s="16"/>
      <c r="AA110" s="16"/>
      <c r="AB110" s="125" t="s">
        <v>2798</v>
      </c>
      <c r="AC110" s="125" t="s">
        <v>2799</v>
      </c>
      <c r="AD110" s="16"/>
      <c r="AE110" s="16"/>
      <c r="BG110" s="2">
        <f t="shared" si="9"/>
        <v>87</v>
      </c>
      <c r="BH110" s="128" t="str">
        <f t="shared" si="10"/>
        <v/>
      </c>
      <c r="BI110" s="128" t="str">
        <f t="shared" si="11"/>
        <v/>
      </c>
      <c r="BJ110" s="128">
        <f t="shared" si="12"/>
        <v>0</v>
      </c>
    </row>
    <row r="111" spans="1:62" ht="16.5" customHeight="1" x14ac:dyDescent="0.25">
      <c r="A111" s="122" t="s">
        <v>1496</v>
      </c>
      <c r="B111" s="122">
        <v>23</v>
      </c>
      <c r="C111" s="122">
        <v>24</v>
      </c>
      <c r="D111" s="122">
        <f>G67</f>
        <v>43</v>
      </c>
      <c r="E111" s="122">
        <f>G71</f>
        <v>47</v>
      </c>
      <c r="G111" s="16">
        <v>87</v>
      </c>
      <c r="H111" s="16"/>
      <c r="I111" s="16"/>
      <c r="J111" s="16"/>
      <c r="K111" s="16"/>
      <c r="L111" s="126" t="s">
        <v>2800</v>
      </c>
      <c r="M111" s="126" t="s">
        <v>2801</v>
      </c>
      <c r="N111" s="16"/>
      <c r="O111" s="16"/>
      <c r="P111" s="16"/>
      <c r="Q111" s="16"/>
      <c r="R111" s="16"/>
      <c r="S111" s="16"/>
      <c r="T111" s="16"/>
      <c r="U111" s="16"/>
      <c r="V111" s="16"/>
      <c r="W111" s="16"/>
      <c r="X111" s="16"/>
      <c r="Y111" s="16"/>
      <c r="Z111" s="16"/>
      <c r="AA111" s="16"/>
      <c r="AB111" s="125" t="s">
        <v>2802</v>
      </c>
      <c r="AC111" s="125" t="s">
        <v>2803</v>
      </c>
      <c r="AD111" s="16"/>
      <c r="AE111" s="16"/>
      <c r="BG111" s="2">
        <f t="shared" si="9"/>
        <v>88</v>
      </c>
      <c r="BH111" s="128" t="str">
        <f t="shared" si="10"/>
        <v/>
      </c>
      <c r="BI111" s="128" t="str">
        <f t="shared" si="11"/>
        <v/>
      </c>
      <c r="BJ111" s="128">
        <f t="shared" si="12"/>
        <v>0</v>
      </c>
    </row>
    <row r="112" spans="1:62" ht="16.5" customHeight="1" x14ac:dyDescent="0.25">
      <c r="A112" s="122" t="s">
        <v>1497</v>
      </c>
      <c r="B112" s="122">
        <v>23</v>
      </c>
      <c r="C112" s="122">
        <v>24</v>
      </c>
      <c r="D112" s="122">
        <f>G72</f>
        <v>48</v>
      </c>
      <c r="E112" s="122">
        <f>G76</f>
        <v>52</v>
      </c>
      <c r="G112" s="16">
        <v>88</v>
      </c>
      <c r="H112" s="16"/>
      <c r="I112" s="16"/>
      <c r="J112" s="16"/>
      <c r="K112" s="16"/>
      <c r="L112" s="126" t="s">
        <v>2804</v>
      </c>
      <c r="M112" s="126" t="s">
        <v>2805</v>
      </c>
      <c r="N112" s="16"/>
      <c r="O112" s="16"/>
      <c r="P112" s="16"/>
      <c r="Q112" s="16"/>
      <c r="R112" s="16"/>
      <c r="S112" s="16"/>
      <c r="T112" s="16"/>
      <c r="U112" s="16"/>
      <c r="V112" s="16"/>
      <c r="W112" s="16"/>
      <c r="X112" s="16"/>
      <c r="Y112" s="16"/>
      <c r="Z112" s="16"/>
      <c r="AA112" s="16"/>
      <c r="AB112" s="120" t="s">
        <v>1489</v>
      </c>
      <c r="AC112" s="120" t="s">
        <v>2806</v>
      </c>
      <c r="AD112" s="16"/>
      <c r="AE112" s="16"/>
      <c r="BG112" s="2">
        <f t="shared" si="9"/>
        <v>89</v>
      </c>
      <c r="BH112" s="128" t="str">
        <f t="shared" si="10"/>
        <v/>
      </c>
      <c r="BI112" s="128" t="str">
        <f t="shared" si="11"/>
        <v/>
      </c>
      <c r="BJ112" s="128">
        <f t="shared" si="12"/>
        <v>0</v>
      </c>
    </row>
    <row r="113" spans="1:62" ht="16.5" customHeight="1" x14ac:dyDescent="0.25">
      <c r="A113" s="122" t="s">
        <v>1498</v>
      </c>
      <c r="B113" s="122">
        <v>23</v>
      </c>
      <c r="C113" s="122">
        <v>24</v>
      </c>
      <c r="D113" s="122">
        <f>G77</f>
        <v>53</v>
      </c>
      <c r="E113" s="122">
        <f>G81</f>
        <v>57</v>
      </c>
      <c r="G113" s="16">
        <v>89</v>
      </c>
      <c r="H113" s="16"/>
      <c r="I113" s="16"/>
      <c r="J113" s="16"/>
      <c r="K113" s="16"/>
      <c r="L113" s="126" t="s">
        <v>2037</v>
      </c>
      <c r="M113" s="126" t="s">
        <v>2807</v>
      </c>
      <c r="N113" s="16"/>
      <c r="O113" s="16"/>
      <c r="P113" s="16"/>
      <c r="Q113" s="16"/>
      <c r="R113" s="16"/>
      <c r="S113" s="16"/>
      <c r="T113" s="16"/>
      <c r="U113" s="16"/>
      <c r="V113" s="16"/>
      <c r="W113" s="16"/>
      <c r="X113" s="16"/>
      <c r="Y113" s="16"/>
      <c r="Z113" s="16"/>
      <c r="AA113" s="16"/>
      <c r="AB113" s="120" t="s">
        <v>2808</v>
      </c>
      <c r="AC113" s="120" t="s">
        <v>2809</v>
      </c>
      <c r="AD113" s="16"/>
      <c r="AE113" s="16"/>
      <c r="BG113" s="2">
        <f t="shared" si="9"/>
        <v>90</v>
      </c>
      <c r="BH113" s="128" t="str">
        <f t="shared" si="10"/>
        <v/>
      </c>
      <c r="BI113" s="128" t="str">
        <f t="shared" si="11"/>
        <v/>
      </c>
      <c r="BJ113" s="128">
        <f t="shared" si="12"/>
        <v>0</v>
      </c>
    </row>
    <row r="114" spans="1:62" ht="16.5" customHeight="1" x14ac:dyDescent="0.25">
      <c r="A114" s="122" t="s">
        <v>1499</v>
      </c>
      <c r="B114" s="122">
        <v>23</v>
      </c>
      <c r="C114" s="122">
        <v>24</v>
      </c>
      <c r="D114" s="122">
        <f>G82</f>
        <v>58</v>
      </c>
      <c r="E114" s="122">
        <f>G86</f>
        <v>62</v>
      </c>
      <c r="G114" s="16">
        <v>90</v>
      </c>
      <c r="H114" s="16"/>
      <c r="I114" s="16"/>
      <c r="J114" s="16"/>
      <c r="K114" s="16"/>
      <c r="L114" s="126" t="s">
        <v>2810</v>
      </c>
      <c r="M114" s="126" t="s">
        <v>2811</v>
      </c>
      <c r="N114" s="16"/>
      <c r="O114" s="16"/>
      <c r="P114" s="16"/>
      <c r="Q114" s="16"/>
      <c r="R114" s="16"/>
      <c r="S114" s="16"/>
      <c r="T114" s="16"/>
      <c r="U114" s="16"/>
      <c r="V114" s="16"/>
      <c r="W114" s="16"/>
      <c r="X114" s="16"/>
      <c r="Y114" s="16"/>
      <c r="Z114" s="16"/>
      <c r="AA114" s="16"/>
      <c r="AB114" s="120" t="s">
        <v>2812</v>
      </c>
      <c r="AC114" s="120" t="s">
        <v>2813</v>
      </c>
      <c r="AD114" s="16"/>
      <c r="AE114" s="16"/>
      <c r="BG114" s="2">
        <f t="shared" si="9"/>
        <v>91</v>
      </c>
      <c r="BH114" s="128" t="str">
        <f t="shared" si="10"/>
        <v/>
      </c>
      <c r="BI114" s="128" t="str">
        <f t="shared" si="11"/>
        <v/>
      </c>
      <c r="BJ114" s="128">
        <f t="shared" si="12"/>
        <v>0</v>
      </c>
    </row>
    <row r="115" spans="1:62" ht="16.5" customHeight="1" x14ac:dyDescent="0.25">
      <c r="A115" s="122" t="s">
        <v>1500</v>
      </c>
      <c r="B115" s="122">
        <v>23</v>
      </c>
      <c r="C115" s="122">
        <v>24</v>
      </c>
      <c r="D115" s="122">
        <f>G87</f>
        <v>63</v>
      </c>
      <c r="E115" s="122">
        <f>G91</f>
        <v>67</v>
      </c>
      <c r="G115" s="16">
        <v>91</v>
      </c>
      <c r="H115" s="16"/>
      <c r="I115" s="16"/>
      <c r="J115" s="16"/>
      <c r="K115" s="16"/>
      <c r="L115" s="16"/>
      <c r="M115" s="16"/>
      <c r="N115" s="16"/>
      <c r="O115" s="16"/>
      <c r="P115" s="16"/>
      <c r="Q115" s="16"/>
      <c r="R115" s="16"/>
      <c r="S115" s="16"/>
      <c r="T115" s="16"/>
      <c r="U115" s="16"/>
      <c r="V115" s="16"/>
      <c r="W115" s="16"/>
      <c r="X115" s="16"/>
      <c r="Y115" s="16"/>
      <c r="Z115" s="16"/>
      <c r="AA115" s="16"/>
      <c r="AB115" s="120" t="s">
        <v>2814</v>
      </c>
      <c r="AC115" s="120" t="s">
        <v>2815</v>
      </c>
      <c r="AD115" s="16"/>
      <c r="AE115" s="16"/>
      <c r="BG115" s="2">
        <f t="shared" si="9"/>
        <v>92</v>
      </c>
      <c r="BH115" s="128" t="str">
        <f t="shared" si="10"/>
        <v/>
      </c>
      <c r="BI115" s="128" t="str">
        <f t="shared" si="11"/>
        <v/>
      </c>
      <c r="BJ115" s="128">
        <f t="shared" si="12"/>
        <v>0</v>
      </c>
    </row>
    <row r="116" spans="1:62" ht="16.5" customHeight="1" x14ac:dyDescent="0.25">
      <c r="A116" s="122" t="s">
        <v>1501</v>
      </c>
      <c r="B116" s="122">
        <v>23</v>
      </c>
      <c r="C116" s="122">
        <v>24</v>
      </c>
      <c r="D116" s="122">
        <f>G92</f>
        <v>68</v>
      </c>
      <c r="E116" s="122">
        <f>G96</f>
        <v>72</v>
      </c>
      <c r="G116" s="16">
        <v>92</v>
      </c>
      <c r="H116" s="16"/>
      <c r="I116" s="16"/>
      <c r="J116" s="16"/>
      <c r="K116" s="16"/>
      <c r="L116" s="16"/>
      <c r="M116" s="16"/>
      <c r="N116" s="16"/>
      <c r="O116" s="16"/>
      <c r="P116" s="16"/>
      <c r="Q116" s="16"/>
      <c r="R116" s="16"/>
      <c r="S116" s="16"/>
      <c r="T116" s="16"/>
      <c r="U116" s="16"/>
      <c r="V116" s="16"/>
      <c r="W116" s="16"/>
      <c r="X116" s="16"/>
      <c r="Y116" s="16"/>
      <c r="Z116" s="16"/>
      <c r="AA116" s="16"/>
      <c r="AB116" s="120" t="s">
        <v>2816</v>
      </c>
      <c r="AC116" s="120" t="s">
        <v>2817</v>
      </c>
      <c r="AD116" s="16"/>
      <c r="AE116" s="16"/>
      <c r="BG116" s="2">
        <f t="shared" si="9"/>
        <v>93</v>
      </c>
      <c r="BH116" s="128" t="str">
        <f t="shared" si="10"/>
        <v/>
      </c>
      <c r="BI116" s="128" t="str">
        <f t="shared" si="11"/>
        <v/>
      </c>
      <c r="BJ116" s="128">
        <f t="shared" si="12"/>
        <v>0</v>
      </c>
    </row>
    <row r="117" spans="1:62" ht="16.5" customHeight="1" x14ac:dyDescent="0.25">
      <c r="A117" s="122" t="s">
        <v>1502</v>
      </c>
      <c r="B117" s="122">
        <v>23</v>
      </c>
      <c r="C117" s="122">
        <v>24</v>
      </c>
      <c r="D117" s="122">
        <f>G97</f>
        <v>73</v>
      </c>
      <c r="E117" s="122">
        <f>G100</f>
        <v>76</v>
      </c>
      <c r="G117" s="16">
        <v>93</v>
      </c>
      <c r="H117" s="16"/>
      <c r="I117" s="16"/>
      <c r="J117" s="16"/>
      <c r="K117" s="16"/>
      <c r="L117" s="16"/>
      <c r="M117" s="16"/>
      <c r="N117" s="16"/>
      <c r="O117" s="16"/>
      <c r="P117" s="16"/>
      <c r="Q117" s="16"/>
      <c r="R117" s="16"/>
      <c r="S117" s="16"/>
      <c r="T117" s="16"/>
      <c r="U117" s="16"/>
      <c r="V117" s="16"/>
      <c r="W117" s="16"/>
      <c r="X117" s="16"/>
      <c r="Y117" s="16"/>
      <c r="Z117" s="16"/>
      <c r="AA117" s="16"/>
      <c r="AB117" s="120" t="s">
        <v>2818</v>
      </c>
      <c r="AC117" s="120" t="s">
        <v>2819</v>
      </c>
      <c r="AD117" s="16"/>
      <c r="AE117" s="16"/>
      <c r="BG117" s="2">
        <f t="shared" si="9"/>
        <v>94</v>
      </c>
      <c r="BH117" s="128" t="str">
        <f t="shared" si="10"/>
        <v/>
      </c>
      <c r="BI117" s="128" t="str">
        <f t="shared" si="11"/>
        <v/>
      </c>
      <c r="BJ117" s="128">
        <f t="shared" si="12"/>
        <v>0</v>
      </c>
    </row>
    <row r="118" spans="1:62" ht="16.5" customHeight="1" x14ac:dyDescent="0.25">
      <c r="G118" s="16">
        <v>94</v>
      </c>
      <c r="H118" s="16"/>
      <c r="I118" s="16"/>
      <c r="J118" s="16"/>
      <c r="K118" s="16"/>
      <c r="L118" s="16"/>
      <c r="M118" s="16"/>
      <c r="N118" s="16"/>
      <c r="O118" s="16"/>
      <c r="P118" s="16"/>
      <c r="Q118" s="16"/>
      <c r="R118" s="16"/>
      <c r="S118" s="16"/>
      <c r="T118" s="16"/>
      <c r="U118" s="16"/>
      <c r="V118" s="16"/>
      <c r="W118" s="16"/>
      <c r="X118" s="16"/>
      <c r="Y118" s="16"/>
      <c r="Z118" s="16"/>
      <c r="AA118" s="16"/>
      <c r="AB118" s="120" t="s">
        <v>2820</v>
      </c>
      <c r="AC118" s="120" t="s">
        <v>2821</v>
      </c>
      <c r="AD118" s="16"/>
      <c r="AE118" s="16"/>
      <c r="BG118" s="2">
        <f t="shared" si="9"/>
        <v>95</v>
      </c>
      <c r="BH118" s="128" t="str">
        <f t="shared" si="10"/>
        <v/>
      </c>
      <c r="BI118" s="128" t="str">
        <f t="shared" si="11"/>
        <v/>
      </c>
      <c r="BJ118" s="128">
        <f t="shared" si="12"/>
        <v>0</v>
      </c>
    </row>
    <row r="119" spans="1:62" ht="16.5" customHeight="1" x14ac:dyDescent="0.25">
      <c r="G119" s="16">
        <v>95</v>
      </c>
      <c r="H119" s="16"/>
      <c r="I119" s="16"/>
      <c r="J119" s="16"/>
      <c r="K119" s="16"/>
      <c r="L119" s="16"/>
      <c r="M119" s="16"/>
      <c r="N119" s="16"/>
      <c r="O119" s="16"/>
      <c r="P119" s="16"/>
      <c r="Q119" s="16"/>
      <c r="R119" s="16"/>
      <c r="S119" s="16"/>
      <c r="T119" s="16"/>
      <c r="U119" s="16"/>
      <c r="V119" s="16"/>
      <c r="W119" s="16"/>
      <c r="X119" s="16"/>
      <c r="Y119" s="16"/>
      <c r="Z119" s="16"/>
      <c r="AA119" s="16"/>
      <c r="AB119" s="127" t="s">
        <v>1490</v>
      </c>
      <c r="AC119" s="127" t="s">
        <v>2822</v>
      </c>
      <c r="AD119" s="16"/>
      <c r="AE119" s="16"/>
      <c r="BG119" s="2">
        <f t="shared" si="9"/>
        <v>96</v>
      </c>
      <c r="BH119" s="128" t="str">
        <f t="shared" si="10"/>
        <v/>
      </c>
      <c r="BI119" s="128" t="str">
        <f t="shared" si="11"/>
        <v/>
      </c>
      <c r="BJ119" s="128">
        <f t="shared" si="12"/>
        <v>0</v>
      </c>
    </row>
    <row r="120" spans="1:62" ht="16.5" customHeight="1" x14ac:dyDescent="0.25">
      <c r="G120" s="16">
        <v>96</v>
      </c>
      <c r="H120" s="16"/>
      <c r="I120" s="16"/>
      <c r="J120" s="16"/>
      <c r="K120" s="16"/>
      <c r="L120" s="16"/>
      <c r="M120" s="16"/>
      <c r="N120" s="16"/>
      <c r="O120" s="16"/>
      <c r="P120" s="16"/>
      <c r="Q120" s="16"/>
      <c r="R120" s="16"/>
      <c r="S120" s="16"/>
      <c r="V120" s="16"/>
      <c r="W120" s="16"/>
      <c r="X120" s="16"/>
      <c r="Y120" s="16"/>
      <c r="Z120" s="16"/>
      <c r="AA120" s="16"/>
      <c r="AB120" s="127" t="s">
        <v>2823</v>
      </c>
      <c r="AC120" s="127" t="s">
        <v>2824</v>
      </c>
      <c r="AD120" s="16"/>
      <c r="AE120" s="16"/>
      <c r="BG120" s="2">
        <f t="shared" si="9"/>
        <v>97</v>
      </c>
      <c r="BH120" s="128" t="str">
        <f t="shared" si="10"/>
        <v/>
      </c>
      <c r="BI120" s="128" t="str">
        <f t="shared" si="11"/>
        <v/>
      </c>
      <c r="BJ120" s="128">
        <f t="shared" si="12"/>
        <v>0</v>
      </c>
    </row>
    <row r="121" spans="1:62" ht="16.5" customHeight="1" x14ac:dyDescent="0.25">
      <c r="G121" s="16">
        <v>97</v>
      </c>
      <c r="H121" s="16"/>
      <c r="I121" s="16"/>
      <c r="J121" s="16"/>
      <c r="K121" s="16"/>
      <c r="L121" s="16"/>
      <c r="M121" s="16"/>
      <c r="N121" s="16"/>
      <c r="O121" s="16"/>
      <c r="P121" s="16"/>
      <c r="Q121" s="16"/>
      <c r="R121" s="16"/>
      <c r="S121" s="16"/>
      <c r="V121" s="16"/>
      <c r="W121" s="16"/>
      <c r="X121" s="16"/>
      <c r="Y121" s="16"/>
      <c r="Z121" s="16"/>
      <c r="AA121" s="16"/>
      <c r="AB121" s="127" t="s">
        <v>2825</v>
      </c>
      <c r="AC121" s="127" t="s">
        <v>2826</v>
      </c>
      <c r="AD121" s="16"/>
      <c r="AE121" s="16"/>
      <c r="BG121" s="2">
        <f t="shared" si="9"/>
        <v>98</v>
      </c>
      <c r="BH121" s="128" t="str">
        <f t="shared" si="10"/>
        <v/>
      </c>
      <c r="BI121" s="128" t="str">
        <f t="shared" si="11"/>
        <v/>
      </c>
      <c r="BJ121" s="128">
        <f t="shared" si="12"/>
        <v>0</v>
      </c>
    </row>
    <row r="122" spans="1:62" ht="16.5" customHeight="1" x14ac:dyDescent="0.25">
      <c r="G122" s="16">
        <v>98</v>
      </c>
      <c r="H122" s="16"/>
      <c r="I122" s="16"/>
      <c r="J122" s="16"/>
      <c r="K122" s="16"/>
      <c r="L122" s="16"/>
      <c r="M122" s="16"/>
      <c r="N122" s="16"/>
      <c r="O122" s="16"/>
      <c r="P122" s="16"/>
      <c r="Q122" s="16"/>
      <c r="R122" s="16"/>
      <c r="S122" s="16"/>
      <c r="V122" s="16"/>
      <c r="W122" s="16"/>
      <c r="X122" s="16"/>
      <c r="Y122" s="16"/>
      <c r="Z122" s="16"/>
      <c r="AA122" s="16"/>
      <c r="AB122" s="127" t="s">
        <v>2827</v>
      </c>
      <c r="AC122" s="127" t="s">
        <v>2828</v>
      </c>
      <c r="AD122" s="16"/>
      <c r="AE122" s="16"/>
      <c r="BG122" s="2">
        <f t="shared" si="9"/>
        <v>99</v>
      </c>
      <c r="BH122" s="128" t="str">
        <f t="shared" si="10"/>
        <v/>
      </c>
      <c r="BI122" s="128" t="str">
        <f t="shared" si="11"/>
        <v/>
      </c>
      <c r="BJ122" s="128">
        <f t="shared" si="12"/>
        <v>0</v>
      </c>
    </row>
    <row r="123" spans="1:62" ht="16.5" customHeight="1" x14ac:dyDescent="0.25">
      <c r="G123" s="16">
        <v>99</v>
      </c>
      <c r="H123" s="16"/>
      <c r="I123" s="16"/>
      <c r="J123" s="16"/>
      <c r="K123" s="16"/>
      <c r="L123" s="16"/>
      <c r="M123" s="16"/>
      <c r="N123" s="16"/>
      <c r="O123" s="16"/>
      <c r="P123" s="16"/>
      <c r="Q123" s="16"/>
      <c r="R123" s="16"/>
      <c r="S123" s="16"/>
      <c r="V123" s="16"/>
      <c r="W123" s="16"/>
      <c r="X123" s="16"/>
      <c r="Y123" s="16"/>
      <c r="Z123" s="16"/>
      <c r="AA123" s="16"/>
      <c r="AB123" s="127" t="s">
        <v>2829</v>
      </c>
      <c r="AC123" s="127" t="s">
        <v>2830</v>
      </c>
      <c r="AD123" s="16"/>
      <c r="AE123" s="16"/>
      <c r="BG123" s="2">
        <f t="shared" si="9"/>
        <v>100</v>
      </c>
      <c r="BH123" s="128" t="str">
        <f t="shared" si="10"/>
        <v/>
      </c>
      <c r="BI123" s="128" t="str">
        <f t="shared" si="11"/>
        <v/>
      </c>
      <c r="BJ123" s="128">
        <f t="shared" si="12"/>
        <v>0</v>
      </c>
    </row>
    <row r="124" spans="1:62" ht="16.5" customHeight="1" x14ac:dyDescent="0.25">
      <c r="G124" s="16">
        <v>100</v>
      </c>
      <c r="H124" s="16"/>
      <c r="I124" s="16"/>
      <c r="J124" s="16"/>
      <c r="K124" s="16"/>
      <c r="L124" s="16"/>
      <c r="M124" s="16"/>
      <c r="N124" s="16"/>
      <c r="O124" s="16"/>
      <c r="P124" s="16"/>
      <c r="Q124" s="16"/>
      <c r="R124" s="16"/>
      <c r="S124" s="16"/>
      <c r="V124" s="16"/>
      <c r="W124" s="16"/>
      <c r="X124" s="16"/>
      <c r="Y124" s="16"/>
      <c r="Z124" s="16"/>
      <c r="AA124" s="16"/>
      <c r="AB124" s="127" t="s">
        <v>2831</v>
      </c>
      <c r="AC124" s="127" t="s">
        <v>2832</v>
      </c>
      <c r="AD124" s="16"/>
      <c r="AE124" s="16"/>
    </row>
    <row r="130" spans="1:5" ht="16.5" customHeight="1" x14ac:dyDescent="0.25">
      <c r="A130" s="130" t="s">
        <v>200</v>
      </c>
      <c r="B130" s="130" t="s">
        <v>2833</v>
      </c>
      <c r="D130" s="130">
        <f>主要!$Z109</f>
        <v>0</v>
      </c>
      <c r="E130" s="130" t="str">
        <f>IFERROR(VLOOKUP($D130,$A$131:$B$206,2,FALSE),"")</f>
        <v/>
      </c>
    </row>
    <row r="131" spans="1:5" ht="16.5" customHeight="1" x14ac:dyDescent="0.25">
      <c r="A131" s="130" t="s">
        <v>2834</v>
      </c>
      <c r="B131" s="130" t="s">
        <v>2835</v>
      </c>
      <c r="D131" s="130">
        <f>主要!$Z110</f>
        <v>0</v>
      </c>
      <c r="E131" s="130" t="str">
        <f t="shared" ref="E131:E139" si="13">IFERROR(VLOOKUP($D131,$A$131:$B$206,2,FALSE),"")</f>
        <v/>
      </c>
    </row>
    <row r="132" spans="1:5" ht="16.5" customHeight="1" x14ac:dyDescent="0.25">
      <c r="A132" s="130" t="s">
        <v>2836</v>
      </c>
      <c r="B132" s="130" t="s">
        <v>2837</v>
      </c>
      <c r="D132" s="130">
        <f>主要!$Z111</f>
        <v>0</v>
      </c>
      <c r="E132" s="130" t="str">
        <f t="shared" si="13"/>
        <v/>
      </c>
    </row>
    <row r="133" spans="1:5" ht="16.5" customHeight="1" x14ac:dyDescent="0.25">
      <c r="A133" s="130" t="s">
        <v>2838</v>
      </c>
      <c r="B133" s="130" t="s">
        <v>2839</v>
      </c>
      <c r="D133" s="130">
        <f>主要!$Z112</f>
        <v>0</v>
      </c>
      <c r="E133" s="130" t="str">
        <f t="shared" si="13"/>
        <v/>
      </c>
    </row>
    <row r="134" spans="1:5" ht="16.5" customHeight="1" x14ac:dyDescent="0.25">
      <c r="A134" s="130" t="s">
        <v>2840</v>
      </c>
      <c r="B134" s="130" t="s">
        <v>2841</v>
      </c>
      <c r="D134" s="130">
        <f>主要!$Z113</f>
        <v>0</v>
      </c>
      <c r="E134" s="130" t="str">
        <f t="shared" si="13"/>
        <v/>
      </c>
    </row>
    <row r="135" spans="1:5" ht="16.5" customHeight="1" x14ac:dyDescent="0.25">
      <c r="A135" s="130" t="s">
        <v>2842</v>
      </c>
      <c r="B135" s="130" t="s">
        <v>2843</v>
      </c>
      <c r="D135" s="130">
        <f>主要!$Z114</f>
        <v>0</v>
      </c>
      <c r="E135" s="130" t="str">
        <f t="shared" si="13"/>
        <v/>
      </c>
    </row>
    <row r="136" spans="1:5" ht="16.5" customHeight="1" x14ac:dyDescent="0.25">
      <c r="A136" s="130" t="s">
        <v>2844</v>
      </c>
      <c r="B136" s="130" t="s">
        <v>2845</v>
      </c>
      <c r="D136" s="130">
        <f>主要!$Z115</f>
        <v>0</v>
      </c>
      <c r="E136" s="130" t="str">
        <f t="shared" si="13"/>
        <v/>
      </c>
    </row>
    <row r="137" spans="1:5" ht="16.5" customHeight="1" x14ac:dyDescent="0.25">
      <c r="A137" s="130" t="s">
        <v>2846</v>
      </c>
      <c r="B137" s="130" t="s">
        <v>2847</v>
      </c>
      <c r="D137" s="130">
        <f>主要!$Z116</f>
        <v>0</v>
      </c>
      <c r="E137" s="130" t="str">
        <f t="shared" si="13"/>
        <v/>
      </c>
    </row>
    <row r="138" spans="1:5" ht="16.5" customHeight="1" x14ac:dyDescent="0.25">
      <c r="A138" s="130" t="s">
        <v>2848</v>
      </c>
      <c r="B138" s="130" t="s">
        <v>2849</v>
      </c>
      <c r="D138" s="130">
        <f>主要!$Z117</f>
        <v>0</v>
      </c>
      <c r="E138" s="130" t="str">
        <f t="shared" si="13"/>
        <v/>
      </c>
    </row>
    <row r="139" spans="1:5" ht="16.5" customHeight="1" x14ac:dyDescent="0.25">
      <c r="A139" s="130" t="s">
        <v>2850</v>
      </c>
      <c r="B139" s="130" t="s">
        <v>2851</v>
      </c>
      <c r="D139" s="130">
        <f>主要!$Z118</f>
        <v>0</v>
      </c>
      <c r="E139" s="130" t="str">
        <f t="shared" si="13"/>
        <v/>
      </c>
    </row>
    <row r="140" spans="1:5" ht="16.5" customHeight="1" x14ac:dyDescent="0.25">
      <c r="A140" s="130" t="s">
        <v>2852</v>
      </c>
      <c r="B140" s="130" t="s">
        <v>2853</v>
      </c>
      <c r="D140" s="130">
        <f>主要!$Z119</f>
        <v>0</v>
      </c>
      <c r="E140" s="130" t="str">
        <f t="shared" ref="E140:E149" si="14">IFERROR(VLOOKUP($D140,$A$131:$B$206,2,FALSE),"")</f>
        <v/>
      </c>
    </row>
    <row r="141" spans="1:5" ht="16.5" customHeight="1" x14ac:dyDescent="0.25">
      <c r="A141" s="130" t="s">
        <v>2854</v>
      </c>
      <c r="B141" s="130" t="s">
        <v>2855</v>
      </c>
      <c r="D141" s="130">
        <f>主要!$Z120</f>
        <v>0</v>
      </c>
      <c r="E141" s="130" t="str">
        <f t="shared" si="14"/>
        <v/>
      </c>
    </row>
    <row r="142" spans="1:5" ht="16.5" customHeight="1" x14ac:dyDescent="0.25">
      <c r="A142" s="130" t="s">
        <v>2856</v>
      </c>
      <c r="B142" s="130" t="s">
        <v>2857</v>
      </c>
      <c r="D142" s="130">
        <f>主要!$Z121</f>
        <v>0</v>
      </c>
      <c r="E142" s="130" t="str">
        <f t="shared" si="14"/>
        <v/>
      </c>
    </row>
    <row r="143" spans="1:5" ht="16.5" customHeight="1" x14ac:dyDescent="0.25">
      <c r="A143" s="130" t="s">
        <v>2858</v>
      </c>
      <c r="B143" s="130" t="s">
        <v>2859</v>
      </c>
      <c r="D143" s="130">
        <f>主要!$Z122</f>
        <v>0</v>
      </c>
      <c r="E143" s="130" t="str">
        <f t="shared" si="14"/>
        <v/>
      </c>
    </row>
    <row r="144" spans="1:5" ht="16.5" customHeight="1" x14ac:dyDescent="0.25">
      <c r="A144" s="130" t="s">
        <v>2860</v>
      </c>
      <c r="B144" s="130" t="s">
        <v>2861</v>
      </c>
      <c r="D144" s="130">
        <f>主要!$Z123</f>
        <v>0</v>
      </c>
      <c r="E144" s="130" t="str">
        <f t="shared" si="14"/>
        <v/>
      </c>
    </row>
    <row r="145" spans="1:5" ht="16.5" customHeight="1" x14ac:dyDescent="0.25">
      <c r="A145" s="130" t="s">
        <v>2862</v>
      </c>
      <c r="B145" s="130" t="s">
        <v>2863</v>
      </c>
      <c r="D145" s="130">
        <f>主要!$Z124</f>
        <v>0</v>
      </c>
      <c r="E145" s="130" t="str">
        <f t="shared" si="14"/>
        <v/>
      </c>
    </row>
    <row r="146" spans="1:5" ht="16.5" customHeight="1" x14ac:dyDescent="0.25">
      <c r="A146" s="130" t="s">
        <v>2864</v>
      </c>
      <c r="B146" s="130" t="s">
        <v>2865</v>
      </c>
      <c r="D146" s="130">
        <f>主要!$Z125</f>
        <v>0</v>
      </c>
      <c r="E146" s="130" t="str">
        <f t="shared" si="14"/>
        <v/>
      </c>
    </row>
    <row r="147" spans="1:5" ht="16.5" customHeight="1" x14ac:dyDescent="0.25">
      <c r="A147" s="130" t="s">
        <v>2866</v>
      </c>
      <c r="B147" s="130" t="s">
        <v>2867</v>
      </c>
      <c r="D147" s="130">
        <f>主要!$Z126</f>
        <v>0</v>
      </c>
      <c r="E147" s="130" t="str">
        <f t="shared" si="14"/>
        <v/>
      </c>
    </row>
    <row r="148" spans="1:5" ht="16.5" customHeight="1" x14ac:dyDescent="0.25">
      <c r="A148" s="130" t="s">
        <v>2868</v>
      </c>
      <c r="B148" s="130" t="s">
        <v>2869</v>
      </c>
      <c r="D148" s="130">
        <f>主要!$Z127</f>
        <v>0</v>
      </c>
      <c r="E148" s="130" t="str">
        <f t="shared" si="14"/>
        <v/>
      </c>
    </row>
    <row r="149" spans="1:5" ht="16.5" customHeight="1" x14ac:dyDescent="0.25">
      <c r="A149" s="130" t="s">
        <v>2870</v>
      </c>
      <c r="B149" s="130" t="s">
        <v>2871</v>
      </c>
      <c r="D149" s="130">
        <f>主要!$Z128</f>
        <v>0</v>
      </c>
      <c r="E149" s="130" t="str">
        <f t="shared" si="14"/>
        <v/>
      </c>
    </row>
    <row r="150" spans="1:5" ht="16.5" customHeight="1" x14ac:dyDescent="0.25">
      <c r="A150" s="130" t="s">
        <v>547</v>
      </c>
      <c r="B150" s="130" t="s">
        <v>2872</v>
      </c>
    </row>
    <row r="151" spans="1:5" ht="16.5" customHeight="1" x14ac:dyDescent="0.25">
      <c r="A151" s="130" t="s">
        <v>2873</v>
      </c>
      <c r="B151" s="130" t="s">
        <v>2874</v>
      </c>
    </row>
    <row r="152" spans="1:5" ht="16.5" customHeight="1" x14ac:dyDescent="0.25">
      <c r="A152" s="130" t="s">
        <v>2875</v>
      </c>
      <c r="B152" s="130" t="s">
        <v>2876</v>
      </c>
    </row>
    <row r="153" spans="1:5" ht="16.5" customHeight="1" x14ac:dyDescent="0.25">
      <c r="A153" s="130" t="s">
        <v>2877</v>
      </c>
      <c r="B153" s="130" t="s">
        <v>2878</v>
      </c>
    </row>
    <row r="154" spans="1:5" ht="16.5" customHeight="1" x14ac:dyDescent="0.25">
      <c r="A154" s="130" t="s">
        <v>2879</v>
      </c>
      <c r="B154" s="130" t="s">
        <v>2880</v>
      </c>
    </row>
    <row r="155" spans="1:5" ht="16.5" customHeight="1" x14ac:dyDescent="0.25">
      <c r="A155" s="130" t="s">
        <v>2881</v>
      </c>
      <c r="B155" s="130" t="s">
        <v>2882</v>
      </c>
    </row>
    <row r="156" spans="1:5" ht="16.5" customHeight="1" x14ac:dyDescent="0.25">
      <c r="A156" s="130" t="s">
        <v>2883</v>
      </c>
      <c r="B156" s="130" t="s">
        <v>2884</v>
      </c>
    </row>
    <row r="157" spans="1:5" ht="16.5" customHeight="1" x14ac:dyDescent="0.25">
      <c r="A157" s="130" t="s">
        <v>2885</v>
      </c>
      <c r="B157" s="130" t="s">
        <v>2886</v>
      </c>
    </row>
    <row r="158" spans="1:5" ht="16.5" customHeight="1" x14ac:dyDescent="0.25">
      <c r="A158" s="130" t="s">
        <v>2887</v>
      </c>
      <c r="B158" s="130" t="s">
        <v>2888</v>
      </c>
    </row>
    <row r="159" spans="1:5" ht="16.5" customHeight="1" x14ac:dyDescent="0.25">
      <c r="A159" s="130" t="s">
        <v>2889</v>
      </c>
      <c r="B159" s="130" t="s">
        <v>2890</v>
      </c>
    </row>
    <row r="160" spans="1:5" ht="16.5" customHeight="1" x14ac:dyDescent="0.25">
      <c r="A160" s="130" t="s">
        <v>2891</v>
      </c>
      <c r="B160" s="130" t="s">
        <v>2892</v>
      </c>
    </row>
    <row r="161" spans="1:2" ht="16.5" customHeight="1" x14ac:dyDescent="0.25">
      <c r="A161" s="130" t="s">
        <v>2893</v>
      </c>
      <c r="B161" s="130" t="s">
        <v>2894</v>
      </c>
    </row>
    <row r="162" spans="1:2" ht="16.5" customHeight="1" x14ac:dyDescent="0.25">
      <c r="A162" s="130" t="s">
        <v>2895</v>
      </c>
      <c r="B162" s="130" t="s">
        <v>2896</v>
      </c>
    </row>
    <row r="163" spans="1:2" ht="16.5" customHeight="1" x14ac:dyDescent="0.25">
      <c r="A163" s="130" t="s">
        <v>2897</v>
      </c>
      <c r="B163" s="130" t="s">
        <v>2898</v>
      </c>
    </row>
    <row r="164" spans="1:2" ht="16.5" customHeight="1" x14ac:dyDescent="0.25">
      <c r="A164" s="130" t="s">
        <v>2899</v>
      </c>
      <c r="B164" s="130" t="s">
        <v>2900</v>
      </c>
    </row>
    <row r="165" spans="1:2" ht="16.5" customHeight="1" x14ac:dyDescent="0.25">
      <c r="A165" s="130" t="s">
        <v>2901</v>
      </c>
      <c r="B165" s="130" t="s">
        <v>2902</v>
      </c>
    </row>
    <row r="166" spans="1:2" ht="16.5" customHeight="1" x14ac:dyDescent="0.25">
      <c r="A166" s="130" t="s">
        <v>53</v>
      </c>
      <c r="B166" s="130" t="s">
        <v>2903</v>
      </c>
    </row>
    <row r="167" spans="1:2" ht="16.5" customHeight="1" x14ac:dyDescent="0.25">
      <c r="A167" s="130" t="s">
        <v>2904</v>
      </c>
      <c r="B167" s="130" t="s">
        <v>2905</v>
      </c>
    </row>
    <row r="168" spans="1:2" ht="16.5" customHeight="1" x14ac:dyDescent="0.25">
      <c r="A168" s="130" t="s">
        <v>2906</v>
      </c>
      <c r="B168" s="130" t="s">
        <v>2907</v>
      </c>
    </row>
    <row r="169" spans="1:2" ht="16.5" customHeight="1" x14ac:dyDescent="0.25">
      <c r="A169" s="130" t="s">
        <v>2908</v>
      </c>
      <c r="B169" s="130" t="s">
        <v>2909</v>
      </c>
    </row>
    <row r="170" spans="1:2" ht="16.5" customHeight="1" x14ac:dyDescent="0.25">
      <c r="A170" s="130" t="s">
        <v>2910</v>
      </c>
      <c r="B170" s="130" t="s">
        <v>2911</v>
      </c>
    </row>
    <row r="171" spans="1:2" ht="16.5" customHeight="1" x14ac:dyDescent="0.25">
      <c r="A171" s="130" t="s">
        <v>2912</v>
      </c>
      <c r="B171" s="130" t="s">
        <v>2913</v>
      </c>
    </row>
    <row r="172" spans="1:2" ht="16.5" customHeight="1" x14ac:dyDescent="0.25">
      <c r="A172" s="130" t="s">
        <v>2914</v>
      </c>
      <c r="B172" s="130" t="s">
        <v>2915</v>
      </c>
    </row>
    <row r="173" spans="1:2" ht="16.5" customHeight="1" x14ac:dyDescent="0.25">
      <c r="A173" s="123" t="s">
        <v>2916</v>
      </c>
      <c r="B173" s="123" t="s">
        <v>2917</v>
      </c>
    </row>
    <row r="174" spans="1:2" ht="16.5" customHeight="1" x14ac:dyDescent="0.25">
      <c r="A174" s="123" t="s">
        <v>2918</v>
      </c>
      <c r="B174" s="123" t="s">
        <v>2919</v>
      </c>
    </row>
    <row r="175" spans="1:2" ht="16.5" customHeight="1" x14ac:dyDescent="0.25">
      <c r="A175" s="123" t="s">
        <v>2920</v>
      </c>
      <c r="B175" s="123" t="s">
        <v>2921</v>
      </c>
    </row>
    <row r="176" spans="1:2" ht="16.5" customHeight="1" x14ac:dyDescent="0.25">
      <c r="A176" s="123" t="s">
        <v>2922</v>
      </c>
      <c r="B176" s="123" t="s">
        <v>2923</v>
      </c>
    </row>
    <row r="177" spans="1:2" ht="16.5" customHeight="1" x14ac:dyDescent="0.25">
      <c r="A177" s="123" t="s">
        <v>2924</v>
      </c>
      <c r="B177" s="123" t="s">
        <v>2925</v>
      </c>
    </row>
    <row r="178" spans="1:2" ht="16.5" customHeight="1" x14ac:dyDescent="0.25">
      <c r="A178" s="123" t="s">
        <v>2926</v>
      </c>
      <c r="B178" s="123" t="s">
        <v>2927</v>
      </c>
    </row>
    <row r="179" spans="1:2" ht="16.5" customHeight="1" x14ac:dyDescent="0.25">
      <c r="A179" s="123" t="s">
        <v>2928</v>
      </c>
      <c r="B179" s="123" t="s">
        <v>2929</v>
      </c>
    </row>
    <row r="180" spans="1:2" ht="16.5" customHeight="1" x14ac:dyDescent="0.25">
      <c r="A180" s="123" t="s">
        <v>2930</v>
      </c>
      <c r="B180" s="123" t="s">
        <v>2931</v>
      </c>
    </row>
    <row r="181" spans="1:2" ht="16.5" customHeight="1" x14ac:dyDescent="0.25">
      <c r="A181" s="123" t="s">
        <v>2932</v>
      </c>
      <c r="B181" s="123" t="s">
        <v>2933</v>
      </c>
    </row>
    <row r="182" spans="1:2" ht="16.5" customHeight="1" x14ac:dyDescent="0.25">
      <c r="A182" s="123" t="s">
        <v>2934</v>
      </c>
      <c r="B182" s="123" t="s">
        <v>2935</v>
      </c>
    </row>
    <row r="183" spans="1:2" ht="16.5" customHeight="1" x14ac:dyDescent="0.25">
      <c r="A183" s="123" t="s">
        <v>2936</v>
      </c>
      <c r="B183" s="123" t="s">
        <v>2937</v>
      </c>
    </row>
    <row r="184" spans="1:2" ht="16.5" customHeight="1" x14ac:dyDescent="0.25">
      <c r="A184" s="123" t="s">
        <v>2938</v>
      </c>
      <c r="B184" s="123" t="s">
        <v>2939</v>
      </c>
    </row>
    <row r="185" spans="1:2" ht="16.5" customHeight="1" x14ac:dyDescent="0.25">
      <c r="A185" s="123" t="s">
        <v>2940</v>
      </c>
      <c r="B185" s="123" t="s">
        <v>2941</v>
      </c>
    </row>
    <row r="186" spans="1:2" ht="16.5" customHeight="1" x14ac:dyDescent="0.25">
      <c r="A186" s="123" t="s">
        <v>2942</v>
      </c>
      <c r="B186" s="123" t="s">
        <v>2943</v>
      </c>
    </row>
    <row r="187" spans="1:2" ht="16.5" customHeight="1" x14ac:dyDescent="0.25">
      <c r="A187" s="123" t="s">
        <v>2944</v>
      </c>
      <c r="B187" s="123" t="s">
        <v>2945</v>
      </c>
    </row>
    <row r="188" spans="1:2" ht="16.5" customHeight="1" x14ac:dyDescent="0.25">
      <c r="A188" s="131" t="s">
        <v>2946</v>
      </c>
      <c r="B188" s="131" t="s">
        <v>2947</v>
      </c>
    </row>
    <row r="189" spans="1:2" ht="16.5" customHeight="1" x14ac:dyDescent="0.25">
      <c r="A189" s="131" t="s">
        <v>2948</v>
      </c>
      <c r="B189" s="131" t="s">
        <v>2949</v>
      </c>
    </row>
    <row r="190" spans="1:2" ht="16.5" customHeight="1" x14ac:dyDescent="0.25">
      <c r="A190" s="131" t="s">
        <v>2950</v>
      </c>
      <c r="B190" s="131" t="s">
        <v>2951</v>
      </c>
    </row>
    <row r="191" spans="1:2" ht="16.5" customHeight="1" x14ac:dyDescent="0.25">
      <c r="A191" s="131" t="s">
        <v>2952</v>
      </c>
      <c r="B191" s="131" t="s">
        <v>2953</v>
      </c>
    </row>
    <row r="192" spans="1:2" ht="16.5" customHeight="1" x14ac:dyDescent="0.25">
      <c r="A192" s="131" t="s">
        <v>2954</v>
      </c>
      <c r="B192" s="131" t="s">
        <v>2955</v>
      </c>
    </row>
    <row r="193" spans="1:2" ht="16.5" customHeight="1" x14ac:dyDescent="0.25">
      <c r="A193" s="131" t="s">
        <v>2956</v>
      </c>
      <c r="B193" s="131" t="s">
        <v>2957</v>
      </c>
    </row>
    <row r="194" spans="1:2" ht="16.5" customHeight="1" x14ac:dyDescent="0.25">
      <c r="A194" s="131" t="s">
        <v>2958</v>
      </c>
      <c r="B194" s="131" t="s">
        <v>2959</v>
      </c>
    </row>
    <row r="195" spans="1:2" ht="16.5" customHeight="1" x14ac:dyDescent="0.25">
      <c r="A195" s="131" t="s">
        <v>2960</v>
      </c>
      <c r="B195" s="131" t="s">
        <v>2961</v>
      </c>
    </row>
    <row r="196" spans="1:2" ht="16.5" customHeight="1" x14ac:dyDescent="0.25">
      <c r="A196" s="131" t="s">
        <v>2962</v>
      </c>
      <c r="B196" s="131" t="s">
        <v>2963</v>
      </c>
    </row>
    <row r="197" spans="1:2" ht="16.5" customHeight="1" x14ac:dyDescent="0.25">
      <c r="A197" s="131" t="s">
        <v>2964</v>
      </c>
      <c r="B197" s="131" t="s">
        <v>2965</v>
      </c>
    </row>
    <row r="198" spans="1:2" ht="16.5" customHeight="1" x14ac:dyDescent="0.25">
      <c r="A198" s="131" t="s">
        <v>2966</v>
      </c>
      <c r="B198" s="131" t="s">
        <v>2967</v>
      </c>
    </row>
    <row r="199" spans="1:2" ht="16.5" customHeight="1" x14ac:dyDescent="0.25">
      <c r="A199" s="131" t="s">
        <v>2968</v>
      </c>
      <c r="B199" s="131" t="s">
        <v>2969</v>
      </c>
    </row>
    <row r="200" spans="1:2" ht="16.5" customHeight="1" x14ac:dyDescent="0.25">
      <c r="A200" s="131" t="s">
        <v>2970</v>
      </c>
      <c r="B200" s="131" t="s">
        <v>2971</v>
      </c>
    </row>
    <row r="201" spans="1:2" ht="16.5" customHeight="1" x14ac:dyDescent="0.25">
      <c r="A201" s="131" t="s">
        <v>2972</v>
      </c>
      <c r="B201" s="131" t="s">
        <v>2973</v>
      </c>
    </row>
    <row r="202" spans="1:2" ht="16.5" customHeight="1" x14ac:dyDescent="0.25">
      <c r="A202" s="131" t="s">
        <v>2974</v>
      </c>
      <c r="B202" s="131" t="s">
        <v>2975</v>
      </c>
    </row>
    <row r="203" spans="1:2" ht="16.5" customHeight="1" x14ac:dyDescent="0.25">
      <c r="A203" s="131" t="s">
        <v>2976</v>
      </c>
      <c r="B203" s="131" t="s">
        <v>2977</v>
      </c>
    </row>
    <row r="204" spans="1:2" ht="16.5" customHeight="1" x14ac:dyDescent="0.25">
      <c r="A204" s="131" t="s">
        <v>2978</v>
      </c>
      <c r="B204" s="131" t="s">
        <v>2979</v>
      </c>
    </row>
    <row r="205" spans="1:2" ht="16.5" customHeight="1" x14ac:dyDescent="0.25">
      <c r="A205" s="131" t="s">
        <v>2980</v>
      </c>
      <c r="B205" s="131" t="s">
        <v>2981</v>
      </c>
    </row>
    <row r="206" spans="1:2" ht="16.5" customHeight="1" x14ac:dyDescent="0.25">
      <c r="A206" s="131" t="s">
        <v>2982</v>
      </c>
      <c r="B206" s="131" t="s">
        <v>2983</v>
      </c>
    </row>
  </sheetData>
  <mergeCells count="25">
    <mergeCell ref="H24:I24"/>
    <mergeCell ref="J24:K24"/>
    <mergeCell ref="L24:M24"/>
    <mergeCell ref="N24:O24"/>
    <mergeCell ref="P24:Q24"/>
    <mergeCell ref="R24:S24"/>
    <mergeCell ref="T24:U24"/>
    <mergeCell ref="V24:W24"/>
    <mergeCell ref="X24:Y24"/>
    <mergeCell ref="Z24:AA24"/>
    <mergeCell ref="AB24:AC24"/>
    <mergeCell ref="AD24:AE24"/>
    <mergeCell ref="AF24:AG24"/>
    <mergeCell ref="AH24:AI24"/>
    <mergeCell ref="AJ24:AK24"/>
    <mergeCell ref="AL24:AM24"/>
    <mergeCell ref="AN24:AO24"/>
    <mergeCell ref="AP24:AQ24"/>
    <mergeCell ref="AR24:AS24"/>
    <mergeCell ref="AT24:AU24"/>
    <mergeCell ref="AV24:AW24"/>
    <mergeCell ref="AX24:AY24"/>
    <mergeCell ref="AZ24:BA24"/>
    <mergeCell ref="BB24:BC24"/>
    <mergeCell ref="BD24:BE24"/>
  </mergeCells>
  <phoneticPr fontId="103" type="noConversion"/>
  <conditionalFormatting sqref="A23:A117">
    <cfRule type="duplicateValues" dxfId="19" priority="1"/>
  </conditionalFormatting>
  <dataValidations count="1">
    <dataValidation allowBlank="1" showInputMessage="1" sqref="BL24:BL49 BL50:BL69" xr:uid="{00000000-0002-0000-0300-000000000000}"/>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54"/>
  <sheetViews>
    <sheetView workbookViewId="0">
      <selection activeCell="F18" sqref="F18"/>
    </sheetView>
  </sheetViews>
  <sheetFormatPr defaultColWidth="9" defaultRowHeight="17" customHeight="1" x14ac:dyDescent="0.25"/>
  <cols>
    <col min="1" max="16384" width="9" style="109"/>
  </cols>
  <sheetData>
    <row r="1" spans="1:20" ht="17" customHeight="1" x14ac:dyDescent="0.25">
      <c r="A1" s="445" t="s">
        <v>2984</v>
      </c>
      <c r="B1" s="445"/>
      <c r="C1" s="445"/>
      <c r="D1" s="445"/>
      <c r="E1" s="445"/>
      <c r="F1" s="445"/>
      <c r="G1" s="445"/>
      <c r="I1" s="445" t="s">
        <v>2985</v>
      </c>
      <c r="J1" s="445"/>
      <c r="K1" s="445"/>
      <c r="L1" s="445"/>
      <c r="M1" s="445"/>
      <c r="N1" s="445"/>
      <c r="Q1" s="109" t="s">
        <v>2986</v>
      </c>
    </row>
    <row r="2" spans="1:20" ht="17" customHeight="1" x14ac:dyDescent="0.25">
      <c r="A2" s="208" t="s">
        <v>2987</v>
      </c>
      <c r="B2" s="109" t="s">
        <v>104</v>
      </c>
      <c r="C2" s="109" t="s">
        <v>295</v>
      </c>
      <c r="D2" s="109" t="s">
        <v>2988</v>
      </c>
      <c r="E2" s="109" t="s">
        <v>71</v>
      </c>
      <c r="F2" s="109" t="s">
        <v>127</v>
      </c>
      <c r="G2" s="109" t="s">
        <v>2989</v>
      </c>
      <c r="J2" s="109" t="s">
        <v>106</v>
      </c>
      <c r="K2" s="109" t="s">
        <v>295</v>
      </c>
      <c r="L2" s="109" t="s">
        <v>294</v>
      </c>
      <c r="M2" s="109" t="s">
        <v>2989</v>
      </c>
      <c r="N2" s="109" t="s">
        <v>62</v>
      </c>
    </row>
    <row r="3" spans="1:20" ht="17" customHeight="1" x14ac:dyDescent="0.25">
      <c r="A3" s="445" t="s">
        <v>1519</v>
      </c>
      <c r="B3" s="109" t="s">
        <v>750</v>
      </c>
      <c r="C3" s="109" t="s">
        <v>412</v>
      </c>
      <c r="D3" s="109" t="s">
        <v>2990</v>
      </c>
      <c r="E3" s="109" t="s">
        <v>1236</v>
      </c>
      <c r="F3" s="109" t="s">
        <v>99</v>
      </c>
      <c r="G3" s="109">
        <v>8</v>
      </c>
      <c r="I3" s="445" t="s">
        <v>2991</v>
      </c>
      <c r="J3" s="109" t="s">
        <v>330</v>
      </c>
      <c r="K3" s="109" t="s">
        <v>333</v>
      </c>
      <c r="L3" s="109" t="s">
        <v>331</v>
      </c>
      <c r="M3" s="109">
        <v>2</v>
      </c>
      <c r="N3" s="109" t="s">
        <v>308</v>
      </c>
      <c r="Q3" s="109" t="s">
        <v>1111</v>
      </c>
      <c r="R3" s="109" t="str">
        <f>LEFT(Q3,LENB(Q3)-LEN(Q3))</f>
        <v>物品</v>
      </c>
      <c r="S3" s="109" t="s">
        <v>295</v>
      </c>
      <c r="T3" s="109" t="s">
        <v>108</v>
      </c>
    </row>
    <row r="4" spans="1:20" ht="17" customHeight="1" x14ac:dyDescent="0.25">
      <c r="A4" s="445"/>
      <c r="B4" s="109" t="s">
        <v>759</v>
      </c>
      <c r="C4" s="109" t="s">
        <v>579</v>
      </c>
      <c r="D4" s="109" t="s">
        <v>2990</v>
      </c>
      <c r="E4" s="109" t="s">
        <v>1236</v>
      </c>
      <c r="F4" s="109" t="s">
        <v>1236</v>
      </c>
      <c r="G4" s="109">
        <v>10</v>
      </c>
      <c r="I4" s="445"/>
      <c r="J4" s="109" t="s">
        <v>361</v>
      </c>
      <c r="K4" s="109" t="s">
        <v>365</v>
      </c>
      <c r="L4" s="109" t="s">
        <v>363</v>
      </c>
      <c r="M4" s="109">
        <v>1</v>
      </c>
      <c r="N4" s="109" t="s">
        <v>362</v>
      </c>
      <c r="Q4" s="109" t="s">
        <v>2992</v>
      </c>
      <c r="R4" s="109" t="str">
        <f t="shared" ref="R4:R35" si="0">LEFT(Q4,LENB(Q4)-LEN(Q4))</f>
        <v>算盘</v>
      </c>
      <c r="S4" s="109" t="s">
        <v>1249</v>
      </c>
      <c r="T4" s="109" t="s">
        <v>1207</v>
      </c>
    </row>
    <row r="5" spans="1:20" ht="17" customHeight="1" x14ac:dyDescent="0.25">
      <c r="A5" s="445"/>
      <c r="B5" s="109" t="s">
        <v>770</v>
      </c>
      <c r="C5" s="109" t="s">
        <v>2993</v>
      </c>
      <c r="D5" s="109" t="s">
        <v>2994</v>
      </c>
      <c r="E5" s="109" t="s">
        <v>1236</v>
      </c>
      <c r="F5" s="109" t="s">
        <v>1236</v>
      </c>
      <c r="G5" s="109">
        <v>13</v>
      </c>
      <c r="I5" s="445"/>
      <c r="J5" s="109" t="s">
        <v>381</v>
      </c>
      <c r="K5" s="109" t="s">
        <v>385</v>
      </c>
      <c r="L5" s="109" t="s">
        <v>383</v>
      </c>
      <c r="M5" s="109">
        <v>10</v>
      </c>
      <c r="N5" s="109" t="s">
        <v>382</v>
      </c>
      <c r="Q5" s="109" t="s">
        <v>2995</v>
      </c>
      <c r="R5" s="109" t="str">
        <f t="shared" si="0"/>
        <v>强酸acid</v>
      </c>
      <c r="S5" s="109" t="s">
        <v>1206</v>
      </c>
      <c r="T5" s="109" t="s">
        <v>1250</v>
      </c>
    </row>
    <row r="6" spans="1:20" ht="17" customHeight="1" x14ac:dyDescent="0.25">
      <c r="A6" s="445" t="s">
        <v>2996</v>
      </c>
      <c r="B6" s="109" t="s">
        <v>751</v>
      </c>
      <c r="C6" s="109" t="s">
        <v>579</v>
      </c>
      <c r="D6" s="109" t="s">
        <v>2997</v>
      </c>
      <c r="E6" s="109" t="s">
        <v>1236</v>
      </c>
      <c r="F6" s="109" t="s">
        <v>1236</v>
      </c>
      <c r="G6" s="109">
        <v>12</v>
      </c>
      <c r="I6" s="445"/>
      <c r="J6" s="109" t="s">
        <v>409</v>
      </c>
      <c r="K6" s="109" t="s">
        <v>412</v>
      </c>
      <c r="L6" s="109" t="s">
        <v>411</v>
      </c>
      <c r="M6" s="109">
        <v>2</v>
      </c>
      <c r="N6" s="109" t="s">
        <v>410</v>
      </c>
      <c r="Q6" s="109" t="s">
        <v>2998</v>
      </c>
      <c r="R6" s="109" t="str">
        <f t="shared" si="0"/>
        <v>炽火胶al</v>
      </c>
      <c r="S6" s="109" t="s">
        <v>1136</v>
      </c>
      <c r="T6" s="109" t="s">
        <v>1250</v>
      </c>
    </row>
    <row r="7" spans="1:20" ht="17" customHeight="1" x14ac:dyDescent="0.25">
      <c r="A7" s="445"/>
      <c r="B7" s="109" t="s">
        <v>760</v>
      </c>
      <c r="C7" s="109" t="s">
        <v>647</v>
      </c>
      <c r="D7" s="109" t="s">
        <v>2999</v>
      </c>
      <c r="E7" s="109" t="s">
        <v>1236</v>
      </c>
      <c r="F7" s="109" t="s">
        <v>1236</v>
      </c>
      <c r="G7" s="109">
        <v>20</v>
      </c>
      <c r="I7" s="445"/>
      <c r="J7" s="109" t="s">
        <v>424</v>
      </c>
      <c r="K7" s="109" t="s">
        <v>427</v>
      </c>
      <c r="L7" s="109" t="s">
        <v>426</v>
      </c>
      <c r="M7" s="109">
        <v>2</v>
      </c>
      <c r="N7" s="109" t="s">
        <v>425</v>
      </c>
      <c r="Q7" s="109" t="s">
        <v>3000</v>
      </c>
      <c r="R7" s="109" t="str">
        <f t="shared" si="0"/>
        <v>弹药</v>
      </c>
    </row>
    <row r="8" spans="1:20" ht="17" customHeight="1" x14ac:dyDescent="0.25">
      <c r="A8" s="445"/>
      <c r="B8" s="109" t="s">
        <v>771</v>
      </c>
      <c r="C8" s="109" t="s">
        <v>647</v>
      </c>
      <c r="D8" s="109" t="s">
        <v>3001</v>
      </c>
      <c r="E8" s="109" t="s">
        <v>1236</v>
      </c>
      <c r="F8" s="109" t="s">
        <v>99</v>
      </c>
      <c r="G8" s="109">
        <v>45</v>
      </c>
      <c r="I8" s="445"/>
      <c r="J8" s="109" t="s">
        <v>438</v>
      </c>
      <c r="K8" s="109" t="s">
        <v>365</v>
      </c>
      <c r="L8" s="109" t="s">
        <v>331</v>
      </c>
      <c r="M8" s="109">
        <v>2</v>
      </c>
      <c r="N8" s="109" t="s">
        <v>410</v>
      </c>
      <c r="Q8" s="109" t="s">
        <v>3002</v>
      </c>
      <c r="R8" s="109" t="str">
        <f t="shared" si="0"/>
        <v>箭</v>
      </c>
      <c r="S8" s="109" t="s">
        <v>1187</v>
      </c>
      <c r="T8" s="109" t="s">
        <v>1250</v>
      </c>
    </row>
    <row r="9" spans="1:20" ht="17" customHeight="1" x14ac:dyDescent="0.25">
      <c r="A9" s="445"/>
      <c r="B9" s="109" t="s">
        <v>780</v>
      </c>
      <c r="C9" s="109" t="s">
        <v>3003</v>
      </c>
      <c r="D9" s="109" t="s">
        <v>3001</v>
      </c>
      <c r="E9" s="109" t="s">
        <v>1236</v>
      </c>
      <c r="F9" s="109" t="s">
        <v>1236</v>
      </c>
      <c r="G9" s="109">
        <v>20</v>
      </c>
      <c r="I9" s="445"/>
      <c r="J9" s="109" t="s">
        <v>449</v>
      </c>
      <c r="K9" s="109" t="s">
        <v>412</v>
      </c>
      <c r="L9" s="109" t="s">
        <v>450</v>
      </c>
      <c r="M9" s="109">
        <v>4</v>
      </c>
      <c r="N9" s="109" t="s">
        <v>1236</v>
      </c>
      <c r="Q9" s="109" t="s">
        <v>3004</v>
      </c>
      <c r="R9" s="109" t="str">
        <f t="shared" si="0"/>
        <v>吹矢</v>
      </c>
      <c r="S9" s="109" t="s">
        <v>1187</v>
      </c>
      <c r="T9" s="109" t="s">
        <v>1250</v>
      </c>
    </row>
    <row r="10" spans="1:20" ht="17" customHeight="1" x14ac:dyDescent="0.25">
      <c r="A10" s="445"/>
      <c r="B10" s="109" t="s">
        <v>794</v>
      </c>
      <c r="C10" s="109" t="s">
        <v>3005</v>
      </c>
      <c r="D10" s="109" t="s">
        <v>3006</v>
      </c>
      <c r="E10" s="109" t="s">
        <v>1236</v>
      </c>
      <c r="F10" s="109" t="s">
        <v>99</v>
      </c>
      <c r="G10" s="109">
        <v>40</v>
      </c>
      <c r="I10" s="445"/>
      <c r="J10" s="109" t="s">
        <v>462</v>
      </c>
      <c r="K10" s="109" t="s">
        <v>385</v>
      </c>
      <c r="L10" s="109" t="s">
        <v>450</v>
      </c>
      <c r="M10" s="109">
        <v>4</v>
      </c>
      <c r="N10" s="109" t="s">
        <v>463</v>
      </c>
      <c r="Q10" s="109" t="s">
        <v>3007</v>
      </c>
      <c r="R10" s="109" t="str">
        <f t="shared" si="0"/>
        <v>弩矢</v>
      </c>
      <c r="S10" s="109" t="s">
        <v>1187</v>
      </c>
      <c r="T10" s="109" t="s">
        <v>3008</v>
      </c>
    </row>
    <row r="11" spans="1:20" ht="17" customHeight="1" x14ac:dyDescent="0.25">
      <c r="A11" s="445" t="s">
        <v>3009</v>
      </c>
      <c r="B11" s="109" t="s">
        <v>752</v>
      </c>
      <c r="C11" s="109" t="s">
        <v>629</v>
      </c>
      <c r="D11" s="109">
        <v>14</v>
      </c>
      <c r="E11" s="109" t="s">
        <v>1236</v>
      </c>
      <c r="F11" s="109" t="s">
        <v>99</v>
      </c>
      <c r="G11" s="109">
        <v>40</v>
      </c>
      <c r="I11" s="445"/>
      <c r="J11" s="109" t="s">
        <v>473</v>
      </c>
      <c r="K11" s="109" t="s">
        <v>475</v>
      </c>
      <c r="L11" s="109" t="s">
        <v>474</v>
      </c>
      <c r="M11" s="109">
        <v>2</v>
      </c>
      <c r="N11" s="109" t="s">
        <v>308</v>
      </c>
      <c r="Q11" s="109" t="s">
        <v>3010</v>
      </c>
      <c r="R11" s="109" t="str">
        <f t="shared" si="0"/>
        <v>投石索弹丸</v>
      </c>
      <c r="S11" s="109" t="s">
        <v>3011</v>
      </c>
      <c r="T11" s="109" t="s">
        <v>3008</v>
      </c>
    </row>
    <row r="12" spans="1:20" ht="17" customHeight="1" x14ac:dyDescent="0.25">
      <c r="A12" s="445"/>
      <c r="B12" s="109" t="s">
        <v>761</v>
      </c>
      <c r="C12" s="109" t="s">
        <v>775</v>
      </c>
      <c r="D12" s="109">
        <v>16</v>
      </c>
      <c r="E12" s="109" t="s">
        <v>3012</v>
      </c>
      <c r="F12" s="109" t="s">
        <v>99</v>
      </c>
      <c r="G12" s="109">
        <v>55</v>
      </c>
      <c r="I12" s="445"/>
      <c r="J12" s="109" t="s">
        <v>494</v>
      </c>
      <c r="K12" s="109" t="s">
        <v>475</v>
      </c>
      <c r="L12" s="109" t="s">
        <v>426</v>
      </c>
      <c r="M12" s="109">
        <v>3</v>
      </c>
      <c r="N12" s="109" t="s">
        <v>495</v>
      </c>
      <c r="Q12" s="109" t="s">
        <v>3013</v>
      </c>
      <c r="R12" s="109" t="str">
        <f t="shared" si="0"/>
        <v>抗毒剂anti</v>
      </c>
      <c r="S12" s="109" t="s">
        <v>1136</v>
      </c>
      <c r="T12" s="109" t="s">
        <v>1236</v>
      </c>
    </row>
    <row r="13" spans="1:20" ht="17" customHeight="1" x14ac:dyDescent="0.25">
      <c r="A13" s="445"/>
      <c r="B13" s="109" t="s">
        <v>772</v>
      </c>
      <c r="C13" s="109" t="s">
        <v>3014</v>
      </c>
      <c r="D13" s="109">
        <v>17</v>
      </c>
      <c r="E13" s="109" t="s">
        <v>3015</v>
      </c>
      <c r="F13" s="109" t="s">
        <v>99</v>
      </c>
      <c r="G13" s="109">
        <v>60</v>
      </c>
      <c r="I13" s="445" t="s">
        <v>3016</v>
      </c>
      <c r="J13" s="109" t="s">
        <v>513</v>
      </c>
      <c r="K13" s="109" t="s">
        <v>517</v>
      </c>
      <c r="L13" s="109" t="s">
        <v>515</v>
      </c>
      <c r="M13" s="109">
        <v>5</v>
      </c>
      <c r="N13" s="109" t="s">
        <v>514</v>
      </c>
      <c r="Q13" s="109" t="s">
        <v>3017</v>
      </c>
      <c r="R13" s="109" t="str">
        <f t="shared" si="0"/>
        <v>奥术法器</v>
      </c>
    </row>
    <row r="14" spans="1:20" ht="17" customHeight="1" x14ac:dyDescent="0.25">
      <c r="A14" s="445"/>
      <c r="B14" s="109" t="s">
        <v>781</v>
      </c>
      <c r="C14" s="109" t="s">
        <v>3018</v>
      </c>
      <c r="D14" s="109">
        <v>18</v>
      </c>
      <c r="E14" s="109" t="s">
        <v>3015</v>
      </c>
      <c r="F14" s="109" t="s">
        <v>99</v>
      </c>
      <c r="G14" s="109">
        <v>65</v>
      </c>
      <c r="I14" s="445"/>
      <c r="J14" s="109" t="s">
        <v>531</v>
      </c>
      <c r="K14" s="109" t="s">
        <v>534</v>
      </c>
      <c r="L14" s="109" t="s">
        <v>363</v>
      </c>
      <c r="M14" s="111">
        <v>43469</v>
      </c>
      <c r="N14" s="109" t="s">
        <v>532</v>
      </c>
      <c r="Q14" s="109" t="s">
        <v>3019</v>
      </c>
      <c r="R14" s="109" t="str">
        <f t="shared" si="0"/>
        <v>水晶</v>
      </c>
      <c r="S14" s="109" t="s">
        <v>1157</v>
      </c>
      <c r="T14" s="109" t="s">
        <v>1250</v>
      </c>
    </row>
    <row r="15" spans="1:20" ht="17" customHeight="1" x14ac:dyDescent="0.25">
      <c r="A15" s="109" t="s">
        <v>110</v>
      </c>
      <c r="B15" s="109" t="s">
        <v>110</v>
      </c>
      <c r="C15" s="109" t="s">
        <v>579</v>
      </c>
      <c r="D15" s="109">
        <v>2</v>
      </c>
      <c r="E15" s="109" t="s">
        <v>1236</v>
      </c>
      <c r="F15" s="109" t="s">
        <v>1236</v>
      </c>
      <c r="G15" s="109">
        <v>6</v>
      </c>
      <c r="I15" s="445"/>
      <c r="J15" s="109" t="s">
        <v>557</v>
      </c>
      <c r="K15" s="109" t="s">
        <v>517</v>
      </c>
      <c r="L15" s="109" t="s">
        <v>426</v>
      </c>
      <c r="M15" s="109">
        <v>2</v>
      </c>
      <c r="N15" s="109" t="s">
        <v>558</v>
      </c>
      <c r="Q15" s="109" t="s">
        <v>3020</v>
      </c>
      <c r="R15" s="109" t="str">
        <f t="shared" si="0"/>
        <v>法球</v>
      </c>
      <c r="S15" s="109" t="s">
        <v>1140</v>
      </c>
      <c r="T15" s="109" t="s">
        <v>1225</v>
      </c>
    </row>
    <row r="16" spans="1:20" ht="17" customHeight="1" x14ac:dyDescent="0.25">
      <c r="I16" s="445"/>
      <c r="J16" s="109" t="s">
        <v>565</v>
      </c>
      <c r="K16" s="109" t="s">
        <v>333</v>
      </c>
      <c r="L16" s="109" t="s">
        <v>331</v>
      </c>
      <c r="M16" s="109" t="s">
        <v>3021</v>
      </c>
      <c r="N16" s="109" t="s">
        <v>566</v>
      </c>
      <c r="Q16" s="109" t="s">
        <v>3022</v>
      </c>
      <c r="R16" s="109" t="str">
        <f t="shared" si="0"/>
        <v>权杖</v>
      </c>
      <c r="S16" s="109" t="s">
        <v>1157</v>
      </c>
      <c r="T16" s="109" t="s">
        <v>1207</v>
      </c>
    </row>
    <row r="17" spans="1:20" ht="17" customHeight="1" x14ac:dyDescent="0.25">
      <c r="A17" s="446" t="s">
        <v>3023</v>
      </c>
      <c r="B17" s="446"/>
      <c r="C17" s="110" t="s">
        <v>3024</v>
      </c>
      <c r="D17" s="110" t="s">
        <v>3025</v>
      </c>
      <c r="E17" s="109" t="s">
        <v>3026</v>
      </c>
      <c r="F17" s="109">
        <f>SUM(F18:F22)</f>
        <v>0</v>
      </c>
      <c r="I17" s="445" t="s">
        <v>575</v>
      </c>
      <c r="J17" s="109" t="s">
        <v>576</v>
      </c>
      <c r="K17" s="109" t="s">
        <v>579</v>
      </c>
      <c r="L17" s="109" t="s">
        <v>578</v>
      </c>
      <c r="M17" s="109">
        <v>4</v>
      </c>
      <c r="N17" s="109" t="s">
        <v>577</v>
      </c>
      <c r="Q17" s="109" t="s">
        <v>3027</v>
      </c>
      <c r="R17" s="109" t="str">
        <f t="shared" si="0"/>
        <v>法杖</v>
      </c>
      <c r="S17" s="109" t="s">
        <v>1179</v>
      </c>
      <c r="T17" s="109" t="s">
        <v>3028</v>
      </c>
    </row>
    <row r="18" spans="1:20" ht="17" customHeight="1" x14ac:dyDescent="0.25">
      <c r="A18" s="110" t="s">
        <v>123</v>
      </c>
      <c r="B18" s="110" t="s">
        <v>3002</v>
      </c>
      <c r="C18" s="110">
        <v>1</v>
      </c>
      <c r="D18" s="109">
        <v>20</v>
      </c>
      <c r="E18" s="109">
        <f>IFERROR(INT(主要!AR47/D18),0)</f>
        <v>0</v>
      </c>
      <c r="F18" s="110">
        <f>INT(C18*E18)</f>
        <v>0</v>
      </c>
      <c r="I18" s="445"/>
      <c r="J18" s="109" t="s">
        <v>593</v>
      </c>
      <c r="K18" s="109" t="s">
        <v>579</v>
      </c>
      <c r="L18" s="109" t="s">
        <v>383</v>
      </c>
      <c r="M18" s="109">
        <v>2</v>
      </c>
      <c r="N18" s="109" t="s">
        <v>1236</v>
      </c>
      <c r="Q18" s="109" t="s">
        <v>3029</v>
      </c>
      <c r="R18" s="109" t="str">
        <f t="shared" si="0"/>
        <v>魔杖</v>
      </c>
      <c r="S18" s="109" t="s">
        <v>1157</v>
      </c>
      <c r="T18" s="109" t="s">
        <v>1250</v>
      </c>
    </row>
    <row r="19" spans="1:20" ht="17" customHeight="1" x14ac:dyDescent="0.25">
      <c r="A19" s="110" t="s">
        <v>125</v>
      </c>
      <c r="B19" s="110" t="s">
        <v>3007</v>
      </c>
      <c r="C19" s="110">
        <v>0.5</v>
      </c>
      <c r="D19" s="109">
        <v>20</v>
      </c>
      <c r="E19" s="109">
        <f>IFERROR(INT(主要!AR48/D19),0)</f>
        <v>0</v>
      </c>
      <c r="F19" s="110">
        <f>INT(C19*E19)</f>
        <v>0</v>
      </c>
      <c r="I19" s="445"/>
      <c r="J19" s="109" t="s">
        <v>3030</v>
      </c>
      <c r="K19" s="109" t="s">
        <v>614</v>
      </c>
      <c r="L19" s="109" t="s">
        <v>612</v>
      </c>
      <c r="M19" s="109">
        <v>6</v>
      </c>
      <c r="N19" s="109" t="s">
        <v>611</v>
      </c>
      <c r="Q19" s="109" t="s">
        <v>3031</v>
      </c>
      <c r="R19" s="109" t="str">
        <f t="shared" si="0"/>
        <v>背包</v>
      </c>
      <c r="S19" s="109" t="s">
        <v>1249</v>
      </c>
      <c r="T19" s="109" t="s">
        <v>1158</v>
      </c>
    </row>
    <row r="20" spans="1:20" ht="17" customHeight="1" x14ac:dyDescent="0.25">
      <c r="A20" s="110" t="s">
        <v>128</v>
      </c>
      <c r="B20" s="110" t="s">
        <v>3032</v>
      </c>
      <c r="C20" s="110"/>
      <c r="E20" s="109">
        <f>IFERROR(INT(主要!AR49/D20),0)</f>
        <v>0</v>
      </c>
      <c r="F20" s="110">
        <f>INT(C20*E20)</f>
        <v>0</v>
      </c>
      <c r="I20" s="445"/>
      <c r="J20" s="109" t="s">
        <v>625</v>
      </c>
      <c r="K20" s="109" t="s">
        <v>629</v>
      </c>
      <c r="L20" s="109" t="s">
        <v>627</v>
      </c>
      <c r="M20" s="109">
        <v>7</v>
      </c>
      <c r="N20" s="109" t="s">
        <v>626</v>
      </c>
      <c r="Q20" s="109" t="s">
        <v>3033</v>
      </c>
      <c r="R20" s="109" t="str">
        <f t="shared" si="0"/>
        <v>滚珠（一包10</v>
      </c>
      <c r="S20" s="109" t="s">
        <v>1187</v>
      </c>
      <c r="T20" s="109" t="s">
        <v>1207</v>
      </c>
    </row>
    <row r="21" spans="1:20" ht="17" customHeight="1" x14ac:dyDescent="0.25">
      <c r="A21" s="110" t="s">
        <v>130</v>
      </c>
      <c r="B21" s="110" t="s">
        <v>3010</v>
      </c>
      <c r="C21" s="110">
        <v>0.5</v>
      </c>
      <c r="D21" s="109">
        <v>20</v>
      </c>
      <c r="E21" s="109">
        <f>IFERROR(INT(主要!AR50/D21),0)</f>
        <v>0</v>
      </c>
      <c r="F21" s="110">
        <f>INT(C21*E21)</f>
        <v>0</v>
      </c>
      <c r="I21" s="445"/>
      <c r="J21" s="109" t="s">
        <v>645</v>
      </c>
      <c r="K21" s="109" t="s">
        <v>647</v>
      </c>
      <c r="L21" s="109" t="s">
        <v>646</v>
      </c>
      <c r="M21" s="109">
        <v>6</v>
      </c>
      <c r="N21" s="109" t="s">
        <v>626</v>
      </c>
      <c r="Q21" s="109" t="s">
        <v>3034</v>
      </c>
      <c r="R21" s="109" t="str">
        <f t="shared" si="0"/>
        <v>木桶</v>
      </c>
      <c r="S21" s="109" t="s">
        <v>1249</v>
      </c>
      <c r="T21" s="109" t="s">
        <v>3035</v>
      </c>
    </row>
    <row r="22" spans="1:20" ht="17" customHeight="1" x14ac:dyDescent="0.25">
      <c r="A22" s="110" t="s">
        <v>132</v>
      </c>
      <c r="B22" s="110" t="s">
        <v>3004</v>
      </c>
      <c r="C22" s="110">
        <v>1</v>
      </c>
      <c r="D22" s="109">
        <v>50</v>
      </c>
      <c r="E22" s="109">
        <f>IFERROR(INT(主要!AR51/D22),0)</f>
        <v>0</v>
      </c>
      <c r="F22" s="110">
        <f>INT(C22*E22)</f>
        <v>0</v>
      </c>
      <c r="I22" s="445"/>
      <c r="J22" s="109" t="s">
        <v>662</v>
      </c>
      <c r="K22" s="109" t="s">
        <v>614</v>
      </c>
      <c r="L22" s="109" t="s">
        <v>612</v>
      </c>
      <c r="M22" s="109">
        <v>6</v>
      </c>
      <c r="N22" s="109" t="s">
        <v>611</v>
      </c>
      <c r="Q22" s="109" t="s">
        <v>3036</v>
      </c>
      <c r="R22" s="109" t="str">
        <f t="shared" si="0"/>
        <v>篮子</v>
      </c>
      <c r="S22" s="109" t="s">
        <v>3037</v>
      </c>
      <c r="T22" s="109" t="s">
        <v>1207</v>
      </c>
    </row>
    <row r="23" spans="1:20" ht="17" customHeight="1" x14ac:dyDescent="0.25">
      <c r="I23" s="445"/>
      <c r="J23" s="109" t="s">
        <v>682</v>
      </c>
      <c r="K23" s="109" t="s">
        <v>579</v>
      </c>
      <c r="L23" s="109" t="s">
        <v>684</v>
      </c>
      <c r="M23" s="109">
        <v>6</v>
      </c>
      <c r="N23" s="109" t="s">
        <v>683</v>
      </c>
      <c r="Q23" s="109" t="s">
        <v>3038</v>
      </c>
      <c r="R23" s="109" t="str">
        <f t="shared" si="0"/>
        <v>铺盖</v>
      </c>
      <c r="S23" s="109" t="s">
        <v>1187</v>
      </c>
      <c r="T23" s="109" t="s">
        <v>3039</v>
      </c>
    </row>
    <row r="24" spans="1:20" ht="17" customHeight="1" x14ac:dyDescent="0.25">
      <c r="I24" s="445"/>
      <c r="J24" s="109" t="s">
        <v>695</v>
      </c>
      <c r="K24" s="109" t="s">
        <v>696</v>
      </c>
      <c r="L24" s="109" t="s">
        <v>578</v>
      </c>
      <c r="M24" s="109">
        <v>3</v>
      </c>
      <c r="N24" s="109" t="s">
        <v>577</v>
      </c>
      <c r="Q24" s="109" t="s">
        <v>3040</v>
      </c>
      <c r="R24" s="109" t="str">
        <f t="shared" si="0"/>
        <v>铃铛</v>
      </c>
      <c r="S24" s="109" t="s">
        <v>1187</v>
      </c>
      <c r="T24" s="109" t="s">
        <v>1236</v>
      </c>
    </row>
    <row r="25" spans="1:20" ht="17" customHeight="1" x14ac:dyDescent="0.25">
      <c r="I25" s="445"/>
      <c r="J25" s="109" t="s">
        <v>710</v>
      </c>
      <c r="K25" s="109" t="s">
        <v>579</v>
      </c>
      <c r="L25" s="109" t="s">
        <v>711</v>
      </c>
      <c r="M25" s="109">
        <v>10</v>
      </c>
      <c r="N25" s="109" t="s">
        <v>626</v>
      </c>
      <c r="Q25" s="109" t="s">
        <v>3041</v>
      </c>
      <c r="R25" s="109" t="str">
        <f t="shared" si="0"/>
        <v>毛毯</v>
      </c>
      <c r="S25" s="109" t="s">
        <v>1238</v>
      </c>
      <c r="T25" s="109" t="s">
        <v>1225</v>
      </c>
    </row>
    <row r="26" spans="1:20" ht="17" customHeight="1" x14ac:dyDescent="0.25">
      <c r="I26" s="445"/>
      <c r="J26" s="109" t="s">
        <v>720</v>
      </c>
      <c r="K26" s="109" t="s">
        <v>696</v>
      </c>
      <c r="L26" s="109" t="s">
        <v>515</v>
      </c>
      <c r="M26" s="109">
        <v>4</v>
      </c>
      <c r="N26" s="109" t="s">
        <v>1236</v>
      </c>
      <c r="Q26" s="109" t="s">
        <v>3042</v>
      </c>
      <c r="R26" s="109" t="str">
        <f t="shared" si="0"/>
        <v>滑轮组</v>
      </c>
      <c r="S26" s="109" t="s">
        <v>1179</v>
      </c>
      <c r="T26" s="109" t="s">
        <v>1158</v>
      </c>
    </row>
    <row r="27" spans="1:20" ht="17" customHeight="1" x14ac:dyDescent="0.25">
      <c r="I27" s="445"/>
      <c r="J27" s="109" t="s">
        <v>727</v>
      </c>
      <c r="K27" s="109" t="s">
        <v>412</v>
      </c>
      <c r="L27" s="109" t="s">
        <v>728</v>
      </c>
      <c r="M27" s="109">
        <v>18</v>
      </c>
      <c r="N27" s="109" t="s">
        <v>611</v>
      </c>
      <c r="Q27" s="109" t="s">
        <v>3043</v>
      </c>
      <c r="R27" s="109" t="str">
        <f t="shared" si="0"/>
        <v>书</v>
      </c>
      <c r="S27" s="109" t="s">
        <v>3044</v>
      </c>
      <c r="T27" s="109" t="s">
        <v>1158</v>
      </c>
    </row>
    <row r="28" spans="1:20" ht="17" customHeight="1" x14ac:dyDescent="0.25">
      <c r="I28" s="445"/>
      <c r="J28" s="109" t="s">
        <v>730</v>
      </c>
      <c r="K28" s="109" t="s">
        <v>517</v>
      </c>
      <c r="L28" s="109" t="s">
        <v>515</v>
      </c>
      <c r="M28" s="109">
        <v>2</v>
      </c>
      <c r="N28" s="109" t="s">
        <v>731</v>
      </c>
      <c r="Q28" s="109" t="s">
        <v>3045</v>
      </c>
      <c r="R28" s="109" t="str">
        <f t="shared" si="0"/>
        <v>玻璃瓶</v>
      </c>
      <c r="S28" s="109" t="s">
        <v>1249</v>
      </c>
      <c r="T28" s="109" t="s">
        <v>1207</v>
      </c>
    </row>
    <row r="29" spans="1:20" ht="17" customHeight="1" x14ac:dyDescent="0.25">
      <c r="I29" s="445"/>
      <c r="J29" s="109" t="s">
        <v>733</v>
      </c>
      <c r="K29" s="109" t="s">
        <v>517</v>
      </c>
      <c r="L29" s="109" t="s">
        <v>411</v>
      </c>
      <c r="M29" s="109">
        <v>3</v>
      </c>
      <c r="N29" s="109" t="s">
        <v>734</v>
      </c>
      <c r="Q29" s="109" t="s">
        <v>3046</v>
      </c>
      <c r="R29" s="109" t="str">
        <f t="shared" si="0"/>
        <v>水桶</v>
      </c>
      <c r="S29" s="109" t="s">
        <v>3047</v>
      </c>
      <c r="T29" s="109" t="s">
        <v>1207</v>
      </c>
    </row>
    <row r="30" spans="1:20" ht="17" customHeight="1" x14ac:dyDescent="0.25">
      <c r="I30" s="445"/>
      <c r="J30" s="109" t="s">
        <v>737</v>
      </c>
      <c r="K30" s="109" t="s">
        <v>579</v>
      </c>
      <c r="L30" s="109" t="s">
        <v>426</v>
      </c>
      <c r="M30" s="109">
        <v>2</v>
      </c>
      <c r="N30" s="109" t="s">
        <v>734</v>
      </c>
      <c r="Q30" s="109" t="s">
        <v>3048</v>
      </c>
      <c r="R30" s="109" t="str">
        <f t="shared" si="0"/>
        <v>铁蒺藜caltr</v>
      </c>
      <c r="S30" s="109" t="s">
        <v>1187</v>
      </c>
      <c r="T30" s="109" t="s">
        <v>1207</v>
      </c>
    </row>
    <row r="31" spans="1:20" ht="17" customHeight="1" x14ac:dyDescent="0.25">
      <c r="I31" s="445"/>
      <c r="J31" s="109" t="s">
        <v>739</v>
      </c>
      <c r="K31" s="109" t="s">
        <v>412</v>
      </c>
      <c r="L31" s="109" t="s">
        <v>426</v>
      </c>
      <c r="M31" s="109">
        <v>4</v>
      </c>
      <c r="N31" s="109" t="s">
        <v>495</v>
      </c>
      <c r="Q31" s="109" t="s">
        <v>3049</v>
      </c>
      <c r="R31" s="109" t="str">
        <f t="shared" si="0"/>
        <v>蜡烛</v>
      </c>
      <c r="S31" s="109" t="s">
        <v>3050</v>
      </c>
      <c r="T31" s="109" t="s">
        <v>1236</v>
      </c>
    </row>
    <row r="32" spans="1:20" ht="17" customHeight="1" x14ac:dyDescent="0.25">
      <c r="I32" s="445"/>
      <c r="J32" s="109" t="s">
        <v>741</v>
      </c>
      <c r="K32" s="109" t="s">
        <v>412</v>
      </c>
      <c r="L32" s="109" t="s">
        <v>515</v>
      </c>
      <c r="M32" s="109">
        <v>2</v>
      </c>
      <c r="N32" s="109" t="s">
        <v>3021</v>
      </c>
      <c r="Q32" s="109" t="s">
        <v>3051</v>
      </c>
      <c r="R32" s="109" t="str">
        <f t="shared" si="0"/>
        <v>弩矢匣</v>
      </c>
      <c r="S32" s="109" t="s">
        <v>1187</v>
      </c>
      <c r="T32" s="109" t="s">
        <v>1250</v>
      </c>
    </row>
    <row r="33" spans="9:20" ht="17" customHeight="1" x14ac:dyDescent="0.25">
      <c r="I33" s="445"/>
      <c r="J33" s="109" t="s">
        <v>742</v>
      </c>
      <c r="K33" s="109" t="s">
        <v>696</v>
      </c>
      <c r="L33" s="109" t="s">
        <v>383</v>
      </c>
      <c r="M33" s="109">
        <v>2</v>
      </c>
      <c r="N33" s="109" t="s">
        <v>577</v>
      </c>
      <c r="Q33" s="109" t="s">
        <v>3052</v>
      </c>
      <c r="R33" s="109" t="str">
        <f t="shared" si="0"/>
        <v>地图或卷轴匣</v>
      </c>
      <c r="S33" s="109" t="s">
        <v>1187</v>
      </c>
      <c r="T33" s="109" t="s">
        <v>1250</v>
      </c>
    </row>
    <row r="34" spans="9:20" ht="17" customHeight="1" x14ac:dyDescent="0.25">
      <c r="I34" s="445"/>
      <c r="J34" s="109" t="s">
        <v>753</v>
      </c>
      <c r="K34" s="109" t="s">
        <v>365</v>
      </c>
      <c r="L34" s="109" t="s">
        <v>474</v>
      </c>
      <c r="M34" s="109">
        <v>3</v>
      </c>
      <c r="N34" s="109" t="s">
        <v>754</v>
      </c>
      <c r="Q34" s="109" t="s">
        <v>3053</v>
      </c>
      <c r="R34" s="109" t="str">
        <f t="shared" si="0"/>
        <v>链条cha</v>
      </c>
      <c r="S34" s="109" t="s">
        <v>1179</v>
      </c>
      <c r="T34" s="109" t="s">
        <v>1228</v>
      </c>
    </row>
    <row r="35" spans="9:20" ht="17" customHeight="1" x14ac:dyDescent="0.25">
      <c r="I35" s="445" t="s">
        <v>762</v>
      </c>
      <c r="J35" s="109" t="s">
        <v>763</v>
      </c>
      <c r="K35" s="109" t="s">
        <v>579</v>
      </c>
      <c r="L35" s="109" t="s">
        <v>765</v>
      </c>
      <c r="M35" s="109">
        <v>1</v>
      </c>
      <c r="N35" s="109" t="s">
        <v>764</v>
      </c>
      <c r="Q35" s="109" t="s">
        <v>3054</v>
      </c>
      <c r="R35" s="109" t="str">
        <f t="shared" si="0"/>
        <v>粉笔cha</v>
      </c>
      <c r="S35" s="109" t="s">
        <v>3050</v>
      </c>
      <c r="T35" s="109" t="s">
        <v>1236</v>
      </c>
    </row>
    <row r="36" spans="9:20" ht="17" customHeight="1" x14ac:dyDescent="0.25">
      <c r="I36" s="445"/>
      <c r="J36" s="109" t="s">
        <v>773</v>
      </c>
      <c r="K36" s="109" t="s">
        <v>775</v>
      </c>
      <c r="L36" s="109" t="s">
        <v>426</v>
      </c>
      <c r="M36" s="109">
        <v>3</v>
      </c>
      <c r="N36" s="109" t="s">
        <v>774</v>
      </c>
      <c r="Q36" s="109" t="s">
        <v>3055</v>
      </c>
      <c r="R36" s="109" t="str">
        <f t="shared" ref="R36:R54" si="1">LEFT(Q36,LENB(Q36)-LEN(Q36))</f>
        <v>木箱</v>
      </c>
      <c r="S36" s="109" t="s">
        <v>1179</v>
      </c>
      <c r="T36" s="109" t="s">
        <v>3056</v>
      </c>
    </row>
    <row r="37" spans="9:20" ht="17" customHeight="1" x14ac:dyDescent="0.25">
      <c r="I37" s="445"/>
      <c r="J37" s="109" t="s">
        <v>782</v>
      </c>
      <c r="K37" s="109" t="s">
        <v>647</v>
      </c>
      <c r="L37" s="109" t="s">
        <v>728</v>
      </c>
      <c r="M37" s="109">
        <v>18</v>
      </c>
      <c r="N37" s="109" t="s">
        <v>783</v>
      </c>
      <c r="Q37" s="109" t="s">
        <v>3057</v>
      </c>
      <c r="R37" s="109" t="str">
        <f t="shared" si="1"/>
        <v>攀爬工具</v>
      </c>
      <c r="S37" s="109" t="s">
        <v>1206</v>
      </c>
      <c r="T37" s="109" t="s">
        <v>3058</v>
      </c>
    </row>
    <row r="38" spans="9:20" ht="17" customHeight="1" x14ac:dyDescent="0.25">
      <c r="I38" s="445"/>
      <c r="J38" s="109" t="s">
        <v>795</v>
      </c>
      <c r="K38" s="109" t="s">
        <v>647</v>
      </c>
      <c r="L38" s="109" t="s">
        <v>515</v>
      </c>
      <c r="M38" s="109">
        <v>2</v>
      </c>
      <c r="N38" s="109" t="s">
        <v>796</v>
      </c>
      <c r="Q38" s="109" t="s">
        <v>3059</v>
      </c>
      <c r="R38" s="109" t="str">
        <f t="shared" si="1"/>
        <v>普通服装</v>
      </c>
      <c r="S38" s="109" t="s">
        <v>1238</v>
      </c>
      <c r="T38" s="109" t="s">
        <v>1225</v>
      </c>
    </row>
    <row r="39" spans="9:20" ht="17" customHeight="1" x14ac:dyDescent="0.25">
      <c r="I39" s="445"/>
      <c r="J39" s="109" t="s">
        <v>800</v>
      </c>
      <c r="K39" s="109" t="s">
        <v>475</v>
      </c>
      <c r="L39" s="109" t="s">
        <v>3021</v>
      </c>
      <c r="M39" s="109">
        <v>3</v>
      </c>
      <c r="N39" s="109" t="s">
        <v>801</v>
      </c>
      <c r="Q39" s="109" t="s">
        <v>3060</v>
      </c>
      <c r="R39" s="109" t="str">
        <f t="shared" si="1"/>
        <v>表演服装</v>
      </c>
      <c r="S39" s="109" t="s">
        <v>1179</v>
      </c>
      <c r="T39" s="109" t="s">
        <v>3028</v>
      </c>
    </row>
    <row r="40" spans="9:20" ht="17" customHeight="1" x14ac:dyDescent="0.25">
      <c r="Q40" s="109" t="s">
        <v>3061</v>
      </c>
      <c r="R40" s="109" t="str">
        <f t="shared" si="1"/>
        <v>高档服装</v>
      </c>
      <c r="S40" s="109" t="s">
        <v>1174</v>
      </c>
      <c r="T40" s="109" t="s">
        <v>1168</v>
      </c>
    </row>
    <row r="41" spans="9:20" ht="17" customHeight="1" x14ac:dyDescent="0.25">
      <c r="Q41" s="109" t="s">
        <v>3062</v>
      </c>
      <c r="R41" s="109" t="str">
        <f t="shared" si="1"/>
        <v>旅行者服装</v>
      </c>
      <c r="S41" s="109" t="s">
        <v>1249</v>
      </c>
      <c r="T41" s="109" t="s">
        <v>3028</v>
      </c>
    </row>
    <row r="42" spans="9:20" ht="17" customHeight="1" x14ac:dyDescent="0.25">
      <c r="Q42" s="109" t="s">
        <v>3063</v>
      </c>
      <c r="R42" s="109" t="str">
        <f t="shared" si="1"/>
        <v>材料包</v>
      </c>
      <c r="S42" s="109" t="s">
        <v>1206</v>
      </c>
      <c r="T42" s="109" t="s">
        <v>1207</v>
      </c>
    </row>
    <row r="43" spans="9:20" ht="17" customHeight="1" x14ac:dyDescent="0.25">
      <c r="Q43" s="109" t="s">
        <v>3064</v>
      </c>
      <c r="R43" s="109" t="str">
        <f t="shared" si="1"/>
        <v>撬棍</v>
      </c>
      <c r="S43" s="109" t="s">
        <v>1249</v>
      </c>
      <c r="T43" s="109" t="s">
        <v>1158</v>
      </c>
    </row>
    <row r="44" spans="9:20" ht="17" customHeight="1" x14ac:dyDescent="0.25">
      <c r="Q44" s="109" t="s">
        <v>3065</v>
      </c>
      <c r="R44" s="109" t="str">
        <f t="shared" si="1"/>
        <v>德鲁伊法器</v>
      </c>
    </row>
    <row r="45" spans="9:20" ht="17" customHeight="1" x14ac:dyDescent="0.25">
      <c r="Q45" s="109" t="s">
        <v>3066</v>
      </c>
      <c r="R45" s="109" t="str">
        <f t="shared" si="1"/>
        <v>槲寄生枝条</v>
      </c>
      <c r="S45" s="109" t="s">
        <v>1187</v>
      </c>
      <c r="T45" s="109" t="s">
        <v>1236</v>
      </c>
    </row>
    <row r="46" spans="9:20" ht="17" customHeight="1" x14ac:dyDescent="0.25">
      <c r="Q46" s="109" t="s">
        <v>3067</v>
      </c>
      <c r="R46" s="109" t="str">
        <f t="shared" si="1"/>
        <v>图腾</v>
      </c>
      <c r="S46" s="109" t="s">
        <v>1187</v>
      </c>
      <c r="T46" s="109" t="s">
        <v>1236</v>
      </c>
    </row>
    <row r="47" spans="9:20" ht="17" customHeight="1" x14ac:dyDescent="0.25">
      <c r="Q47" s="109" t="s">
        <v>3068</v>
      </c>
      <c r="R47" s="109" t="str">
        <f t="shared" si="1"/>
        <v>木制法杖</v>
      </c>
      <c r="S47" s="109" t="s">
        <v>1179</v>
      </c>
      <c r="T47" s="109" t="s">
        <v>3028</v>
      </c>
    </row>
    <row r="48" spans="9:20" ht="17" customHeight="1" x14ac:dyDescent="0.25">
      <c r="Q48" s="109" t="s">
        <v>3069</v>
      </c>
      <c r="R48" s="109" t="str">
        <f t="shared" si="1"/>
        <v>紫衫魔杖</v>
      </c>
      <c r="S48" s="109" t="s">
        <v>1157</v>
      </c>
      <c r="T48" s="109" t="s">
        <v>1250</v>
      </c>
    </row>
    <row r="49" spans="17:20" ht="17" customHeight="1" x14ac:dyDescent="0.25">
      <c r="Q49" s="109" t="s">
        <v>3070</v>
      </c>
      <c r="R49" s="109" t="str">
        <f t="shared" si="1"/>
        <v>渔具</v>
      </c>
      <c r="S49" s="109" t="s">
        <v>1187</v>
      </c>
      <c r="T49" s="109" t="s">
        <v>3028</v>
      </c>
    </row>
    <row r="50" spans="17:20" ht="17" customHeight="1" x14ac:dyDescent="0.25">
      <c r="Q50" s="109" t="s">
        <v>3071</v>
      </c>
      <c r="R50" s="109" t="str">
        <f t="shared" si="1"/>
        <v>扁瓶fla</v>
      </c>
      <c r="S50" s="109" t="s">
        <v>3072</v>
      </c>
      <c r="T50" s="109" t="s">
        <v>1250</v>
      </c>
    </row>
    <row r="51" spans="17:20" ht="17" customHeight="1" x14ac:dyDescent="0.25">
      <c r="Q51" s="109" t="s">
        <v>3073</v>
      </c>
      <c r="R51" s="109" t="str">
        <f t="shared" si="1"/>
        <v>爪钩</v>
      </c>
      <c r="S51" s="109" t="s">
        <v>1249</v>
      </c>
      <c r="T51" s="109" t="s">
        <v>3028</v>
      </c>
    </row>
    <row r="52" spans="17:20" ht="17" customHeight="1" x14ac:dyDescent="0.25">
      <c r="Q52" s="109" t="s">
        <v>3074</v>
      </c>
      <c r="R52" s="109" t="str">
        <f t="shared" si="1"/>
        <v>铁锤</v>
      </c>
      <c r="S52" s="109" t="s">
        <v>1187</v>
      </c>
      <c r="T52" s="109" t="s">
        <v>1225</v>
      </c>
    </row>
    <row r="53" spans="17:20" ht="17" customHeight="1" x14ac:dyDescent="0.25">
      <c r="Q53" s="109" t="s">
        <v>3075</v>
      </c>
      <c r="R53" s="109" t="str">
        <f t="shared" si="1"/>
        <v>大铁锤</v>
      </c>
      <c r="S53" s="109" t="s">
        <v>1249</v>
      </c>
      <c r="T53" s="109" t="s">
        <v>1228</v>
      </c>
    </row>
    <row r="54" spans="17:20" ht="17" customHeight="1" x14ac:dyDescent="0.25">
      <c r="Q54" s="109" t="s">
        <v>3076</v>
      </c>
      <c r="R54" s="109" t="str">
        <f t="shared" si="1"/>
        <v>医疗包</v>
      </c>
      <c r="S54" s="109" t="s">
        <v>1179</v>
      </c>
      <c r="T54" s="109" t="s">
        <v>1225</v>
      </c>
    </row>
  </sheetData>
  <mergeCells count="10">
    <mergeCell ref="I35:I39"/>
    <mergeCell ref="A1:G1"/>
    <mergeCell ref="I1:N1"/>
    <mergeCell ref="A17:B17"/>
    <mergeCell ref="A3:A5"/>
    <mergeCell ref="A6:A10"/>
    <mergeCell ref="A11:A14"/>
    <mergeCell ref="I3:I12"/>
    <mergeCell ref="I13:I16"/>
    <mergeCell ref="I17:I34"/>
  </mergeCells>
  <phoneticPr fontId="103"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O109"/>
  <sheetViews>
    <sheetView workbookViewId="0">
      <selection activeCell="B5" sqref="B5:H5"/>
    </sheetView>
  </sheetViews>
  <sheetFormatPr defaultColWidth="9" defaultRowHeight="16.5" x14ac:dyDescent="0.25"/>
  <cols>
    <col min="1" max="93" width="2.36328125" style="86" customWidth="1"/>
    <col min="94" max="16384" width="9" style="86"/>
  </cols>
  <sheetData>
    <row r="1" spans="1:93" ht="17" customHeight="1" x14ac:dyDescent="0.25">
      <c r="A1" s="263" t="s">
        <v>3077</v>
      </c>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c r="AK1" s="263"/>
      <c r="AL1" s="263"/>
      <c r="AM1" s="263"/>
      <c r="AN1" s="263"/>
      <c r="AO1" s="263"/>
      <c r="AP1" s="263"/>
      <c r="AQ1" s="263"/>
      <c r="AR1" s="263"/>
      <c r="AS1" s="263"/>
      <c r="AT1" s="75"/>
      <c r="AU1" s="75"/>
    </row>
    <row r="2" spans="1:93" ht="8" customHeight="1" x14ac:dyDescent="0.25"/>
    <row r="3" spans="1:93" ht="17" customHeight="1" x14ac:dyDescent="0.25">
      <c r="B3" s="457" t="s">
        <v>157</v>
      </c>
      <c r="C3" s="457"/>
      <c r="D3" s="457"/>
      <c r="E3" s="457"/>
      <c r="F3" s="457"/>
      <c r="G3" s="457"/>
      <c r="H3" s="457"/>
      <c r="I3" s="457"/>
      <c r="J3" s="457"/>
      <c r="K3" s="457"/>
      <c r="L3" s="457"/>
      <c r="M3" s="457"/>
      <c r="N3" s="457"/>
      <c r="O3" s="457"/>
      <c r="P3" s="457"/>
      <c r="Q3" s="457"/>
      <c r="R3" s="457"/>
      <c r="S3" s="457"/>
      <c r="T3" s="457"/>
      <c r="U3" s="457"/>
      <c r="V3" s="462">
        <f>IF(SUM(DB!A2:A22)&gt;0,SUM(DB!A2:A22)+5,0)</f>
        <v>0</v>
      </c>
      <c r="W3" s="462"/>
      <c r="Y3" s="457" t="s">
        <v>158</v>
      </c>
      <c r="Z3" s="457"/>
      <c r="AA3" s="457"/>
      <c r="AB3" s="457"/>
      <c r="AC3" s="457"/>
      <c r="AD3" s="457"/>
      <c r="AE3" s="457"/>
      <c r="AF3" s="457"/>
      <c r="AG3" s="457"/>
      <c r="AH3" s="457"/>
      <c r="AI3" s="457"/>
      <c r="AJ3" s="457"/>
      <c r="AK3" s="457"/>
      <c r="AL3" s="457"/>
      <c r="AM3" s="457"/>
      <c r="AN3" s="457"/>
      <c r="AO3" s="457"/>
      <c r="AP3" s="457"/>
      <c r="AQ3" s="457"/>
      <c r="AR3" s="457"/>
      <c r="AS3" s="462">
        <f>IF(SUM(DB!B2:B22)&gt;0,SUM(DB!B2:B22)+5,0)</f>
        <v>0</v>
      </c>
      <c r="AT3" s="462"/>
      <c r="AW3" s="463" t="s">
        <v>3078</v>
      </c>
      <c r="AX3" s="463"/>
      <c r="AY3" s="463"/>
      <c r="AZ3" s="463"/>
      <c r="BA3" s="463"/>
      <c r="BB3" s="463"/>
      <c r="BC3" s="463"/>
      <c r="BD3" s="463"/>
      <c r="BE3" s="463"/>
      <c r="BF3" s="463"/>
      <c r="BG3" s="463"/>
      <c r="BH3" s="463"/>
      <c r="BI3" s="463"/>
      <c r="BJ3" s="463"/>
      <c r="BK3" s="463"/>
      <c r="BL3" s="463"/>
      <c r="BM3" s="463"/>
      <c r="BN3" s="463"/>
      <c r="BO3" s="463"/>
      <c r="BP3" s="463"/>
      <c r="BQ3" s="463"/>
      <c r="BR3" s="463"/>
      <c r="BT3" s="463" t="s">
        <v>3079</v>
      </c>
      <c r="BU3" s="463"/>
      <c r="BV3" s="463"/>
      <c r="BW3" s="463"/>
      <c r="BX3" s="463"/>
      <c r="BY3" s="463"/>
      <c r="BZ3" s="463"/>
      <c r="CA3" s="463"/>
      <c r="CB3" s="463"/>
      <c r="CC3" s="463"/>
      <c r="CD3" s="463"/>
      <c r="CE3" s="463"/>
      <c r="CF3" s="463"/>
      <c r="CG3" s="463"/>
      <c r="CH3" s="463"/>
      <c r="CI3" s="463"/>
      <c r="CJ3" s="463"/>
      <c r="CK3" s="463"/>
      <c r="CL3" s="463"/>
      <c r="CM3" s="463"/>
      <c r="CN3" s="463"/>
      <c r="CO3" s="463"/>
    </row>
    <row r="4" spans="1:93" ht="17" customHeight="1" x14ac:dyDescent="0.3">
      <c r="B4" s="265" t="s">
        <v>106</v>
      </c>
      <c r="C4" s="265"/>
      <c r="D4" s="265"/>
      <c r="E4" s="265"/>
      <c r="F4" s="265"/>
      <c r="G4" s="265"/>
      <c r="H4" s="265"/>
      <c r="I4" s="265" t="s">
        <v>199</v>
      </c>
      <c r="J4" s="265"/>
      <c r="K4" s="265"/>
      <c r="L4" s="265"/>
      <c r="M4" s="265"/>
      <c r="N4" s="265"/>
      <c r="O4" s="265"/>
      <c r="P4" s="265"/>
      <c r="Q4" s="265"/>
      <c r="R4" s="265"/>
      <c r="S4" s="265" t="s">
        <v>3080</v>
      </c>
      <c r="T4" s="265"/>
      <c r="U4" s="105"/>
      <c r="V4" s="265" t="s">
        <v>3081</v>
      </c>
      <c r="W4" s="265"/>
      <c r="X4" s="105"/>
      <c r="Y4" s="265" t="s">
        <v>106</v>
      </c>
      <c r="Z4" s="265"/>
      <c r="AA4" s="265"/>
      <c r="AB4" s="265"/>
      <c r="AC4" s="265"/>
      <c r="AD4" s="265"/>
      <c r="AE4" s="265"/>
      <c r="AF4" s="265" t="s">
        <v>199</v>
      </c>
      <c r="AG4" s="265"/>
      <c r="AH4" s="265"/>
      <c r="AI4" s="265"/>
      <c r="AJ4" s="265"/>
      <c r="AK4" s="265"/>
      <c r="AL4" s="265"/>
      <c r="AM4" s="265"/>
      <c r="AN4" s="265"/>
      <c r="AO4" s="265"/>
      <c r="AP4" s="265" t="s">
        <v>3080</v>
      </c>
      <c r="AQ4" s="265"/>
      <c r="AR4" s="105"/>
      <c r="AS4" s="265" t="s">
        <v>3081</v>
      </c>
      <c r="AT4" s="265"/>
    </row>
    <row r="5" spans="1:93" ht="17" customHeight="1" x14ac:dyDescent="0.25">
      <c r="B5" s="227"/>
      <c r="C5" s="227"/>
      <c r="D5" s="227"/>
      <c r="E5" s="227"/>
      <c r="F5" s="227"/>
      <c r="G5" s="227"/>
      <c r="H5" s="227"/>
      <c r="I5" s="231"/>
      <c r="J5" s="231"/>
      <c r="K5" s="231"/>
      <c r="L5" s="231"/>
      <c r="M5" s="231"/>
      <c r="N5" s="231"/>
      <c r="O5" s="231"/>
      <c r="P5" s="231"/>
      <c r="Q5" s="231"/>
      <c r="R5" s="231"/>
      <c r="S5" s="259"/>
      <c r="T5" s="259"/>
      <c r="U5" s="105" t="s">
        <v>3082</v>
      </c>
      <c r="V5" s="259"/>
      <c r="W5" s="259"/>
      <c r="Y5" s="227"/>
      <c r="Z5" s="227"/>
      <c r="AA5" s="227"/>
      <c r="AB5" s="227"/>
      <c r="AC5" s="227"/>
      <c r="AD5" s="227"/>
      <c r="AE5" s="227"/>
      <c r="AF5" s="231"/>
      <c r="AG5" s="231"/>
      <c r="AH5" s="231"/>
      <c r="AI5" s="231"/>
      <c r="AJ5" s="231"/>
      <c r="AK5" s="231"/>
      <c r="AL5" s="231"/>
      <c r="AM5" s="231"/>
      <c r="AN5" s="231"/>
      <c r="AO5" s="231"/>
      <c r="AP5" s="259"/>
      <c r="AQ5" s="259"/>
      <c r="AR5" s="105" t="s">
        <v>3082</v>
      </c>
      <c r="AS5" s="259"/>
      <c r="AT5" s="259"/>
      <c r="AW5" s="334"/>
      <c r="AX5" s="335"/>
      <c r="AY5" s="335"/>
      <c r="AZ5" s="335"/>
      <c r="BA5" s="335"/>
      <c r="BB5" s="335"/>
      <c r="BC5" s="335"/>
      <c r="BD5" s="335"/>
      <c r="BE5" s="335"/>
      <c r="BF5" s="335"/>
      <c r="BG5" s="335"/>
      <c r="BH5" s="335"/>
      <c r="BI5" s="335"/>
      <c r="BJ5" s="335"/>
      <c r="BK5" s="335"/>
      <c r="BL5" s="335"/>
      <c r="BM5" s="335"/>
      <c r="BN5" s="335"/>
      <c r="BO5" s="335"/>
      <c r="BP5" s="335"/>
      <c r="BQ5" s="335"/>
      <c r="BR5" s="336"/>
      <c r="BT5" s="334"/>
      <c r="BU5" s="335"/>
      <c r="BV5" s="335"/>
      <c r="BW5" s="335"/>
      <c r="BX5" s="335"/>
      <c r="BY5" s="335"/>
      <c r="BZ5" s="335"/>
      <c r="CA5" s="335"/>
      <c r="CB5" s="335"/>
      <c r="CC5" s="335"/>
      <c r="CD5" s="335"/>
      <c r="CE5" s="335"/>
      <c r="CF5" s="335"/>
      <c r="CG5" s="335"/>
      <c r="CH5" s="335"/>
      <c r="CI5" s="335"/>
      <c r="CJ5" s="335"/>
      <c r="CK5" s="335"/>
      <c r="CL5" s="335"/>
      <c r="CM5" s="335"/>
      <c r="CN5" s="335"/>
      <c r="CO5" s="336"/>
    </row>
    <row r="6" spans="1:93" ht="17" customHeight="1" x14ac:dyDescent="0.25">
      <c r="B6" s="228"/>
      <c r="C6" s="228"/>
      <c r="D6" s="228"/>
      <c r="E6" s="228"/>
      <c r="F6" s="228"/>
      <c r="G6" s="228"/>
      <c r="H6" s="228"/>
      <c r="I6" s="232"/>
      <c r="J6" s="232"/>
      <c r="K6" s="232"/>
      <c r="L6" s="232"/>
      <c r="M6" s="232"/>
      <c r="N6" s="232"/>
      <c r="O6" s="232"/>
      <c r="P6" s="232"/>
      <c r="Q6" s="232"/>
      <c r="R6" s="232"/>
      <c r="S6" s="257"/>
      <c r="T6" s="257"/>
      <c r="U6" s="105" t="s">
        <v>3082</v>
      </c>
      <c r="V6" s="257"/>
      <c r="W6" s="257"/>
      <c r="Y6" s="228"/>
      <c r="Z6" s="228"/>
      <c r="AA6" s="228"/>
      <c r="AB6" s="228"/>
      <c r="AC6" s="228"/>
      <c r="AD6" s="228"/>
      <c r="AE6" s="228"/>
      <c r="AF6" s="232"/>
      <c r="AG6" s="232"/>
      <c r="AH6" s="232"/>
      <c r="AI6" s="232"/>
      <c r="AJ6" s="232"/>
      <c r="AK6" s="232"/>
      <c r="AL6" s="232"/>
      <c r="AM6" s="232"/>
      <c r="AN6" s="232"/>
      <c r="AO6" s="232"/>
      <c r="AP6" s="257"/>
      <c r="AQ6" s="257"/>
      <c r="AR6" s="105" t="s">
        <v>3082</v>
      </c>
      <c r="AS6" s="257"/>
      <c r="AT6" s="257"/>
      <c r="AW6" s="459"/>
      <c r="AX6" s="460"/>
      <c r="AY6" s="460"/>
      <c r="AZ6" s="460"/>
      <c r="BA6" s="460"/>
      <c r="BB6" s="460"/>
      <c r="BC6" s="460"/>
      <c r="BD6" s="460"/>
      <c r="BE6" s="460"/>
      <c r="BF6" s="460"/>
      <c r="BG6" s="460"/>
      <c r="BH6" s="460"/>
      <c r="BI6" s="460"/>
      <c r="BJ6" s="460"/>
      <c r="BK6" s="460"/>
      <c r="BL6" s="460"/>
      <c r="BM6" s="460"/>
      <c r="BN6" s="460"/>
      <c r="BO6" s="460"/>
      <c r="BP6" s="460"/>
      <c r="BQ6" s="460"/>
      <c r="BR6" s="461"/>
      <c r="BT6" s="459"/>
      <c r="BU6" s="460"/>
      <c r="BV6" s="460"/>
      <c r="BW6" s="460"/>
      <c r="BX6" s="460"/>
      <c r="BY6" s="460"/>
      <c r="BZ6" s="460"/>
      <c r="CA6" s="460"/>
      <c r="CB6" s="460"/>
      <c r="CC6" s="460"/>
      <c r="CD6" s="460"/>
      <c r="CE6" s="460"/>
      <c r="CF6" s="460"/>
      <c r="CG6" s="460"/>
      <c r="CH6" s="460"/>
      <c r="CI6" s="460"/>
      <c r="CJ6" s="460"/>
      <c r="CK6" s="460"/>
      <c r="CL6" s="460"/>
      <c r="CM6" s="460"/>
      <c r="CN6" s="460"/>
      <c r="CO6" s="461"/>
    </row>
    <row r="7" spans="1:93" ht="17" customHeight="1" x14ac:dyDescent="0.25">
      <c r="B7" s="227"/>
      <c r="C7" s="227"/>
      <c r="D7" s="227"/>
      <c r="E7" s="227"/>
      <c r="F7" s="227"/>
      <c r="G7" s="227"/>
      <c r="H7" s="227"/>
      <c r="I7" s="231"/>
      <c r="J7" s="231"/>
      <c r="K7" s="231"/>
      <c r="L7" s="231"/>
      <c r="M7" s="231"/>
      <c r="N7" s="231"/>
      <c r="O7" s="231"/>
      <c r="P7" s="231"/>
      <c r="Q7" s="231"/>
      <c r="R7" s="231"/>
      <c r="S7" s="259"/>
      <c r="T7" s="259"/>
      <c r="U7" s="105" t="s">
        <v>3082</v>
      </c>
      <c r="V7" s="259"/>
      <c r="W7" s="259"/>
      <c r="Y7" s="227"/>
      <c r="Z7" s="227"/>
      <c r="AA7" s="227"/>
      <c r="AB7" s="227"/>
      <c r="AC7" s="227"/>
      <c r="AD7" s="227"/>
      <c r="AE7" s="227"/>
      <c r="AF7" s="231"/>
      <c r="AG7" s="231"/>
      <c r="AH7" s="231"/>
      <c r="AI7" s="231"/>
      <c r="AJ7" s="231"/>
      <c r="AK7" s="231"/>
      <c r="AL7" s="231"/>
      <c r="AM7" s="231"/>
      <c r="AN7" s="231"/>
      <c r="AO7" s="231"/>
      <c r="AP7" s="259"/>
      <c r="AQ7" s="259"/>
      <c r="AR7" s="105" t="s">
        <v>3082</v>
      </c>
      <c r="AS7" s="259"/>
      <c r="AT7" s="259"/>
      <c r="AW7" s="334"/>
      <c r="AX7" s="335"/>
      <c r="AY7" s="335"/>
      <c r="AZ7" s="335"/>
      <c r="BA7" s="335"/>
      <c r="BB7" s="335"/>
      <c r="BC7" s="335"/>
      <c r="BD7" s="335"/>
      <c r="BE7" s="335"/>
      <c r="BF7" s="335"/>
      <c r="BG7" s="335"/>
      <c r="BH7" s="335"/>
      <c r="BI7" s="335"/>
      <c r="BJ7" s="335"/>
      <c r="BK7" s="335"/>
      <c r="BL7" s="335"/>
      <c r="BM7" s="335"/>
      <c r="BN7" s="335"/>
      <c r="BO7" s="335"/>
      <c r="BP7" s="335"/>
      <c r="BQ7" s="335"/>
      <c r="BR7" s="336"/>
      <c r="BT7" s="334"/>
      <c r="BU7" s="335"/>
      <c r="BV7" s="335"/>
      <c r="BW7" s="335"/>
      <c r="BX7" s="335"/>
      <c r="BY7" s="335"/>
      <c r="BZ7" s="335"/>
      <c r="CA7" s="335"/>
      <c r="CB7" s="335"/>
      <c r="CC7" s="335"/>
      <c r="CD7" s="335"/>
      <c r="CE7" s="335"/>
      <c r="CF7" s="335"/>
      <c r="CG7" s="335"/>
      <c r="CH7" s="335"/>
      <c r="CI7" s="335"/>
      <c r="CJ7" s="335"/>
      <c r="CK7" s="335"/>
      <c r="CL7" s="335"/>
      <c r="CM7" s="335"/>
      <c r="CN7" s="335"/>
      <c r="CO7" s="336"/>
    </row>
    <row r="8" spans="1:93" ht="17" customHeight="1" x14ac:dyDescent="0.25">
      <c r="B8" s="228"/>
      <c r="C8" s="228"/>
      <c r="D8" s="228"/>
      <c r="E8" s="228"/>
      <c r="F8" s="228"/>
      <c r="G8" s="228"/>
      <c r="H8" s="228"/>
      <c r="I8" s="232"/>
      <c r="J8" s="232"/>
      <c r="K8" s="232"/>
      <c r="L8" s="232"/>
      <c r="M8" s="232"/>
      <c r="N8" s="232"/>
      <c r="O8" s="232"/>
      <c r="P8" s="232"/>
      <c r="Q8" s="232"/>
      <c r="R8" s="232"/>
      <c r="S8" s="257"/>
      <c r="T8" s="257"/>
      <c r="U8" s="105" t="s">
        <v>3082</v>
      </c>
      <c r="V8" s="257"/>
      <c r="W8" s="257"/>
      <c r="Y8" s="228"/>
      <c r="Z8" s="228"/>
      <c r="AA8" s="228"/>
      <c r="AB8" s="228"/>
      <c r="AC8" s="228"/>
      <c r="AD8" s="228"/>
      <c r="AE8" s="228"/>
      <c r="AF8" s="232"/>
      <c r="AG8" s="232"/>
      <c r="AH8" s="232"/>
      <c r="AI8" s="232"/>
      <c r="AJ8" s="232"/>
      <c r="AK8" s="232"/>
      <c r="AL8" s="232"/>
      <c r="AM8" s="232"/>
      <c r="AN8" s="232"/>
      <c r="AO8" s="232"/>
      <c r="AP8" s="257"/>
      <c r="AQ8" s="257"/>
      <c r="AR8" s="105" t="s">
        <v>3082</v>
      </c>
      <c r="AS8" s="257"/>
      <c r="AT8" s="257"/>
      <c r="AW8" s="459"/>
      <c r="AX8" s="460"/>
      <c r="AY8" s="460"/>
      <c r="AZ8" s="460"/>
      <c r="BA8" s="460"/>
      <c r="BB8" s="460"/>
      <c r="BC8" s="460"/>
      <c r="BD8" s="460"/>
      <c r="BE8" s="460"/>
      <c r="BF8" s="460"/>
      <c r="BG8" s="460"/>
      <c r="BH8" s="460"/>
      <c r="BI8" s="460"/>
      <c r="BJ8" s="460"/>
      <c r="BK8" s="460"/>
      <c r="BL8" s="460"/>
      <c r="BM8" s="460"/>
      <c r="BN8" s="460"/>
      <c r="BO8" s="460"/>
      <c r="BP8" s="460"/>
      <c r="BQ8" s="460"/>
      <c r="BR8" s="461"/>
      <c r="BT8" s="459"/>
      <c r="BU8" s="460"/>
      <c r="BV8" s="460"/>
      <c r="BW8" s="460"/>
      <c r="BX8" s="460"/>
      <c r="BY8" s="460"/>
      <c r="BZ8" s="460"/>
      <c r="CA8" s="460"/>
      <c r="CB8" s="460"/>
      <c r="CC8" s="460"/>
      <c r="CD8" s="460"/>
      <c r="CE8" s="460"/>
      <c r="CF8" s="460"/>
      <c r="CG8" s="460"/>
      <c r="CH8" s="460"/>
      <c r="CI8" s="460"/>
      <c r="CJ8" s="460"/>
      <c r="CK8" s="460"/>
      <c r="CL8" s="460"/>
      <c r="CM8" s="460"/>
      <c r="CN8" s="460"/>
      <c r="CO8" s="461"/>
    </row>
    <row r="9" spans="1:93" ht="17" customHeight="1" x14ac:dyDescent="0.25">
      <c r="B9" s="227"/>
      <c r="C9" s="227"/>
      <c r="D9" s="227"/>
      <c r="E9" s="227"/>
      <c r="F9" s="227"/>
      <c r="G9" s="227"/>
      <c r="H9" s="227"/>
      <c r="I9" s="231"/>
      <c r="J9" s="231"/>
      <c r="K9" s="231"/>
      <c r="L9" s="231"/>
      <c r="M9" s="231"/>
      <c r="N9" s="231"/>
      <c r="O9" s="231"/>
      <c r="P9" s="231"/>
      <c r="Q9" s="231"/>
      <c r="R9" s="231"/>
      <c r="S9" s="259"/>
      <c r="T9" s="259"/>
      <c r="U9" s="105" t="s">
        <v>3082</v>
      </c>
      <c r="V9" s="259"/>
      <c r="W9" s="259"/>
      <c r="Y9" s="227"/>
      <c r="Z9" s="227"/>
      <c r="AA9" s="227"/>
      <c r="AB9" s="227"/>
      <c r="AC9" s="227"/>
      <c r="AD9" s="227"/>
      <c r="AE9" s="227"/>
      <c r="AF9" s="231"/>
      <c r="AG9" s="231"/>
      <c r="AH9" s="231"/>
      <c r="AI9" s="231"/>
      <c r="AJ9" s="231"/>
      <c r="AK9" s="231"/>
      <c r="AL9" s="231"/>
      <c r="AM9" s="231"/>
      <c r="AN9" s="231"/>
      <c r="AO9" s="231"/>
      <c r="AP9" s="259"/>
      <c r="AQ9" s="259"/>
      <c r="AR9" s="105" t="s">
        <v>3082</v>
      </c>
      <c r="AS9" s="259"/>
      <c r="AT9" s="259"/>
      <c r="AW9" s="334"/>
      <c r="AX9" s="335"/>
      <c r="AY9" s="335"/>
      <c r="AZ9" s="335"/>
      <c r="BA9" s="335"/>
      <c r="BB9" s="335"/>
      <c r="BC9" s="335"/>
      <c r="BD9" s="335"/>
      <c r="BE9" s="335"/>
      <c r="BF9" s="335"/>
      <c r="BG9" s="335"/>
      <c r="BH9" s="335"/>
      <c r="BI9" s="335"/>
      <c r="BJ9" s="335"/>
      <c r="BK9" s="335"/>
      <c r="BL9" s="335"/>
      <c r="BM9" s="335"/>
      <c r="BN9" s="335"/>
      <c r="BO9" s="335"/>
      <c r="BP9" s="335"/>
      <c r="BQ9" s="335"/>
      <c r="BR9" s="336"/>
      <c r="BT9" s="334"/>
      <c r="BU9" s="335"/>
      <c r="BV9" s="335"/>
      <c r="BW9" s="335"/>
      <c r="BX9" s="335"/>
      <c r="BY9" s="335"/>
      <c r="BZ9" s="335"/>
      <c r="CA9" s="335"/>
      <c r="CB9" s="335"/>
      <c r="CC9" s="335"/>
      <c r="CD9" s="335"/>
      <c r="CE9" s="335"/>
      <c r="CF9" s="335"/>
      <c r="CG9" s="335"/>
      <c r="CH9" s="335"/>
      <c r="CI9" s="335"/>
      <c r="CJ9" s="335"/>
      <c r="CK9" s="335"/>
      <c r="CL9" s="335"/>
      <c r="CM9" s="335"/>
      <c r="CN9" s="335"/>
      <c r="CO9" s="336"/>
    </row>
    <row r="10" spans="1:93" ht="17" customHeight="1" x14ac:dyDescent="0.25">
      <c r="B10" s="454"/>
      <c r="C10" s="454"/>
      <c r="D10" s="454"/>
      <c r="E10" s="454"/>
      <c r="F10" s="454"/>
      <c r="G10" s="454"/>
      <c r="H10" s="454"/>
      <c r="I10" s="455"/>
      <c r="J10" s="455"/>
      <c r="K10" s="455"/>
      <c r="L10" s="455"/>
      <c r="M10" s="455"/>
      <c r="N10" s="455"/>
      <c r="O10" s="455"/>
      <c r="P10" s="455"/>
      <c r="Q10" s="455"/>
      <c r="R10" s="455"/>
      <c r="S10" s="257"/>
      <c r="T10" s="257"/>
      <c r="U10" s="105" t="s">
        <v>3082</v>
      </c>
      <c r="V10" s="456"/>
      <c r="W10" s="456"/>
      <c r="Y10" s="454"/>
      <c r="Z10" s="454"/>
      <c r="AA10" s="454"/>
      <c r="AB10" s="454"/>
      <c r="AC10" s="454"/>
      <c r="AD10" s="454"/>
      <c r="AE10" s="454"/>
      <c r="AF10" s="455"/>
      <c r="AG10" s="455"/>
      <c r="AH10" s="455"/>
      <c r="AI10" s="455"/>
      <c r="AJ10" s="455"/>
      <c r="AK10" s="455"/>
      <c r="AL10" s="455"/>
      <c r="AM10" s="455"/>
      <c r="AN10" s="455"/>
      <c r="AO10" s="455"/>
      <c r="AP10" s="257"/>
      <c r="AQ10" s="257"/>
      <c r="AR10" s="105" t="s">
        <v>3082</v>
      </c>
      <c r="AS10" s="456"/>
      <c r="AT10" s="456"/>
      <c r="AW10" s="459"/>
      <c r="AX10" s="460"/>
      <c r="AY10" s="460"/>
      <c r="AZ10" s="460"/>
      <c r="BA10" s="460"/>
      <c r="BB10" s="460"/>
      <c r="BC10" s="460"/>
      <c r="BD10" s="460"/>
      <c r="BE10" s="460"/>
      <c r="BF10" s="460"/>
      <c r="BG10" s="460"/>
      <c r="BH10" s="460"/>
      <c r="BI10" s="460"/>
      <c r="BJ10" s="460"/>
      <c r="BK10" s="460"/>
      <c r="BL10" s="460"/>
      <c r="BM10" s="460"/>
      <c r="BN10" s="460"/>
      <c r="BO10" s="460"/>
      <c r="BP10" s="460"/>
      <c r="BQ10" s="460"/>
      <c r="BR10" s="461"/>
      <c r="BT10" s="459"/>
      <c r="BU10" s="460"/>
      <c r="BV10" s="460"/>
      <c r="BW10" s="460"/>
      <c r="BX10" s="460"/>
      <c r="BY10" s="460"/>
      <c r="BZ10" s="460"/>
      <c r="CA10" s="460"/>
      <c r="CB10" s="460"/>
      <c r="CC10" s="460"/>
      <c r="CD10" s="460"/>
      <c r="CE10" s="460"/>
      <c r="CF10" s="460"/>
      <c r="CG10" s="460"/>
      <c r="CH10" s="460"/>
      <c r="CI10" s="460"/>
      <c r="CJ10" s="460"/>
      <c r="CK10" s="460"/>
      <c r="CL10" s="460"/>
      <c r="CM10" s="460"/>
      <c r="CN10" s="460"/>
      <c r="CO10" s="461"/>
    </row>
    <row r="11" spans="1:93" ht="17" customHeight="1" x14ac:dyDescent="0.25">
      <c r="B11" s="227"/>
      <c r="C11" s="227"/>
      <c r="D11" s="227"/>
      <c r="E11" s="227"/>
      <c r="F11" s="227"/>
      <c r="G11" s="227"/>
      <c r="H11" s="227"/>
      <c r="I11" s="231"/>
      <c r="J11" s="231"/>
      <c r="K11" s="231"/>
      <c r="L11" s="231"/>
      <c r="M11" s="231"/>
      <c r="N11" s="231"/>
      <c r="O11" s="231"/>
      <c r="P11" s="231"/>
      <c r="Q11" s="231"/>
      <c r="R11" s="231"/>
      <c r="S11" s="259"/>
      <c r="T11" s="259"/>
      <c r="U11" s="105" t="s">
        <v>3082</v>
      </c>
      <c r="V11" s="259"/>
      <c r="W11" s="259"/>
      <c r="Y11" s="227"/>
      <c r="Z11" s="227"/>
      <c r="AA11" s="227"/>
      <c r="AB11" s="227"/>
      <c r="AC11" s="227"/>
      <c r="AD11" s="227"/>
      <c r="AE11" s="227"/>
      <c r="AF11" s="231"/>
      <c r="AG11" s="231"/>
      <c r="AH11" s="231"/>
      <c r="AI11" s="231"/>
      <c r="AJ11" s="231"/>
      <c r="AK11" s="231"/>
      <c r="AL11" s="231"/>
      <c r="AM11" s="231"/>
      <c r="AN11" s="231"/>
      <c r="AO11" s="231"/>
      <c r="AP11" s="259"/>
      <c r="AQ11" s="259"/>
      <c r="AR11" s="105" t="s">
        <v>3082</v>
      </c>
      <c r="AS11" s="259"/>
      <c r="AT11" s="259"/>
      <c r="AW11" s="334"/>
      <c r="AX11" s="335"/>
      <c r="AY11" s="335"/>
      <c r="AZ11" s="335"/>
      <c r="BA11" s="335"/>
      <c r="BB11" s="335"/>
      <c r="BC11" s="335"/>
      <c r="BD11" s="335"/>
      <c r="BE11" s="335"/>
      <c r="BF11" s="335"/>
      <c r="BG11" s="335"/>
      <c r="BH11" s="335"/>
      <c r="BI11" s="335"/>
      <c r="BJ11" s="335"/>
      <c r="BK11" s="335"/>
      <c r="BL11" s="335"/>
      <c r="BM11" s="335"/>
      <c r="BN11" s="335"/>
      <c r="BO11" s="335"/>
      <c r="BP11" s="335"/>
      <c r="BQ11" s="335"/>
      <c r="BR11" s="336"/>
      <c r="BT11" s="334"/>
      <c r="BU11" s="335"/>
      <c r="BV11" s="335"/>
      <c r="BW11" s="335"/>
      <c r="BX11" s="335"/>
      <c r="BY11" s="335"/>
      <c r="BZ11" s="335"/>
      <c r="CA11" s="335"/>
      <c r="CB11" s="335"/>
      <c r="CC11" s="335"/>
      <c r="CD11" s="335"/>
      <c r="CE11" s="335"/>
      <c r="CF11" s="335"/>
      <c r="CG11" s="335"/>
      <c r="CH11" s="335"/>
      <c r="CI11" s="335"/>
      <c r="CJ11" s="335"/>
      <c r="CK11" s="335"/>
      <c r="CL11" s="335"/>
      <c r="CM11" s="335"/>
      <c r="CN11" s="335"/>
      <c r="CO11" s="336"/>
    </row>
    <row r="12" spans="1:93" ht="17" customHeight="1" x14ac:dyDescent="0.25">
      <c r="B12" s="228"/>
      <c r="C12" s="228"/>
      <c r="D12" s="228"/>
      <c r="E12" s="228"/>
      <c r="F12" s="228"/>
      <c r="G12" s="228"/>
      <c r="H12" s="228"/>
      <c r="I12" s="232"/>
      <c r="J12" s="232"/>
      <c r="K12" s="232"/>
      <c r="L12" s="232"/>
      <c r="M12" s="232"/>
      <c r="N12" s="232"/>
      <c r="O12" s="232"/>
      <c r="P12" s="232"/>
      <c r="Q12" s="232"/>
      <c r="R12" s="232"/>
      <c r="S12" s="257"/>
      <c r="T12" s="257"/>
      <c r="U12" s="105" t="s">
        <v>3082</v>
      </c>
      <c r="V12" s="257"/>
      <c r="W12" s="257"/>
      <c r="Y12" s="228"/>
      <c r="Z12" s="228"/>
      <c r="AA12" s="228"/>
      <c r="AB12" s="228"/>
      <c r="AC12" s="228"/>
      <c r="AD12" s="228"/>
      <c r="AE12" s="228"/>
      <c r="AF12" s="232"/>
      <c r="AG12" s="232"/>
      <c r="AH12" s="232"/>
      <c r="AI12" s="232"/>
      <c r="AJ12" s="232"/>
      <c r="AK12" s="232"/>
      <c r="AL12" s="232"/>
      <c r="AM12" s="232"/>
      <c r="AN12" s="232"/>
      <c r="AO12" s="232"/>
      <c r="AP12" s="257"/>
      <c r="AQ12" s="257"/>
      <c r="AR12" s="105" t="s">
        <v>3082</v>
      </c>
      <c r="AS12" s="257"/>
      <c r="AT12" s="257"/>
      <c r="AW12" s="459"/>
      <c r="AX12" s="460"/>
      <c r="AY12" s="460"/>
      <c r="AZ12" s="460"/>
      <c r="BA12" s="460"/>
      <c r="BB12" s="460"/>
      <c r="BC12" s="460"/>
      <c r="BD12" s="460"/>
      <c r="BE12" s="460"/>
      <c r="BF12" s="460"/>
      <c r="BG12" s="460"/>
      <c r="BH12" s="460"/>
      <c r="BI12" s="460"/>
      <c r="BJ12" s="460"/>
      <c r="BK12" s="460"/>
      <c r="BL12" s="460"/>
      <c r="BM12" s="460"/>
      <c r="BN12" s="460"/>
      <c r="BO12" s="460"/>
      <c r="BP12" s="460"/>
      <c r="BQ12" s="460"/>
      <c r="BR12" s="461"/>
      <c r="BT12" s="459"/>
      <c r="BU12" s="460"/>
      <c r="BV12" s="460"/>
      <c r="BW12" s="460"/>
      <c r="BX12" s="460"/>
      <c r="BY12" s="460"/>
      <c r="BZ12" s="460"/>
      <c r="CA12" s="460"/>
      <c r="CB12" s="460"/>
      <c r="CC12" s="460"/>
      <c r="CD12" s="460"/>
      <c r="CE12" s="460"/>
      <c r="CF12" s="460"/>
      <c r="CG12" s="460"/>
      <c r="CH12" s="460"/>
      <c r="CI12" s="460"/>
      <c r="CJ12" s="460"/>
      <c r="CK12" s="460"/>
      <c r="CL12" s="460"/>
      <c r="CM12" s="460"/>
      <c r="CN12" s="460"/>
      <c r="CO12" s="461"/>
    </row>
    <row r="13" spans="1:93" ht="17" customHeight="1" x14ac:dyDescent="0.25">
      <c r="B13" s="227"/>
      <c r="C13" s="227"/>
      <c r="D13" s="227"/>
      <c r="E13" s="227"/>
      <c r="F13" s="227"/>
      <c r="G13" s="227"/>
      <c r="H13" s="227"/>
      <c r="I13" s="231"/>
      <c r="J13" s="231"/>
      <c r="K13" s="231"/>
      <c r="L13" s="231"/>
      <c r="M13" s="231"/>
      <c r="N13" s="231"/>
      <c r="O13" s="231"/>
      <c r="P13" s="231"/>
      <c r="Q13" s="231"/>
      <c r="R13" s="231"/>
      <c r="S13" s="259"/>
      <c r="T13" s="259"/>
      <c r="U13" s="105" t="s">
        <v>3082</v>
      </c>
      <c r="V13" s="259"/>
      <c r="W13" s="259"/>
      <c r="Y13" s="227"/>
      <c r="Z13" s="227"/>
      <c r="AA13" s="227"/>
      <c r="AB13" s="227"/>
      <c r="AC13" s="227"/>
      <c r="AD13" s="227"/>
      <c r="AE13" s="227"/>
      <c r="AF13" s="231"/>
      <c r="AG13" s="231"/>
      <c r="AH13" s="231"/>
      <c r="AI13" s="231"/>
      <c r="AJ13" s="231"/>
      <c r="AK13" s="231"/>
      <c r="AL13" s="231"/>
      <c r="AM13" s="231"/>
      <c r="AN13" s="231"/>
      <c r="AO13" s="231"/>
      <c r="AP13" s="259"/>
      <c r="AQ13" s="259"/>
      <c r="AR13" s="105" t="s">
        <v>3082</v>
      </c>
      <c r="AS13" s="259"/>
      <c r="AT13" s="259"/>
      <c r="AW13" s="334"/>
      <c r="AX13" s="335"/>
      <c r="AY13" s="335"/>
      <c r="AZ13" s="335"/>
      <c r="BA13" s="335"/>
      <c r="BB13" s="335"/>
      <c r="BC13" s="335"/>
      <c r="BD13" s="335"/>
      <c r="BE13" s="335"/>
      <c r="BF13" s="335"/>
      <c r="BG13" s="335"/>
      <c r="BH13" s="335"/>
      <c r="BI13" s="335"/>
      <c r="BJ13" s="335"/>
      <c r="BK13" s="335"/>
      <c r="BL13" s="335"/>
      <c r="BM13" s="335"/>
      <c r="BN13" s="335"/>
      <c r="BO13" s="335"/>
      <c r="BP13" s="335"/>
      <c r="BQ13" s="335"/>
      <c r="BR13" s="336"/>
      <c r="BT13" s="334"/>
      <c r="BU13" s="335"/>
      <c r="BV13" s="335"/>
      <c r="BW13" s="335"/>
      <c r="BX13" s="335"/>
      <c r="BY13" s="335"/>
      <c r="BZ13" s="335"/>
      <c r="CA13" s="335"/>
      <c r="CB13" s="335"/>
      <c r="CC13" s="335"/>
      <c r="CD13" s="335"/>
      <c r="CE13" s="335"/>
      <c r="CF13" s="335"/>
      <c r="CG13" s="335"/>
      <c r="CH13" s="335"/>
      <c r="CI13" s="335"/>
      <c r="CJ13" s="335"/>
      <c r="CK13" s="335"/>
      <c r="CL13" s="335"/>
      <c r="CM13" s="335"/>
      <c r="CN13" s="335"/>
      <c r="CO13" s="336"/>
    </row>
    <row r="14" spans="1:93" ht="17" customHeight="1" x14ac:dyDescent="0.25">
      <c r="B14" s="228"/>
      <c r="C14" s="228"/>
      <c r="D14" s="228"/>
      <c r="E14" s="228"/>
      <c r="F14" s="228"/>
      <c r="G14" s="228"/>
      <c r="H14" s="228"/>
      <c r="I14" s="232"/>
      <c r="J14" s="232"/>
      <c r="K14" s="232"/>
      <c r="L14" s="232"/>
      <c r="M14" s="232"/>
      <c r="N14" s="232"/>
      <c r="O14" s="232"/>
      <c r="P14" s="232"/>
      <c r="Q14" s="232"/>
      <c r="R14" s="232"/>
      <c r="S14" s="257"/>
      <c r="T14" s="257"/>
      <c r="U14" s="105" t="s">
        <v>3082</v>
      </c>
      <c r="V14" s="257"/>
      <c r="W14" s="257"/>
      <c r="Y14" s="228"/>
      <c r="Z14" s="228"/>
      <c r="AA14" s="228"/>
      <c r="AB14" s="228"/>
      <c r="AC14" s="228"/>
      <c r="AD14" s="228"/>
      <c r="AE14" s="228"/>
      <c r="AF14" s="232"/>
      <c r="AG14" s="232"/>
      <c r="AH14" s="232"/>
      <c r="AI14" s="232"/>
      <c r="AJ14" s="232"/>
      <c r="AK14" s="232"/>
      <c r="AL14" s="232"/>
      <c r="AM14" s="232"/>
      <c r="AN14" s="232"/>
      <c r="AO14" s="232"/>
      <c r="AP14" s="257"/>
      <c r="AQ14" s="257"/>
      <c r="AR14" s="105" t="s">
        <v>3082</v>
      </c>
      <c r="AS14" s="257"/>
      <c r="AT14" s="257"/>
      <c r="AW14" s="459"/>
      <c r="AX14" s="460"/>
      <c r="AY14" s="460"/>
      <c r="AZ14" s="460"/>
      <c r="BA14" s="460"/>
      <c r="BB14" s="460"/>
      <c r="BC14" s="460"/>
      <c r="BD14" s="460"/>
      <c r="BE14" s="460"/>
      <c r="BF14" s="460"/>
      <c r="BG14" s="460"/>
      <c r="BH14" s="460"/>
      <c r="BI14" s="460"/>
      <c r="BJ14" s="460"/>
      <c r="BK14" s="460"/>
      <c r="BL14" s="460"/>
      <c r="BM14" s="460"/>
      <c r="BN14" s="460"/>
      <c r="BO14" s="460"/>
      <c r="BP14" s="460"/>
      <c r="BQ14" s="460"/>
      <c r="BR14" s="461"/>
      <c r="BT14" s="459"/>
      <c r="BU14" s="460"/>
      <c r="BV14" s="460"/>
      <c r="BW14" s="460"/>
      <c r="BX14" s="460"/>
      <c r="BY14" s="460"/>
      <c r="BZ14" s="460"/>
      <c r="CA14" s="460"/>
      <c r="CB14" s="460"/>
      <c r="CC14" s="460"/>
      <c r="CD14" s="460"/>
      <c r="CE14" s="460"/>
      <c r="CF14" s="460"/>
      <c r="CG14" s="460"/>
      <c r="CH14" s="460"/>
      <c r="CI14" s="460"/>
      <c r="CJ14" s="460"/>
      <c r="CK14" s="460"/>
      <c r="CL14" s="460"/>
      <c r="CM14" s="460"/>
      <c r="CN14" s="460"/>
      <c r="CO14" s="461"/>
    </row>
    <row r="15" spans="1:93" ht="8" customHeight="1" x14ac:dyDescent="0.25">
      <c r="B15" s="77"/>
      <c r="C15" s="77"/>
      <c r="D15" s="77"/>
      <c r="E15" s="77"/>
      <c r="F15" s="77"/>
      <c r="G15" s="77"/>
      <c r="H15" s="77"/>
      <c r="I15" s="77"/>
      <c r="J15" s="77"/>
      <c r="K15" s="77"/>
      <c r="L15" s="77"/>
      <c r="M15" s="77"/>
      <c r="N15" s="77"/>
      <c r="O15" s="77"/>
      <c r="P15" s="77"/>
      <c r="Q15" s="77"/>
      <c r="R15" s="77"/>
      <c r="S15" s="108"/>
      <c r="T15" s="108"/>
      <c r="V15" s="108"/>
      <c r="W15" s="108"/>
      <c r="Y15" s="77"/>
      <c r="Z15" s="77"/>
      <c r="AA15" s="77"/>
      <c r="AB15" s="77"/>
      <c r="AC15" s="77"/>
      <c r="AD15" s="77"/>
      <c r="AE15" s="77"/>
      <c r="AF15" s="77"/>
      <c r="AG15" s="77"/>
      <c r="AH15" s="77"/>
      <c r="AI15" s="77"/>
      <c r="AJ15" s="77"/>
      <c r="AK15" s="77"/>
      <c r="AL15" s="77"/>
      <c r="AM15" s="77"/>
      <c r="AN15" s="77"/>
      <c r="AO15" s="77"/>
      <c r="AP15" s="108"/>
      <c r="AQ15" s="108"/>
      <c r="AS15" s="108"/>
      <c r="AT15" s="108"/>
    </row>
    <row r="16" spans="1:93" ht="17" customHeight="1" x14ac:dyDescent="0.25">
      <c r="B16" s="227"/>
      <c r="C16" s="227"/>
      <c r="D16" s="227"/>
      <c r="E16" s="227"/>
      <c r="F16" s="227"/>
      <c r="G16" s="227"/>
      <c r="H16" s="227"/>
      <c r="I16" s="231"/>
      <c r="J16" s="231"/>
      <c r="K16" s="231"/>
      <c r="L16" s="231"/>
      <c r="M16" s="231"/>
      <c r="N16" s="231"/>
      <c r="O16" s="231"/>
      <c r="P16" s="231"/>
      <c r="Q16" s="231"/>
      <c r="R16" s="231"/>
      <c r="S16" s="259"/>
      <c r="T16" s="259"/>
      <c r="U16" s="105" t="s">
        <v>3082</v>
      </c>
      <c r="V16" s="259"/>
      <c r="W16" s="259"/>
      <c r="Y16" s="227"/>
      <c r="Z16" s="227"/>
      <c r="AA16" s="227"/>
      <c r="AB16" s="227"/>
      <c r="AC16" s="227"/>
      <c r="AD16" s="227"/>
      <c r="AE16" s="227"/>
      <c r="AF16" s="231"/>
      <c r="AG16" s="231"/>
      <c r="AH16" s="231"/>
      <c r="AI16" s="231"/>
      <c r="AJ16" s="231"/>
      <c r="AK16" s="231"/>
      <c r="AL16" s="231"/>
      <c r="AM16" s="231"/>
      <c r="AN16" s="231"/>
      <c r="AO16" s="231"/>
      <c r="AP16" s="259"/>
      <c r="AQ16" s="259"/>
      <c r="AR16" s="105" t="s">
        <v>3082</v>
      </c>
      <c r="AS16" s="259"/>
      <c r="AT16" s="259"/>
      <c r="AW16" s="334"/>
      <c r="AX16" s="335"/>
      <c r="AY16" s="335"/>
      <c r="AZ16" s="335"/>
      <c r="BA16" s="335"/>
      <c r="BB16" s="335"/>
      <c r="BC16" s="335"/>
      <c r="BD16" s="335"/>
      <c r="BE16" s="335"/>
      <c r="BF16" s="335"/>
      <c r="BG16" s="335"/>
      <c r="BH16" s="335"/>
      <c r="BI16" s="335"/>
      <c r="BJ16" s="335"/>
      <c r="BK16" s="335"/>
      <c r="BL16" s="335"/>
      <c r="BM16" s="335"/>
      <c r="BN16" s="335"/>
      <c r="BO16" s="335"/>
      <c r="BP16" s="335"/>
      <c r="BQ16" s="335"/>
      <c r="BR16" s="336"/>
      <c r="BT16" s="334"/>
      <c r="BU16" s="335"/>
      <c r="BV16" s="335"/>
      <c r="BW16" s="335"/>
      <c r="BX16" s="335"/>
      <c r="BY16" s="335"/>
      <c r="BZ16" s="335"/>
      <c r="CA16" s="335"/>
      <c r="CB16" s="335"/>
      <c r="CC16" s="335"/>
      <c r="CD16" s="335"/>
      <c r="CE16" s="335"/>
      <c r="CF16" s="335"/>
      <c r="CG16" s="335"/>
      <c r="CH16" s="335"/>
      <c r="CI16" s="335"/>
      <c r="CJ16" s="335"/>
      <c r="CK16" s="335"/>
      <c r="CL16" s="335"/>
      <c r="CM16" s="335"/>
      <c r="CN16" s="335"/>
      <c r="CO16" s="336"/>
    </row>
    <row r="17" spans="2:93" ht="17" customHeight="1" x14ac:dyDescent="0.25">
      <c r="B17" s="228"/>
      <c r="C17" s="228"/>
      <c r="D17" s="228"/>
      <c r="E17" s="228"/>
      <c r="F17" s="228"/>
      <c r="G17" s="228"/>
      <c r="H17" s="228"/>
      <c r="I17" s="232"/>
      <c r="J17" s="232"/>
      <c r="K17" s="232"/>
      <c r="L17" s="232"/>
      <c r="M17" s="232"/>
      <c r="N17" s="232"/>
      <c r="O17" s="232"/>
      <c r="P17" s="232"/>
      <c r="Q17" s="232"/>
      <c r="R17" s="232"/>
      <c r="S17" s="257"/>
      <c r="T17" s="257"/>
      <c r="U17" s="105" t="s">
        <v>3082</v>
      </c>
      <c r="V17" s="257"/>
      <c r="W17" s="257"/>
      <c r="Y17" s="228"/>
      <c r="Z17" s="228"/>
      <c r="AA17" s="228"/>
      <c r="AB17" s="228"/>
      <c r="AC17" s="228"/>
      <c r="AD17" s="228"/>
      <c r="AE17" s="228"/>
      <c r="AF17" s="232"/>
      <c r="AG17" s="232"/>
      <c r="AH17" s="232"/>
      <c r="AI17" s="232"/>
      <c r="AJ17" s="232"/>
      <c r="AK17" s="232"/>
      <c r="AL17" s="232"/>
      <c r="AM17" s="232"/>
      <c r="AN17" s="232"/>
      <c r="AO17" s="232"/>
      <c r="AP17" s="257"/>
      <c r="AQ17" s="257"/>
      <c r="AR17" s="105" t="s">
        <v>3082</v>
      </c>
      <c r="AS17" s="257"/>
      <c r="AT17" s="257"/>
      <c r="AW17" s="459"/>
      <c r="AX17" s="460"/>
      <c r="AY17" s="460"/>
      <c r="AZ17" s="460"/>
      <c r="BA17" s="460"/>
      <c r="BB17" s="460"/>
      <c r="BC17" s="460"/>
      <c r="BD17" s="460"/>
      <c r="BE17" s="460"/>
      <c r="BF17" s="460"/>
      <c r="BG17" s="460"/>
      <c r="BH17" s="460"/>
      <c r="BI17" s="460"/>
      <c r="BJ17" s="460"/>
      <c r="BK17" s="460"/>
      <c r="BL17" s="460"/>
      <c r="BM17" s="460"/>
      <c r="BN17" s="460"/>
      <c r="BO17" s="460"/>
      <c r="BP17" s="460"/>
      <c r="BQ17" s="460"/>
      <c r="BR17" s="461"/>
      <c r="BT17" s="459"/>
      <c r="BU17" s="460"/>
      <c r="BV17" s="460"/>
      <c r="BW17" s="460"/>
      <c r="BX17" s="460"/>
      <c r="BY17" s="460"/>
      <c r="BZ17" s="460"/>
      <c r="CA17" s="460"/>
      <c r="CB17" s="460"/>
      <c r="CC17" s="460"/>
      <c r="CD17" s="460"/>
      <c r="CE17" s="460"/>
      <c r="CF17" s="460"/>
      <c r="CG17" s="460"/>
      <c r="CH17" s="460"/>
      <c r="CI17" s="460"/>
      <c r="CJ17" s="460"/>
      <c r="CK17" s="460"/>
      <c r="CL17" s="460"/>
      <c r="CM17" s="460"/>
      <c r="CN17" s="460"/>
      <c r="CO17" s="461"/>
    </row>
    <row r="18" spans="2:93" ht="17" customHeight="1" x14ac:dyDescent="0.25">
      <c r="B18" s="227"/>
      <c r="C18" s="227"/>
      <c r="D18" s="227"/>
      <c r="E18" s="227"/>
      <c r="F18" s="227"/>
      <c r="G18" s="227"/>
      <c r="H18" s="227"/>
      <c r="I18" s="231"/>
      <c r="J18" s="231"/>
      <c r="K18" s="231"/>
      <c r="L18" s="231"/>
      <c r="M18" s="231"/>
      <c r="N18" s="231"/>
      <c r="O18" s="231"/>
      <c r="P18" s="231"/>
      <c r="Q18" s="231"/>
      <c r="R18" s="231"/>
      <c r="S18" s="259"/>
      <c r="T18" s="259"/>
      <c r="U18" s="105" t="s">
        <v>3082</v>
      </c>
      <c r="V18" s="259"/>
      <c r="W18" s="259"/>
      <c r="Y18" s="227"/>
      <c r="Z18" s="227"/>
      <c r="AA18" s="227"/>
      <c r="AB18" s="227"/>
      <c r="AC18" s="227"/>
      <c r="AD18" s="227"/>
      <c r="AE18" s="227"/>
      <c r="AF18" s="231"/>
      <c r="AG18" s="231"/>
      <c r="AH18" s="231"/>
      <c r="AI18" s="231"/>
      <c r="AJ18" s="231"/>
      <c r="AK18" s="231"/>
      <c r="AL18" s="231"/>
      <c r="AM18" s="231"/>
      <c r="AN18" s="231"/>
      <c r="AO18" s="231"/>
      <c r="AP18" s="259"/>
      <c r="AQ18" s="259"/>
      <c r="AR18" s="105" t="s">
        <v>3082</v>
      </c>
      <c r="AS18" s="259"/>
      <c r="AT18" s="259"/>
      <c r="AW18" s="334"/>
      <c r="AX18" s="335"/>
      <c r="AY18" s="335"/>
      <c r="AZ18" s="335"/>
      <c r="BA18" s="335"/>
      <c r="BB18" s="335"/>
      <c r="BC18" s="335"/>
      <c r="BD18" s="335"/>
      <c r="BE18" s="335"/>
      <c r="BF18" s="335"/>
      <c r="BG18" s="335"/>
      <c r="BH18" s="335"/>
      <c r="BI18" s="335"/>
      <c r="BJ18" s="335"/>
      <c r="BK18" s="335"/>
      <c r="BL18" s="335"/>
      <c r="BM18" s="335"/>
      <c r="BN18" s="335"/>
      <c r="BO18" s="335"/>
      <c r="BP18" s="335"/>
      <c r="BQ18" s="335"/>
      <c r="BR18" s="336"/>
      <c r="BT18" s="334"/>
      <c r="BU18" s="335"/>
      <c r="BV18" s="335"/>
      <c r="BW18" s="335"/>
      <c r="BX18" s="335"/>
      <c r="BY18" s="335"/>
      <c r="BZ18" s="335"/>
      <c r="CA18" s="335"/>
      <c r="CB18" s="335"/>
      <c r="CC18" s="335"/>
      <c r="CD18" s="335"/>
      <c r="CE18" s="335"/>
      <c r="CF18" s="335"/>
      <c r="CG18" s="335"/>
      <c r="CH18" s="335"/>
      <c r="CI18" s="335"/>
      <c r="CJ18" s="335"/>
      <c r="CK18" s="335"/>
      <c r="CL18" s="335"/>
      <c r="CM18" s="335"/>
      <c r="CN18" s="335"/>
      <c r="CO18" s="336"/>
    </row>
    <row r="19" spans="2:93" ht="17" customHeight="1" x14ac:dyDescent="0.25">
      <c r="B19" s="228"/>
      <c r="C19" s="228"/>
      <c r="D19" s="228"/>
      <c r="E19" s="228"/>
      <c r="F19" s="228"/>
      <c r="G19" s="228"/>
      <c r="H19" s="228"/>
      <c r="I19" s="232"/>
      <c r="J19" s="232"/>
      <c r="K19" s="232"/>
      <c r="L19" s="232"/>
      <c r="M19" s="232"/>
      <c r="N19" s="232"/>
      <c r="O19" s="232"/>
      <c r="P19" s="232"/>
      <c r="Q19" s="232"/>
      <c r="R19" s="232"/>
      <c r="S19" s="257"/>
      <c r="T19" s="257"/>
      <c r="U19" s="105" t="s">
        <v>3082</v>
      </c>
      <c r="V19" s="257"/>
      <c r="W19" s="257"/>
      <c r="Y19" s="228"/>
      <c r="Z19" s="228"/>
      <c r="AA19" s="228"/>
      <c r="AB19" s="228"/>
      <c r="AC19" s="228"/>
      <c r="AD19" s="228"/>
      <c r="AE19" s="228"/>
      <c r="AF19" s="232"/>
      <c r="AG19" s="232"/>
      <c r="AH19" s="232"/>
      <c r="AI19" s="232"/>
      <c r="AJ19" s="232"/>
      <c r="AK19" s="232"/>
      <c r="AL19" s="232"/>
      <c r="AM19" s="232"/>
      <c r="AN19" s="232"/>
      <c r="AO19" s="232"/>
      <c r="AP19" s="257"/>
      <c r="AQ19" s="257"/>
      <c r="AR19" s="105" t="s">
        <v>3082</v>
      </c>
      <c r="AS19" s="257"/>
      <c r="AT19" s="257"/>
      <c r="AW19" s="459"/>
      <c r="AX19" s="460"/>
      <c r="AY19" s="460"/>
      <c r="AZ19" s="460"/>
      <c r="BA19" s="460"/>
      <c r="BB19" s="460"/>
      <c r="BC19" s="460"/>
      <c r="BD19" s="460"/>
      <c r="BE19" s="460"/>
      <c r="BF19" s="460"/>
      <c r="BG19" s="460"/>
      <c r="BH19" s="460"/>
      <c r="BI19" s="460"/>
      <c r="BJ19" s="460"/>
      <c r="BK19" s="460"/>
      <c r="BL19" s="460"/>
      <c r="BM19" s="460"/>
      <c r="BN19" s="460"/>
      <c r="BO19" s="460"/>
      <c r="BP19" s="460"/>
      <c r="BQ19" s="460"/>
      <c r="BR19" s="461"/>
      <c r="BT19" s="459"/>
      <c r="BU19" s="460"/>
      <c r="BV19" s="460"/>
      <c r="BW19" s="460"/>
      <c r="BX19" s="460"/>
      <c r="BY19" s="460"/>
      <c r="BZ19" s="460"/>
      <c r="CA19" s="460"/>
      <c r="CB19" s="460"/>
      <c r="CC19" s="460"/>
      <c r="CD19" s="460"/>
      <c r="CE19" s="460"/>
      <c r="CF19" s="460"/>
      <c r="CG19" s="460"/>
      <c r="CH19" s="460"/>
      <c r="CI19" s="460"/>
      <c r="CJ19" s="460"/>
      <c r="CK19" s="460"/>
      <c r="CL19" s="460"/>
      <c r="CM19" s="460"/>
      <c r="CN19" s="460"/>
      <c r="CO19" s="461"/>
    </row>
    <row r="20" spans="2:93" ht="17" customHeight="1" x14ac:dyDescent="0.25">
      <c r="B20" s="227"/>
      <c r="C20" s="227"/>
      <c r="D20" s="227"/>
      <c r="E20" s="227"/>
      <c r="F20" s="227"/>
      <c r="G20" s="227"/>
      <c r="H20" s="227"/>
      <c r="I20" s="231"/>
      <c r="J20" s="231"/>
      <c r="K20" s="231"/>
      <c r="L20" s="231"/>
      <c r="M20" s="231"/>
      <c r="N20" s="231"/>
      <c r="O20" s="231"/>
      <c r="P20" s="231"/>
      <c r="Q20" s="231"/>
      <c r="R20" s="231"/>
      <c r="S20" s="259"/>
      <c r="T20" s="259"/>
      <c r="U20" s="105" t="s">
        <v>3082</v>
      </c>
      <c r="V20" s="259"/>
      <c r="W20" s="259"/>
      <c r="Y20" s="227"/>
      <c r="Z20" s="227"/>
      <c r="AA20" s="227"/>
      <c r="AB20" s="227"/>
      <c r="AC20" s="227"/>
      <c r="AD20" s="227"/>
      <c r="AE20" s="227"/>
      <c r="AF20" s="231"/>
      <c r="AG20" s="231"/>
      <c r="AH20" s="231"/>
      <c r="AI20" s="231"/>
      <c r="AJ20" s="231"/>
      <c r="AK20" s="231"/>
      <c r="AL20" s="231"/>
      <c r="AM20" s="231"/>
      <c r="AN20" s="231"/>
      <c r="AO20" s="231"/>
      <c r="AP20" s="259"/>
      <c r="AQ20" s="259"/>
      <c r="AR20" s="105" t="s">
        <v>3082</v>
      </c>
      <c r="AS20" s="259"/>
      <c r="AT20" s="259"/>
      <c r="AW20" s="334"/>
      <c r="AX20" s="335"/>
      <c r="AY20" s="335"/>
      <c r="AZ20" s="335"/>
      <c r="BA20" s="335"/>
      <c r="BB20" s="335"/>
      <c r="BC20" s="335"/>
      <c r="BD20" s="335"/>
      <c r="BE20" s="335"/>
      <c r="BF20" s="335"/>
      <c r="BG20" s="335"/>
      <c r="BH20" s="335"/>
      <c r="BI20" s="335"/>
      <c r="BJ20" s="335"/>
      <c r="BK20" s="335"/>
      <c r="BL20" s="335"/>
      <c r="BM20" s="335"/>
      <c r="BN20" s="335"/>
      <c r="BO20" s="335"/>
      <c r="BP20" s="335"/>
      <c r="BQ20" s="335"/>
      <c r="BR20" s="336"/>
      <c r="BT20" s="334"/>
      <c r="BU20" s="335"/>
      <c r="BV20" s="335"/>
      <c r="BW20" s="335"/>
      <c r="BX20" s="335"/>
      <c r="BY20" s="335"/>
      <c r="BZ20" s="335"/>
      <c r="CA20" s="335"/>
      <c r="CB20" s="335"/>
      <c r="CC20" s="335"/>
      <c r="CD20" s="335"/>
      <c r="CE20" s="335"/>
      <c r="CF20" s="335"/>
      <c r="CG20" s="335"/>
      <c r="CH20" s="335"/>
      <c r="CI20" s="335"/>
      <c r="CJ20" s="335"/>
      <c r="CK20" s="335"/>
      <c r="CL20" s="335"/>
      <c r="CM20" s="335"/>
      <c r="CN20" s="335"/>
      <c r="CO20" s="336"/>
    </row>
    <row r="21" spans="2:93" ht="17" customHeight="1" x14ac:dyDescent="0.25">
      <c r="B21" s="454"/>
      <c r="C21" s="454"/>
      <c r="D21" s="454"/>
      <c r="E21" s="454"/>
      <c r="F21" s="454"/>
      <c r="G21" s="454"/>
      <c r="H21" s="454"/>
      <c r="I21" s="455"/>
      <c r="J21" s="455"/>
      <c r="K21" s="455"/>
      <c r="L21" s="455"/>
      <c r="M21" s="455"/>
      <c r="N21" s="455"/>
      <c r="O21" s="455"/>
      <c r="P21" s="455"/>
      <c r="Q21" s="455"/>
      <c r="R21" s="455"/>
      <c r="S21" s="257"/>
      <c r="T21" s="257"/>
      <c r="U21" s="105" t="s">
        <v>3082</v>
      </c>
      <c r="V21" s="456"/>
      <c r="W21" s="456"/>
      <c r="Y21" s="454"/>
      <c r="Z21" s="454"/>
      <c r="AA21" s="454"/>
      <c r="AB21" s="454"/>
      <c r="AC21" s="454"/>
      <c r="AD21" s="454"/>
      <c r="AE21" s="454"/>
      <c r="AF21" s="455"/>
      <c r="AG21" s="455"/>
      <c r="AH21" s="455"/>
      <c r="AI21" s="455"/>
      <c r="AJ21" s="455"/>
      <c r="AK21" s="455"/>
      <c r="AL21" s="455"/>
      <c r="AM21" s="455"/>
      <c r="AN21" s="455"/>
      <c r="AO21" s="455"/>
      <c r="AP21" s="257"/>
      <c r="AQ21" s="257"/>
      <c r="AR21" s="105" t="s">
        <v>3082</v>
      </c>
      <c r="AS21" s="456"/>
      <c r="AT21" s="456"/>
      <c r="AW21" s="459"/>
      <c r="AX21" s="460"/>
      <c r="AY21" s="460"/>
      <c r="AZ21" s="460"/>
      <c r="BA21" s="460"/>
      <c r="BB21" s="460"/>
      <c r="BC21" s="460"/>
      <c r="BD21" s="460"/>
      <c r="BE21" s="460"/>
      <c r="BF21" s="460"/>
      <c r="BG21" s="460"/>
      <c r="BH21" s="460"/>
      <c r="BI21" s="460"/>
      <c r="BJ21" s="460"/>
      <c r="BK21" s="460"/>
      <c r="BL21" s="460"/>
      <c r="BM21" s="460"/>
      <c r="BN21" s="460"/>
      <c r="BO21" s="460"/>
      <c r="BP21" s="460"/>
      <c r="BQ21" s="460"/>
      <c r="BR21" s="461"/>
      <c r="BT21" s="459"/>
      <c r="BU21" s="460"/>
      <c r="BV21" s="460"/>
      <c r="BW21" s="460"/>
      <c r="BX21" s="460"/>
      <c r="BY21" s="460"/>
      <c r="BZ21" s="460"/>
      <c r="CA21" s="460"/>
      <c r="CB21" s="460"/>
      <c r="CC21" s="460"/>
      <c r="CD21" s="460"/>
      <c r="CE21" s="460"/>
      <c r="CF21" s="460"/>
      <c r="CG21" s="460"/>
      <c r="CH21" s="460"/>
      <c r="CI21" s="460"/>
      <c r="CJ21" s="460"/>
      <c r="CK21" s="460"/>
      <c r="CL21" s="460"/>
      <c r="CM21" s="460"/>
      <c r="CN21" s="460"/>
      <c r="CO21" s="461"/>
    </row>
    <row r="22" spans="2:93" ht="17" customHeight="1" x14ac:dyDescent="0.25">
      <c r="B22" s="227"/>
      <c r="C22" s="227"/>
      <c r="D22" s="227"/>
      <c r="E22" s="227"/>
      <c r="F22" s="227"/>
      <c r="G22" s="227"/>
      <c r="H22" s="227"/>
      <c r="I22" s="231"/>
      <c r="J22" s="231"/>
      <c r="K22" s="231"/>
      <c r="L22" s="231"/>
      <c r="M22" s="231"/>
      <c r="N22" s="231"/>
      <c r="O22" s="231"/>
      <c r="P22" s="231"/>
      <c r="Q22" s="231"/>
      <c r="R22" s="231"/>
      <c r="S22" s="259"/>
      <c r="T22" s="259"/>
      <c r="U22" s="105" t="s">
        <v>3082</v>
      </c>
      <c r="V22" s="259"/>
      <c r="W22" s="259"/>
      <c r="Y22" s="227"/>
      <c r="Z22" s="227"/>
      <c r="AA22" s="227"/>
      <c r="AB22" s="227"/>
      <c r="AC22" s="227"/>
      <c r="AD22" s="227"/>
      <c r="AE22" s="227"/>
      <c r="AF22" s="231"/>
      <c r="AG22" s="231"/>
      <c r="AH22" s="231"/>
      <c r="AI22" s="231"/>
      <c r="AJ22" s="231"/>
      <c r="AK22" s="231"/>
      <c r="AL22" s="231"/>
      <c r="AM22" s="231"/>
      <c r="AN22" s="231"/>
      <c r="AO22" s="231"/>
      <c r="AP22" s="259"/>
      <c r="AQ22" s="259"/>
      <c r="AR22" s="105" t="s">
        <v>3082</v>
      </c>
      <c r="AS22" s="259"/>
      <c r="AT22" s="259"/>
      <c r="AW22" s="334"/>
      <c r="AX22" s="335"/>
      <c r="AY22" s="335"/>
      <c r="AZ22" s="335"/>
      <c r="BA22" s="335"/>
      <c r="BB22" s="335"/>
      <c r="BC22" s="335"/>
      <c r="BD22" s="335"/>
      <c r="BE22" s="335"/>
      <c r="BF22" s="335"/>
      <c r="BG22" s="335"/>
      <c r="BH22" s="335"/>
      <c r="BI22" s="335"/>
      <c r="BJ22" s="335"/>
      <c r="BK22" s="335"/>
      <c r="BL22" s="335"/>
      <c r="BM22" s="335"/>
      <c r="BN22" s="335"/>
      <c r="BO22" s="335"/>
      <c r="BP22" s="335"/>
      <c r="BQ22" s="335"/>
      <c r="BR22" s="336"/>
      <c r="BT22" s="334"/>
      <c r="BU22" s="335"/>
      <c r="BV22" s="335"/>
      <c r="BW22" s="335"/>
      <c r="BX22" s="335"/>
      <c r="BY22" s="335"/>
      <c r="BZ22" s="335"/>
      <c r="CA22" s="335"/>
      <c r="CB22" s="335"/>
      <c r="CC22" s="335"/>
      <c r="CD22" s="335"/>
      <c r="CE22" s="335"/>
      <c r="CF22" s="335"/>
      <c r="CG22" s="335"/>
      <c r="CH22" s="335"/>
      <c r="CI22" s="335"/>
      <c r="CJ22" s="335"/>
      <c r="CK22" s="335"/>
      <c r="CL22" s="335"/>
      <c r="CM22" s="335"/>
      <c r="CN22" s="335"/>
      <c r="CO22" s="336"/>
    </row>
    <row r="23" spans="2:93" ht="17" customHeight="1" x14ac:dyDescent="0.25">
      <c r="B23" s="228"/>
      <c r="C23" s="228"/>
      <c r="D23" s="228"/>
      <c r="E23" s="228"/>
      <c r="F23" s="228"/>
      <c r="G23" s="228"/>
      <c r="H23" s="228"/>
      <c r="I23" s="232"/>
      <c r="J23" s="232"/>
      <c r="K23" s="232"/>
      <c r="L23" s="232"/>
      <c r="M23" s="232"/>
      <c r="N23" s="232"/>
      <c r="O23" s="232"/>
      <c r="P23" s="232"/>
      <c r="Q23" s="232"/>
      <c r="R23" s="232"/>
      <c r="S23" s="257"/>
      <c r="T23" s="257"/>
      <c r="U23" s="105" t="s">
        <v>3082</v>
      </c>
      <c r="V23" s="257"/>
      <c r="W23" s="257"/>
      <c r="Y23" s="228"/>
      <c r="Z23" s="228"/>
      <c r="AA23" s="228"/>
      <c r="AB23" s="228"/>
      <c r="AC23" s="228"/>
      <c r="AD23" s="228"/>
      <c r="AE23" s="228"/>
      <c r="AF23" s="232"/>
      <c r="AG23" s="232"/>
      <c r="AH23" s="232"/>
      <c r="AI23" s="232"/>
      <c r="AJ23" s="232"/>
      <c r="AK23" s="232"/>
      <c r="AL23" s="232"/>
      <c r="AM23" s="232"/>
      <c r="AN23" s="232"/>
      <c r="AO23" s="232"/>
      <c r="AP23" s="257"/>
      <c r="AQ23" s="257"/>
      <c r="AR23" s="105" t="s">
        <v>3082</v>
      </c>
      <c r="AS23" s="257"/>
      <c r="AT23" s="257"/>
      <c r="AW23" s="459"/>
      <c r="AX23" s="460"/>
      <c r="AY23" s="460"/>
      <c r="AZ23" s="460"/>
      <c r="BA23" s="460"/>
      <c r="BB23" s="460"/>
      <c r="BC23" s="460"/>
      <c r="BD23" s="460"/>
      <c r="BE23" s="460"/>
      <c r="BF23" s="460"/>
      <c r="BG23" s="460"/>
      <c r="BH23" s="460"/>
      <c r="BI23" s="460"/>
      <c r="BJ23" s="460"/>
      <c r="BK23" s="460"/>
      <c r="BL23" s="460"/>
      <c r="BM23" s="460"/>
      <c r="BN23" s="460"/>
      <c r="BO23" s="460"/>
      <c r="BP23" s="460"/>
      <c r="BQ23" s="460"/>
      <c r="BR23" s="461"/>
      <c r="BT23" s="459"/>
      <c r="BU23" s="460"/>
      <c r="BV23" s="460"/>
      <c r="BW23" s="460"/>
      <c r="BX23" s="460"/>
      <c r="BY23" s="460"/>
      <c r="BZ23" s="460"/>
      <c r="CA23" s="460"/>
      <c r="CB23" s="460"/>
      <c r="CC23" s="460"/>
      <c r="CD23" s="460"/>
      <c r="CE23" s="460"/>
      <c r="CF23" s="460"/>
      <c r="CG23" s="460"/>
      <c r="CH23" s="460"/>
      <c r="CI23" s="460"/>
      <c r="CJ23" s="460"/>
      <c r="CK23" s="460"/>
      <c r="CL23" s="460"/>
      <c r="CM23" s="460"/>
      <c r="CN23" s="460"/>
      <c r="CO23" s="461"/>
    </row>
    <row r="24" spans="2:93" ht="17" customHeight="1" x14ac:dyDescent="0.25">
      <c r="B24" s="227"/>
      <c r="C24" s="227"/>
      <c r="D24" s="227"/>
      <c r="E24" s="227"/>
      <c r="F24" s="227"/>
      <c r="G24" s="227"/>
      <c r="H24" s="227"/>
      <c r="I24" s="231"/>
      <c r="J24" s="231"/>
      <c r="K24" s="231"/>
      <c r="L24" s="231"/>
      <c r="M24" s="231"/>
      <c r="N24" s="231"/>
      <c r="O24" s="231"/>
      <c r="P24" s="231"/>
      <c r="Q24" s="231"/>
      <c r="R24" s="231"/>
      <c r="S24" s="259"/>
      <c r="T24" s="259"/>
      <c r="U24" s="105" t="s">
        <v>3082</v>
      </c>
      <c r="V24" s="259"/>
      <c r="W24" s="259"/>
      <c r="Y24" s="227"/>
      <c r="Z24" s="227"/>
      <c r="AA24" s="227"/>
      <c r="AB24" s="227"/>
      <c r="AC24" s="227"/>
      <c r="AD24" s="227"/>
      <c r="AE24" s="227"/>
      <c r="AF24" s="231"/>
      <c r="AG24" s="231"/>
      <c r="AH24" s="231"/>
      <c r="AI24" s="231"/>
      <c r="AJ24" s="231"/>
      <c r="AK24" s="231"/>
      <c r="AL24" s="231"/>
      <c r="AM24" s="231"/>
      <c r="AN24" s="231"/>
      <c r="AO24" s="231"/>
      <c r="AP24" s="259"/>
      <c r="AQ24" s="259"/>
      <c r="AR24" s="105" t="s">
        <v>3082</v>
      </c>
      <c r="AS24" s="259"/>
      <c r="AT24" s="259"/>
      <c r="AW24" s="334"/>
      <c r="AX24" s="335"/>
      <c r="AY24" s="335"/>
      <c r="AZ24" s="335"/>
      <c r="BA24" s="335"/>
      <c r="BB24" s="335"/>
      <c r="BC24" s="335"/>
      <c r="BD24" s="335"/>
      <c r="BE24" s="335"/>
      <c r="BF24" s="335"/>
      <c r="BG24" s="335"/>
      <c r="BH24" s="335"/>
      <c r="BI24" s="335"/>
      <c r="BJ24" s="335"/>
      <c r="BK24" s="335"/>
      <c r="BL24" s="335"/>
      <c r="BM24" s="335"/>
      <c r="BN24" s="335"/>
      <c r="BO24" s="335"/>
      <c r="BP24" s="335"/>
      <c r="BQ24" s="335"/>
      <c r="BR24" s="336"/>
      <c r="BT24" s="334"/>
      <c r="BU24" s="335"/>
      <c r="BV24" s="335"/>
      <c r="BW24" s="335"/>
      <c r="BX24" s="335"/>
      <c r="BY24" s="335"/>
      <c r="BZ24" s="335"/>
      <c r="CA24" s="335"/>
      <c r="CB24" s="335"/>
      <c r="CC24" s="335"/>
      <c r="CD24" s="335"/>
      <c r="CE24" s="335"/>
      <c r="CF24" s="335"/>
      <c r="CG24" s="335"/>
      <c r="CH24" s="335"/>
      <c r="CI24" s="335"/>
      <c r="CJ24" s="335"/>
      <c r="CK24" s="335"/>
      <c r="CL24" s="335"/>
      <c r="CM24" s="335"/>
      <c r="CN24" s="335"/>
      <c r="CO24" s="336"/>
    </row>
    <row r="25" spans="2:93" ht="17" customHeight="1" x14ac:dyDescent="0.25">
      <c r="B25" s="228"/>
      <c r="C25" s="228"/>
      <c r="D25" s="228"/>
      <c r="E25" s="228"/>
      <c r="F25" s="228"/>
      <c r="G25" s="228"/>
      <c r="H25" s="228"/>
      <c r="I25" s="232"/>
      <c r="J25" s="232"/>
      <c r="K25" s="232"/>
      <c r="L25" s="232"/>
      <c r="M25" s="232"/>
      <c r="N25" s="232"/>
      <c r="O25" s="232"/>
      <c r="P25" s="232"/>
      <c r="Q25" s="232"/>
      <c r="R25" s="232"/>
      <c r="S25" s="257"/>
      <c r="T25" s="257"/>
      <c r="U25" s="105" t="s">
        <v>3082</v>
      </c>
      <c r="V25" s="257"/>
      <c r="W25" s="257"/>
      <c r="Y25" s="228"/>
      <c r="Z25" s="228"/>
      <c r="AA25" s="228"/>
      <c r="AB25" s="228"/>
      <c r="AC25" s="228"/>
      <c r="AD25" s="228"/>
      <c r="AE25" s="228"/>
      <c r="AF25" s="232"/>
      <c r="AG25" s="232"/>
      <c r="AH25" s="232"/>
      <c r="AI25" s="232"/>
      <c r="AJ25" s="232"/>
      <c r="AK25" s="232"/>
      <c r="AL25" s="232"/>
      <c r="AM25" s="232"/>
      <c r="AN25" s="232"/>
      <c r="AO25" s="232"/>
      <c r="AP25" s="257"/>
      <c r="AQ25" s="257"/>
      <c r="AR25" s="105" t="s">
        <v>3082</v>
      </c>
      <c r="AS25" s="257"/>
      <c r="AT25" s="257"/>
      <c r="AW25" s="459"/>
      <c r="AX25" s="460"/>
      <c r="AY25" s="460"/>
      <c r="AZ25" s="460"/>
      <c r="BA25" s="460"/>
      <c r="BB25" s="460"/>
      <c r="BC25" s="460"/>
      <c r="BD25" s="460"/>
      <c r="BE25" s="460"/>
      <c r="BF25" s="460"/>
      <c r="BG25" s="460"/>
      <c r="BH25" s="460"/>
      <c r="BI25" s="460"/>
      <c r="BJ25" s="460"/>
      <c r="BK25" s="460"/>
      <c r="BL25" s="460"/>
      <c r="BM25" s="460"/>
      <c r="BN25" s="460"/>
      <c r="BO25" s="460"/>
      <c r="BP25" s="460"/>
      <c r="BQ25" s="460"/>
      <c r="BR25" s="461"/>
      <c r="BT25" s="459"/>
      <c r="BU25" s="460"/>
      <c r="BV25" s="460"/>
      <c r="BW25" s="460"/>
      <c r="BX25" s="460"/>
      <c r="BY25" s="460"/>
      <c r="BZ25" s="460"/>
      <c r="CA25" s="460"/>
      <c r="CB25" s="460"/>
      <c r="CC25" s="460"/>
      <c r="CD25" s="460"/>
      <c r="CE25" s="460"/>
      <c r="CF25" s="460"/>
      <c r="CG25" s="460"/>
      <c r="CH25" s="460"/>
      <c r="CI25" s="460"/>
      <c r="CJ25" s="460"/>
      <c r="CK25" s="460"/>
      <c r="CL25" s="460"/>
      <c r="CM25" s="460"/>
      <c r="CN25" s="460"/>
      <c r="CO25" s="461"/>
    </row>
    <row r="26" spans="2:93" ht="8" customHeight="1" x14ac:dyDescent="0.25"/>
    <row r="27" spans="2:93" ht="17" customHeight="1" x14ac:dyDescent="0.25">
      <c r="B27" s="457" t="s">
        <v>3083</v>
      </c>
      <c r="C27" s="457"/>
      <c r="D27" s="457"/>
      <c r="E27" s="457"/>
      <c r="F27" s="457"/>
      <c r="G27" s="457"/>
      <c r="H27" s="457"/>
      <c r="I27" s="457"/>
      <c r="J27" s="457"/>
      <c r="K27" s="457"/>
      <c r="L27" s="457"/>
      <c r="M27" s="457"/>
      <c r="N27" s="457"/>
      <c r="O27" s="457"/>
      <c r="P27" s="457"/>
      <c r="Q27" s="457"/>
      <c r="R27" s="457"/>
      <c r="S27" s="457"/>
      <c r="T27" s="457"/>
      <c r="U27" s="457"/>
      <c r="V27" s="458" t="s">
        <v>3084</v>
      </c>
      <c r="W27" s="458"/>
      <c r="Y27" s="457" t="s">
        <v>3085</v>
      </c>
      <c r="Z27" s="457"/>
      <c r="AA27" s="457"/>
      <c r="AB27" s="457"/>
      <c r="AC27" s="457"/>
      <c r="AD27" s="457"/>
      <c r="AE27" s="457"/>
      <c r="AF27" s="457"/>
      <c r="AG27" s="457"/>
      <c r="AH27" s="457"/>
      <c r="AI27" s="457"/>
      <c r="AJ27" s="457"/>
      <c r="AK27" s="457"/>
      <c r="AL27" s="457"/>
      <c r="AM27" s="457"/>
      <c r="AN27" s="457"/>
      <c r="AO27" s="457"/>
      <c r="AP27" s="457"/>
      <c r="AQ27" s="457"/>
      <c r="AR27" s="457"/>
      <c r="AS27" s="458" t="s">
        <v>3084</v>
      </c>
      <c r="AT27" s="458"/>
    </row>
    <row r="28" spans="2:93" ht="17" customHeight="1" x14ac:dyDescent="0.3">
      <c r="B28" s="265" t="s">
        <v>106</v>
      </c>
      <c r="C28" s="265"/>
      <c r="D28" s="265"/>
      <c r="E28" s="265"/>
      <c r="F28" s="265"/>
      <c r="G28" s="265"/>
      <c r="H28" s="265"/>
      <c r="I28" s="265" t="s">
        <v>199</v>
      </c>
      <c r="J28" s="265"/>
      <c r="K28" s="265"/>
      <c r="L28" s="265"/>
      <c r="M28" s="265"/>
      <c r="N28" s="265"/>
      <c r="O28" s="265"/>
      <c r="P28" s="265"/>
      <c r="Q28" s="265"/>
      <c r="R28" s="265"/>
      <c r="S28" s="265" t="s">
        <v>3080</v>
      </c>
      <c r="T28" s="265"/>
      <c r="U28" s="105"/>
      <c r="V28" s="265" t="s">
        <v>3081</v>
      </c>
      <c r="W28" s="265"/>
      <c r="X28" s="105"/>
      <c r="Y28" s="265" t="s">
        <v>106</v>
      </c>
      <c r="Z28" s="265"/>
      <c r="AA28" s="265"/>
      <c r="AB28" s="265"/>
      <c r="AC28" s="265"/>
      <c r="AD28" s="265"/>
      <c r="AE28" s="265"/>
      <c r="AF28" s="265" t="s">
        <v>199</v>
      </c>
      <c r="AG28" s="265"/>
      <c r="AH28" s="265"/>
      <c r="AI28" s="265"/>
      <c r="AJ28" s="265"/>
      <c r="AK28" s="265"/>
      <c r="AL28" s="265"/>
      <c r="AM28" s="265"/>
      <c r="AN28" s="265"/>
      <c r="AO28" s="265"/>
      <c r="AP28" s="265" t="s">
        <v>3080</v>
      </c>
      <c r="AQ28" s="265"/>
      <c r="AR28" s="105"/>
      <c r="AS28" s="265" t="s">
        <v>3081</v>
      </c>
      <c r="AT28" s="265"/>
    </row>
    <row r="29" spans="2:93" ht="17" customHeight="1" x14ac:dyDescent="0.25">
      <c r="B29" s="227"/>
      <c r="C29" s="227"/>
      <c r="D29" s="227"/>
      <c r="E29" s="227"/>
      <c r="F29" s="227"/>
      <c r="G29" s="227"/>
      <c r="H29" s="227"/>
      <c r="I29" s="231"/>
      <c r="J29" s="231"/>
      <c r="K29" s="231"/>
      <c r="L29" s="231"/>
      <c r="M29" s="231"/>
      <c r="N29" s="231"/>
      <c r="O29" s="231"/>
      <c r="P29" s="231"/>
      <c r="Q29" s="231"/>
      <c r="R29" s="231"/>
      <c r="S29" s="259"/>
      <c r="T29" s="259"/>
      <c r="U29" s="105" t="s">
        <v>3082</v>
      </c>
      <c r="V29" s="259"/>
      <c r="W29" s="259"/>
      <c r="Y29" s="227"/>
      <c r="Z29" s="227"/>
      <c r="AA29" s="227"/>
      <c r="AB29" s="227"/>
      <c r="AC29" s="227"/>
      <c r="AD29" s="227"/>
      <c r="AE29" s="227"/>
      <c r="AF29" s="231"/>
      <c r="AG29" s="231"/>
      <c r="AH29" s="231"/>
      <c r="AI29" s="231"/>
      <c r="AJ29" s="231"/>
      <c r="AK29" s="231"/>
      <c r="AL29" s="231"/>
      <c r="AM29" s="231"/>
      <c r="AN29" s="231"/>
      <c r="AO29" s="231"/>
      <c r="AP29" s="259"/>
      <c r="AQ29" s="259"/>
      <c r="AR29" s="105" t="s">
        <v>3082</v>
      </c>
      <c r="AS29" s="259"/>
      <c r="AT29" s="259"/>
    </row>
    <row r="30" spans="2:93" ht="17" customHeight="1" x14ac:dyDescent="0.25">
      <c r="B30" s="228"/>
      <c r="C30" s="228"/>
      <c r="D30" s="228"/>
      <c r="E30" s="228"/>
      <c r="F30" s="228"/>
      <c r="G30" s="228"/>
      <c r="H30" s="228"/>
      <c r="I30" s="232"/>
      <c r="J30" s="232"/>
      <c r="K30" s="232"/>
      <c r="L30" s="232"/>
      <c r="M30" s="232"/>
      <c r="N30" s="232"/>
      <c r="O30" s="232"/>
      <c r="P30" s="232"/>
      <c r="Q30" s="232"/>
      <c r="R30" s="232"/>
      <c r="S30" s="257"/>
      <c r="T30" s="257"/>
      <c r="U30" s="105" t="s">
        <v>3082</v>
      </c>
      <c r="V30" s="257"/>
      <c r="W30" s="257"/>
      <c r="Y30" s="228"/>
      <c r="Z30" s="228"/>
      <c r="AA30" s="228"/>
      <c r="AB30" s="228"/>
      <c r="AC30" s="228"/>
      <c r="AD30" s="228"/>
      <c r="AE30" s="228"/>
      <c r="AF30" s="232"/>
      <c r="AG30" s="232"/>
      <c r="AH30" s="232"/>
      <c r="AI30" s="232"/>
      <c r="AJ30" s="232"/>
      <c r="AK30" s="232"/>
      <c r="AL30" s="232"/>
      <c r="AM30" s="232"/>
      <c r="AN30" s="232"/>
      <c r="AO30" s="232"/>
      <c r="AP30" s="257"/>
      <c r="AQ30" s="257"/>
      <c r="AR30" s="105" t="s">
        <v>3082</v>
      </c>
      <c r="AS30" s="257"/>
      <c r="AT30" s="257"/>
    </row>
    <row r="31" spans="2:93" ht="17" customHeight="1" x14ac:dyDescent="0.25">
      <c r="B31" s="227"/>
      <c r="C31" s="227"/>
      <c r="D31" s="227"/>
      <c r="E31" s="227"/>
      <c r="F31" s="227"/>
      <c r="G31" s="227"/>
      <c r="H31" s="227"/>
      <c r="I31" s="231"/>
      <c r="J31" s="231"/>
      <c r="K31" s="231"/>
      <c r="L31" s="231"/>
      <c r="M31" s="231"/>
      <c r="N31" s="231"/>
      <c r="O31" s="231"/>
      <c r="P31" s="231"/>
      <c r="Q31" s="231"/>
      <c r="R31" s="231"/>
      <c r="S31" s="259"/>
      <c r="T31" s="259"/>
      <c r="U31" s="105" t="s">
        <v>3082</v>
      </c>
      <c r="V31" s="259"/>
      <c r="W31" s="259"/>
      <c r="Y31" s="227"/>
      <c r="Z31" s="227"/>
      <c r="AA31" s="227"/>
      <c r="AB31" s="227"/>
      <c r="AC31" s="227"/>
      <c r="AD31" s="227"/>
      <c r="AE31" s="227"/>
      <c r="AF31" s="231"/>
      <c r="AG31" s="231"/>
      <c r="AH31" s="231"/>
      <c r="AI31" s="231"/>
      <c r="AJ31" s="231"/>
      <c r="AK31" s="231"/>
      <c r="AL31" s="231"/>
      <c r="AM31" s="231"/>
      <c r="AN31" s="231"/>
      <c r="AO31" s="231"/>
      <c r="AP31" s="259"/>
      <c r="AQ31" s="259"/>
      <c r="AR31" s="105" t="s">
        <v>3082</v>
      </c>
      <c r="AS31" s="259"/>
      <c r="AT31" s="259"/>
    </row>
    <row r="32" spans="2:93" ht="17" customHeight="1" x14ac:dyDescent="0.25">
      <c r="B32" s="228"/>
      <c r="C32" s="228"/>
      <c r="D32" s="228"/>
      <c r="E32" s="228"/>
      <c r="F32" s="228"/>
      <c r="G32" s="228"/>
      <c r="H32" s="228"/>
      <c r="I32" s="232"/>
      <c r="J32" s="232"/>
      <c r="K32" s="232"/>
      <c r="L32" s="232"/>
      <c r="M32" s="232"/>
      <c r="N32" s="232"/>
      <c r="O32" s="232"/>
      <c r="P32" s="232"/>
      <c r="Q32" s="232"/>
      <c r="R32" s="232"/>
      <c r="S32" s="257"/>
      <c r="T32" s="257"/>
      <c r="U32" s="105" t="s">
        <v>3082</v>
      </c>
      <c r="V32" s="257"/>
      <c r="W32" s="257"/>
      <c r="Y32" s="228"/>
      <c r="Z32" s="228"/>
      <c r="AA32" s="228"/>
      <c r="AB32" s="228"/>
      <c r="AC32" s="228"/>
      <c r="AD32" s="228"/>
      <c r="AE32" s="228"/>
      <c r="AF32" s="232"/>
      <c r="AG32" s="232"/>
      <c r="AH32" s="232"/>
      <c r="AI32" s="232"/>
      <c r="AJ32" s="232"/>
      <c r="AK32" s="232"/>
      <c r="AL32" s="232"/>
      <c r="AM32" s="232"/>
      <c r="AN32" s="232"/>
      <c r="AO32" s="232"/>
      <c r="AP32" s="257"/>
      <c r="AQ32" s="257"/>
      <c r="AR32" s="105" t="s">
        <v>3082</v>
      </c>
      <c r="AS32" s="257"/>
      <c r="AT32" s="257"/>
    </row>
    <row r="33" spans="2:46" ht="17" customHeight="1" x14ac:dyDescent="0.25">
      <c r="B33" s="227"/>
      <c r="C33" s="227"/>
      <c r="D33" s="227"/>
      <c r="E33" s="227"/>
      <c r="F33" s="227"/>
      <c r="G33" s="227"/>
      <c r="H33" s="227"/>
      <c r="I33" s="231"/>
      <c r="J33" s="231"/>
      <c r="K33" s="231"/>
      <c r="L33" s="231"/>
      <c r="M33" s="231"/>
      <c r="N33" s="231"/>
      <c r="O33" s="231"/>
      <c r="P33" s="231"/>
      <c r="Q33" s="231"/>
      <c r="R33" s="231"/>
      <c r="S33" s="259"/>
      <c r="T33" s="259"/>
      <c r="U33" s="105" t="s">
        <v>3082</v>
      </c>
      <c r="V33" s="259"/>
      <c r="W33" s="259"/>
      <c r="Y33" s="227"/>
      <c r="Z33" s="227"/>
      <c r="AA33" s="227"/>
      <c r="AB33" s="227"/>
      <c r="AC33" s="227"/>
      <c r="AD33" s="227"/>
      <c r="AE33" s="227"/>
      <c r="AF33" s="231"/>
      <c r="AG33" s="231"/>
      <c r="AH33" s="231"/>
      <c r="AI33" s="231"/>
      <c r="AJ33" s="231"/>
      <c r="AK33" s="231"/>
      <c r="AL33" s="231"/>
      <c r="AM33" s="231"/>
      <c r="AN33" s="231"/>
      <c r="AO33" s="231"/>
      <c r="AP33" s="259"/>
      <c r="AQ33" s="259"/>
      <c r="AR33" s="105" t="s">
        <v>3082</v>
      </c>
      <c r="AS33" s="259"/>
      <c r="AT33" s="259"/>
    </row>
    <row r="34" spans="2:46" ht="17" customHeight="1" x14ac:dyDescent="0.25">
      <c r="B34" s="454"/>
      <c r="C34" s="454"/>
      <c r="D34" s="454"/>
      <c r="E34" s="454"/>
      <c r="F34" s="454"/>
      <c r="G34" s="454"/>
      <c r="H34" s="454"/>
      <c r="I34" s="455"/>
      <c r="J34" s="455"/>
      <c r="K34" s="455"/>
      <c r="L34" s="455"/>
      <c r="M34" s="455"/>
      <c r="N34" s="455"/>
      <c r="O34" s="455"/>
      <c r="P34" s="455"/>
      <c r="Q34" s="455"/>
      <c r="R34" s="455"/>
      <c r="S34" s="257"/>
      <c r="T34" s="257"/>
      <c r="U34" s="105" t="s">
        <v>3082</v>
      </c>
      <c r="V34" s="456"/>
      <c r="W34" s="456"/>
      <c r="Y34" s="454"/>
      <c r="Z34" s="454"/>
      <c r="AA34" s="454"/>
      <c r="AB34" s="454"/>
      <c r="AC34" s="454"/>
      <c r="AD34" s="454"/>
      <c r="AE34" s="454"/>
      <c r="AF34" s="455"/>
      <c r="AG34" s="455"/>
      <c r="AH34" s="455"/>
      <c r="AI34" s="455"/>
      <c r="AJ34" s="455"/>
      <c r="AK34" s="455"/>
      <c r="AL34" s="455"/>
      <c r="AM34" s="455"/>
      <c r="AN34" s="455"/>
      <c r="AO34" s="455"/>
      <c r="AP34" s="257"/>
      <c r="AQ34" s="257"/>
      <c r="AR34" s="105" t="s">
        <v>3082</v>
      </c>
      <c r="AS34" s="456"/>
      <c r="AT34" s="456"/>
    </row>
    <row r="35" spans="2:46" ht="17" customHeight="1" x14ac:dyDescent="0.25">
      <c r="B35" s="227"/>
      <c r="C35" s="227"/>
      <c r="D35" s="227"/>
      <c r="E35" s="227"/>
      <c r="F35" s="227"/>
      <c r="G35" s="227"/>
      <c r="H35" s="227"/>
      <c r="I35" s="231"/>
      <c r="J35" s="231"/>
      <c r="K35" s="231"/>
      <c r="L35" s="231"/>
      <c r="M35" s="231"/>
      <c r="N35" s="231"/>
      <c r="O35" s="231"/>
      <c r="P35" s="231"/>
      <c r="Q35" s="231"/>
      <c r="R35" s="231"/>
      <c r="S35" s="259"/>
      <c r="T35" s="259"/>
      <c r="U35" s="105" t="s">
        <v>3082</v>
      </c>
      <c r="V35" s="259"/>
      <c r="W35" s="259"/>
      <c r="Y35" s="227"/>
      <c r="Z35" s="227"/>
      <c r="AA35" s="227"/>
      <c r="AB35" s="227"/>
      <c r="AC35" s="227"/>
      <c r="AD35" s="227"/>
      <c r="AE35" s="227"/>
      <c r="AF35" s="231"/>
      <c r="AG35" s="231"/>
      <c r="AH35" s="231"/>
      <c r="AI35" s="231"/>
      <c r="AJ35" s="231"/>
      <c r="AK35" s="231"/>
      <c r="AL35" s="231"/>
      <c r="AM35" s="231"/>
      <c r="AN35" s="231"/>
      <c r="AO35" s="231"/>
      <c r="AP35" s="259"/>
      <c r="AQ35" s="259"/>
      <c r="AR35" s="105" t="s">
        <v>3082</v>
      </c>
      <c r="AS35" s="259"/>
      <c r="AT35" s="259"/>
    </row>
    <row r="36" spans="2:46" ht="17" customHeight="1" x14ac:dyDescent="0.25">
      <c r="B36" s="228"/>
      <c r="C36" s="228"/>
      <c r="D36" s="228"/>
      <c r="E36" s="228"/>
      <c r="F36" s="228"/>
      <c r="G36" s="228"/>
      <c r="H36" s="228"/>
      <c r="I36" s="232"/>
      <c r="J36" s="232"/>
      <c r="K36" s="232"/>
      <c r="L36" s="232"/>
      <c r="M36" s="232"/>
      <c r="N36" s="232"/>
      <c r="O36" s="232"/>
      <c r="P36" s="232"/>
      <c r="Q36" s="232"/>
      <c r="R36" s="232"/>
      <c r="S36" s="257"/>
      <c r="T36" s="257"/>
      <c r="U36" s="105" t="s">
        <v>3082</v>
      </c>
      <c r="V36" s="257"/>
      <c r="W36" s="257"/>
      <c r="Y36" s="228"/>
      <c r="Z36" s="228"/>
      <c r="AA36" s="228"/>
      <c r="AB36" s="228"/>
      <c r="AC36" s="228"/>
      <c r="AD36" s="228"/>
      <c r="AE36" s="228"/>
      <c r="AF36" s="232"/>
      <c r="AG36" s="232"/>
      <c r="AH36" s="232"/>
      <c r="AI36" s="232"/>
      <c r="AJ36" s="232"/>
      <c r="AK36" s="232"/>
      <c r="AL36" s="232"/>
      <c r="AM36" s="232"/>
      <c r="AN36" s="232"/>
      <c r="AO36" s="232"/>
      <c r="AP36" s="257"/>
      <c r="AQ36" s="257"/>
      <c r="AR36" s="105" t="s">
        <v>3082</v>
      </c>
      <c r="AS36" s="257"/>
      <c r="AT36" s="257"/>
    </row>
    <row r="37" spans="2:46" ht="17" customHeight="1" x14ac:dyDescent="0.25">
      <c r="B37" s="227"/>
      <c r="C37" s="227"/>
      <c r="D37" s="227"/>
      <c r="E37" s="227"/>
      <c r="F37" s="227"/>
      <c r="G37" s="227"/>
      <c r="H37" s="227"/>
      <c r="I37" s="231"/>
      <c r="J37" s="231"/>
      <c r="K37" s="231"/>
      <c r="L37" s="231"/>
      <c r="M37" s="231"/>
      <c r="N37" s="231"/>
      <c r="O37" s="231"/>
      <c r="P37" s="231"/>
      <c r="Q37" s="231"/>
      <c r="R37" s="231"/>
      <c r="S37" s="259"/>
      <c r="T37" s="259"/>
      <c r="U37" s="105" t="s">
        <v>3082</v>
      </c>
      <c r="V37" s="259"/>
      <c r="W37" s="259"/>
      <c r="Y37" s="227"/>
      <c r="Z37" s="227"/>
      <c r="AA37" s="227"/>
      <c r="AB37" s="227"/>
      <c r="AC37" s="227"/>
      <c r="AD37" s="227"/>
      <c r="AE37" s="227"/>
      <c r="AF37" s="231"/>
      <c r="AG37" s="231"/>
      <c r="AH37" s="231"/>
      <c r="AI37" s="231"/>
      <c r="AJ37" s="231"/>
      <c r="AK37" s="231"/>
      <c r="AL37" s="231"/>
      <c r="AM37" s="231"/>
      <c r="AN37" s="231"/>
      <c r="AO37" s="231"/>
      <c r="AP37" s="259"/>
      <c r="AQ37" s="259"/>
      <c r="AR37" s="105" t="s">
        <v>3082</v>
      </c>
      <c r="AS37" s="259"/>
      <c r="AT37" s="259"/>
    </row>
    <row r="38" spans="2:46" ht="17" customHeight="1" x14ac:dyDescent="0.25">
      <c r="B38" s="228"/>
      <c r="C38" s="228"/>
      <c r="D38" s="228"/>
      <c r="E38" s="228"/>
      <c r="F38" s="228"/>
      <c r="G38" s="228"/>
      <c r="H38" s="228"/>
      <c r="I38" s="232"/>
      <c r="J38" s="232"/>
      <c r="K38" s="232"/>
      <c r="L38" s="232"/>
      <c r="M38" s="232"/>
      <c r="N38" s="232"/>
      <c r="O38" s="232"/>
      <c r="P38" s="232"/>
      <c r="Q38" s="232"/>
      <c r="R38" s="232"/>
      <c r="S38" s="257"/>
      <c r="T38" s="257"/>
      <c r="U38" s="105" t="s">
        <v>3082</v>
      </c>
      <c r="V38" s="257"/>
      <c r="W38" s="257"/>
      <c r="Y38" s="228"/>
      <c r="Z38" s="228"/>
      <c r="AA38" s="228"/>
      <c r="AB38" s="228"/>
      <c r="AC38" s="228"/>
      <c r="AD38" s="228"/>
      <c r="AE38" s="228"/>
      <c r="AF38" s="232"/>
      <c r="AG38" s="232"/>
      <c r="AH38" s="232"/>
      <c r="AI38" s="232"/>
      <c r="AJ38" s="232"/>
      <c r="AK38" s="232"/>
      <c r="AL38" s="232"/>
      <c r="AM38" s="232"/>
      <c r="AN38" s="232"/>
      <c r="AO38" s="232"/>
      <c r="AP38" s="257"/>
      <c r="AQ38" s="257"/>
      <c r="AR38" s="105" t="s">
        <v>3082</v>
      </c>
      <c r="AS38" s="257"/>
      <c r="AT38" s="257"/>
    </row>
    <row r="39" spans="2:46" ht="8" customHeight="1" x14ac:dyDescent="0.25">
      <c r="B39" s="77"/>
      <c r="C39" s="77"/>
      <c r="D39" s="77"/>
      <c r="E39" s="77"/>
      <c r="F39" s="77"/>
      <c r="G39" s="77"/>
      <c r="H39" s="77"/>
      <c r="I39" s="77"/>
      <c r="J39" s="77"/>
      <c r="K39" s="77"/>
      <c r="L39" s="77"/>
      <c r="M39" s="77"/>
      <c r="N39" s="77"/>
      <c r="O39" s="77"/>
      <c r="P39" s="77"/>
      <c r="Q39" s="77"/>
      <c r="R39" s="77"/>
      <c r="S39" s="108"/>
      <c r="T39" s="108"/>
      <c r="V39" s="108"/>
      <c r="W39" s="108"/>
      <c r="Y39" s="77"/>
      <c r="Z39" s="77"/>
      <c r="AA39" s="77"/>
      <c r="AB39" s="77"/>
      <c r="AC39" s="77"/>
      <c r="AD39" s="77"/>
      <c r="AE39" s="77"/>
      <c r="AF39" s="77"/>
      <c r="AG39" s="77"/>
      <c r="AH39" s="77"/>
      <c r="AI39" s="77"/>
      <c r="AJ39" s="77"/>
      <c r="AK39" s="77"/>
      <c r="AL39" s="77"/>
      <c r="AM39" s="77"/>
      <c r="AN39" s="77"/>
      <c r="AO39" s="77"/>
      <c r="AP39" s="108"/>
      <c r="AQ39" s="108"/>
      <c r="AS39" s="108"/>
      <c r="AT39" s="108"/>
    </row>
    <row r="40" spans="2:46" ht="17" customHeight="1" x14ac:dyDescent="0.25">
      <c r="B40" s="227"/>
      <c r="C40" s="227"/>
      <c r="D40" s="227"/>
      <c r="E40" s="227"/>
      <c r="F40" s="227"/>
      <c r="G40" s="227"/>
      <c r="H40" s="227"/>
      <c r="I40" s="231"/>
      <c r="J40" s="231"/>
      <c r="K40" s="231"/>
      <c r="L40" s="231"/>
      <c r="M40" s="231"/>
      <c r="N40" s="231"/>
      <c r="O40" s="231"/>
      <c r="P40" s="231"/>
      <c r="Q40" s="231"/>
      <c r="R40" s="231"/>
      <c r="S40" s="259"/>
      <c r="T40" s="259"/>
      <c r="U40" s="105" t="s">
        <v>3082</v>
      </c>
      <c r="V40" s="259"/>
      <c r="W40" s="259"/>
      <c r="Y40" s="227"/>
      <c r="Z40" s="227"/>
      <c r="AA40" s="227"/>
      <c r="AB40" s="227"/>
      <c r="AC40" s="227"/>
      <c r="AD40" s="227"/>
      <c r="AE40" s="227"/>
      <c r="AF40" s="231"/>
      <c r="AG40" s="231"/>
      <c r="AH40" s="231"/>
      <c r="AI40" s="231"/>
      <c r="AJ40" s="231"/>
      <c r="AK40" s="231"/>
      <c r="AL40" s="231"/>
      <c r="AM40" s="231"/>
      <c r="AN40" s="231"/>
      <c r="AO40" s="231"/>
      <c r="AP40" s="259"/>
      <c r="AQ40" s="259"/>
      <c r="AR40" s="105" t="s">
        <v>3082</v>
      </c>
      <c r="AS40" s="259"/>
      <c r="AT40" s="259"/>
    </row>
    <row r="41" spans="2:46" ht="17" customHeight="1" x14ac:dyDescent="0.25">
      <c r="B41" s="228"/>
      <c r="C41" s="228"/>
      <c r="D41" s="228"/>
      <c r="E41" s="228"/>
      <c r="F41" s="228"/>
      <c r="G41" s="228"/>
      <c r="H41" s="228"/>
      <c r="I41" s="232"/>
      <c r="J41" s="232"/>
      <c r="K41" s="232"/>
      <c r="L41" s="232"/>
      <c r="M41" s="232"/>
      <c r="N41" s="232"/>
      <c r="O41" s="232"/>
      <c r="P41" s="232"/>
      <c r="Q41" s="232"/>
      <c r="R41" s="232"/>
      <c r="S41" s="257"/>
      <c r="T41" s="257"/>
      <c r="U41" s="105" t="s">
        <v>3082</v>
      </c>
      <c r="V41" s="257"/>
      <c r="W41" s="257"/>
      <c r="Y41" s="228"/>
      <c r="Z41" s="228"/>
      <c r="AA41" s="228"/>
      <c r="AB41" s="228"/>
      <c r="AC41" s="228"/>
      <c r="AD41" s="228"/>
      <c r="AE41" s="228"/>
      <c r="AF41" s="232"/>
      <c r="AG41" s="232"/>
      <c r="AH41" s="232"/>
      <c r="AI41" s="232"/>
      <c r="AJ41" s="232"/>
      <c r="AK41" s="232"/>
      <c r="AL41" s="232"/>
      <c r="AM41" s="232"/>
      <c r="AN41" s="232"/>
      <c r="AO41" s="232"/>
      <c r="AP41" s="257"/>
      <c r="AQ41" s="257"/>
      <c r="AR41" s="105" t="s">
        <v>3082</v>
      </c>
      <c r="AS41" s="257"/>
      <c r="AT41" s="257"/>
    </row>
    <row r="42" spans="2:46" ht="17" customHeight="1" x14ac:dyDescent="0.25">
      <c r="B42" s="227"/>
      <c r="C42" s="227"/>
      <c r="D42" s="227"/>
      <c r="E42" s="227"/>
      <c r="F42" s="227"/>
      <c r="G42" s="227"/>
      <c r="H42" s="227"/>
      <c r="I42" s="231"/>
      <c r="J42" s="231"/>
      <c r="K42" s="231"/>
      <c r="L42" s="231"/>
      <c r="M42" s="231"/>
      <c r="N42" s="231"/>
      <c r="O42" s="231"/>
      <c r="P42" s="231"/>
      <c r="Q42" s="231"/>
      <c r="R42" s="231"/>
      <c r="S42" s="259"/>
      <c r="T42" s="259"/>
      <c r="U42" s="105" t="s">
        <v>3082</v>
      </c>
      <c r="V42" s="259"/>
      <c r="W42" s="259"/>
      <c r="Y42" s="227"/>
      <c r="Z42" s="227"/>
      <c r="AA42" s="227"/>
      <c r="AB42" s="227"/>
      <c r="AC42" s="227"/>
      <c r="AD42" s="227"/>
      <c r="AE42" s="227"/>
      <c r="AF42" s="231"/>
      <c r="AG42" s="231"/>
      <c r="AH42" s="231"/>
      <c r="AI42" s="231"/>
      <c r="AJ42" s="231"/>
      <c r="AK42" s="231"/>
      <c r="AL42" s="231"/>
      <c r="AM42" s="231"/>
      <c r="AN42" s="231"/>
      <c r="AO42" s="231"/>
      <c r="AP42" s="259"/>
      <c r="AQ42" s="259"/>
      <c r="AR42" s="105" t="s">
        <v>3082</v>
      </c>
      <c r="AS42" s="259"/>
      <c r="AT42" s="259"/>
    </row>
    <row r="43" spans="2:46" ht="17" customHeight="1" x14ac:dyDescent="0.25">
      <c r="B43" s="228"/>
      <c r="C43" s="228"/>
      <c r="D43" s="228"/>
      <c r="E43" s="228"/>
      <c r="F43" s="228"/>
      <c r="G43" s="228"/>
      <c r="H43" s="228"/>
      <c r="I43" s="232"/>
      <c r="J43" s="232"/>
      <c r="K43" s="232"/>
      <c r="L43" s="232"/>
      <c r="M43" s="232"/>
      <c r="N43" s="232"/>
      <c r="O43" s="232"/>
      <c r="P43" s="232"/>
      <c r="Q43" s="232"/>
      <c r="R43" s="232"/>
      <c r="S43" s="257"/>
      <c r="T43" s="257"/>
      <c r="U43" s="105" t="s">
        <v>3082</v>
      </c>
      <c r="V43" s="257"/>
      <c r="W43" s="257"/>
      <c r="Y43" s="228"/>
      <c r="Z43" s="228"/>
      <c r="AA43" s="228"/>
      <c r="AB43" s="228"/>
      <c r="AC43" s="228"/>
      <c r="AD43" s="228"/>
      <c r="AE43" s="228"/>
      <c r="AF43" s="232"/>
      <c r="AG43" s="232"/>
      <c r="AH43" s="232"/>
      <c r="AI43" s="232"/>
      <c r="AJ43" s="232"/>
      <c r="AK43" s="232"/>
      <c r="AL43" s="232"/>
      <c r="AM43" s="232"/>
      <c r="AN43" s="232"/>
      <c r="AO43" s="232"/>
      <c r="AP43" s="257"/>
      <c r="AQ43" s="257"/>
      <c r="AR43" s="105" t="s">
        <v>3082</v>
      </c>
      <c r="AS43" s="257"/>
      <c r="AT43" s="257"/>
    </row>
    <row r="44" spans="2:46" ht="17" customHeight="1" x14ac:dyDescent="0.25">
      <c r="B44" s="227"/>
      <c r="C44" s="227"/>
      <c r="D44" s="227"/>
      <c r="E44" s="227"/>
      <c r="F44" s="227"/>
      <c r="G44" s="227"/>
      <c r="H44" s="227"/>
      <c r="I44" s="231"/>
      <c r="J44" s="231"/>
      <c r="K44" s="231"/>
      <c r="L44" s="231"/>
      <c r="M44" s="231"/>
      <c r="N44" s="231"/>
      <c r="O44" s="231"/>
      <c r="P44" s="231"/>
      <c r="Q44" s="231"/>
      <c r="R44" s="231"/>
      <c r="S44" s="259"/>
      <c r="T44" s="259"/>
      <c r="U44" s="105" t="s">
        <v>3082</v>
      </c>
      <c r="V44" s="259"/>
      <c r="W44" s="259"/>
      <c r="Y44" s="227"/>
      <c r="Z44" s="227"/>
      <c r="AA44" s="227"/>
      <c r="AB44" s="227"/>
      <c r="AC44" s="227"/>
      <c r="AD44" s="227"/>
      <c r="AE44" s="227"/>
      <c r="AF44" s="231"/>
      <c r="AG44" s="231"/>
      <c r="AH44" s="231"/>
      <c r="AI44" s="231"/>
      <c r="AJ44" s="231"/>
      <c r="AK44" s="231"/>
      <c r="AL44" s="231"/>
      <c r="AM44" s="231"/>
      <c r="AN44" s="231"/>
      <c r="AO44" s="231"/>
      <c r="AP44" s="259"/>
      <c r="AQ44" s="259"/>
      <c r="AR44" s="105" t="s">
        <v>3082</v>
      </c>
      <c r="AS44" s="259"/>
      <c r="AT44" s="259"/>
    </row>
    <row r="45" spans="2:46" ht="17" customHeight="1" x14ac:dyDescent="0.25">
      <c r="B45" s="454"/>
      <c r="C45" s="454"/>
      <c r="D45" s="454"/>
      <c r="E45" s="454"/>
      <c r="F45" s="454"/>
      <c r="G45" s="454"/>
      <c r="H45" s="454"/>
      <c r="I45" s="455"/>
      <c r="J45" s="455"/>
      <c r="K45" s="455"/>
      <c r="L45" s="455"/>
      <c r="M45" s="455"/>
      <c r="N45" s="455"/>
      <c r="O45" s="455"/>
      <c r="P45" s="455"/>
      <c r="Q45" s="455"/>
      <c r="R45" s="455"/>
      <c r="S45" s="257"/>
      <c r="T45" s="257"/>
      <c r="U45" s="105" t="s">
        <v>3082</v>
      </c>
      <c r="V45" s="456"/>
      <c r="W45" s="456"/>
      <c r="Y45" s="454"/>
      <c r="Z45" s="454"/>
      <c r="AA45" s="454"/>
      <c r="AB45" s="454"/>
      <c r="AC45" s="454"/>
      <c r="AD45" s="454"/>
      <c r="AE45" s="454"/>
      <c r="AF45" s="455"/>
      <c r="AG45" s="455"/>
      <c r="AH45" s="455"/>
      <c r="AI45" s="455"/>
      <c r="AJ45" s="455"/>
      <c r="AK45" s="455"/>
      <c r="AL45" s="455"/>
      <c r="AM45" s="455"/>
      <c r="AN45" s="455"/>
      <c r="AO45" s="455"/>
      <c r="AP45" s="257"/>
      <c r="AQ45" s="257"/>
      <c r="AR45" s="105" t="s">
        <v>3082</v>
      </c>
      <c r="AS45" s="456"/>
      <c r="AT45" s="456"/>
    </row>
    <row r="46" spans="2:46" ht="17" customHeight="1" x14ac:dyDescent="0.25">
      <c r="B46" s="227"/>
      <c r="C46" s="227"/>
      <c r="D46" s="227"/>
      <c r="E46" s="227"/>
      <c r="F46" s="227"/>
      <c r="G46" s="227"/>
      <c r="H46" s="227"/>
      <c r="I46" s="231"/>
      <c r="J46" s="231"/>
      <c r="K46" s="231"/>
      <c r="L46" s="231"/>
      <c r="M46" s="231"/>
      <c r="N46" s="231"/>
      <c r="O46" s="231"/>
      <c r="P46" s="231"/>
      <c r="Q46" s="231"/>
      <c r="R46" s="231"/>
      <c r="S46" s="259"/>
      <c r="T46" s="259"/>
      <c r="U46" s="105" t="s">
        <v>3082</v>
      </c>
      <c r="V46" s="259"/>
      <c r="W46" s="259"/>
      <c r="Y46" s="227"/>
      <c r="Z46" s="227"/>
      <c r="AA46" s="227"/>
      <c r="AB46" s="227"/>
      <c r="AC46" s="227"/>
      <c r="AD46" s="227"/>
      <c r="AE46" s="227"/>
      <c r="AF46" s="231"/>
      <c r="AG46" s="231"/>
      <c r="AH46" s="231"/>
      <c r="AI46" s="231"/>
      <c r="AJ46" s="231"/>
      <c r="AK46" s="231"/>
      <c r="AL46" s="231"/>
      <c r="AM46" s="231"/>
      <c r="AN46" s="231"/>
      <c r="AO46" s="231"/>
      <c r="AP46" s="259"/>
      <c r="AQ46" s="259"/>
      <c r="AR46" s="105" t="s">
        <v>3082</v>
      </c>
      <c r="AS46" s="259"/>
      <c r="AT46" s="259"/>
    </row>
    <row r="47" spans="2:46" ht="17" customHeight="1" x14ac:dyDescent="0.25">
      <c r="B47" s="228"/>
      <c r="C47" s="228"/>
      <c r="D47" s="228"/>
      <c r="E47" s="228"/>
      <c r="F47" s="228"/>
      <c r="G47" s="228"/>
      <c r="H47" s="228"/>
      <c r="I47" s="232"/>
      <c r="J47" s="232"/>
      <c r="K47" s="232"/>
      <c r="L47" s="232"/>
      <c r="M47" s="232"/>
      <c r="N47" s="232"/>
      <c r="O47" s="232"/>
      <c r="P47" s="232"/>
      <c r="Q47" s="232"/>
      <c r="R47" s="232"/>
      <c r="S47" s="257"/>
      <c r="T47" s="257"/>
      <c r="U47" s="105" t="s">
        <v>3082</v>
      </c>
      <c r="V47" s="257"/>
      <c r="W47" s="257"/>
      <c r="Y47" s="228"/>
      <c r="Z47" s="228"/>
      <c r="AA47" s="228"/>
      <c r="AB47" s="228"/>
      <c r="AC47" s="228"/>
      <c r="AD47" s="228"/>
      <c r="AE47" s="228"/>
      <c r="AF47" s="232"/>
      <c r="AG47" s="232"/>
      <c r="AH47" s="232"/>
      <c r="AI47" s="232"/>
      <c r="AJ47" s="232"/>
      <c r="AK47" s="232"/>
      <c r="AL47" s="232"/>
      <c r="AM47" s="232"/>
      <c r="AN47" s="232"/>
      <c r="AO47" s="232"/>
      <c r="AP47" s="257"/>
      <c r="AQ47" s="257"/>
      <c r="AR47" s="105" t="s">
        <v>3082</v>
      </c>
      <c r="AS47" s="257"/>
      <c r="AT47" s="257"/>
    </row>
    <row r="48" spans="2:46" ht="17" customHeight="1" x14ac:dyDescent="0.25">
      <c r="B48" s="227"/>
      <c r="C48" s="227"/>
      <c r="D48" s="227"/>
      <c r="E48" s="227"/>
      <c r="F48" s="227"/>
      <c r="G48" s="227"/>
      <c r="H48" s="227"/>
      <c r="I48" s="231"/>
      <c r="J48" s="231"/>
      <c r="K48" s="231"/>
      <c r="L48" s="231"/>
      <c r="M48" s="231"/>
      <c r="N48" s="231"/>
      <c r="O48" s="231"/>
      <c r="P48" s="231"/>
      <c r="Q48" s="231"/>
      <c r="R48" s="231"/>
      <c r="S48" s="259"/>
      <c r="T48" s="259"/>
      <c r="U48" s="105" t="s">
        <v>3082</v>
      </c>
      <c r="V48" s="259"/>
      <c r="W48" s="259"/>
      <c r="Y48" s="227"/>
      <c r="Z48" s="227"/>
      <c r="AA48" s="227"/>
      <c r="AB48" s="227"/>
      <c r="AC48" s="227"/>
      <c r="AD48" s="227"/>
      <c r="AE48" s="227"/>
      <c r="AF48" s="231"/>
      <c r="AG48" s="231"/>
      <c r="AH48" s="231"/>
      <c r="AI48" s="231"/>
      <c r="AJ48" s="231"/>
      <c r="AK48" s="231"/>
      <c r="AL48" s="231"/>
      <c r="AM48" s="231"/>
      <c r="AN48" s="231"/>
      <c r="AO48" s="231"/>
      <c r="AP48" s="259"/>
      <c r="AQ48" s="259"/>
      <c r="AR48" s="105" t="s">
        <v>3082</v>
      </c>
      <c r="AS48" s="259"/>
      <c r="AT48" s="259"/>
    </row>
    <row r="49" spans="2:46" ht="17" customHeight="1" x14ac:dyDescent="0.25">
      <c r="B49" s="228"/>
      <c r="C49" s="228"/>
      <c r="D49" s="228"/>
      <c r="E49" s="228"/>
      <c r="F49" s="228"/>
      <c r="G49" s="228"/>
      <c r="H49" s="228"/>
      <c r="I49" s="232"/>
      <c r="J49" s="232"/>
      <c r="K49" s="232"/>
      <c r="L49" s="232"/>
      <c r="M49" s="232"/>
      <c r="N49" s="232"/>
      <c r="O49" s="232"/>
      <c r="P49" s="232"/>
      <c r="Q49" s="232"/>
      <c r="R49" s="232"/>
      <c r="S49" s="257"/>
      <c r="T49" s="257"/>
      <c r="U49" s="105" t="s">
        <v>3082</v>
      </c>
      <c r="V49" s="257"/>
      <c r="W49" s="257"/>
      <c r="Y49" s="228"/>
      <c r="Z49" s="228"/>
      <c r="AA49" s="228"/>
      <c r="AB49" s="228"/>
      <c r="AC49" s="228"/>
      <c r="AD49" s="228"/>
      <c r="AE49" s="228"/>
      <c r="AF49" s="232"/>
      <c r="AG49" s="232"/>
      <c r="AH49" s="232"/>
      <c r="AI49" s="232"/>
      <c r="AJ49" s="232"/>
      <c r="AK49" s="232"/>
      <c r="AL49" s="232"/>
      <c r="AM49" s="232"/>
      <c r="AN49" s="232"/>
      <c r="AO49" s="232"/>
      <c r="AP49" s="257"/>
      <c r="AQ49" s="257"/>
      <c r="AR49" s="105" t="s">
        <v>3082</v>
      </c>
      <c r="AS49" s="257"/>
      <c r="AT49" s="257"/>
    </row>
    <row r="50" spans="2:46" ht="8" customHeight="1" x14ac:dyDescent="0.25">
      <c r="B50" s="77"/>
      <c r="C50" s="77"/>
      <c r="D50" s="77"/>
      <c r="E50" s="77"/>
      <c r="F50" s="77"/>
      <c r="G50" s="77"/>
      <c r="H50" s="77"/>
      <c r="I50" s="77"/>
      <c r="J50" s="77"/>
      <c r="K50" s="77"/>
      <c r="L50" s="77"/>
      <c r="M50" s="77"/>
      <c r="N50" s="77"/>
      <c r="O50" s="77"/>
      <c r="P50" s="77"/>
      <c r="Q50" s="77"/>
      <c r="R50" s="77"/>
      <c r="S50" s="108"/>
      <c r="T50" s="108"/>
      <c r="V50" s="108"/>
      <c r="W50" s="108"/>
      <c r="Y50" s="77"/>
      <c r="Z50" s="77"/>
      <c r="AA50" s="77"/>
      <c r="AB50" s="77"/>
      <c r="AC50" s="77"/>
      <c r="AD50" s="77"/>
      <c r="AE50" s="77"/>
      <c r="AF50" s="77"/>
      <c r="AG50" s="77"/>
      <c r="AH50" s="77"/>
      <c r="AI50" s="77"/>
      <c r="AJ50" s="77"/>
      <c r="AK50" s="77"/>
      <c r="AL50" s="77"/>
      <c r="AM50" s="77"/>
      <c r="AN50" s="77"/>
      <c r="AO50" s="77"/>
      <c r="AP50" s="108"/>
      <c r="AQ50" s="108"/>
      <c r="AS50" s="108"/>
      <c r="AT50" s="108"/>
    </row>
    <row r="51" spans="2:46" ht="17" customHeight="1" x14ac:dyDescent="0.25">
      <c r="B51" s="227"/>
      <c r="C51" s="227"/>
      <c r="D51" s="227"/>
      <c r="E51" s="227"/>
      <c r="F51" s="227"/>
      <c r="G51" s="227"/>
      <c r="H51" s="227"/>
      <c r="I51" s="231"/>
      <c r="J51" s="231"/>
      <c r="K51" s="231"/>
      <c r="L51" s="231"/>
      <c r="M51" s="231"/>
      <c r="N51" s="231"/>
      <c r="O51" s="231"/>
      <c r="P51" s="231"/>
      <c r="Q51" s="231"/>
      <c r="R51" s="231"/>
      <c r="S51" s="259"/>
      <c r="T51" s="259"/>
      <c r="U51" s="105" t="s">
        <v>3082</v>
      </c>
      <c r="V51" s="259"/>
      <c r="W51" s="259"/>
      <c r="Y51" s="227"/>
      <c r="Z51" s="227"/>
      <c r="AA51" s="227"/>
      <c r="AB51" s="227"/>
      <c r="AC51" s="227"/>
      <c r="AD51" s="227"/>
      <c r="AE51" s="227"/>
      <c r="AF51" s="231"/>
      <c r="AG51" s="231"/>
      <c r="AH51" s="231"/>
      <c r="AI51" s="231"/>
      <c r="AJ51" s="231"/>
      <c r="AK51" s="231"/>
      <c r="AL51" s="231"/>
      <c r="AM51" s="231"/>
      <c r="AN51" s="231"/>
      <c r="AO51" s="231"/>
      <c r="AP51" s="259"/>
      <c r="AQ51" s="259"/>
      <c r="AR51" s="105" t="s">
        <v>3082</v>
      </c>
      <c r="AS51" s="259"/>
      <c r="AT51" s="259"/>
    </row>
    <row r="52" spans="2:46" ht="17" customHeight="1" x14ac:dyDescent="0.25">
      <c r="B52" s="228"/>
      <c r="C52" s="228"/>
      <c r="D52" s="228"/>
      <c r="E52" s="228"/>
      <c r="F52" s="228"/>
      <c r="G52" s="228"/>
      <c r="H52" s="228"/>
      <c r="I52" s="232"/>
      <c r="J52" s="232"/>
      <c r="K52" s="232"/>
      <c r="L52" s="232"/>
      <c r="M52" s="232"/>
      <c r="N52" s="232"/>
      <c r="O52" s="232"/>
      <c r="P52" s="232"/>
      <c r="Q52" s="232"/>
      <c r="R52" s="232"/>
      <c r="S52" s="257"/>
      <c r="T52" s="257"/>
      <c r="U52" s="105" t="s">
        <v>3082</v>
      </c>
      <c r="V52" s="257"/>
      <c r="W52" s="257"/>
      <c r="Y52" s="228"/>
      <c r="Z52" s="228"/>
      <c r="AA52" s="228"/>
      <c r="AB52" s="228"/>
      <c r="AC52" s="228"/>
      <c r="AD52" s="228"/>
      <c r="AE52" s="228"/>
      <c r="AF52" s="232"/>
      <c r="AG52" s="232"/>
      <c r="AH52" s="232"/>
      <c r="AI52" s="232"/>
      <c r="AJ52" s="232"/>
      <c r="AK52" s="232"/>
      <c r="AL52" s="232"/>
      <c r="AM52" s="232"/>
      <c r="AN52" s="232"/>
      <c r="AO52" s="232"/>
      <c r="AP52" s="257"/>
      <c r="AQ52" s="257"/>
      <c r="AR52" s="105" t="s">
        <v>3082</v>
      </c>
      <c r="AS52" s="257"/>
      <c r="AT52" s="257"/>
    </row>
    <row r="53" spans="2:46" ht="17" customHeight="1" x14ac:dyDescent="0.25">
      <c r="B53" s="227"/>
      <c r="C53" s="227"/>
      <c r="D53" s="227"/>
      <c r="E53" s="227"/>
      <c r="F53" s="227"/>
      <c r="G53" s="227"/>
      <c r="H53" s="227"/>
      <c r="I53" s="231"/>
      <c r="J53" s="231"/>
      <c r="K53" s="231"/>
      <c r="L53" s="231"/>
      <c r="M53" s="231"/>
      <c r="N53" s="231"/>
      <c r="O53" s="231"/>
      <c r="P53" s="231"/>
      <c r="Q53" s="231"/>
      <c r="R53" s="231"/>
      <c r="S53" s="259"/>
      <c r="T53" s="259"/>
      <c r="U53" s="105" t="s">
        <v>3082</v>
      </c>
      <c r="V53" s="259"/>
      <c r="W53" s="259"/>
      <c r="Y53" s="227"/>
      <c r="Z53" s="227"/>
      <c r="AA53" s="227"/>
      <c r="AB53" s="227"/>
      <c r="AC53" s="227"/>
      <c r="AD53" s="227"/>
      <c r="AE53" s="227"/>
      <c r="AF53" s="231"/>
      <c r="AG53" s="231"/>
      <c r="AH53" s="231"/>
      <c r="AI53" s="231"/>
      <c r="AJ53" s="231"/>
      <c r="AK53" s="231"/>
      <c r="AL53" s="231"/>
      <c r="AM53" s="231"/>
      <c r="AN53" s="231"/>
      <c r="AO53" s="231"/>
      <c r="AP53" s="259"/>
      <c r="AQ53" s="259"/>
      <c r="AR53" s="105" t="s">
        <v>3082</v>
      </c>
      <c r="AS53" s="259"/>
      <c r="AT53" s="259"/>
    </row>
    <row r="54" spans="2:46" ht="17" customHeight="1" x14ac:dyDescent="0.25">
      <c r="B54" s="228"/>
      <c r="C54" s="228"/>
      <c r="D54" s="228"/>
      <c r="E54" s="228"/>
      <c r="F54" s="228"/>
      <c r="G54" s="228"/>
      <c r="H54" s="228"/>
      <c r="I54" s="232"/>
      <c r="J54" s="232"/>
      <c r="K54" s="232"/>
      <c r="L54" s="232"/>
      <c r="M54" s="232"/>
      <c r="N54" s="232"/>
      <c r="O54" s="232"/>
      <c r="P54" s="232"/>
      <c r="Q54" s="232"/>
      <c r="R54" s="232"/>
      <c r="S54" s="257"/>
      <c r="T54" s="257"/>
      <c r="U54" s="105" t="s">
        <v>3082</v>
      </c>
      <c r="V54" s="257"/>
      <c r="W54" s="257"/>
      <c r="Y54" s="228"/>
      <c r="Z54" s="228"/>
      <c r="AA54" s="228"/>
      <c r="AB54" s="228"/>
      <c r="AC54" s="228"/>
      <c r="AD54" s="228"/>
      <c r="AE54" s="228"/>
      <c r="AF54" s="232"/>
      <c r="AG54" s="232"/>
      <c r="AH54" s="232"/>
      <c r="AI54" s="232"/>
      <c r="AJ54" s="232"/>
      <c r="AK54" s="232"/>
      <c r="AL54" s="232"/>
      <c r="AM54" s="232"/>
      <c r="AN54" s="232"/>
      <c r="AO54" s="232"/>
      <c r="AP54" s="257"/>
      <c r="AQ54" s="257"/>
      <c r="AR54" s="105" t="s">
        <v>3082</v>
      </c>
      <c r="AS54" s="257"/>
      <c r="AT54" s="257"/>
    </row>
    <row r="55" spans="2:46" ht="17" customHeight="1" x14ac:dyDescent="0.25">
      <c r="B55" s="227"/>
      <c r="C55" s="227"/>
      <c r="D55" s="227"/>
      <c r="E55" s="227"/>
      <c r="F55" s="227"/>
      <c r="G55" s="227"/>
      <c r="H55" s="227"/>
      <c r="I55" s="231"/>
      <c r="J55" s="231"/>
      <c r="K55" s="231"/>
      <c r="L55" s="231"/>
      <c r="M55" s="231"/>
      <c r="N55" s="231"/>
      <c r="O55" s="231"/>
      <c r="P55" s="231"/>
      <c r="Q55" s="231"/>
      <c r="R55" s="231"/>
      <c r="S55" s="259"/>
      <c r="T55" s="259"/>
      <c r="U55" s="105" t="s">
        <v>3082</v>
      </c>
      <c r="V55" s="259"/>
      <c r="W55" s="259"/>
      <c r="Y55" s="227"/>
      <c r="Z55" s="227"/>
      <c r="AA55" s="227"/>
      <c r="AB55" s="227"/>
      <c r="AC55" s="227"/>
      <c r="AD55" s="227"/>
      <c r="AE55" s="227"/>
      <c r="AF55" s="231"/>
      <c r="AG55" s="231"/>
      <c r="AH55" s="231"/>
      <c r="AI55" s="231"/>
      <c r="AJ55" s="231"/>
      <c r="AK55" s="231"/>
      <c r="AL55" s="231"/>
      <c r="AM55" s="231"/>
      <c r="AN55" s="231"/>
      <c r="AO55" s="231"/>
      <c r="AP55" s="259"/>
      <c r="AQ55" s="259"/>
      <c r="AR55" s="105" t="s">
        <v>3082</v>
      </c>
      <c r="AS55" s="259"/>
      <c r="AT55" s="259"/>
    </row>
    <row r="56" spans="2:46" ht="17" customHeight="1" x14ac:dyDescent="0.25">
      <c r="B56" s="454"/>
      <c r="C56" s="454"/>
      <c r="D56" s="454"/>
      <c r="E56" s="454"/>
      <c r="F56" s="454"/>
      <c r="G56" s="454"/>
      <c r="H56" s="454"/>
      <c r="I56" s="455"/>
      <c r="J56" s="455"/>
      <c r="K56" s="455"/>
      <c r="L56" s="455"/>
      <c r="M56" s="455"/>
      <c r="N56" s="455"/>
      <c r="O56" s="455"/>
      <c r="P56" s="455"/>
      <c r="Q56" s="455"/>
      <c r="R56" s="455"/>
      <c r="S56" s="257"/>
      <c r="T56" s="257"/>
      <c r="U56" s="105" t="s">
        <v>3082</v>
      </c>
      <c r="V56" s="456"/>
      <c r="W56" s="456"/>
      <c r="Y56" s="454"/>
      <c r="Z56" s="454"/>
      <c r="AA56" s="454"/>
      <c r="AB56" s="454"/>
      <c r="AC56" s="454"/>
      <c r="AD56" s="454"/>
      <c r="AE56" s="454"/>
      <c r="AF56" s="455"/>
      <c r="AG56" s="455"/>
      <c r="AH56" s="455"/>
      <c r="AI56" s="455"/>
      <c r="AJ56" s="455"/>
      <c r="AK56" s="455"/>
      <c r="AL56" s="455"/>
      <c r="AM56" s="455"/>
      <c r="AN56" s="455"/>
      <c r="AO56" s="455"/>
      <c r="AP56" s="257"/>
      <c r="AQ56" s="257"/>
      <c r="AR56" s="105" t="s">
        <v>3082</v>
      </c>
      <c r="AS56" s="456"/>
      <c r="AT56" s="456"/>
    </row>
    <row r="57" spans="2:46" ht="17" customHeight="1" x14ac:dyDescent="0.25">
      <c r="B57" s="227"/>
      <c r="C57" s="227"/>
      <c r="D57" s="227"/>
      <c r="E57" s="227"/>
      <c r="F57" s="227"/>
      <c r="G57" s="227"/>
      <c r="H57" s="227"/>
      <c r="I57" s="231"/>
      <c r="J57" s="231"/>
      <c r="K57" s="231"/>
      <c r="L57" s="231"/>
      <c r="M57" s="231"/>
      <c r="N57" s="231"/>
      <c r="O57" s="231"/>
      <c r="P57" s="231"/>
      <c r="Q57" s="231"/>
      <c r="R57" s="231"/>
      <c r="S57" s="259"/>
      <c r="T57" s="259"/>
      <c r="U57" s="105" t="s">
        <v>3082</v>
      </c>
      <c r="V57" s="259"/>
      <c r="W57" s="259"/>
      <c r="Y57" s="227"/>
      <c r="Z57" s="227"/>
      <c r="AA57" s="227"/>
      <c r="AB57" s="227"/>
      <c r="AC57" s="227"/>
      <c r="AD57" s="227"/>
      <c r="AE57" s="227"/>
      <c r="AF57" s="231"/>
      <c r="AG57" s="231"/>
      <c r="AH57" s="231"/>
      <c r="AI57" s="231"/>
      <c r="AJ57" s="231"/>
      <c r="AK57" s="231"/>
      <c r="AL57" s="231"/>
      <c r="AM57" s="231"/>
      <c r="AN57" s="231"/>
      <c r="AO57" s="231"/>
      <c r="AP57" s="259"/>
      <c r="AQ57" s="259"/>
      <c r="AR57" s="105" t="s">
        <v>3082</v>
      </c>
      <c r="AS57" s="259"/>
      <c r="AT57" s="259"/>
    </row>
    <row r="58" spans="2:46" ht="17" customHeight="1" x14ac:dyDescent="0.25">
      <c r="B58" s="228"/>
      <c r="C58" s="228"/>
      <c r="D58" s="228"/>
      <c r="E58" s="228"/>
      <c r="F58" s="228"/>
      <c r="G58" s="228"/>
      <c r="H58" s="228"/>
      <c r="I58" s="232"/>
      <c r="J58" s="232"/>
      <c r="K58" s="232"/>
      <c r="L58" s="232"/>
      <c r="M58" s="232"/>
      <c r="N58" s="232"/>
      <c r="O58" s="232"/>
      <c r="P58" s="232"/>
      <c r="Q58" s="232"/>
      <c r="R58" s="232"/>
      <c r="S58" s="257"/>
      <c r="T58" s="257"/>
      <c r="U58" s="105" t="s">
        <v>3082</v>
      </c>
      <c r="V58" s="257"/>
      <c r="W58" s="257"/>
      <c r="Y58" s="228"/>
      <c r="Z58" s="228"/>
      <c r="AA58" s="228"/>
      <c r="AB58" s="228"/>
      <c r="AC58" s="228"/>
      <c r="AD58" s="228"/>
      <c r="AE58" s="228"/>
      <c r="AF58" s="232"/>
      <c r="AG58" s="232"/>
      <c r="AH58" s="232"/>
      <c r="AI58" s="232"/>
      <c r="AJ58" s="232"/>
      <c r="AK58" s="232"/>
      <c r="AL58" s="232"/>
      <c r="AM58" s="232"/>
      <c r="AN58" s="232"/>
      <c r="AO58" s="232"/>
      <c r="AP58" s="257"/>
      <c r="AQ58" s="257"/>
      <c r="AR58" s="105" t="s">
        <v>3082</v>
      </c>
      <c r="AS58" s="257"/>
      <c r="AT58" s="257"/>
    </row>
    <row r="59" spans="2:46" ht="17" customHeight="1" x14ac:dyDescent="0.25">
      <c r="B59" s="227"/>
      <c r="C59" s="227"/>
      <c r="D59" s="227"/>
      <c r="E59" s="227"/>
      <c r="F59" s="227"/>
      <c r="G59" s="227"/>
      <c r="H59" s="227"/>
      <c r="I59" s="231"/>
      <c r="J59" s="231"/>
      <c r="K59" s="231"/>
      <c r="L59" s="231"/>
      <c r="M59" s="231"/>
      <c r="N59" s="231"/>
      <c r="O59" s="231"/>
      <c r="P59" s="231"/>
      <c r="Q59" s="231"/>
      <c r="R59" s="231"/>
      <c r="S59" s="259"/>
      <c r="T59" s="259"/>
      <c r="U59" s="105" t="s">
        <v>3082</v>
      </c>
      <c r="V59" s="259"/>
      <c r="W59" s="259"/>
      <c r="Y59" s="227"/>
      <c r="Z59" s="227"/>
      <c r="AA59" s="227"/>
      <c r="AB59" s="227"/>
      <c r="AC59" s="227"/>
      <c r="AD59" s="227"/>
      <c r="AE59" s="227"/>
      <c r="AF59" s="231"/>
      <c r="AG59" s="231"/>
      <c r="AH59" s="231"/>
      <c r="AI59" s="231"/>
      <c r="AJ59" s="231"/>
      <c r="AK59" s="231"/>
      <c r="AL59" s="231"/>
      <c r="AM59" s="231"/>
      <c r="AN59" s="231"/>
      <c r="AO59" s="231"/>
      <c r="AP59" s="259"/>
      <c r="AQ59" s="259"/>
      <c r="AR59" s="105" t="s">
        <v>3082</v>
      </c>
      <c r="AS59" s="259"/>
      <c r="AT59" s="259"/>
    </row>
    <row r="60" spans="2:46" ht="17" customHeight="1" x14ac:dyDescent="0.25">
      <c r="B60" s="228"/>
      <c r="C60" s="228"/>
      <c r="D60" s="228"/>
      <c r="E60" s="228"/>
      <c r="F60" s="228"/>
      <c r="G60" s="228"/>
      <c r="H60" s="228"/>
      <c r="I60" s="232"/>
      <c r="J60" s="232"/>
      <c r="K60" s="232"/>
      <c r="L60" s="232"/>
      <c r="M60" s="232"/>
      <c r="N60" s="232"/>
      <c r="O60" s="232"/>
      <c r="P60" s="232"/>
      <c r="Q60" s="232"/>
      <c r="R60" s="232"/>
      <c r="S60" s="257"/>
      <c r="T60" s="257"/>
      <c r="U60" s="105" t="s">
        <v>3082</v>
      </c>
      <c r="V60" s="257"/>
      <c r="W60" s="257"/>
      <c r="Y60" s="228"/>
      <c r="Z60" s="228"/>
      <c r="AA60" s="228"/>
      <c r="AB60" s="228"/>
      <c r="AC60" s="228"/>
      <c r="AD60" s="228"/>
      <c r="AE60" s="228"/>
      <c r="AF60" s="232"/>
      <c r="AG60" s="232"/>
      <c r="AH60" s="232"/>
      <c r="AI60" s="232"/>
      <c r="AJ60" s="232"/>
      <c r="AK60" s="232"/>
      <c r="AL60" s="232"/>
      <c r="AM60" s="232"/>
      <c r="AN60" s="232"/>
      <c r="AO60" s="232"/>
      <c r="AP60" s="257"/>
      <c r="AQ60" s="257"/>
      <c r="AR60" s="105" t="s">
        <v>3082</v>
      </c>
      <c r="AS60" s="257"/>
      <c r="AT60" s="257"/>
    </row>
    <row r="61" spans="2:46" ht="8" customHeight="1" x14ac:dyDescent="0.25">
      <c r="B61" s="77"/>
      <c r="C61" s="77"/>
      <c r="D61" s="77"/>
      <c r="E61" s="77"/>
      <c r="F61" s="77"/>
      <c r="G61" s="77"/>
      <c r="H61" s="77"/>
      <c r="I61" s="77"/>
      <c r="J61" s="77"/>
      <c r="K61" s="77"/>
      <c r="L61" s="77"/>
      <c r="M61" s="77"/>
      <c r="N61" s="77"/>
      <c r="O61" s="77"/>
      <c r="P61" s="77"/>
      <c r="Q61" s="77"/>
      <c r="R61" s="77"/>
      <c r="S61" s="108"/>
      <c r="T61" s="108"/>
      <c r="V61" s="108"/>
      <c r="W61" s="108"/>
      <c r="Y61" s="77"/>
      <c r="Z61" s="77"/>
      <c r="AA61" s="77"/>
      <c r="AB61" s="77"/>
      <c r="AC61" s="77"/>
      <c r="AD61" s="77"/>
      <c r="AE61" s="77"/>
      <c r="AF61" s="77"/>
      <c r="AG61" s="77"/>
      <c r="AH61" s="77"/>
      <c r="AI61" s="77"/>
      <c r="AJ61" s="77"/>
      <c r="AK61" s="77"/>
      <c r="AL61" s="77"/>
      <c r="AM61" s="77"/>
      <c r="AN61" s="77"/>
      <c r="AO61" s="77"/>
      <c r="AP61" s="108"/>
      <c r="AQ61" s="108"/>
      <c r="AS61" s="108"/>
      <c r="AT61" s="108"/>
    </row>
    <row r="62" spans="2:46" ht="17" customHeight="1" x14ac:dyDescent="0.25">
      <c r="B62" s="227"/>
      <c r="C62" s="227"/>
      <c r="D62" s="227"/>
      <c r="E62" s="227"/>
      <c r="F62" s="227"/>
      <c r="G62" s="227"/>
      <c r="H62" s="227"/>
      <c r="I62" s="231"/>
      <c r="J62" s="231"/>
      <c r="K62" s="231"/>
      <c r="L62" s="231"/>
      <c r="M62" s="231"/>
      <c r="N62" s="231"/>
      <c r="O62" s="231"/>
      <c r="P62" s="231"/>
      <c r="Q62" s="231"/>
      <c r="R62" s="231"/>
      <c r="S62" s="259"/>
      <c r="T62" s="259"/>
      <c r="U62" s="105" t="s">
        <v>3082</v>
      </c>
      <c r="V62" s="259"/>
      <c r="W62" s="259"/>
      <c r="Y62" s="227"/>
      <c r="Z62" s="227"/>
      <c r="AA62" s="227"/>
      <c r="AB62" s="227"/>
      <c r="AC62" s="227"/>
      <c r="AD62" s="227"/>
      <c r="AE62" s="227"/>
      <c r="AF62" s="231"/>
      <c r="AG62" s="231"/>
      <c r="AH62" s="231"/>
      <c r="AI62" s="231"/>
      <c r="AJ62" s="231"/>
      <c r="AK62" s="231"/>
      <c r="AL62" s="231"/>
      <c r="AM62" s="231"/>
      <c r="AN62" s="231"/>
      <c r="AO62" s="231"/>
      <c r="AP62" s="259"/>
      <c r="AQ62" s="259"/>
      <c r="AR62" s="105" t="s">
        <v>3082</v>
      </c>
      <c r="AS62" s="259"/>
      <c r="AT62" s="259"/>
    </row>
    <row r="63" spans="2:46" ht="17" customHeight="1" x14ac:dyDescent="0.25">
      <c r="B63" s="228"/>
      <c r="C63" s="228"/>
      <c r="D63" s="228"/>
      <c r="E63" s="228"/>
      <c r="F63" s="228"/>
      <c r="G63" s="228"/>
      <c r="H63" s="228"/>
      <c r="I63" s="232"/>
      <c r="J63" s="232"/>
      <c r="K63" s="232"/>
      <c r="L63" s="232"/>
      <c r="M63" s="232"/>
      <c r="N63" s="232"/>
      <c r="O63" s="232"/>
      <c r="P63" s="232"/>
      <c r="Q63" s="232"/>
      <c r="R63" s="232"/>
      <c r="S63" s="257"/>
      <c r="T63" s="257"/>
      <c r="U63" s="105" t="s">
        <v>3082</v>
      </c>
      <c r="V63" s="257"/>
      <c r="W63" s="257"/>
      <c r="Y63" s="228"/>
      <c r="Z63" s="228"/>
      <c r="AA63" s="228"/>
      <c r="AB63" s="228"/>
      <c r="AC63" s="228"/>
      <c r="AD63" s="228"/>
      <c r="AE63" s="228"/>
      <c r="AF63" s="232"/>
      <c r="AG63" s="232"/>
      <c r="AH63" s="232"/>
      <c r="AI63" s="232"/>
      <c r="AJ63" s="232"/>
      <c r="AK63" s="232"/>
      <c r="AL63" s="232"/>
      <c r="AM63" s="232"/>
      <c r="AN63" s="232"/>
      <c r="AO63" s="232"/>
      <c r="AP63" s="257"/>
      <c r="AQ63" s="257"/>
      <c r="AR63" s="105" t="s">
        <v>3082</v>
      </c>
      <c r="AS63" s="257"/>
      <c r="AT63" s="257"/>
    </row>
    <row r="64" spans="2:46" ht="17" customHeight="1" x14ac:dyDescent="0.25">
      <c r="B64" s="227"/>
      <c r="C64" s="227"/>
      <c r="D64" s="227"/>
      <c r="E64" s="227"/>
      <c r="F64" s="227"/>
      <c r="G64" s="227"/>
      <c r="H64" s="227"/>
      <c r="I64" s="231"/>
      <c r="J64" s="231"/>
      <c r="K64" s="231"/>
      <c r="L64" s="231"/>
      <c r="M64" s="231"/>
      <c r="N64" s="231"/>
      <c r="O64" s="231"/>
      <c r="P64" s="231"/>
      <c r="Q64" s="231"/>
      <c r="R64" s="231"/>
      <c r="S64" s="259"/>
      <c r="T64" s="259"/>
      <c r="U64" s="105" t="s">
        <v>3082</v>
      </c>
      <c r="V64" s="259"/>
      <c r="W64" s="259"/>
      <c r="Y64" s="227"/>
      <c r="Z64" s="227"/>
      <c r="AA64" s="227"/>
      <c r="AB64" s="227"/>
      <c r="AC64" s="227"/>
      <c r="AD64" s="227"/>
      <c r="AE64" s="227"/>
      <c r="AF64" s="231"/>
      <c r="AG64" s="231"/>
      <c r="AH64" s="231"/>
      <c r="AI64" s="231"/>
      <c r="AJ64" s="231"/>
      <c r="AK64" s="231"/>
      <c r="AL64" s="231"/>
      <c r="AM64" s="231"/>
      <c r="AN64" s="231"/>
      <c r="AO64" s="231"/>
      <c r="AP64" s="259"/>
      <c r="AQ64" s="259"/>
      <c r="AR64" s="105" t="s">
        <v>3082</v>
      </c>
      <c r="AS64" s="259"/>
      <c r="AT64" s="259"/>
    </row>
    <row r="65" spans="2:46" ht="17" customHeight="1" x14ac:dyDescent="0.25">
      <c r="B65" s="228"/>
      <c r="C65" s="228"/>
      <c r="D65" s="228"/>
      <c r="E65" s="228"/>
      <c r="F65" s="228"/>
      <c r="G65" s="228"/>
      <c r="H65" s="228"/>
      <c r="I65" s="232"/>
      <c r="J65" s="232"/>
      <c r="K65" s="232"/>
      <c r="L65" s="232"/>
      <c r="M65" s="232"/>
      <c r="N65" s="232"/>
      <c r="O65" s="232"/>
      <c r="P65" s="232"/>
      <c r="Q65" s="232"/>
      <c r="R65" s="232"/>
      <c r="S65" s="257"/>
      <c r="T65" s="257"/>
      <c r="U65" s="105" t="s">
        <v>3082</v>
      </c>
      <c r="V65" s="257"/>
      <c r="W65" s="257"/>
      <c r="Y65" s="228"/>
      <c r="Z65" s="228"/>
      <c r="AA65" s="228"/>
      <c r="AB65" s="228"/>
      <c r="AC65" s="228"/>
      <c r="AD65" s="228"/>
      <c r="AE65" s="228"/>
      <c r="AF65" s="232"/>
      <c r="AG65" s="232"/>
      <c r="AH65" s="232"/>
      <c r="AI65" s="232"/>
      <c r="AJ65" s="232"/>
      <c r="AK65" s="232"/>
      <c r="AL65" s="232"/>
      <c r="AM65" s="232"/>
      <c r="AN65" s="232"/>
      <c r="AO65" s="232"/>
      <c r="AP65" s="257"/>
      <c r="AQ65" s="257"/>
      <c r="AR65" s="105" t="s">
        <v>3082</v>
      </c>
      <c r="AS65" s="257"/>
      <c r="AT65" s="257"/>
    </row>
    <row r="66" spans="2:46" ht="17" customHeight="1" x14ac:dyDescent="0.25">
      <c r="B66" s="227"/>
      <c r="C66" s="227"/>
      <c r="D66" s="227"/>
      <c r="E66" s="227"/>
      <c r="F66" s="227"/>
      <c r="G66" s="227"/>
      <c r="H66" s="227"/>
      <c r="I66" s="231"/>
      <c r="J66" s="231"/>
      <c r="K66" s="231"/>
      <c r="L66" s="231"/>
      <c r="M66" s="231"/>
      <c r="N66" s="231"/>
      <c r="O66" s="231"/>
      <c r="P66" s="231"/>
      <c r="Q66" s="231"/>
      <c r="R66" s="231"/>
      <c r="S66" s="259"/>
      <c r="T66" s="259"/>
      <c r="U66" s="105" t="s">
        <v>3082</v>
      </c>
      <c r="V66" s="259"/>
      <c r="W66" s="259"/>
      <c r="Y66" s="227"/>
      <c r="Z66" s="227"/>
      <c r="AA66" s="227"/>
      <c r="AB66" s="227"/>
      <c r="AC66" s="227"/>
      <c r="AD66" s="227"/>
      <c r="AE66" s="227"/>
      <c r="AF66" s="231"/>
      <c r="AG66" s="231"/>
      <c r="AH66" s="231"/>
      <c r="AI66" s="231"/>
      <c r="AJ66" s="231"/>
      <c r="AK66" s="231"/>
      <c r="AL66" s="231"/>
      <c r="AM66" s="231"/>
      <c r="AN66" s="231"/>
      <c r="AO66" s="231"/>
      <c r="AP66" s="259"/>
      <c r="AQ66" s="259"/>
      <c r="AR66" s="105" t="s">
        <v>3082</v>
      </c>
      <c r="AS66" s="259"/>
      <c r="AT66" s="259"/>
    </row>
    <row r="67" spans="2:46" ht="17" customHeight="1" x14ac:dyDescent="0.25">
      <c r="B67" s="454"/>
      <c r="C67" s="454"/>
      <c r="D67" s="454"/>
      <c r="E67" s="454"/>
      <c r="F67" s="454"/>
      <c r="G67" s="454"/>
      <c r="H67" s="454"/>
      <c r="I67" s="455"/>
      <c r="J67" s="455"/>
      <c r="K67" s="455"/>
      <c r="L67" s="455"/>
      <c r="M67" s="455"/>
      <c r="N67" s="455"/>
      <c r="O67" s="455"/>
      <c r="P67" s="455"/>
      <c r="Q67" s="455"/>
      <c r="R67" s="455"/>
      <c r="S67" s="257"/>
      <c r="T67" s="257"/>
      <c r="U67" s="105" t="s">
        <v>3082</v>
      </c>
      <c r="V67" s="456"/>
      <c r="W67" s="456"/>
      <c r="Y67" s="454"/>
      <c r="Z67" s="454"/>
      <c r="AA67" s="454"/>
      <c r="AB67" s="454"/>
      <c r="AC67" s="454"/>
      <c r="AD67" s="454"/>
      <c r="AE67" s="454"/>
      <c r="AF67" s="455"/>
      <c r="AG67" s="455"/>
      <c r="AH67" s="455"/>
      <c r="AI67" s="455"/>
      <c r="AJ67" s="455"/>
      <c r="AK67" s="455"/>
      <c r="AL67" s="455"/>
      <c r="AM67" s="455"/>
      <c r="AN67" s="455"/>
      <c r="AO67" s="455"/>
      <c r="AP67" s="257"/>
      <c r="AQ67" s="257"/>
      <c r="AR67" s="105" t="s">
        <v>3082</v>
      </c>
      <c r="AS67" s="456"/>
      <c r="AT67" s="456"/>
    </row>
    <row r="68" spans="2:46" ht="17" customHeight="1" x14ac:dyDescent="0.25">
      <c r="B68" s="227"/>
      <c r="C68" s="227"/>
      <c r="D68" s="227"/>
      <c r="E68" s="227"/>
      <c r="F68" s="227"/>
      <c r="G68" s="227"/>
      <c r="H68" s="227"/>
      <c r="I68" s="231"/>
      <c r="J68" s="231"/>
      <c r="K68" s="231"/>
      <c r="L68" s="231"/>
      <c r="M68" s="231"/>
      <c r="N68" s="231"/>
      <c r="O68" s="231"/>
      <c r="P68" s="231"/>
      <c r="Q68" s="231"/>
      <c r="R68" s="231"/>
      <c r="S68" s="259"/>
      <c r="T68" s="259"/>
      <c r="U68" s="105" t="s">
        <v>3082</v>
      </c>
      <c r="V68" s="259"/>
      <c r="W68" s="259"/>
      <c r="Y68" s="227"/>
      <c r="Z68" s="227"/>
      <c r="AA68" s="227"/>
      <c r="AB68" s="227"/>
      <c r="AC68" s="227"/>
      <c r="AD68" s="227"/>
      <c r="AE68" s="227"/>
      <c r="AF68" s="231"/>
      <c r="AG68" s="231"/>
      <c r="AH68" s="231"/>
      <c r="AI68" s="231"/>
      <c r="AJ68" s="231"/>
      <c r="AK68" s="231"/>
      <c r="AL68" s="231"/>
      <c r="AM68" s="231"/>
      <c r="AN68" s="231"/>
      <c r="AO68" s="231"/>
      <c r="AP68" s="259"/>
      <c r="AQ68" s="259"/>
      <c r="AR68" s="105" t="s">
        <v>3082</v>
      </c>
      <c r="AS68" s="259"/>
      <c r="AT68" s="259"/>
    </row>
    <row r="69" spans="2:46" ht="17" customHeight="1" x14ac:dyDescent="0.25">
      <c r="B69" s="228"/>
      <c r="C69" s="228"/>
      <c r="D69" s="228"/>
      <c r="E69" s="228"/>
      <c r="F69" s="228"/>
      <c r="G69" s="228"/>
      <c r="H69" s="228"/>
      <c r="I69" s="232"/>
      <c r="J69" s="232"/>
      <c r="K69" s="232"/>
      <c r="L69" s="232"/>
      <c r="M69" s="232"/>
      <c r="N69" s="232"/>
      <c r="O69" s="232"/>
      <c r="P69" s="232"/>
      <c r="Q69" s="232"/>
      <c r="R69" s="232"/>
      <c r="S69" s="257"/>
      <c r="T69" s="257"/>
      <c r="U69" s="105" t="s">
        <v>3082</v>
      </c>
      <c r="V69" s="257"/>
      <c r="W69" s="257"/>
      <c r="Y69" s="228"/>
      <c r="Z69" s="228"/>
      <c r="AA69" s="228"/>
      <c r="AB69" s="228"/>
      <c r="AC69" s="228"/>
      <c r="AD69" s="228"/>
      <c r="AE69" s="228"/>
      <c r="AF69" s="232"/>
      <c r="AG69" s="232"/>
      <c r="AH69" s="232"/>
      <c r="AI69" s="232"/>
      <c r="AJ69" s="232"/>
      <c r="AK69" s="232"/>
      <c r="AL69" s="232"/>
      <c r="AM69" s="232"/>
      <c r="AN69" s="232"/>
      <c r="AO69" s="232"/>
      <c r="AP69" s="257"/>
      <c r="AQ69" s="257"/>
      <c r="AR69" s="105" t="s">
        <v>3082</v>
      </c>
      <c r="AS69" s="257"/>
      <c r="AT69" s="257"/>
    </row>
    <row r="70" spans="2:46" ht="17" customHeight="1" x14ac:dyDescent="0.25">
      <c r="B70" s="227"/>
      <c r="C70" s="227"/>
      <c r="D70" s="227"/>
      <c r="E70" s="227"/>
      <c r="F70" s="227"/>
      <c r="G70" s="227"/>
      <c r="H70" s="227"/>
      <c r="I70" s="231"/>
      <c r="J70" s="231"/>
      <c r="K70" s="231"/>
      <c r="L70" s="231"/>
      <c r="M70" s="231"/>
      <c r="N70" s="231"/>
      <c r="O70" s="231"/>
      <c r="P70" s="231"/>
      <c r="Q70" s="231"/>
      <c r="R70" s="231"/>
      <c r="S70" s="259"/>
      <c r="T70" s="259"/>
      <c r="U70" s="105" t="s">
        <v>3082</v>
      </c>
      <c r="V70" s="259"/>
      <c r="W70" s="259"/>
      <c r="Y70" s="227"/>
      <c r="Z70" s="227"/>
      <c r="AA70" s="227"/>
      <c r="AB70" s="227"/>
      <c r="AC70" s="227"/>
      <c r="AD70" s="227"/>
      <c r="AE70" s="227"/>
      <c r="AF70" s="231"/>
      <c r="AG70" s="231"/>
      <c r="AH70" s="231"/>
      <c r="AI70" s="231"/>
      <c r="AJ70" s="231"/>
      <c r="AK70" s="231"/>
      <c r="AL70" s="231"/>
      <c r="AM70" s="231"/>
      <c r="AN70" s="231"/>
      <c r="AO70" s="231"/>
      <c r="AP70" s="259"/>
      <c r="AQ70" s="259"/>
      <c r="AR70" s="105" t="s">
        <v>3082</v>
      </c>
      <c r="AS70" s="259"/>
      <c r="AT70" s="259"/>
    </row>
    <row r="71" spans="2:46" ht="17" customHeight="1" x14ac:dyDescent="0.25">
      <c r="B71" s="228"/>
      <c r="C71" s="228"/>
      <c r="D71" s="228"/>
      <c r="E71" s="228"/>
      <c r="F71" s="228"/>
      <c r="G71" s="228"/>
      <c r="H71" s="228"/>
      <c r="I71" s="232"/>
      <c r="J71" s="232"/>
      <c r="K71" s="232"/>
      <c r="L71" s="232"/>
      <c r="M71" s="232"/>
      <c r="N71" s="232"/>
      <c r="O71" s="232"/>
      <c r="P71" s="232"/>
      <c r="Q71" s="232"/>
      <c r="R71" s="232"/>
      <c r="S71" s="257"/>
      <c r="T71" s="257"/>
      <c r="U71" s="105" t="s">
        <v>3082</v>
      </c>
      <c r="V71" s="257"/>
      <c r="W71" s="257"/>
      <c r="Y71" s="228"/>
      <c r="Z71" s="228"/>
      <c r="AA71" s="228"/>
      <c r="AB71" s="228"/>
      <c r="AC71" s="228"/>
      <c r="AD71" s="228"/>
      <c r="AE71" s="228"/>
      <c r="AF71" s="232"/>
      <c r="AG71" s="232"/>
      <c r="AH71" s="232"/>
      <c r="AI71" s="232"/>
      <c r="AJ71" s="232"/>
      <c r="AK71" s="232"/>
      <c r="AL71" s="232"/>
      <c r="AM71" s="232"/>
      <c r="AN71" s="232"/>
      <c r="AO71" s="232"/>
      <c r="AP71" s="257"/>
      <c r="AQ71" s="257"/>
      <c r="AR71" s="105" t="s">
        <v>3082</v>
      </c>
      <c r="AS71" s="257"/>
      <c r="AT71" s="257"/>
    </row>
    <row r="72" spans="2:46" ht="8" customHeight="1" x14ac:dyDescent="0.25">
      <c r="B72" s="77"/>
      <c r="C72" s="77"/>
      <c r="D72" s="77"/>
      <c r="E72" s="77"/>
      <c r="F72" s="77"/>
      <c r="G72" s="77"/>
      <c r="H72" s="77"/>
      <c r="I72" s="77"/>
      <c r="J72" s="77"/>
      <c r="K72" s="77"/>
      <c r="L72" s="77"/>
      <c r="M72" s="77"/>
      <c r="N72" s="77"/>
      <c r="O72" s="77"/>
      <c r="P72" s="77"/>
      <c r="Q72" s="77"/>
      <c r="R72" s="77"/>
      <c r="S72" s="108"/>
      <c r="T72" s="108"/>
      <c r="V72" s="108"/>
      <c r="W72" s="108"/>
      <c r="Y72" s="77"/>
      <c r="Z72" s="77"/>
      <c r="AA72" s="77"/>
      <c r="AB72" s="77"/>
      <c r="AC72" s="77"/>
      <c r="AD72" s="77"/>
      <c r="AE72" s="77"/>
      <c r="AF72" s="77"/>
      <c r="AG72" s="77"/>
      <c r="AH72" s="77"/>
      <c r="AI72" s="77"/>
      <c r="AJ72" s="77"/>
      <c r="AK72" s="77"/>
      <c r="AL72" s="77"/>
      <c r="AM72" s="77"/>
      <c r="AN72" s="77"/>
      <c r="AO72" s="77"/>
      <c r="AP72" s="108"/>
      <c r="AQ72" s="108"/>
      <c r="AS72" s="108"/>
      <c r="AT72" s="108"/>
    </row>
    <row r="73" spans="2:46" ht="17" customHeight="1" x14ac:dyDescent="0.25">
      <c r="B73" s="227"/>
      <c r="C73" s="227"/>
      <c r="D73" s="227"/>
      <c r="E73" s="227"/>
      <c r="F73" s="227"/>
      <c r="G73" s="227"/>
      <c r="H73" s="227"/>
      <c r="I73" s="231"/>
      <c r="J73" s="231"/>
      <c r="K73" s="231"/>
      <c r="L73" s="231"/>
      <c r="M73" s="231"/>
      <c r="N73" s="231"/>
      <c r="O73" s="231"/>
      <c r="P73" s="231"/>
      <c r="Q73" s="231"/>
      <c r="R73" s="231"/>
      <c r="S73" s="259"/>
      <c r="T73" s="259"/>
      <c r="U73" s="105" t="s">
        <v>3082</v>
      </c>
      <c r="V73" s="259"/>
      <c r="W73" s="259"/>
      <c r="Y73" s="227"/>
      <c r="Z73" s="227"/>
      <c r="AA73" s="227"/>
      <c r="AB73" s="227"/>
      <c r="AC73" s="227"/>
      <c r="AD73" s="227"/>
      <c r="AE73" s="227"/>
      <c r="AF73" s="231"/>
      <c r="AG73" s="231"/>
      <c r="AH73" s="231"/>
      <c r="AI73" s="231"/>
      <c r="AJ73" s="231"/>
      <c r="AK73" s="231"/>
      <c r="AL73" s="231"/>
      <c r="AM73" s="231"/>
      <c r="AN73" s="231"/>
      <c r="AO73" s="231"/>
      <c r="AP73" s="259"/>
      <c r="AQ73" s="259"/>
      <c r="AR73" s="105" t="s">
        <v>3082</v>
      </c>
      <c r="AS73" s="259"/>
      <c r="AT73" s="259"/>
    </row>
    <row r="74" spans="2:46" ht="17" customHeight="1" x14ac:dyDescent="0.25">
      <c r="B74" s="228"/>
      <c r="C74" s="228"/>
      <c r="D74" s="228"/>
      <c r="E74" s="228"/>
      <c r="F74" s="228"/>
      <c r="G74" s="228"/>
      <c r="H74" s="228"/>
      <c r="I74" s="232"/>
      <c r="J74" s="232"/>
      <c r="K74" s="232"/>
      <c r="L74" s="232"/>
      <c r="M74" s="232"/>
      <c r="N74" s="232"/>
      <c r="O74" s="232"/>
      <c r="P74" s="232"/>
      <c r="Q74" s="232"/>
      <c r="R74" s="232"/>
      <c r="S74" s="257"/>
      <c r="T74" s="257"/>
      <c r="U74" s="105" t="s">
        <v>3082</v>
      </c>
      <c r="V74" s="257"/>
      <c r="W74" s="257"/>
      <c r="Y74" s="228"/>
      <c r="Z74" s="228"/>
      <c r="AA74" s="228"/>
      <c r="AB74" s="228"/>
      <c r="AC74" s="228"/>
      <c r="AD74" s="228"/>
      <c r="AE74" s="228"/>
      <c r="AF74" s="232"/>
      <c r="AG74" s="232"/>
      <c r="AH74" s="232"/>
      <c r="AI74" s="232"/>
      <c r="AJ74" s="232"/>
      <c r="AK74" s="232"/>
      <c r="AL74" s="232"/>
      <c r="AM74" s="232"/>
      <c r="AN74" s="232"/>
      <c r="AO74" s="232"/>
      <c r="AP74" s="257"/>
      <c r="AQ74" s="257"/>
      <c r="AR74" s="105" t="s">
        <v>3082</v>
      </c>
      <c r="AS74" s="257"/>
      <c r="AT74" s="257"/>
    </row>
    <row r="75" spans="2:46" ht="17" customHeight="1" x14ac:dyDescent="0.25">
      <c r="B75" s="227"/>
      <c r="C75" s="227"/>
      <c r="D75" s="227"/>
      <c r="E75" s="227"/>
      <c r="F75" s="227"/>
      <c r="G75" s="227"/>
      <c r="H75" s="227"/>
      <c r="I75" s="231"/>
      <c r="J75" s="231"/>
      <c r="K75" s="231"/>
      <c r="L75" s="231"/>
      <c r="M75" s="231"/>
      <c r="N75" s="231"/>
      <c r="O75" s="231"/>
      <c r="P75" s="231"/>
      <c r="Q75" s="231"/>
      <c r="R75" s="231"/>
      <c r="S75" s="259"/>
      <c r="T75" s="259"/>
      <c r="U75" s="105" t="s">
        <v>3082</v>
      </c>
      <c r="V75" s="259"/>
      <c r="W75" s="259"/>
      <c r="Y75" s="227"/>
      <c r="Z75" s="227"/>
      <c r="AA75" s="227"/>
      <c r="AB75" s="227"/>
      <c r="AC75" s="227"/>
      <c r="AD75" s="227"/>
      <c r="AE75" s="227"/>
      <c r="AF75" s="231"/>
      <c r="AG75" s="231"/>
      <c r="AH75" s="231"/>
      <c r="AI75" s="231"/>
      <c r="AJ75" s="231"/>
      <c r="AK75" s="231"/>
      <c r="AL75" s="231"/>
      <c r="AM75" s="231"/>
      <c r="AN75" s="231"/>
      <c r="AO75" s="231"/>
      <c r="AP75" s="259"/>
      <c r="AQ75" s="259"/>
      <c r="AR75" s="105" t="s">
        <v>3082</v>
      </c>
      <c r="AS75" s="259"/>
      <c r="AT75" s="259"/>
    </row>
    <row r="76" spans="2:46" ht="17" customHeight="1" x14ac:dyDescent="0.25">
      <c r="B76" s="228"/>
      <c r="C76" s="228"/>
      <c r="D76" s="228"/>
      <c r="E76" s="228"/>
      <c r="F76" s="228"/>
      <c r="G76" s="228"/>
      <c r="H76" s="228"/>
      <c r="I76" s="232"/>
      <c r="J76" s="232"/>
      <c r="K76" s="232"/>
      <c r="L76" s="232"/>
      <c r="M76" s="232"/>
      <c r="N76" s="232"/>
      <c r="O76" s="232"/>
      <c r="P76" s="232"/>
      <c r="Q76" s="232"/>
      <c r="R76" s="232"/>
      <c r="S76" s="257"/>
      <c r="T76" s="257"/>
      <c r="U76" s="105" t="s">
        <v>3082</v>
      </c>
      <c r="V76" s="257"/>
      <c r="W76" s="257"/>
      <c r="Y76" s="228"/>
      <c r="Z76" s="228"/>
      <c r="AA76" s="228"/>
      <c r="AB76" s="228"/>
      <c r="AC76" s="228"/>
      <c r="AD76" s="228"/>
      <c r="AE76" s="228"/>
      <c r="AF76" s="232"/>
      <c r="AG76" s="232"/>
      <c r="AH76" s="232"/>
      <c r="AI76" s="232"/>
      <c r="AJ76" s="232"/>
      <c r="AK76" s="232"/>
      <c r="AL76" s="232"/>
      <c r="AM76" s="232"/>
      <c r="AN76" s="232"/>
      <c r="AO76" s="232"/>
      <c r="AP76" s="257"/>
      <c r="AQ76" s="257"/>
      <c r="AR76" s="105" t="s">
        <v>3082</v>
      </c>
      <c r="AS76" s="257"/>
      <c r="AT76" s="257"/>
    </row>
    <row r="77" spans="2:46" ht="17" customHeight="1" x14ac:dyDescent="0.25">
      <c r="B77" s="227"/>
      <c r="C77" s="227"/>
      <c r="D77" s="227"/>
      <c r="E77" s="227"/>
      <c r="F77" s="227"/>
      <c r="G77" s="227"/>
      <c r="H77" s="227"/>
      <c r="I77" s="231"/>
      <c r="J77" s="231"/>
      <c r="K77" s="231"/>
      <c r="L77" s="231"/>
      <c r="M77" s="231"/>
      <c r="N77" s="231"/>
      <c r="O77" s="231"/>
      <c r="P77" s="231"/>
      <c r="Q77" s="231"/>
      <c r="R77" s="231"/>
      <c r="S77" s="259"/>
      <c r="T77" s="259"/>
      <c r="U77" s="105" t="s">
        <v>3082</v>
      </c>
      <c r="V77" s="259"/>
      <c r="W77" s="259"/>
      <c r="Y77" s="227"/>
      <c r="Z77" s="227"/>
      <c r="AA77" s="227"/>
      <c r="AB77" s="227"/>
      <c r="AC77" s="227"/>
      <c r="AD77" s="227"/>
      <c r="AE77" s="227"/>
      <c r="AF77" s="231"/>
      <c r="AG77" s="231"/>
      <c r="AH77" s="231"/>
      <c r="AI77" s="231"/>
      <c r="AJ77" s="231"/>
      <c r="AK77" s="231"/>
      <c r="AL77" s="231"/>
      <c r="AM77" s="231"/>
      <c r="AN77" s="231"/>
      <c r="AO77" s="231"/>
      <c r="AP77" s="259"/>
      <c r="AQ77" s="259"/>
      <c r="AR77" s="105" t="s">
        <v>3082</v>
      </c>
      <c r="AS77" s="259"/>
      <c r="AT77" s="259"/>
    </row>
    <row r="78" spans="2:46" ht="17" customHeight="1" x14ac:dyDescent="0.25">
      <c r="B78" s="454"/>
      <c r="C78" s="454"/>
      <c r="D78" s="454"/>
      <c r="E78" s="454"/>
      <c r="F78" s="454"/>
      <c r="G78" s="454"/>
      <c r="H78" s="454"/>
      <c r="I78" s="455"/>
      <c r="J78" s="455"/>
      <c r="K78" s="455"/>
      <c r="L78" s="455"/>
      <c r="M78" s="455"/>
      <c r="N78" s="455"/>
      <c r="O78" s="455"/>
      <c r="P78" s="455"/>
      <c r="Q78" s="455"/>
      <c r="R78" s="455"/>
      <c r="S78" s="257"/>
      <c r="T78" s="257"/>
      <c r="U78" s="105" t="s">
        <v>3082</v>
      </c>
      <c r="V78" s="456"/>
      <c r="W78" s="456"/>
      <c r="Y78" s="454"/>
      <c r="Z78" s="454"/>
      <c r="AA78" s="454"/>
      <c r="AB78" s="454"/>
      <c r="AC78" s="454"/>
      <c r="AD78" s="454"/>
      <c r="AE78" s="454"/>
      <c r="AF78" s="455"/>
      <c r="AG78" s="455"/>
      <c r="AH78" s="455"/>
      <c r="AI78" s="455"/>
      <c r="AJ78" s="455"/>
      <c r="AK78" s="455"/>
      <c r="AL78" s="455"/>
      <c r="AM78" s="455"/>
      <c r="AN78" s="455"/>
      <c r="AO78" s="455"/>
      <c r="AP78" s="257"/>
      <c r="AQ78" s="257"/>
      <c r="AR78" s="105" t="s">
        <v>3082</v>
      </c>
      <c r="AS78" s="456"/>
      <c r="AT78" s="456"/>
    </row>
    <row r="79" spans="2:46" ht="17" customHeight="1" x14ac:dyDescent="0.25">
      <c r="B79" s="227"/>
      <c r="C79" s="227"/>
      <c r="D79" s="227"/>
      <c r="E79" s="227"/>
      <c r="F79" s="227"/>
      <c r="G79" s="227"/>
      <c r="H79" s="227"/>
      <c r="I79" s="231"/>
      <c r="J79" s="231"/>
      <c r="K79" s="231"/>
      <c r="L79" s="231"/>
      <c r="M79" s="231"/>
      <c r="N79" s="231"/>
      <c r="O79" s="231"/>
      <c r="P79" s="231"/>
      <c r="Q79" s="231"/>
      <c r="R79" s="231"/>
      <c r="S79" s="259"/>
      <c r="T79" s="259"/>
      <c r="U79" s="105" t="s">
        <v>3082</v>
      </c>
      <c r="V79" s="259"/>
      <c r="W79" s="259"/>
      <c r="Y79" s="227"/>
      <c r="Z79" s="227"/>
      <c r="AA79" s="227"/>
      <c r="AB79" s="227"/>
      <c r="AC79" s="227"/>
      <c r="AD79" s="227"/>
      <c r="AE79" s="227"/>
      <c r="AF79" s="231"/>
      <c r="AG79" s="231"/>
      <c r="AH79" s="231"/>
      <c r="AI79" s="231"/>
      <c r="AJ79" s="231"/>
      <c r="AK79" s="231"/>
      <c r="AL79" s="231"/>
      <c r="AM79" s="231"/>
      <c r="AN79" s="231"/>
      <c r="AO79" s="231"/>
      <c r="AP79" s="259"/>
      <c r="AQ79" s="259"/>
      <c r="AR79" s="105" t="s">
        <v>3082</v>
      </c>
      <c r="AS79" s="259"/>
      <c r="AT79" s="259"/>
    </row>
    <row r="80" spans="2:46" ht="17" customHeight="1" x14ac:dyDescent="0.25">
      <c r="B80" s="228"/>
      <c r="C80" s="228"/>
      <c r="D80" s="228"/>
      <c r="E80" s="228"/>
      <c r="F80" s="228"/>
      <c r="G80" s="228"/>
      <c r="H80" s="228"/>
      <c r="I80" s="232"/>
      <c r="J80" s="232"/>
      <c r="K80" s="232"/>
      <c r="L80" s="232"/>
      <c r="M80" s="232"/>
      <c r="N80" s="232"/>
      <c r="O80" s="232"/>
      <c r="P80" s="232"/>
      <c r="Q80" s="232"/>
      <c r="R80" s="232"/>
      <c r="S80" s="257"/>
      <c r="T80" s="257"/>
      <c r="U80" s="105" t="s">
        <v>3082</v>
      </c>
      <c r="V80" s="257"/>
      <c r="W80" s="257"/>
      <c r="Y80" s="228"/>
      <c r="Z80" s="228"/>
      <c r="AA80" s="228"/>
      <c r="AB80" s="228"/>
      <c r="AC80" s="228"/>
      <c r="AD80" s="228"/>
      <c r="AE80" s="228"/>
      <c r="AF80" s="232"/>
      <c r="AG80" s="232"/>
      <c r="AH80" s="232"/>
      <c r="AI80" s="232"/>
      <c r="AJ80" s="232"/>
      <c r="AK80" s="232"/>
      <c r="AL80" s="232"/>
      <c r="AM80" s="232"/>
      <c r="AN80" s="232"/>
      <c r="AO80" s="232"/>
      <c r="AP80" s="257"/>
      <c r="AQ80" s="257"/>
      <c r="AR80" s="105" t="s">
        <v>3082</v>
      </c>
      <c r="AS80" s="257"/>
      <c r="AT80" s="257"/>
    </row>
    <row r="81" spans="2:46" ht="17" customHeight="1" x14ac:dyDescent="0.25">
      <c r="B81" s="227"/>
      <c r="C81" s="227"/>
      <c r="D81" s="227"/>
      <c r="E81" s="227"/>
      <c r="F81" s="227"/>
      <c r="G81" s="227"/>
      <c r="H81" s="227"/>
      <c r="I81" s="231"/>
      <c r="J81" s="231"/>
      <c r="K81" s="231"/>
      <c r="L81" s="231"/>
      <c r="M81" s="231"/>
      <c r="N81" s="231"/>
      <c r="O81" s="231"/>
      <c r="P81" s="231"/>
      <c r="Q81" s="231"/>
      <c r="R81" s="231"/>
      <c r="S81" s="259"/>
      <c r="T81" s="259"/>
      <c r="U81" s="105" t="s">
        <v>3082</v>
      </c>
      <c r="V81" s="259"/>
      <c r="W81" s="259"/>
      <c r="Y81" s="227"/>
      <c r="Z81" s="227"/>
      <c r="AA81" s="227"/>
      <c r="AB81" s="227"/>
      <c r="AC81" s="227"/>
      <c r="AD81" s="227"/>
      <c r="AE81" s="227"/>
      <c r="AF81" s="231"/>
      <c r="AG81" s="231"/>
      <c r="AH81" s="231"/>
      <c r="AI81" s="231"/>
      <c r="AJ81" s="231"/>
      <c r="AK81" s="231"/>
      <c r="AL81" s="231"/>
      <c r="AM81" s="231"/>
      <c r="AN81" s="231"/>
      <c r="AO81" s="231"/>
      <c r="AP81" s="259"/>
      <c r="AQ81" s="259"/>
      <c r="AR81" s="105" t="s">
        <v>3082</v>
      </c>
      <c r="AS81" s="259"/>
      <c r="AT81" s="259"/>
    </row>
    <row r="82" spans="2:46" ht="17" customHeight="1" x14ac:dyDescent="0.25">
      <c r="B82" s="228"/>
      <c r="C82" s="228"/>
      <c r="D82" s="228"/>
      <c r="E82" s="228"/>
      <c r="F82" s="228"/>
      <c r="G82" s="228"/>
      <c r="H82" s="228"/>
      <c r="I82" s="232"/>
      <c r="J82" s="232"/>
      <c r="K82" s="232"/>
      <c r="L82" s="232"/>
      <c r="M82" s="232"/>
      <c r="N82" s="232"/>
      <c r="O82" s="232"/>
      <c r="P82" s="232"/>
      <c r="Q82" s="232"/>
      <c r="R82" s="232"/>
      <c r="S82" s="257"/>
      <c r="T82" s="257"/>
      <c r="U82" s="105" t="s">
        <v>3082</v>
      </c>
      <c r="V82" s="257"/>
      <c r="W82" s="257"/>
      <c r="Y82" s="228"/>
      <c r="Z82" s="228"/>
      <c r="AA82" s="228"/>
      <c r="AB82" s="228"/>
      <c r="AC82" s="228"/>
      <c r="AD82" s="228"/>
      <c r="AE82" s="228"/>
      <c r="AF82" s="232"/>
      <c r="AG82" s="232"/>
      <c r="AH82" s="232"/>
      <c r="AI82" s="232"/>
      <c r="AJ82" s="232"/>
      <c r="AK82" s="232"/>
      <c r="AL82" s="232"/>
      <c r="AM82" s="232"/>
      <c r="AN82" s="232"/>
      <c r="AO82" s="232"/>
      <c r="AP82" s="257"/>
      <c r="AQ82" s="257"/>
      <c r="AR82" s="105" t="s">
        <v>3082</v>
      </c>
      <c r="AS82" s="257"/>
      <c r="AT82" s="257"/>
    </row>
    <row r="83" spans="2:46" ht="8" customHeight="1" x14ac:dyDescent="0.25"/>
    <row r="84" spans="2:46" ht="17" customHeight="1" x14ac:dyDescent="0.25">
      <c r="B84" s="447" t="s">
        <v>3086</v>
      </c>
      <c r="C84" s="447"/>
      <c r="D84" s="447"/>
      <c r="E84" s="447"/>
      <c r="F84" s="447"/>
      <c r="G84" s="447"/>
      <c r="H84" s="447"/>
      <c r="I84" s="447"/>
      <c r="J84" s="259">
        <v>15</v>
      </c>
      <c r="K84" s="259"/>
      <c r="L84" s="108"/>
      <c r="M84" s="448" t="s">
        <v>3087</v>
      </c>
      <c r="N84" s="449"/>
      <c r="O84" s="449"/>
      <c r="P84" s="449"/>
      <c r="Q84" s="449"/>
      <c r="R84" s="449"/>
      <c r="S84" s="449"/>
      <c r="T84" s="450"/>
      <c r="U84" s="451">
        <f>SUM(DB!C2:C55)</f>
        <v>0</v>
      </c>
      <c r="V84" s="452"/>
      <c r="W84" s="453"/>
      <c r="X84" s="108"/>
      <c r="Y84" s="447" t="s">
        <v>3086</v>
      </c>
      <c r="Z84" s="447"/>
      <c r="AA84" s="447"/>
      <c r="AB84" s="447"/>
      <c r="AC84" s="447"/>
      <c r="AD84" s="447"/>
      <c r="AE84" s="447"/>
      <c r="AF84" s="447"/>
      <c r="AG84" s="259">
        <v>15</v>
      </c>
      <c r="AH84" s="259"/>
      <c r="AI84" s="108"/>
      <c r="AJ84" s="448" t="s">
        <v>3087</v>
      </c>
      <c r="AK84" s="449"/>
      <c r="AL84" s="449"/>
      <c r="AM84" s="449"/>
      <c r="AN84" s="449"/>
      <c r="AO84" s="449"/>
      <c r="AP84" s="449"/>
      <c r="AQ84" s="450"/>
      <c r="AR84" s="451">
        <f>SUM(DB!D2:D55)</f>
        <v>0</v>
      </c>
      <c r="AS84" s="452"/>
      <c r="AT84" s="453"/>
    </row>
    <row r="85" spans="2:46" ht="17" customHeight="1" x14ac:dyDescent="0.25"/>
    <row r="86" spans="2:46" ht="17" customHeight="1" x14ac:dyDescent="0.25"/>
    <row r="87" spans="2:46" ht="8" customHeight="1" x14ac:dyDescent="0.25"/>
    <row r="88" spans="2:46" ht="17" customHeight="1" x14ac:dyDescent="0.25"/>
    <row r="89" spans="2:46" ht="17" customHeight="1" x14ac:dyDescent="0.25"/>
    <row r="90" spans="2:46" ht="17" customHeight="1" x14ac:dyDescent="0.25"/>
    <row r="91" spans="2:46" ht="17" customHeight="1" x14ac:dyDescent="0.25"/>
    <row r="92" spans="2:46" ht="17" customHeight="1" x14ac:dyDescent="0.25"/>
    <row r="93" spans="2:46" ht="17" customHeight="1" x14ac:dyDescent="0.25"/>
    <row r="94" spans="2:46" ht="17" customHeight="1" x14ac:dyDescent="0.25"/>
    <row r="95" spans="2:46" ht="17" customHeight="1" x14ac:dyDescent="0.25"/>
    <row r="96" spans="2:46" ht="17" customHeight="1" x14ac:dyDescent="0.25"/>
    <row r="97" ht="17" customHeight="1" x14ac:dyDescent="0.25"/>
    <row r="98" ht="8" customHeight="1" x14ac:dyDescent="0.25"/>
    <row r="99" ht="17" customHeight="1" x14ac:dyDescent="0.25"/>
    <row r="100" ht="17" customHeight="1" x14ac:dyDescent="0.25"/>
    <row r="101" ht="17" customHeight="1" x14ac:dyDescent="0.25"/>
    <row r="102" ht="17" customHeight="1" x14ac:dyDescent="0.25"/>
    <row r="103" ht="17" customHeight="1" x14ac:dyDescent="0.25"/>
    <row r="104" ht="17" customHeight="1" x14ac:dyDescent="0.25"/>
    <row r="105" ht="17" customHeight="1" x14ac:dyDescent="0.25"/>
    <row r="106" ht="17" customHeight="1" x14ac:dyDescent="0.25"/>
    <row r="107" ht="17" customHeight="1" x14ac:dyDescent="0.25"/>
    <row r="108" ht="17" customHeight="1" x14ac:dyDescent="0.25"/>
    <row r="109" ht="17" customHeight="1" x14ac:dyDescent="0.25"/>
  </sheetData>
  <sheetProtection sheet="1" selectLockedCells="1"/>
  <mergeCells count="635">
    <mergeCell ref="A1:AS1"/>
    <mergeCell ref="B3:U3"/>
    <mergeCell ref="V3:W3"/>
    <mergeCell ref="Y3:AR3"/>
    <mergeCell ref="AS3:AT3"/>
    <mergeCell ref="AW3:BR3"/>
    <mergeCell ref="BT3:CO3"/>
    <mergeCell ref="B4:H4"/>
    <mergeCell ref="I4:R4"/>
    <mergeCell ref="S4:T4"/>
    <mergeCell ref="V4:W4"/>
    <mergeCell ref="Y4:AE4"/>
    <mergeCell ref="AF4:AO4"/>
    <mergeCell ref="AP4:AQ4"/>
    <mergeCell ref="AS4:AT4"/>
    <mergeCell ref="BT5:CO5"/>
    <mergeCell ref="B6:H6"/>
    <mergeCell ref="I6:R6"/>
    <mergeCell ref="S6:T6"/>
    <mergeCell ref="V6:W6"/>
    <mergeCell ref="Y6:AE6"/>
    <mergeCell ref="AF6:AO6"/>
    <mergeCell ref="AP6:AQ6"/>
    <mergeCell ref="AS6:AT6"/>
    <mergeCell ref="AW6:BR6"/>
    <mergeCell ref="BT6:CO6"/>
    <mergeCell ref="B5:H5"/>
    <mergeCell ref="I5:R5"/>
    <mergeCell ref="S5:T5"/>
    <mergeCell ref="V5:W5"/>
    <mergeCell ref="Y5:AE5"/>
    <mergeCell ref="AF5:AO5"/>
    <mergeCell ref="AP5:AQ5"/>
    <mergeCell ref="AS5:AT5"/>
    <mergeCell ref="AW5:BR5"/>
    <mergeCell ref="BT7:CO7"/>
    <mergeCell ref="B8:H8"/>
    <mergeCell ref="I8:R8"/>
    <mergeCell ref="S8:T8"/>
    <mergeCell ref="V8:W8"/>
    <mergeCell ref="Y8:AE8"/>
    <mergeCell ref="AF8:AO8"/>
    <mergeCell ref="AP8:AQ8"/>
    <mergeCell ref="AS8:AT8"/>
    <mergeCell ref="AW8:BR8"/>
    <mergeCell ref="BT8:CO8"/>
    <mergeCell ref="B7:H7"/>
    <mergeCell ref="I7:R7"/>
    <mergeCell ref="S7:T7"/>
    <mergeCell ref="V7:W7"/>
    <mergeCell ref="Y7:AE7"/>
    <mergeCell ref="AF7:AO7"/>
    <mergeCell ref="AP7:AQ7"/>
    <mergeCell ref="AS7:AT7"/>
    <mergeCell ref="AW7:BR7"/>
    <mergeCell ref="BT9:CO9"/>
    <mergeCell ref="B10:H10"/>
    <mergeCell ref="I10:R10"/>
    <mergeCell ref="S10:T10"/>
    <mergeCell ref="V10:W10"/>
    <mergeCell ref="Y10:AE10"/>
    <mergeCell ref="AF10:AO10"/>
    <mergeCell ref="AP10:AQ10"/>
    <mergeCell ref="AS10:AT10"/>
    <mergeCell ref="AW10:BR10"/>
    <mergeCell ref="BT10:CO10"/>
    <mergeCell ref="B9:H9"/>
    <mergeCell ref="I9:R9"/>
    <mergeCell ref="S9:T9"/>
    <mergeCell ref="V9:W9"/>
    <mergeCell ref="Y9:AE9"/>
    <mergeCell ref="AF9:AO9"/>
    <mergeCell ref="AP9:AQ9"/>
    <mergeCell ref="AS9:AT9"/>
    <mergeCell ref="AW9:BR9"/>
    <mergeCell ref="BT11:CO11"/>
    <mergeCell ref="B12:H12"/>
    <mergeCell ref="I12:R12"/>
    <mergeCell ref="S12:T12"/>
    <mergeCell ref="V12:W12"/>
    <mergeCell ref="Y12:AE12"/>
    <mergeCell ref="AF12:AO12"/>
    <mergeCell ref="AP12:AQ12"/>
    <mergeCell ref="AS12:AT12"/>
    <mergeCell ref="AW12:BR12"/>
    <mergeCell ref="BT12:CO12"/>
    <mergeCell ref="B11:H11"/>
    <mergeCell ref="I11:R11"/>
    <mergeCell ref="S11:T11"/>
    <mergeCell ref="V11:W11"/>
    <mergeCell ref="Y11:AE11"/>
    <mergeCell ref="AF11:AO11"/>
    <mergeCell ref="AP11:AQ11"/>
    <mergeCell ref="AS11:AT11"/>
    <mergeCell ref="AW11:BR11"/>
    <mergeCell ref="BT13:CO13"/>
    <mergeCell ref="B14:H14"/>
    <mergeCell ref="I14:R14"/>
    <mergeCell ref="S14:T14"/>
    <mergeCell ref="V14:W14"/>
    <mergeCell ref="Y14:AE14"/>
    <mergeCell ref="AF14:AO14"/>
    <mergeCell ref="AP14:AQ14"/>
    <mergeCell ref="AS14:AT14"/>
    <mergeCell ref="AW14:BR14"/>
    <mergeCell ref="BT14:CO14"/>
    <mergeCell ref="B13:H13"/>
    <mergeCell ref="I13:R13"/>
    <mergeCell ref="S13:T13"/>
    <mergeCell ref="V13:W13"/>
    <mergeCell ref="Y13:AE13"/>
    <mergeCell ref="AF13:AO13"/>
    <mergeCell ref="AP13:AQ13"/>
    <mergeCell ref="AS13:AT13"/>
    <mergeCell ref="AW13:BR13"/>
    <mergeCell ref="BT16:CO16"/>
    <mergeCell ref="B17:H17"/>
    <mergeCell ref="I17:R17"/>
    <mergeCell ref="S17:T17"/>
    <mergeCell ref="V17:W17"/>
    <mergeCell ref="Y17:AE17"/>
    <mergeCell ref="AF17:AO17"/>
    <mergeCell ref="AP17:AQ17"/>
    <mergeCell ref="AS17:AT17"/>
    <mergeCell ref="AW17:BR17"/>
    <mergeCell ref="BT17:CO17"/>
    <mergeCell ref="B16:H16"/>
    <mergeCell ref="I16:R16"/>
    <mergeCell ref="S16:T16"/>
    <mergeCell ref="V16:W16"/>
    <mergeCell ref="Y16:AE16"/>
    <mergeCell ref="AF16:AO16"/>
    <mergeCell ref="AP16:AQ16"/>
    <mergeCell ref="AS16:AT16"/>
    <mergeCell ref="AW16:BR16"/>
    <mergeCell ref="BT18:CO18"/>
    <mergeCell ref="B19:H19"/>
    <mergeCell ref="I19:R19"/>
    <mergeCell ref="S19:T19"/>
    <mergeCell ref="V19:W19"/>
    <mergeCell ref="Y19:AE19"/>
    <mergeCell ref="AF19:AO19"/>
    <mergeCell ref="AP19:AQ19"/>
    <mergeCell ref="AS19:AT19"/>
    <mergeCell ref="AW19:BR19"/>
    <mergeCell ref="BT19:CO19"/>
    <mergeCell ref="B18:H18"/>
    <mergeCell ref="I18:R18"/>
    <mergeCell ref="S18:T18"/>
    <mergeCell ref="V18:W18"/>
    <mergeCell ref="Y18:AE18"/>
    <mergeCell ref="AF18:AO18"/>
    <mergeCell ref="AP18:AQ18"/>
    <mergeCell ref="AS18:AT18"/>
    <mergeCell ref="AW18:BR18"/>
    <mergeCell ref="BT20:CO20"/>
    <mergeCell ref="B21:H21"/>
    <mergeCell ref="I21:R21"/>
    <mergeCell ref="S21:T21"/>
    <mergeCell ref="V21:W21"/>
    <mergeCell ref="Y21:AE21"/>
    <mergeCell ref="AF21:AO21"/>
    <mergeCell ref="AP21:AQ21"/>
    <mergeCell ref="AS21:AT21"/>
    <mergeCell ref="AW21:BR21"/>
    <mergeCell ref="BT21:CO21"/>
    <mergeCell ref="B20:H20"/>
    <mergeCell ref="I20:R20"/>
    <mergeCell ref="S20:T20"/>
    <mergeCell ref="V20:W20"/>
    <mergeCell ref="Y20:AE20"/>
    <mergeCell ref="AF20:AO20"/>
    <mergeCell ref="AP20:AQ20"/>
    <mergeCell ref="AS20:AT20"/>
    <mergeCell ref="AW20:BR20"/>
    <mergeCell ref="BT22:CO22"/>
    <mergeCell ref="B23:H23"/>
    <mergeCell ref="I23:R23"/>
    <mergeCell ref="S23:T23"/>
    <mergeCell ref="V23:W23"/>
    <mergeCell ref="Y23:AE23"/>
    <mergeCell ref="AF23:AO23"/>
    <mergeCell ref="AP23:AQ23"/>
    <mergeCell ref="AS23:AT23"/>
    <mergeCell ref="AW23:BR23"/>
    <mergeCell ref="BT23:CO23"/>
    <mergeCell ref="B22:H22"/>
    <mergeCell ref="I22:R22"/>
    <mergeCell ref="S22:T22"/>
    <mergeCell ref="V22:W22"/>
    <mergeCell ref="Y22:AE22"/>
    <mergeCell ref="AF22:AO22"/>
    <mergeCell ref="AP22:AQ22"/>
    <mergeCell ref="AS22:AT22"/>
    <mergeCell ref="AW22:BR22"/>
    <mergeCell ref="BT24:CO24"/>
    <mergeCell ref="B25:H25"/>
    <mergeCell ref="I25:R25"/>
    <mergeCell ref="S25:T25"/>
    <mergeCell ref="V25:W25"/>
    <mergeCell ref="Y25:AE25"/>
    <mergeCell ref="AF25:AO25"/>
    <mergeCell ref="AP25:AQ25"/>
    <mergeCell ref="AS25:AT25"/>
    <mergeCell ref="AW25:BR25"/>
    <mergeCell ref="BT25:CO25"/>
    <mergeCell ref="B24:H24"/>
    <mergeCell ref="I24:R24"/>
    <mergeCell ref="S24:T24"/>
    <mergeCell ref="V24:W24"/>
    <mergeCell ref="Y24:AE24"/>
    <mergeCell ref="AF24:AO24"/>
    <mergeCell ref="AP24:AQ24"/>
    <mergeCell ref="AS24:AT24"/>
    <mergeCell ref="AW24:BR24"/>
    <mergeCell ref="B27:U27"/>
    <mergeCell ref="V27:W27"/>
    <mergeCell ref="Y27:AR27"/>
    <mergeCell ref="AS27:AT27"/>
    <mergeCell ref="B28:H28"/>
    <mergeCell ref="I28:R28"/>
    <mergeCell ref="S28:T28"/>
    <mergeCell ref="V28:W28"/>
    <mergeCell ref="Y28:AE28"/>
    <mergeCell ref="AF28:AO28"/>
    <mergeCell ref="AP28:AQ28"/>
    <mergeCell ref="AS28:AT28"/>
    <mergeCell ref="B29:H29"/>
    <mergeCell ref="I29:R29"/>
    <mergeCell ref="S29:T29"/>
    <mergeCell ref="V29:W29"/>
    <mergeCell ref="Y29:AE29"/>
    <mergeCell ref="AF29:AO29"/>
    <mergeCell ref="AP29:AQ29"/>
    <mergeCell ref="AS29:AT29"/>
    <mergeCell ref="B30:H30"/>
    <mergeCell ref="I30:R30"/>
    <mergeCell ref="S30:T30"/>
    <mergeCell ref="V30:W30"/>
    <mergeCell ref="Y30:AE30"/>
    <mergeCell ref="AF30:AO30"/>
    <mergeCell ref="AP30:AQ30"/>
    <mergeCell ref="AS30:AT30"/>
    <mergeCell ref="B31:H31"/>
    <mergeCell ref="I31:R31"/>
    <mergeCell ref="S31:T31"/>
    <mergeCell ref="V31:W31"/>
    <mergeCell ref="Y31:AE31"/>
    <mergeCell ref="AF31:AO31"/>
    <mergeCell ref="AP31:AQ31"/>
    <mergeCell ref="AS31:AT31"/>
    <mergeCell ref="B32:H32"/>
    <mergeCell ref="I32:R32"/>
    <mergeCell ref="S32:T32"/>
    <mergeCell ref="V32:W32"/>
    <mergeCell ref="Y32:AE32"/>
    <mergeCell ref="AF32:AO32"/>
    <mergeCell ref="AP32:AQ32"/>
    <mergeCell ref="AS32:AT32"/>
    <mergeCell ref="B33:H33"/>
    <mergeCell ref="I33:R33"/>
    <mergeCell ref="S33:T33"/>
    <mergeCell ref="V33:W33"/>
    <mergeCell ref="Y33:AE33"/>
    <mergeCell ref="AF33:AO33"/>
    <mergeCell ref="AP33:AQ33"/>
    <mergeCell ref="AS33:AT33"/>
    <mergeCell ref="B34:H34"/>
    <mergeCell ref="I34:R34"/>
    <mergeCell ref="S34:T34"/>
    <mergeCell ref="V34:W34"/>
    <mergeCell ref="Y34:AE34"/>
    <mergeCell ref="AF34:AO34"/>
    <mergeCell ref="AP34:AQ34"/>
    <mergeCell ref="AS34:AT34"/>
    <mergeCell ref="B35:H35"/>
    <mergeCell ref="I35:R35"/>
    <mergeCell ref="S35:T35"/>
    <mergeCell ref="V35:W35"/>
    <mergeCell ref="Y35:AE35"/>
    <mergeCell ref="AF35:AO35"/>
    <mergeCell ref="AP35:AQ35"/>
    <mergeCell ref="AS35:AT35"/>
    <mergeCell ref="B36:H36"/>
    <mergeCell ref="I36:R36"/>
    <mergeCell ref="S36:T36"/>
    <mergeCell ref="V36:W36"/>
    <mergeCell ref="Y36:AE36"/>
    <mergeCell ref="AF36:AO36"/>
    <mergeCell ref="AP36:AQ36"/>
    <mergeCell ref="AS36:AT36"/>
    <mergeCell ref="B37:H37"/>
    <mergeCell ref="I37:R37"/>
    <mergeCell ref="S37:T37"/>
    <mergeCell ref="V37:W37"/>
    <mergeCell ref="Y37:AE37"/>
    <mergeCell ref="AF37:AO37"/>
    <mergeCell ref="AP37:AQ37"/>
    <mergeCell ref="AS37:AT37"/>
    <mergeCell ref="B38:H38"/>
    <mergeCell ref="I38:R38"/>
    <mergeCell ref="S38:T38"/>
    <mergeCell ref="V38:W38"/>
    <mergeCell ref="Y38:AE38"/>
    <mergeCell ref="AF38:AO38"/>
    <mergeCell ref="AP38:AQ38"/>
    <mergeCell ref="AS38:AT38"/>
    <mergeCell ref="B40:H40"/>
    <mergeCell ref="I40:R40"/>
    <mergeCell ref="S40:T40"/>
    <mergeCell ref="V40:W40"/>
    <mergeCell ref="Y40:AE40"/>
    <mergeCell ref="AF40:AO40"/>
    <mergeCell ref="AP40:AQ40"/>
    <mergeCell ref="AS40:AT40"/>
    <mergeCell ref="B41:H41"/>
    <mergeCell ref="I41:R41"/>
    <mergeCell ref="S41:T41"/>
    <mergeCell ref="V41:W41"/>
    <mergeCell ref="Y41:AE41"/>
    <mergeCell ref="AF41:AO41"/>
    <mergeCell ref="AP41:AQ41"/>
    <mergeCell ref="AS41:AT41"/>
    <mergeCell ref="B42:H42"/>
    <mergeCell ref="I42:R42"/>
    <mergeCell ref="S42:T42"/>
    <mergeCell ref="V42:W42"/>
    <mergeCell ref="Y42:AE42"/>
    <mergeCell ref="AF42:AO42"/>
    <mergeCell ref="AP42:AQ42"/>
    <mergeCell ref="AS42:AT42"/>
    <mergeCell ref="B43:H43"/>
    <mergeCell ref="I43:R43"/>
    <mergeCell ref="S43:T43"/>
    <mergeCell ref="V43:W43"/>
    <mergeCell ref="Y43:AE43"/>
    <mergeCell ref="AF43:AO43"/>
    <mergeCell ref="AP43:AQ43"/>
    <mergeCell ref="AS43:AT43"/>
    <mergeCell ref="B44:H44"/>
    <mergeCell ref="I44:R44"/>
    <mergeCell ref="S44:T44"/>
    <mergeCell ref="V44:W44"/>
    <mergeCell ref="Y44:AE44"/>
    <mergeCell ref="AF44:AO44"/>
    <mergeCell ref="AP44:AQ44"/>
    <mergeCell ref="AS44:AT44"/>
    <mergeCell ref="B45:H45"/>
    <mergeCell ref="I45:R45"/>
    <mergeCell ref="S45:T45"/>
    <mergeCell ref="V45:W45"/>
    <mergeCell ref="Y45:AE45"/>
    <mergeCell ref="AF45:AO45"/>
    <mergeCell ref="AP45:AQ45"/>
    <mergeCell ref="AS45:AT45"/>
    <mergeCell ref="B46:H46"/>
    <mergeCell ref="I46:R46"/>
    <mergeCell ref="S46:T46"/>
    <mergeCell ref="V46:W46"/>
    <mergeCell ref="Y46:AE46"/>
    <mergeCell ref="AF46:AO46"/>
    <mergeCell ref="AP46:AQ46"/>
    <mergeCell ref="AS46:AT46"/>
    <mergeCell ref="B47:H47"/>
    <mergeCell ref="I47:R47"/>
    <mergeCell ref="S47:T47"/>
    <mergeCell ref="V47:W47"/>
    <mergeCell ref="Y47:AE47"/>
    <mergeCell ref="AF47:AO47"/>
    <mergeCell ref="AP47:AQ47"/>
    <mergeCell ref="AS47:AT47"/>
    <mergeCell ref="B48:H48"/>
    <mergeCell ref="I48:R48"/>
    <mergeCell ref="S48:T48"/>
    <mergeCell ref="V48:W48"/>
    <mergeCell ref="Y48:AE48"/>
    <mergeCell ref="AF48:AO48"/>
    <mergeCell ref="AP48:AQ48"/>
    <mergeCell ref="AS48:AT48"/>
    <mergeCell ref="B49:H49"/>
    <mergeCell ref="I49:R49"/>
    <mergeCell ref="S49:T49"/>
    <mergeCell ref="V49:W49"/>
    <mergeCell ref="Y49:AE49"/>
    <mergeCell ref="AF49:AO49"/>
    <mergeCell ref="AP49:AQ49"/>
    <mergeCell ref="AS49:AT49"/>
    <mergeCell ref="B51:H51"/>
    <mergeCell ref="I51:R51"/>
    <mergeCell ref="S51:T51"/>
    <mergeCell ref="V51:W51"/>
    <mergeCell ref="Y51:AE51"/>
    <mergeCell ref="AF51:AO51"/>
    <mergeCell ref="AP51:AQ51"/>
    <mergeCell ref="AS51:AT51"/>
    <mergeCell ref="B52:H52"/>
    <mergeCell ref="I52:R52"/>
    <mergeCell ref="S52:T52"/>
    <mergeCell ref="V52:W52"/>
    <mergeCell ref="Y52:AE52"/>
    <mergeCell ref="AF52:AO52"/>
    <mergeCell ref="AP52:AQ52"/>
    <mergeCell ref="AS52:AT52"/>
    <mergeCell ref="B53:H53"/>
    <mergeCell ref="I53:R53"/>
    <mergeCell ref="S53:T53"/>
    <mergeCell ref="V53:W53"/>
    <mergeCell ref="Y53:AE53"/>
    <mergeCell ref="AF53:AO53"/>
    <mergeCell ref="AP53:AQ53"/>
    <mergeCell ref="AS53:AT53"/>
    <mergeCell ref="B54:H54"/>
    <mergeCell ref="I54:R54"/>
    <mergeCell ref="S54:T54"/>
    <mergeCell ref="V54:W54"/>
    <mergeCell ref="Y54:AE54"/>
    <mergeCell ref="AF54:AO54"/>
    <mergeCell ref="AP54:AQ54"/>
    <mergeCell ref="AS54:AT54"/>
    <mergeCell ref="B55:H55"/>
    <mergeCell ref="I55:R55"/>
    <mergeCell ref="S55:T55"/>
    <mergeCell ref="V55:W55"/>
    <mergeCell ref="Y55:AE55"/>
    <mergeCell ref="AF55:AO55"/>
    <mergeCell ref="AP55:AQ55"/>
    <mergeCell ref="AS55:AT55"/>
    <mergeCell ref="B56:H56"/>
    <mergeCell ref="I56:R56"/>
    <mergeCell ref="S56:T56"/>
    <mergeCell ref="V56:W56"/>
    <mergeCell ref="Y56:AE56"/>
    <mergeCell ref="AF56:AO56"/>
    <mergeCell ref="AP56:AQ56"/>
    <mergeCell ref="AS56:AT56"/>
    <mergeCell ref="B57:H57"/>
    <mergeCell ref="I57:R57"/>
    <mergeCell ref="S57:T57"/>
    <mergeCell ref="V57:W57"/>
    <mergeCell ref="Y57:AE57"/>
    <mergeCell ref="AF57:AO57"/>
    <mergeCell ref="AP57:AQ57"/>
    <mergeCell ref="AS57:AT57"/>
    <mergeCell ref="B58:H58"/>
    <mergeCell ref="I58:R58"/>
    <mergeCell ref="S58:T58"/>
    <mergeCell ref="V58:W58"/>
    <mergeCell ref="Y58:AE58"/>
    <mergeCell ref="AF58:AO58"/>
    <mergeCell ref="AP58:AQ58"/>
    <mergeCell ref="AS58:AT58"/>
    <mergeCell ref="B59:H59"/>
    <mergeCell ref="I59:R59"/>
    <mergeCell ref="S59:T59"/>
    <mergeCell ref="V59:W59"/>
    <mergeCell ref="Y59:AE59"/>
    <mergeCell ref="AF59:AO59"/>
    <mergeCell ref="AP59:AQ59"/>
    <mergeCell ref="AS59:AT59"/>
    <mergeCell ref="B60:H60"/>
    <mergeCell ref="I60:R60"/>
    <mergeCell ref="S60:T60"/>
    <mergeCell ref="V60:W60"/>
    <mergeCell ref="Y60:AE60"/>
    <mergeCell ref="AF60:AO60"/>
    <mergeCell ref="AP60:AQ60"/>
    <mergeCell ref="AS60:AT60"/>
    <mergeCell ref="B62:H62"/>
    <mergeCell ref="I62:R62"/>
    <mergeCell ref="S62:T62"/>
    <mergeCell ref="V62:W62"/>
    <mergeCell ref="Y62:AE62"/>
    <mergeCell ref="AF62:AO62"/>
    <mergeCell ref="AP62:AQ62"/>
    <mergeCell ref="AS62:AT62"/>
    <mergeCell ref="B63:H63"/>
    <mergeCell ref="I63:R63"/>
    <mergeCell ref="S63:T63"/>
    <mergeCell ref="V63:W63"/>
    <mergeCell ref="Y63:AE63"/>
    <mergeCell ref="AF63:AO63"/>
    <mergeCell ref="AP63:AQ63"/>
    <mergeCell ref="AS63:AT63"/>
    <mergeCell ref="B64:H64"/>
    <mergeCell ref="I64:R64"/>
    <mergeCell ref="S64:T64"/>
    <mergeCell ref="V64:W64"/>
    <mergeCell ref="Y64:AE64"/>
    <mergeCell ref="AF64:AO64"/>
    <mergeCell ref="AP64:AQ64"/>
    <mergeCell ref="AS64:AT64"/>
    <mergeCell ref="B65:H65"/>
    <mergeCell ref="I65:R65"/>
    <mergeCell ref="S65:T65"/>
    <mergeCell ref="V65:W65"/>
    <mergeCell ref="Y65:AE65"/>
    <mergeCell ref="AF65:AO65"/>
    <mergeCell ref="AP65:AQ65"/>
    <mergeCell ref="AS65:AT65"/>
    <mergeCell ref="B66:H66"/>
    <mergeCell ref="I66:R66"/>
    <mergeCell ref="S66:T66"/>
    <mergeCell ref="V66:W66"/>
    <mergeCell ref="Y66:AE66"/>
    <mergeCell ref="AF66:AO66"/>
    <mergeCell ref="AP66:AQ66"/>
    <mergeCell ref="AS66:AT66"/>
    <mergeCell ref="B67:H67"/>
    <mergeCell ref="I67:R67"/>
    <mergeCell ref="S67:T67"/>
    <mergeCell ref="V67:W67"/>
    <mergeCell ref="Y67:AE67"/>
    <mergeCell ref="AF67:AO67"/>
    <mergeCell ref="AP67:AQ67"/>
    <mergeCell ref="AS67:AT67"/>
    <mergeCell ref="B68:H68"/>
    <mergeCell ref="I68:R68"/>
    <mergeCell ref="S68:T68"/>
    <mergeCell ref="V68:W68"/>
    <mergeCell ref="Y68:AE68"/>
    <mergeCell ref="AF68:AO68"/>
    <mergeCell ref="AP68:AQ68"/>
    <mergeCell ref="AS68:AT68"/>
    <mergeCell ref="B69:H69"/>
    <mergeCell ref="I69:R69"/>
    <mergeCell ref="S69:T69"/>
    <mergeCell ref="V69:W69"/>
    <mergeCell ref="Y69:AE69"/>
    <mergeCell ref="AF69:AO69"/>
    <mergeCell ref="AP69:AQ69"/>
    <mergeCell ref="AS69:AT69"/>
    <mergeCell ref="B70:H70"/>
    <mergeCell ref="I70:R70"/>
    <mergeCell ref="S70:T70"/>
    <mergeCell ref="V70:W70"/>
    <mergeCell ref="Y70:AE70"/>
    <mergeCell ref="AF70:AO70"/>
    <mergeCell ref="AP70:AQ70"/>
    <mergeCell ref="AS70:AT70"/>
    <mergeCell ref="B71:H71"/>
    <mergeCell ref="I71:R71"/>
    <mergeCell ref="S71:T71"/>
    <mergeCell ref="V71:W71"/>
    <mergeCell ref="Y71:AE71"/>
    <mergeCell ref="AF71:AO71"/>
    <mergeCell ref="AP71:AQ71"/>
    <mergeCell ref="AS71:AT71"/>
    <mergeCell ref="B73:H73"/>
    <mergeCell ref="I73:R73"/>
    <mergeCell ref="S73:T73"/>
    <mergeCell ref="V73:W73"/>
    <mergeCell ref="Y73:AE73"/>
    <mergeCell ref="AF73:AO73"/>
    <mergeCell ref="AP73:AQ73"/>
    <mergeCell ref="AS73:AT73"/>
    <mergeCell ref="B74:H74"/>
    <mergeCell ref="I74:R74"/>
    <mergeCell ref="S74:T74"/>
    <mergeCell ref="V74:W74"/>
    <mergeCell ref="Y74:AE74"/>
    <mergeCell ref="AF74:AO74"/>
    <mergeCell ref="AP74:AQ74"/>
    <mergeCell ref="AS74:AT74"/>
    <mergeCell ref="B75:H75"/>
    <mergeCell ref="I75:R75"/>
    <mergeCell ref="S75:T75"/>
    <mergeCell ref="V75:W75"/>
    <mergeCell ref="Y75:AE75"/>
    <mergeCell ref="AF75:AO75"/>
    <mergeCell ref="AP75:AQ75"/>
    <mergeCell ref="AS75:AT75"/>
    <mergeCell ref="B76:H76"/>
    <mergeCell ref="I76:R76"/>
    <mergeCell ref="S76:T76"/>
    <mergeCell ref="V76:W76"/>
    <mergeCell ref="Y76:AE76"/>
    <mergeCell ref="AF76:AO76"/>
    <mergeCell ref="AP76:AQ76"/>
    <mergeCell ref="AS76:AT76"/>
    <mergeCell ref="B77:H77"/>
    <mergeCell ref="I77:R77"/>
    <mergeCell ref="S77:T77"/>
    <mergeCell ref="V77:W77"/>
    <mergeCell ref="Y77:AE77"/>
    <mergeCell ref="AF77:AO77"/>
    <mergeCell ref="AP77:AQ77"/>
    <mergeCell ref="AS77:AT77"/>
    <mergeCell ref="B78:H78"/>
    <mergeCell ref="I78:R78"/>
    <mergeCell ref="S78:T78"/>
    <mergeCell ref="V78:W78"/>
    <mergeCell ref="Y78:AE78"/>
    <mergeCell ref="AF78:AO78"/>
    <mergeCell ref="AP78:AQ78"/>
    <mergeCell ref="AS78:AT78"/>
    <mergeCell ref="B79:H79"/>
    <mergeCell ref="I79:R79"/>
    <mergeCell ref="S79:T79"/>
    <mergeCell ref="V79:W79"/>
    <mergeCell ref="Y79:AE79"/>
    <mergeCell ref="AF79:AO79"/>
    <mergeCell ref="AP79:AQ79"/>
    <mergeCell ref="AS79:AT79"/>
    <mergeCell ref="B80:H80"/>
    <mergeCell ref="I80:R80"/>
    <mergeCell ref="S80:T80"/>
    <mergeCell ref="V80:W80"/>
    <mergeCell ref="Y80:AE80"/>
    <mergeCell ref="AF80:AO80"/>
    <mergeCell ref="AP80:AQ80"/>
    <mergeCell ref="AS80:AT80"/>
    <mergeCell ref="B84:I84"/>
    <mergeCell ref="J84:K84"/>
    <mergeCell ref="M84:T84"/>
    <mergeCell ref="U84:W84"/>
    <mergeCell ref="Y84:AF84"/>
    <mergeCell ref="AG84:AH84"/>
    <mergeCell ref="AJ84:AQ84"/>
    <mergeCell ref="AR84:AT84"/>
    <mergeCell ref="B81:H81"/>
    <mergeCell ref="I81:R81"/>
    <mergeCell ref="S81:T81"/>
    <mergeCell ref="V81:W81"/>
    <mergeCell ref="Y81:AE81"/>
    <mergeCell ref="AF81:AO81"/>
    <mergeCell ref="AP81:AQ81"/>
    <mergeCell ref="AS81:AT81"/>
    <mergeCell ref="B82:H82"/>
    <mergeCell ref="I82:R82"/>
    <mergeCell ref="S82:T82"/>
    <mergeCell ref="V82:W82"/>
    <mergeCell ref="Y82:AE82"/>
    <mergeCell ref="AF82:AO82"/>
    <mergeCell ref="AP82:AQ82"/>
    <mergeCell ref="AS82:AT82"/>
  </mergeCells>
  <phoneticPr fontId="103" type="noConversion"/>
  <dataValidations count="1">
    <dataValidation type="list" allowBlank="1" showInputMessage="1" showErrorMessage="1" sqref="V27:W27 AS27:AT27" xr:uid="{00000000-0002-0000-0500-000000000000}">
      <formula1>"无效,有效"</formula1>
    </dataValidation>
  </dataValidations>
  <pageMargins left="0.75" right="0.75" top="1" bottom="1" header="0.51180555555555596" footer="0.51180555555555596"/>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79998168889431442"/>
  </sheetPr>
  <dimension ref="B1:AD53"/>
  <sheetViews>
    <sheetView workbookViewId="0">
      <selection activeCell="W17" sqref="W17"/>
    </sheetView>
  </sheetViews>
  <sheetFormatPr defaultColWidth="9" defaultRowHeight="16.5" x14ac:dyDescent="0.25"/>
  <cols>
    <col min="1" max="1" width="3.08984375" style="92" customWidth="1"/>
    <col min="2" max="2" width="1.6328125" style="92" customWidth="1"/>
    <col min="3" max="18" width="5.6328125" style="92" customWidth="1"/>
    <col min="19" max="19" width="1.6328125" style="92" customWidth="1"/>
    <col min="20" max="20" width="3.08984375" style="92" customWidth="1"/>
    <col min="21" max="21" width="2.36328125" style="93" customWidth="1"/>
    <col min="22" max="22" width="0.81640625" style="93" customWidth="1"/>
    <col min="23" max="23" width="15.6328125" style="92" customWidth="1"/>
    <col min="24" max="24" width="3.08984375" style="92" customWidth="1"/>
    <col min="25" max="25" width="2.36328125" style="92" customWidth="1"/>
    <col min="26" max="26" width="0.81640625" style="92" customWidth="1"/>
    <col min="27" max="27" width="15.6328125" style="92" customWidth="1"/>
    <col min="28" max="28" width="5.6328125" style="92" customWidth="1"/>
    <col min="29" max="30" width="3.6328125" style="92" customWidth="1"/>
    <col min="31" max="16384" width="9" style="92"/>
  </cols>
  <sheetData>
    <row r="1" spans="2:30" ht="17.5" customHeight="1" x14ac:dyDescent="0.25"/>
    <row r="2" spans="2:30" ht="10" customHeight="1" x14ac:dyDescent="0.25">
      <c r="B2" s="486"/>
      <c r="C2" s="487"/>
      <c r="D2" s="487"/>
      <c r="E2" s="487"/>
      <c r="F2" s="487"/>
      <c r="G2" s="487"/>
      <c r="H2" s="487"/>
      <c r="I2" s="487"/>
      <c r="J2" s="487"/>
      <c r="K2" s="487"/>
      <c r="L2" s="487"/>
      <c r="M2" s="487"/>
      <c r="N2" s="487"/>
      <c r="O2" s="487"/>
      <c r="P2" s="487"/>
      <c r="Q2" s="487"/>
      <c r="R2" s="487"/>
      <c r="S2" s="488"/>
    </row>
    <row r="3" spans="2:30" ht="17.5" customHeight="1" x14ac:dyDescent="0.25">
      <c r="B3" s="474"/>
      <c r="C3" s="476" t="str">
        <f>IFERROR(IF(AA5&lt;&gt;"",AA5,(IF(W5=VLOOKUP(W5,列表!$B$2:$L$557,11,FALSE),W5,""))),"")</f>
        <v>火焰刀</v>
      </c>
      <c r="D3" s="476"/>
      <c r="E3" s="476"/>
      <c r="F3" s="476"/>
      <c r="G3" s="476"/>
      <c r="H3" s="476"/>
      <c r="I3" s="476"/>
      <c r="J3" s="476"/>
      <c r="K3" s="476"/>
      <c r="L3" s="476"/>
      <c r="M3" s="476"/>
      <c r="N3" s="476"/>
      <c r="O3" s="476"/>
      <c r="P3" s="476"/>
      <c r="Q3" s="476"/>
      <c r="R3" s="476"/>
      <c r="S3" s="475"/>
    </row>
    <row r="4" spans="2:30" ht="17.5" customHeight="1" x14ac:dyDescent="0.25">
      <c r="B4" s="474"/>
      <c r="C4" s="476"/>
      <c r="D4" s="476"/>
      <c r="E4" s="476"/>
      <c r="F4" s="476"/>
      <c r="G4" s="476"/>
      <c r="H4" s="476"/>
      <c r="I4" s="476"/>
      <c r="J4" s="476"/>
      <c r="K4" s="476"/>
      <c r="L4" s="476"/>
      <c r="M4" s="476"/>
      <c r="N4" s="476"/>
      <c r="O4" s="476"/>
      <c r="P4" s="476"/>
      <c r="Q4" s="476"/>
      <c r="R4" s="476"/>
      <c r="S4" s="475"/>
      <c r="T4" s="489" t="s">
        <v>3088</v>
      </c>
      <c r="U4" s="490"/>
      <c r="V4" s="490"/>
      <c r="W4" s="491"/>
      <c r="X4" s="299"/>
      <c r="Y4" s="299"/>
      <c r="Z4" s="299"/>
      <c r="AA4" s="299"/>
    </row>
    <row r="5" spans="2:30" ht="17.5" customHeight="1" x14ac:dyDescent="0.25">
      <c r="B5" s="474"/>
      <c r="C5" s="476"/>
      <c r="D5" s="476"/>
      <c r="E5" s="476"/>
      <c r="F5" s="476"/>
      <c r="G5" s="476"/>
      <c r="H5" s="476"/>
      <c r="I5" s="476"/>
      <c r="J5" s="476"/>
      <c r="K5" s="476"/>
      <c r="L5" s="476"/>
      <c r="M5" s="476"/>
      <c r="N5" s="476"/>
      <c r="O5" s="476"/>
      <c r="P5" s="476"/>
      <c r="Q5" s="476"/>
      <c r="R5" s="476"/>
      <c r="S5" s="475"/>
      <c r="T5" s="494"/>
      <c r="U5" s="95" t="str">
        <f>IF(W5="","","Lv")</f>
        <v>Lv</v>
      </c>
      <c r="V5" s="95"/>
      <c r="W5" s="489" t="str">
        <f>IFERROR(VLOOKUP(法术书目录!$O$1,法术书目录!$A:$C,2,FALSE),"空白标签")</f>
        <v>火焰刀</v>
      </c>
      <c r="X5" s="497" t="s">
        <v>3089</v>
      </c>
      <c r="Y5" s="95" t="str">
        <f>IF(AA5="","","Lv")</f>
        <v/>
      </c>
      <c r="Z5" s="95"/>
      <c r="AA5" s="245"/>
    </row>
    <row r="6" spans="2:30" ht="17.5" customHeight="1" x14ac:dyDescent="0.25">
      <c r="B6" s="474"/>
      <c r="C6" s="476"/>
      <c r="D6" s="476"/>
      <c r="E6" s="476"/>
      <c r="F6" s="476"/>
      <c r="G6" s="476"/>
      <c r="H6" s="476"/>
      <c r="I6" s="476"/>
      <c r="J6" s="476"/>
      <c r="K6" s="476"/>
      <c r="L6" s="476"/>
      <c r="M6" s="476"/>
      <c r="N6" s="476"/>
      <c r="O6" s="476"/>
      <c r="P6" s="476"/>
      <c r="Q6" s="476"/>
      <c r="R6" s="476"/>
      <c r="S6" s="475"/>
      <c r="T6" s="495"/>
      <c r="U6" s="96">
        <f>IFERROR(VLOOKUP((VLOOKUP(W5,列表!$B:$T,13,FALSE)),法术书目录!$Q$1:$R$10,2,FALSE),"")</f>
        <v>2</v>
      </c>
      <c r="V6" s="96"/>
      <c r="W6" s="496"/>
      <c r="X6" s="498"/>
      <c r="Y6" s="96" t="str">
        <f>IFERROR(VLOOKUP((VLOOKUP(AA5,列表!$B:$T,13,FALSE)),法术书目录!$Q$1:$R$10,2,FALSE),"")</f>
        <v/>
      </c>
      <c r="Z6" s="96"/>
      <c r="AA6" s="251"/>
    </row>
    <row r="7" spans="2:30" ht="17.5" customHeight="1" x14ac:dyDescent="0.25">
      <c r="B7" s="474"/>
      <c r="C7" s="464"/>
      <c r="D7" s="464"/>
      <c r="E7" s="464"/>
      <c r="F7" s="464"/>
      <c r="G7" s="464"/>
      <c r="H7" s="464"/>
      <c r="I7" s="464"/>
      <c r="J7" s="464"/>
      <c r="K7" s="464"/>
      <c r="L7" s="464"/>
      <c r="M7" s="464"/>
      <c r="N7" s="464"/>
      <c r="O7" s="464"/>
      <c r="P7" s="464"/>
      <c r="Q7" s="464"/>
      <c r="R7" s="464"/>
      <c r="S7" s="475"/>
      <c r="T7" s="492" t="s">
        <v>3090</v>
      </c>
      <c r="U7" s="493"/>
      <c r="V7" s="493"/>
      <c r="W7" s="492"/>
      <c r="X7" s="492"/>
      <c r="Y7" s="492"/>
      <c r="Z7" s="492"/>
      <c r="AA7" s="492"/>
    </row>
    <row r="8" spans="2:30" ht="17.5" customHeight="1" x14ac:dyDescent="0.25">
      <c r="B8" s="474"/>
      <c r="C8" s="465" t="str">
        <f>IFERROR(VLOOKUP(C3,列表!$B:$T,12,FALSE),"")</f>
        <v>Flame Blade</v>
      </c>
      <c r="D8" s="466"/>
      <c r="E8" s="466"/>
      <c r="F8" s="466"/>
      <c r="G8" s="466"/>
      <c r="H8" s="466"/>
      <c r="I8" s="466"/>
      <c r="J8" s="466"/>
      <c r="K8" s="94"/>
      <c r="L8" s="464"/>
      <c r="M8" s="464"/>
      <c r="N8" s="464"/>
      <c r="O8" s="464" t="str">
        <f>IFERROR(VLOOKUP(C3,列表!$B:$T,2,FALSE),"")</f>
        <v>出自：PHB</v>
      </c>
      <c r="P8" s="464"/>
      <c r="Q8" s="464"/>
      <c r="R8" s="464"/>
      <c r="S8" s="475"/>
      <c r="T8" s="97">
        <f>IF(法术书目录!C1&lt;&gt;"QuQ",AC8,"")</f>
        <v>1</v>
      </c>
      <c r="U8" s="98">
        <f>IFERROR(VLOOKUP((VLOOKUP(W8,列表!$B:$T,13,FALSE)),法术书目录!$Q$1:$R$10,2,FALSE),"")</f>
        <v>0</v>
      </c>
      <c r="V8" s="99" t="str">
        <f>法术书目录!D1</f>
        <v/>
      </c>
      <c r="W8" s="100" t="s">
        <v>3199</v>
      </c>
      <c r="X8" s="101">
        <f>IF(法术书目录!C46&lt;&gt;"QuQ",AD8,"")</f>
        <v>46</v>
      </c>
      <c r="Y8" s="102" t="str">
        <f>IFERROR(VLOOKUP((VLOOKUP(AA8,列表!$B:$T,13,FALSE)),法术书目录!$Q$1:$R$10,2,FALSE),"")</f>
        <v/>
      </c>
      <c r="Z8" s="103" t="str">
        <f>法术书目录!D46</f>
        <v/>
      </c>
      <c r="AA8" s="100"/>
      <c r="AC8" s="104">
        <v>1</v>
      </c>
      <c r="AD8" s="104">
        <v>46</v>
      </c>
    </row>
    <row r="9" spans="2:30" ht="17.5" customHeight="1" x14ac:dyDescent="0.25">
      <c r="B9" s="474"/>
      <c r="C9" s="469" t="str">
        <f>IF(E9&lt;&gt;"","适用职业：","")</f>
        <v>适用职业：</v>
      </c>
      <c r="D9" s="469"/>
      <c r="E9" s="468" t="str">
        <f>IFERROR(VLOOKUP(C3,列表!$B:$T,3,FALSE),"")</f>
        <v>德鲁伊</v>
      </c>
      <c r="F9" s="468"/>
      <c r="G9" s="468"/>
      <c r="H9" s="468"/>
      <c r="I9" s="468"/>
      <c r="J9" s="468"/>
      <c r="K9" s="469" t="str">
        <f>IF(M9&lt;&gt;"","等级：","")</f>
        <v>等级：</v>
      </c>
      <c r="L9" s="469"/>
      <c r="M9" s="468" t="str">
        <f>IFERROR(VLOOKUP(C3,列表!$B:$T,13,FALSE),"")</f>
        <v>2环</v>
      </c>
      <c r="N9" s="468"/>
      <c r="O9" s="469" t="str">
        <f>IF(Q9&lt;&gt;"","系别：","")</f>
        <v>系别：</v>
      </c>
      <c r="P9" s="469"/>
      <c r="Q9" s="468" t="str">
        <f>IFERROR(VLOOKUP(C3,列表!$B:$T,14,FALSE),"")</f>
        <v>塑能</v>
      </c>
      <c r="R9" s="468"/>
      <c r="S9" s="475"/>
      <c r="T9" s="97">
        <f>IF(法术书目录!C2&lt;&gt;"QuQ",AC9,"")</f>
        <v>2</v>
      </c>
      <c r="U9" s="98">
        <f>IFERROR(VLOOKUP((VLOOKUP(W9,列表!$B:$T,13,FALSE)),法术书目录!$Q$1:$R$10,2,FALSE),"")</f>
        <v>0</v>
      </c>
      <c r="V9" s="99" t="str">
        <f>法术书目录!D2</f>
        <v/>
      </c>
      <c r="W9" s="100" t="s">
        <v>3123</v>
      </c>
      <c r="X9" s="101">
        <f>IF(法术书目录!C47&lt;&gt;"QuQ",AD9,"")</f>
        <v>47</v>
      </c>
      <c r="Y9" s="102" t="str">
        <f>IFERROR(VLOOKUP((VLOOKUP(AA9,列表!$B:$T,13,FALSE)),法术书目录!$Q$1:$R$10,2,FALSE),"")</f>
        <v/>
      </c>
      <c r="Z9" s="103" t="str">
        <f>法术书目录!D47</f>
        <v/>
      </c>
      <c r="AA9" s="100"/>
      <c r="AC9" s="104">
        <v>2</v>
      </c>
      <c r="AD9" s="104">
        <v>47</v>
      </c>
    </row>
    <row r="10" spans="2:30" ht="17.5" customHeight="1" x14ac:dyDescent="0.25">
      <c r="B10" s="474"/>
      <c r="C10" s="469"/>
      <c r="D10" s="469"/>
      <c r="E10" s="468"/>
      <c r="F10" s="468"/>
      <c r="G10" s="468"/>
      <c r="H10" s="468"/>
      <c r="I10" s="468"/>
      <c r="J10" s="468"/>
      <c r="K10" s="469"/>
      <c r="L10" s="469"/>
      <c r="M10" s="468"/>
      <c r="N10" s="468"/>
      <c r="O10" s="469"/>
      <c r="P10" s="469"/>
      <c r="Q10" s="468"/>
      <c r="R10" s="468"/>
      <c r="S10" s="475"/>
      <c r="T10" s="97">
        <f>IF(法术书目录!C3&lt;&gt;"QuQ",AC10,"")</f>
        <v>3</v>
      </c>
      <c r="U10" s="98">
        <f>IFERROR(VLOOKUP((VLOOKUP(W10,列表!$B:$T,13,FALSE)),法术书目录!$Q$1:$R$10,2,FALSE),"")</f>
        <v>1</v>
      </c>
      <c r="V10" s="99" t="str">
        <f>法术书目录!D3</f>
        <v/>
      </c>
      <c r="W10" s="100" t="s">
        <v>3147</v>
      </c>
      <c r="X10" s="101">
        <f>IF(法术书目录!C48&lt;&gt;"QuQ",AD10,"")</f>
        <v>48</v>
      </c>
      <c r="Y10" s="102" t="str">
        <f>IFERROR(VLOOKUP((VLOOKUP(AA10,列表!$B:$T,13,FALSE)),法术书目录!$Q$1:$R$10,2,FALSE),"")</f>
        <v/>
      </c>
      <c r="Z10" s="103" t="str">
        <f>法术书目录!D48</f>
        <v/>
      </c>
      <c r="AA10" s="100"/>
      <c r="AC10" s="104">
        <v>3</v>
      </c>
      <c r="AD10" s="104">
        <v>48</v>
      </c>
    </row>
    <row r="11" spans="2:30" ht="17.5" customHeight="1" x14ac:dyDescent="0.25">
      <c r="B11" s="474"/>
      <c r="C11" s="469" t="str">
        <f>IF(E11&lt;&gt;"","施法时间：","")</f>
        <v>施法时间：</v>
      </c>
      <c r="D11" s="469"/>
      <c r="E11" s="467" t="str">
        <f>IFERROR(VLOOKUP(C3,列表!$B:$T,5,FALSE),"")</f>
        <v>1附赠动作</v>
      </c>
      <c r="F11" s="467"/>
      <c r="G11" s="467"/>
      <c r="H11" s="467"/>
      <c r="I11" s="467"/>
      <c r="J11" s="467"/>
      <c r="K11" s="469" t="str">
        <f>IF(M11&lt;&gt;"","施法距离：","")</f>
        <v>施法距离：</v>
      </c>
      <c r="L11" s="469"/>
      <c r="M11" s="468" t="str">
        <f>IFERROR(VLOOKUP(C3,列表!$B:$T,6,FALSE),"")</f>
        <v>自身</v>
      </c>
      <c r="N11" s="468"/>
      <c r="O11" s="468"/>
      <c r="P11" s="468"/>
      <c r="Q11" s="468"/>
      <c r="R11" s="468"/>
      <c r="S11" s="475"/>
      <c r="T11" s="97">
        <f>IF(法术书目录!C4&lt;&gt;"QuQ",AC11,"")</f>
        <v>4</v>
      </c>
      <c r="U11" s="98">
        <f>IFERROR(VLOOKUP((VLOOKUP(W11,列表!$B:$T,13,FALSE)),法术书目录!$Q$1:$R$10,2,FALSE),"")</f>
        <v>1</v>
      </c>
      <c r="V11" s="99" t="str">
        <f>法术书目录!D4</f>
        <v/>
      </c>
      <c r="W11" s="100" t="s">
        <v>3234</v>
      </c>
      <c r="X11" s="101">
        <f>IF(法术书目录!C49&lt;&gt;"QuQ",AD11,"")</f>
        <v>49</v>
      </c>
      <c r="Y11" s="102" t="str">
        <f>IFERROR(VLOOKUP((VLOOKUP(AA11,列表!$B:$T,13,FALSE)),法术书目录!$Q$1:$R$10,2,FALSE),"")</f>
        <v/>
      </c>
      <c r="Z11" s="103" t="str">
        <f>法术书目录!D49</f>
        <v/>
      </c>
      <c r="AA11" s="100"/>
      <c r="AC11" s="104">
        <v>4</v>
      </c>
      <c r="AD11" s="104">
        <v>49</v>
      </c>
    </row>
    <row r="12" spans="2:30" ht="17.5" customHeight="1" x14ac:dyDescent="0.25">
      <c r="B12" s="474"/>
      <c r="C12" s="469"/>
      <c r="D12" s="469"/>
      <c r="E12" s="467"/>
      <c r="F12" s="467"/>
      <c r="G12" s="467"/>
      <c r="H12" s="467"/>
      <c r="I12" s="467"/>
      <c r="J12" s="467"/>
      <c r="K12" s="469"/>
      <c r="L12" s="469"/>
      <c r="M12" s="468"/>
      <c r="N12" s="468"/>
      <c r="O12" s="468"/>
      <c r="P12" s="468"/>
      <c r="Q12" s="468"/>
      <c r="R12" s="468"/>
      <c r="S12" s="475"/>
      <c r="T12" s="97">
        <f>IF(法术书目录!C5&lt;&gt;"QuQ",AC12,"")</f>
        <v>5</v>
      </c>
      <c r="U12" s="98">
        <f>IFERROR(VLOOKUP((VLOOKUP(W12,列表!$B:$T,13,FALSE)),法术书目录!$Q$1:$R$10,2,FALSE),"")</f>
        <v>1</v>
      </c>
      <c r="V12" s="99" t="str">
        <f>法术书目录!D5</f>
        <v/>
      </c>
      <c r="W12" s="100" t="s">
        <v>3237</v>
      </c>
      <c r="X12" s="101">
        <f>IF(法术书目录!C50&lt;&gt;"QuQ",AD12,"")</f>
        <v>50</v>
      </c>
      <c r="Y12" s="102" t="str">
        <f>IFERROR(VLOOKUP((VLOOKUP(AA12,列表!$B:$T,13,FALSE)),法术书目录!$Q$1:$R$10,2,FALSE),"")</f>
        <v/>
      </c>
      <c r="Z12" s="103" t="str">
        <f>法术书目录!D50</f>
        <v/>
      </c>
      <c r="AA12" s="100"/>
      <c r="AC12" s="104">
        <v>5</v>
      </c>
      <c r="AD12" s="104">
        <v>50</v>
      </c>
    </row>
    <row r="13" spans="2:30" ht="17.5" customHeight="1" x14ac:dyDescent="0.25">
      <c r="B13" s="474"/>
      <c r="C13" s="469" t="str">
        <f>IF(E13&lt;&gt;"","法术成分：","")</f>
        <v>法术成分：</v>
      </c>
      <c r="D13" s="469"/>
      <c r="E13" s="299" t="str">
        <f>IFERROR(VLOOKUP(C3,列表!$B:$T,15,FALSE),"")</f>
        <v>言语（V）姿势（S）材料（M）</v>
      </c>
      <c r="F13" s="469" t="str">
        <f>IF(H13&lt;&gt;"","法术材料：","")</f>
        <v>法术材料：</v>
      </c>
      <c r="G13" s="469"/>
      <c r="H13" s="470" t="str">
        <f>IFERROR(IF(VLOOKUP(C3,列表!$B:$T,16,FALSE)=0,"",VLOOKUP(C3,列表!$B:$T,16,FALSE)),"")</f>
        <v>（漆树的叶子）</v>
      </c>
      <c r="I13" s="470"/>
      <c r="J13" s="470"/>
      <c r="K13" s="470"/>
      <c r="L13" s="470"/>
      <c r="M13" s="470"/>
      <c r="N13" s="470"/>
      <c r="O13" s="470"/>
      <c r="P13" s="470"/>
      <c r="Q13" s="470"/>
      <c r="R13" s="470"/>
      <c r="S13" s="475"/>
      <c r="T13" s="97">
        <f>IF(法术书目录!C6&lt;&gt;"QuQ",AC13,"")</f>
        <v>6</v>
      </c>
      <c r="U13" s="98">
        <f>IFERROR(VLOOKUP((VLOOKUP(W13,列表!$B:$T,13,FALSE)),法术书目录!$Q$1:$R$10,2,FALSE),"")</f>
        <v>1</v>
      </c>
      <c r="V13" s="99" t="str">
        <f>法术书目录!D6</f>
        <v/>
      </c>
      <c r="W13" s="100" t="s">
        <v>3184</v>
      </c>
      <c r="X13" s="101">
        <f>IF(法术书目录!C51&lt;&gt;"QuQ",AD13,"")</f>
        <v>51</v>
      </c>
      <c r="Y13" s="102" t="str">
        <f>IFERROR(VLOOKUP((VLOOKUP(AA13,列表!$B:$T,13,FALSE)),法术书目录!$Q$1:$R$10,2,FALSE),"")</f>
        <v/>
      </c>
      <c r="Z13" s="103" t="str">
        <f>法术书目录!D51</f>
        <v/>
      </c>
      <c r="AA13" s="100"/>
      <c r="AC13" s="104">
        <v>6</v>
      </c>
      <c r="AD13" s="104">
        <v>51</v>
      </c>
    </row>
    <row r="14" spans="2:30" ht="17.5" customHeight="1" x14ac:dyDescent="0.25">
      <c r="B14" s="474"/>
      <c r="C14" s="469"/>
      <c r="D14" s="469"/>
      <c r="E14" s="299"/>
      <c r="F14" s="469"/>
      <c r="G14" s="469"/>
      <c r="H14" s="470"/>
      <c r="I14" s="470"/>
      <c r="J14" s="470"/>
      <c r="K14" s="470"/>
      <c r="L14" s="470"/>
      <c r="M14" s="470"/>
      <c r="N14" s="470"/>
      <c r="O14" s="470"/>
      <c r="P14" s="470"/>
      <c r="Q14" s="470"/>
      <c r="R14" s="470"/>
      <c r="S14" s="475"/>
      <c r="T14" s="97">
        <f>IF(法术书目录!C7&lt;&gt;"QuQ",AC14,"")</f>
        <v>7</v>
      </c>
      <c r="U14" s="98">
        <f>IFERROR(VLOOKUP((VLOOKUP(W14,列表!$B:$T,13,FALSE)),法术书目录!$Q$1:$R$10,2,FALSE),"")</f>
        <v>2</v>
      </c>
      <c r="V14" s="99" t="str">
        <f>法术书目录!D7</f>
        <v>!</v>
      </c>
      <c r="W14" s="100" t="s">
        <v>3231</v>
      </c>
      <c r="X14" s="101">
        <f>IF(法术书目录!C52&lt;&gt;"QuQ",AD14,"")</f>
        <v>52</v>
      </c>
      <c r="Y14" s="102" t="str">
        <f>IFERROR(VLOOKUP((VLOOKUP(AA14,列表!$B:$T,13,FALSE)),法术书目录!$Q$1:$R$10,2,FALSE),"")</f>
        <v/>
      </c>
      <c r="Z14" s="103" t="str">
        <f>法术书目录!D52</f>
        <v/>
      </c>
      <c r="AA14" s="100"/>
      <c r="AC14" s="104">
        <v>7</v>
      </c>
      <c r="AD14" s="104">
        <v>52</v>
      </c>
    </row>
    <row r="15" spans="2:30" ht="17.5" customHeight="1" x14ac:dyDescent="0.25">
      <c r="B15" s="474"/>
      <c r="C15" s="469"/>
      <c r="D15" s="469"/>
      <c r="E15" s="299"/>
      <c r="F15" s="469"/>
      <c r="G15" s="469"/>
      <c r="H15" s="470"/>
      <c r="I15" s="470"/>
      <c r="J15" s="470"/>
      <c r="K15" s="470"/>
      <c r="L15" s="470"/>
      <c r="M15" s="470"/>
      <c r="N15" s="470"/>
      <c r="O15" s="470"/>
      <c r="P15" s="470"/>
      <c r="Q15" s="470"/>
      <c r="R15" s="470"/>
      <c r="S15" s="475"/>
      <c r="T15" s="97">
        <f>IF(法术书目录!C8&lt;&gt;"QuQ",AC15,"")</f>
        <v>8</v>
      </c>
      <c r="U15" s="98">
        <f>IFERROR(VLOOKUP((VLOOKUP(W15,列表!$B:$T,13,FALSE)),法术书目录!$Q$1:$R$10,2,FALSE),"")</f>
        <v>2</v>
      </c>
      <c r="V15" s="99" t="str">
        <f>法术书目录!D8</f>
        <v>!</v>
      </c>
      <c r="W15" s="100" t="s">
        <v>3378</v>
      </c>
      <c r="X15" s="101">
        <f>IF(法术书目录!C53&lt;&gt;"QuQ",AD15,"")</f>
        <v>53</v>
      </c>
      <c r="Y15" s="102" t="str">
        <f>IFERROR(VLOOKUP((VLOOKUP(AA15,列表!$B:$T,13,FALSE)),法术书目录!$Q$1:$R$10,2,FALSE),"")</f>
        <v/>
      </c>
      <c r="Z15" s="103" t="str">
        <f>法术书目录!D53</f>
        <v/>
      </c>
      <c r="AA15" s="100"/>
      <c r="AC15" s="104">
        <v>8</v>
      </c>
      <c r="AD15" s="104">
        <v>53</v>
      </c>
    </row>
    <row r="16" spans="2:30" ht="17.5" customHeight="1" x14ac:dyDescent="0.25">
      <c r="B16" s="474"/>
      <c r="C16" s="469"/>
      <c r="D16" s="469"/>
      <c r="E16" s="299"/>
      <c r="F16" s="469"/>
      <c r="G16" s="469"/>
      <c r="H16" s="470"/>
      <c r="I16" s="470"/>
      <c r="J16" s="470"/>
      <c r="K16" s="470"/>
      <c r="L16" s="470"/>
      <c r="M16" s="470"/>
      <c r="N16" s="470"/>
      <c r="O16" s="470"/>
      <c r="P16" s="470"/>
      <c r="Q16" s="470"/>
      <c r="R16" s="470"/>
      <c r="S16" s="475"/>
      <c r="T16" s="97">
        <f>IF(法术书目录!C9&lt;&gt;"QuQ",AC16,"")</f>
        <v>9</v>
      </c>
      <c r="U16" s="98">
        <f>IFERROR(VLOOKUP((VLOOKUP(W16,列表!$B:$T,13,FALSE)),法术书目录!$Q$1:$R$10,2,FALSE),"")</f>
        <v>0</v>
      </c>
      <c r="V16" s="99" t="str">
        <f>法术书目录!D9</f>
        <v>!</v>
      </c>
      <c r="W16" s="100" t="s">
        <v>5492</v>
      </c>
      <c r="X16" s="101">
        <f>IF(法术书目录!C54&lt;&gt;"QuQ",AD16,"")</f>
        <v>54</v>
      </c>
      <c r="Y16" s="102" t="str">
        <f>IFERROR(VLOOKUP((VLOOKUP(AA16,列表!$B:$T,13,FALSE)),法术书目录!$Q$1:$R$10,2,FALSE),"")</f>
        <v/>
      </c>
      <c r="Z16" s="103" t="str">
        <f>法术书目录!D54</f>
        <v/>
      </c>
      <c r="AA16" s="100"/>
      <c r="AC16" s="104">
        <v>9</v>
      </c>
      <c r="AD16" s="104">
        <v>54</v>
      </c>
    </row>
    <row r="17" spans="2:30" ht="17.5" customHeight="1" x14ac:dyDescent="0.25">
      <c r="B17" s="474"/>
      <c r="C17" s="469"/>
      <c r="D17" s="469"/>
      <c r="E17" s="299"/>
      <c r="F17" s="469"/>
      <c r="G17" s="469"/>
      <c r="H17" s="470"/>
      <c r="I17" s="470"/>
      <c r="J17" s="470"/>
      <c r="K17" s="470"/>
      <c r="L17" s="470"/>
      <c r="M17" s="470"/>
      <c r="N17" s="470"/>
      <c r="O17" s="470"/>
      <c r="P17" s="470"/>
      <c r="Q17" s="470"/>
      <c r="R17" s="470"/>
      <c r="S17" s="475"/>
      <c r="T17" s="97">
        <f>IF(法术书目录!C10&lt;&gt;"QuQ",AC17,"")</f>
        <v>10</v>
      </c>
      <c r="U17" s="98">
        <f>IFERROR(VLOOKUP((VLOOKUP(W17,列表!$B:$T,13,FALSE)),法术书目录!$Q$1:$R$10,2,FALSE),"")</f>
        <v>2</v>
      </c>
      <c r="V17" s="99" t="str">
        <f>法术书目录!D10</f>
        <v>!</v>
      </c>
      <c r="W17" s="100" t="s">
        <v>3381</v>
      </c>
      <c r="X17" s="101">
        <f>IF(法术书目录!C55&lt;&gt;"QuQ",AD17,"")</f>
        <v>55</v>
      </c>
      <c r="Y17" s="102" t="str">
        <f>IFERROR(VLOOKUP((VLOOKUP(AA17,列表!$B:$T,13,FALSE)),法术书目录!$Q$1:$R$10,2,FALSE),"")</f>
        <v/>
      </c>
      <c r="Z17" s="103" t="str">
        <f>法术书目录!D55</f>
        <v/>
      </c>
      <c r="AA17" s="100"/>
      <c r="AC17" s="104">
        <v>10</v>
      </c>
      <c r="AD17" s="104">
        <v>55</v>
      </c>
    </row>
    <row r="18" spans="2:30" ht="17.5" customHeight="1" x14ac:dyDescent="0.25">
      <c r="B18" s="474"/>
      <c r="C18" s="469"/>
      <c r="D18" s="469"/>
      <c r="E18" s="299"/>
      <c r="F18" s="469"/>
      <c r="G18" s="469"/>
      <c r="H18" s="470"/>
      <c r="I18" s="470"/>
      <c r="J18" s="470"/>
      <c r="K18" s="470"/>
      <c r="L18" s="470"/>
      <c r="M18" s="470"/>
      <c r="N18" s="470"/>
      <c r="O18" s="470"/>
      <c r="P18" s="470"/>
      <c r="Q18" s="470"/>
      <c r="R18" s="470"/>
      <c r="S18" s="475"/>
      <c r="T18" s="97">
        <f>IF(法术书目录!C11&lt;&gt;"QuQ",AC18,"")</f>
        <v>11</v>
      </c>
      <c r="U18" s="98" t="str">
        <f>IFERROR(VLOOKUP((VLOOKUP(W18,列表!$B:$T,13,FALSE)),法术书目录!$Q$1:$R$10,2,FALSE),"")</f>
        <v/>
      </c>
      <c r="V18" s="99" t="str">
        <f>法术书目录!D11</f>
        <v/>
      </c>
      <c r="W18" s="100"/>
      <c r="X18" s="101">
        <f>IF(法术书目录!C56&lt;&gt;"QuQ",AD18,"")</f>
        <v>56</v>
      </c>
      <c r="Y18" s="102" t="str">
        <f>IFERROR(VLOOKUP((VLOOKUP(AA18,列表!$B:$T,13,FALSE)),法术书目录!$Q$1:$R$10,2,FALSE),"")</f>
        <v/>
      </c>
      <c r="Z18" s="103" t="str">
        <f>法术书目录!D56</f>
        <v/>
      </c>
      <c r="AA18" s="100"/>
      <c r="AC18" s="104">
        <v>11</v>
      </c>
      <c r="AD18" s="104">
        <v>56</v>
      </c>
    </row>
    <row r="19" spans="2:30" ht="17.5" customHeight="1" x14ac:dyDescent="0.25">
      <c r="B19" s="474"/>
      <c r="C19" s="469" t="str">
        <f>IF(E19&lt;&gt;"","持续时间：","")</f>
        <v>持续时间：</v>
      </c>
      <c r="D19" s="469"/>
      <c r="E19" s="468" t="str">
        <f>IFERROR(VLOOKUP(C3,列表!$B:$T,8,FALSE),"")</f>
        <v>专注，至多10分钟</v>
      </c>
      <c r="F19" s="468"/>
      <c r="G19" s="468"/>
      <c r="H19" s="468"/>
      <c r="I19" s="468"/>
      <c r="J19" s="468"/>
      <c r="K19" s="468"/>
      <c r="L19" s="468"/>
      <c r="M19" s="468"/>
      <c r="N19" s="468"/>
      <c r="O19" s="468"/>
      <c r="P19" s="468"/>
      <c r="Q19" s="468"/>
      <c r="R19" s="468"/>
      <c r="S19" s="475"/>
      <c r="T19" s="97">
        <f>IF(法术书目录!C12&lt;&gt;"QuQ",AC19,"")</f>
        <v>12</v>
      </c>
      <c r="U19" s="98" t="str">
        <f>IFERROR(VLOOKUP((VLOOKUP(W19,列表!$B:$T,13,FALSE)),法术书目录!$Q$1:$R$10,2,FALSE),"")</f>
        <v/>
      </c>
      <c r="V19" s="99" t="str">
        <f>法术书目录!D12</f>
        <v/>
      </c>
      <c r="W19" s="100"/>
      <c r="X19" s="101">
        <f>IF(法术书目录!C57&lt;&gt;"QuQ",AD19,"")</f>
        <v>57</v>
      </c>
      <c r="Y19" s="102" t="str">
        <f>IFERROR(VLOOKUP((VLOOKUP(AA19,列表!$B:$T,13,FALSE)),法术书目录!$Q$1:$R$10,2,FALSE),"")</f>
        <v/>
      </c>
      <c r="Z19" s="103" t="str">
        <f>法术书目录!D57</f>
        <v/>
      </c>
      <c r="AA19" s="100"/>
      <c r="AC19" s="104">
        <v>12</v>
      </c>
      <c r="AD19" s="104">
        <v>57</v>
      </c>
    </row>
    <row r="20" spans="2:30" ht="17.5" customHeight="1" x14ac:dyDescent="0.25">
      <c r="B20" s="474"/>
      <c r="C20" s="469"/>
      <c r="D20" s="469"/>
      <c r="E20" s="468"/>
      <c r="F20" s="468"/>
      <c r="G20" s="468"/>
      <c r="H20" s="468"/>
      <c r="I20" s="468"/>
      <c r="J20" s="468"/>
      <c r="K20" s="468"/>
      <c r="L20" s="468"/>
      <c r="M20" s="468"/>
      <c r="N20" s="468"/>
      <c r="O20" s="468"/>
      <c r="P20" s="468"/>
      <c r="Q20" s="468"/>
      <c r="R20" s="468"/>
      <c r="S20" s="475"/>
      <c r="T20" s="97">
        <f>IF(法术书目录!C13&lt;&gt;"QuQ",AC20,"")</f>
        <v>13</v>
      </c>
      <c r="U20" s="98" t="str">
        <f>IFERROR(VLOOKUP((VLOOKUP(W20,列表!$B:$T,13,FALSE)),法术书目录!$Q$1:$R$10,2,FALSE),"")</f>
        <v/>
      </c>
      <c r="V20" s="99" t="str">
        <f>法术书目录!D13</f>
        <v/>
      </c>
      <c r="W20" s="100"/>
      <c r="X20" s="101">
        <f>IF(法术书目录!C58&lt;&gt;"QuQ",AD20,"")</f>
        <v>58</v>
      </c>
      <c r="Y20" s="102" t="str">
        <f>IFERROR(VLOOKUP((VLOOKUP(AA20,列表!$B:$T,13,FALSE)),法术书目录!$Q$1:$R$10,2,FALSE),"")</f>
        <v/>
      </c>
      <c r="Z20" s="103" t="str">
        <f>法术书目录!D58</f>
        <v/>
      </c>
      <c r="AA20" s="100"/>
      <c r="AC20" s="104">
        <v>13</v>
      </c>
      <c r="AD20" s="104">
        <v>58</v>
      </c>
    </row>
    <row r="21" spans="2:30" ht="17.5" customHeight="1" x14ac:dyDescent="0.25">
      <c r="B21" s="474"/>
      <c r="C21" s="464"/>
      <c r="D21" s="464"/>
      <c r="E21" s="464"/>
      <c r="F21" s="464"/>
      <c r="G21" s="464"/>
      <c r="H21" s="464"/>
      <c r="I21" s="464"/>
      <c r="J21" s="464"/>
      <c r="K21" s="464"/>
      <c r="L21" s="464"/>
      <c r="M21" s="464"/>
      <c r="N21" s="464"/>
      <c r="O21" s="464"/>
      <c r="P21" s="464"/>
      <c r="Q21" s="464"/>
      <c r="R21" s="464"/>
      <c r="S21" s="475"/>
      <c r="T21" s="97">
        <f>IF(法术书目录!C14&lt;&gt;"QuQ",AC21,"")</f>
        <v>14</v>
      </c>
      <c r="U21" s="98" t="str">
        <f>IFERROR(VLOOKUP((VLOOKUP(W21,列表!$B:$T,13,FALSE)),法术书目录!$Q$1:$R$10,2,FALSE),"")</f>
        <v/>
      </c>
      <c r="V21" s="99" t="str">
        <f>法术书目录!D14</f>
        <v/>
      </c>
      <c r="W21" s="100"/>
      <c r="X21" s="101">
        <f>IF(法术书目录!C59&lt;&gt;"QuQ",AD21,"")</f>
        <v>59</v>
      </c>
      <c r="Y21" s="102" t="str">
        <f>IFERROR(VLOOKUP((VLOOKUP(AA21,列表!$B:$T,13,FALSE)),法术书目录!$Q$1:$R$10,2,FALSE),"")</f>
        <v/>
      </c>
      <c r="Z21" s="103" t="str">
        <f>法术书目录!D59</f>
        <v/>
      </c>
      <c r="AA21" s="100"/>
      <c r="AC21" s="104">
        <v>14</v>
      </c>
      <c r="AD21" s="104">
        <v>59</v>
      </c>
    </row>
    <row r="22" spans="2:30" ht="17.5" customHeight="1" x14ac:dyDescent="0.25">
      <c r="B22" s="474"/>
      <c r="C22" s="465" t="str">
        <f>IF(C23&lt;&gt;"","法术说明","")</f>
        <v>法术说明</v>
      </c>
      <c r="D22" s="466"/>
      <c r="E22" s="466"/>
      <c r="F22" s="94"/>
      <c r="G22" s="464"/>
      <c r="H22" s="464"/>
      <c r="I22" s="464"/>
      <c r="J22" s="464"/>
      <c r="K22" s="464"/>
      <c r="L22" s="464"/>
      <c r="M22" s="464"/>
      <c r="N22" s="464"/>
      <c r="O22" s="464"/>
      <c r="P22" s="464"/>
      <c r="Q22" s="464"/>
      <c r="R22" s="464"/>
      <c r="S22" s="475"/>
      <c r="T22" s="97">
        <f>IF(法术书目录!C15&lt;&gt;"QuQ",AC22,"")</f>
        <v>15</v>
      </c>
      <c r="U22" s="98" t="str">
        <f>IFERROR(VLOOKUP((VLOOKUP(W22,列表!$B:$T,13,FALSE)),法术书目录!$Q$1:$R$10,2,FALSE),"")</f>
        <v/>
      </c>
      <c r="V22" s="99" t="str">
        <f>法术书目录!D15</f>
        <v/>
      </c>
      <c r="W22" s="100"/>
      <c r="X22" s="101">
        <f>IF(法术书目录!C60&lt;&gt;"QuQ",AD22,"")</f>
        <v>60</v>
      </c>
      <c r="Y22" s="102" t="str">
        <f>IFERROR(VLOOKUP((VLOOKUP(AA22,列表!$B:$T,13,FALSE)),法术书目录!$Q$1:$R$10,2,FALSE),"")</f>
        <v/>
      </c>
      <c r="Z22" s="103" t="str">
        <f>法术书目录!D60</f>
        <v/>
      </c>
      <c r="AA22" s="100"/>
      <c r="AC22" s="104">
        <v>15</v>
      </c>
      <c r="AD22" s="104">
        <v>60</v>
      </c>
    </row>
    <row r="23" spans="2:30" ht="17.5" customHeight="1" x14ac:dyDescent="0.25">
      <c r="B23" s="474"/>
      <c r="C23" s="477" t="str">
        <f>IFERROR(VLOOKUP(C3,列表!$B:$T,9,FALSE),"")</f>
        <v>你在一只空闲的手上召唤出一把炽热的刀刃。该到刀刃的尺
寸和形状近似于一把弯刀并在法术持续时间内维持存在。当你放
下刀刃时其将消失不见，但你可以用一个附赠动作重新将其唤出。
你可以用你的动作以该热刃发动一次近战法术攻击。若命中，
则目标受到3d6 点火焰伤害。
烈焰刀向周围提供半径10 尺的明亮光照，以及该范围外10
尺的微光光照。
升环施法效应。使用3 环或更高法术位施展该法术时，你使
用的法术位每比2 环高两环，其伤害就增加1d6。</v>
      </c>
      <c r="D23" s="478"/>
      <c r="E23" s="478"/>
      <c r="F23" s="478"/>
      <c r="G23" s="478"/>
      <c r="H23" s="478"/>
      <c r="I23" s="478"/>
      <c r="J23" s="478"/>
      <c r="K23" s="478"/>
      <c r="L23" s="478"/>
      <c r="M23" s="478"/>
      <c r="N23" s="478"/>
      <c r="O23" s="478"/>
      <c r="P23" s="478"/>
      <c r="Q23" s="478"/>
      <c r="R23" s="479"/>
      <c r="S23" s="475"/>
      <c r="T23" s="97">
        <f>IF(法术书目录!C16&lt;&gt;"QuQ",AC23,"")</f>
        <v>16</v>
      </c>
      <c r="U23" s="98" t="str">
        <f>IFERROR(VLOOKUP((VLOOKUP(W23,列表!$B:$T,13,FALSE)),法术书目录!$Q$1:$R$10,2,FALSE),"")</f>
        <v/>
      </c>
      <c r="V23" s="99" t="str">
        <f>法术书目录!D16</f>
        <v/>
      </c>
      <c r="W23" s="100"/>
      <c r="X23" s="101">
        <f>IF(法术书目录!C61&lt;&gt;"QuQ",AD23,"")</f>
        <v>61</v>
      </c>
      <c r="Y23" s="102" t="str">
        <f>IFERROR(VLOOKUP((VLOOKUP(AA23,列表!$B:$T,13,FALSE)),法术书目录!$Q$1:$R$10,2,FALSE),"")</f>
        <v/>
      </c>
      <c r="Z23" s="103" t="str">
        <f>法术书目录!D61</f>
        <v/>
      </c>
      <c r="AA23" s="100"/>
      <c r="AC23" s="104">
        <v>16</v>
      </c>
      <c r="AD23" s="104">
        <v>61</v>
      </c>
    </row>
    <row r="24" spans="2:30" ht="17.5" customHeight="1" x14ac:dyDescent="0.25">
      <c r="B24" s="474"/>
      <c r="C24" s="480"/>
      <c r="D24" s="481"/>
      <c r="E24" s="481"/>
      <c r="F24" s="481"/>
      <c r="G24" s="481"/>
      <c r="H24" s="481"/>
      <c r="I24" s="481"/>
      <c r="J24" s="481"/>
      <c r="K24" s="481"/>
      <c r="L24" s="481"/>
      <c r="M24" s="481"/>
      <c r="N24" s="481"/>
      <c r="O24" s="481"/>
      <c r="P24" s="481"/>
      <c r="Q24" s="481"/>
      <c r="R24" s="482"/>
      <c r="S24" s="475"/>
      <c r="T24" s="97">
        <f>IF(法术书目录!C17&lt;&gt;"QuQ",AC24,"")</f>
        <v>17</v>
      </c>
      <c r="U24" s="98" t="str">
        <f>IFERROR(VLOOKUP((VLOOKUP(W24,列表!$B:$T,13,FALSE)),法术书目录!$Q$1:$R$10,2,FALSE),"")</f>
        <v/>
      </c>
      <c r="V24" s="99" t="str">
        <f>法术书目录!D17</f>
        <v/>
      </c>
      <c r="W24" s="100"/>
      <c r="X24" s="101">
        <f>IF(法术书目录!C62&lt;&gt;"QuQ",AD24,"")</f>
        <v>62</v>
      </c>
      <c r="Y24" s="102" t="str">
        <f>IFERROR(VLOOKUP((VLOOKUP(AA24,列表!$B:$T,13,FALSE)),法术书目录!$Q$1:$R$10,2,FALSE),"")</f>
        <v/>
      </c>
      <c r="Z24" s="103" t="str">
        <f>法术书目录!D62</f>
        <v/>
      </c>
      <c r="AA24" s="100"/>
      <c r="AC24" s="104">
        <v>17</v>
      </c>
      <c r="AD24" s="104">
        <v>62</v>
      </c>
    </row>
    <row r="25" spans="2:30" ht="17.5" customHeight="1" x14ac:dyDescent="0.25">
      <c r="B25" s="474"/>
      <c r="C25" s="480"/>
      <c r="D25" s="481"/>
      <c r="E25" s="481"/>
      <c r="F25" s="481"/>
      <c r="G25" s="481"/>
      <c r="H25" s="481"/>
      <c r="I25" s="481"/>
      <c r="J25" s="481"/>
      <c r="K25" s="481"/>
      <c r="L25" s="481"/>
      <c r="M25" s="481"/>
      <c r="N25" s="481"/>
      <c r="O25" s="481"/>
      <c r="P25" s="481"/>
      <c r="Q25" s="481"/>
      <c r="R25" s="482"/>
      <c r="S25" s="475"/>
      <c r="T25" s="97">
        <f>IF(法术书目录!C18&lt;&gt;"QuQ",AC25,"")</f>
        <v>18</v>
      </c>
      <c r="U25" s="98" t="str">
        <f>IFERROR(VLOOKUP((VLOOKUP(W25,列表!$B:$T,13,FALSE)),法术书目录!$Q$1:$R$10,2,FALSE),"")</f>
        <v/>
      </c>
      <c r="V25" s="99" t="str">
        <f>法术书目录!D18</f>
        <v/>
      </c>
      <c r="W25" s="100"/>
      <c r="X25" s="101">
        <f>IF(法术书目录!C63&lt;&gt;"QuQ",AD25,"")</f>
        <v>63</v>
      </c>
      <c r="Y25" s="102" t="str">
        <f>IFERROR(VLOOKUP((VLOOKUP(AA25,列表!$B:$T,13,FALSE)),法术书目录!$Q$1:$R$10,2,FALSE),"")</f>
        <v/>
      </c>
      <c r="Z25" s="103" t="str">
        <f>法术书目录!D63</f>
        <v/>
      </c>
      <c r="AA25" s="100"/>
      <c r="AC25" s="104">
        <v>18</v>
      </c>
      <c r="AD25" s="104">
        <v>63</v>
      </c>
    </row>
    <row r="26" spans="2:30" ht="17.5" customHeight="1" x14ac:dyDescent="0.25">
      <c r="B26" s="474"/>
      <c r="C26" s="480"/>
      <c r="D26" s="481"/>
      <c r="E26" s="481"/>
      <c r="F26" s="481"/>
      <c r="G26" s="481"/>
      <c r="H26" s="481"/>
      <c r="I26" s="481"/>
      <c r="J26" s="481"/>
      <c r="K26" s="481"/>
      <c r="L26" s="481"/>
      <c r="M26" s="481"/>
      <c r="N26" s="481"/>
      <c r="O26" s="481"/>
      <c r="P26" s="481"/>
      <c r="Q26" s="481"/>
      <c r="R26" s="482"/>
      <c r="S26" s="475"/>
      <c r="T26" s="97">
        <f>IF(法术书目录!C19&lt;&gt;"QuQ",AC26,"")</f>
        <v>19</v>
      </c>
      <c r="U26" s="98" t="str">
        <f>IFERROR(VLOOKUP((VLOOKUP(W26,列表!$B:$T,13,FALSE)),法术书目录!$Q$1:$R$10,2,FALSE),"")</f>
        <v/>
      </c>
      <c r="V26" s="99" t="str">
        <f>法术书目录!D19</f>
        <v/>
      </c>
      <c r="W26" s="100"/>
      <c r="X26" s="101">
        <f>IF(法术书目录!C64&lt;&gt;"QuQ",AD26,"")</f>
        <v>64</v>
      </c>
      <c r="Y26" s="102" t="str">
        <f>IFERROR(VLOOKUP((VLOOKUP(AA26,列表!$B:$T,13,FALSE)),法术书目录!$Q$1:$R$10,2,FALSE),"")</f>
        <v/>
      </c>
      <c r="Z26" s="103" t="str">
        <f>法术书目录!D64</f>
        <v/>
      </c>
      <c r="AA26" s="100"/>
      <c r="AC26" s="104">
        <v>19</v>
      </c>
      <c r="AD26" s="104">
        <v>64</v>
      </c>
    </row>
    <row r="27" spans="2:30" ht="17.5" customHeight="1" x14ac:dyDescent="0.25">
      <c r="B27" s="474"/>
      <c r="C27" s="480"/>
      <c r="D27" s="481"/>
      <c r="E27" s="481"/>
      <c r="F27" s="481"/>
      <c r="G27" s="481"/>
      <c r="H27" s="481"/>
      <c r="I27" s="481"/>
      <c r="J27" s="481"/>
      <c r="K27" s="481"/>
      <c r="L27" s="481"/>
      <c r="M27" s="481"/>
      <c r="N27" s="481"/>
      <c r="O27" s="481"/>
      <c r="P27" s="481"/>
      <c r="Q27" s="481"/>
      <c r="R27" s="482"/>
      <c r="S27" s="475"/>
      <c r="T27" s="97">
        <f>IF(法术书目录!C20&lt;&gt;"QuQ",AC27,"")</f>
        <v>20</v>
      </c>
      <c r="U27" s="98" t="str">
        <f>IFERROR(VLOOKUP((VLOOKUP(W27,列表!$B:$T,13,FALSE)),法术书目录!$Q$1:$R$10,2,FALSE),"")</f>
        <v/>
      </c>
      <c r="V27" s="99" t="str">
        <f>法术书目录!D20</f>
        <v/>
      </c>
      <c r="W27" s="100"/>
      <c r="X27" s="101">
        <f>IF(法术书目录!C65&lt;&gt;"QuQ",AD27,"")</f>
        <v>65</v>
      </c>
      <c r="Y27" s="102" t="str">
        <f>IFERROR(VLOOKUP((VLOOKUP(AA27,列表!$B:$T,13,FALSE)),法术书目录!$Q$1:$R$10,2,FALSE),"")</f>
        <v/>
      </c>
      <c r="Z27" s="103" t="str">
        <f>法术书目录!D65</f>
        <v/>
      </c>
      <c r="AA27" s="100"/>
      <c r="AC27" s="104">
        <v>20</v>
      </c>
      <c r="AD27" s="104">
        <v>65</v>
      </c>
    </row>
    <row r="28" spans="2:30" ht="17.5" customHeight="1" x14ac:dyDescent="0.25">
      <c r="B28" s="474"/>
      <c r="C28" s="480"/>
      <c r="D28" s="481"/>
      <c r="E28" s="481"/>
      <c r="F28" s="481"/>
      <c r="G28" s="481"/>
      <c r="H28" s="481"/>
      <c r="I28" s="481"/>
      <c r="J28" s="481"/>
      <c r="K28" s="481"/>
      <c r="L28" s="481"/>
      <c r="M28" s="481"/>
      <c r="N28" s="481"/>
      <c r="O28" s="481"/>
      <c r="P28" s="481"/>
      <c r="Q28" s="481"/>
      <c r="R28" s="482"/>
      <c r="S28" s="475"/>
      <c r="T28" s="97">
        <f>IF(法术书目录!C21&lt;&gt;"QuQ",AC28,"")</f>
        <v>21</v>
      </c>
      <c r="U28" s="98" t="str">
        <f>IFERROR(VLOOKUP((VLOOKUP(W28,列表!$B:$T,13,FALSE)),法术书目录!$Q$1:$R$10,2,FALSE),"")</f>
        <v/>
      </c>
      <c r="V28" s="99" t="str">
        <f>法术书目录!D21</f>
        <v/>
      </c>
      <c r="W28" s="100"/>
      <c r="X28" s="101">
        <f>IF(法术书目录!C66&lt;&gt;"QuQ",AD28,"")</f>
        <v>66</v>
      </c>
      <c r="Y28" s="102" t="str">
        <f>IFERROR(VLOOKUP((VLOOKUP(AA28,列表!$B:$T,13,FALSE)),法术书目录!$Q$1:$R$10,2,FALSE),"")</f>
        <v/>
      </c>
      <c r="Z28" s="103" t="str">
        <f>法术书目录!D66</f>
        <v/>
      </c>
      <c r="AA28" s="100"/>
      <c r="AC28" s="104">
        <v>21</v>
      </c>
      <c r="AD28" s="104">
        <v>66</v>
      </c>
    </row>
    <row r="29" spans="2:30" ht="17.5" customHeight="1" x14ac:dyDescent="0.25">
      <c r="B29" s="474"/>
      <c r="C29" s="480"/>
      <c r="D29" s="481"/>
      <c r="E29" s="481"/>
      <c r="F29" s="481"/>
      <c r="G29" s="481"/>
      <c r="H29" s="481"/>
      <c r="I29" s="481"/>
      <c r="J29" s="481"/>
      <c r="K29" s="481"/>
      <c r="L29" s="481"/>
      <c r="M29" s="481"/>
      <c r="N29" s="481"/>
      <c r="O29" s="481"/>
      <c r="P29" s="481"/>
      <c r="Q29" s="481"/>
      <c r="R29" s="482"/>
      <c r="S29" s="475"/>
      <c r="T29" s="97">
        <f>IF(法术书目录!C22&lt;&gt;"QuQ",AC29,"")</f>
        <v>22</v>
      </c>
      <c r="U29" s="98" t="str">
        <f>IFERROR(VLOOKUP((VLOOKUP(W29,列表!$B:$T,13,FALSE)),法术书目录!$Q$1:$R$10,2,FALSE),"")</f>
        <v/>
      </c>
      <c r="V29" s="99" t="str">
        <f>法术书目录!D22</f>
        <v/>
      </c>
      <c r="W29" s="100"/>
      <c r="X29" s="101">
        <f>IF(法术书目录!C67&lt;&gt;"QuQ",AD29,"")</f>
        <v>67</v>
      </c>
      <c r="Y29" s="102" t="str">
        <f>IFERROR(VLOOKUP((VLOOKUP(AA29,列表!$B:$T,13,FALSE)),法术书目录!$Q$1:$R$10,2,FALSE),"")</f>
        <v/>
      </c>
      <c r="Z29" s="103" t="str">
        <f>法术书目录!D67</f>
        <v/>
      </c>
      <c r="AA29" s="100"/>
      <c r="AC29" s="104">
        <v>22</v>
      </c>
      <c r="AD29" s="104">
        <v>67</v>
      </c>
    </row>
    <row r="30" spans="2:30" ht="17.5" customHeight="1" x14ac:dyDescent="0.25">
      <c r="B30" s="474"/>
      <c r="C30" s="480"/>
      <c r="D30" s="481"/>
      <c r="E30" s="481"/>
      <c r="F30" s="481"/>
      <c r="G30" s="481"/>
      <c r="H30" s="481"/>
      <c r="I30" s="481"/>
      <c r="J30" s="481"/>
      <c r="K30" s="481"/>
      <c r="L30" s="481"/>
      <c r="M30" s="481"/>
      <c r="N30" s="481"/>
      <c r="O30" s="481"/>
      <c r="P30" s="481"/>
      <c r="Q30" s="481"/>
      <c r="R30" s="482"/>
      <c r="S30" s="475"/>
      <c r="T30" s="97">
        <f>IF(法术书目录!C23&lt;&gt;"QuQ",AC30,"")</f>
        <v>23</v>
      </c>
      <c r="U30" s="98" t="str">
        <f>IFERROR(VLOOKUP((VLOOKUP(W30,列表!$B:$T,13,FALSE)),法术书目录!$Q$1:$R$10,2,FALSE),"")</f>
        <v/>
      </c>
      <c r="V30" s="99" t="str">
        <f>法术书目录!D23</f>
        <v/>
      </c>
      <c r="W30" s="100"/>
      <c r="X30" s="101">
        <f>IF(法术书目录!C68&lt;&gt;"QuQ",AD30,"")</f>
        <v>68</v>
      </c>
      <c r="Y30" s="102" t="str">
        <f>IFERROR(VLOOKUP((VLOOKUP(AA30,列表!$B:$T,13,FALSE)),法术书目录!$Q$1:$R$10,2,FALSE),"")</f>
        <v/>
      </c>
      <c r="Z30" s="103" t="str">
        <f>法术书目录!D68</f>
        <v/>
      </c>
      <c r="AA30" s="100"/>
      <c r="AC30" s="104">
        <v>23</v>
      </c>
      <c r="AD30" s="104">
        <v>68</v>
      </c>
    </row>
    <row r="31" spans="2:30" ht="17.5" customHeight="1" x14ac:dyDescent="0.25">
      <c r="B31" s="474"/>
      <c r="C31" s="480"/>
      <c r="D31" s="481"/>
      <c r="E31" s="481"/>
      <c r="F31" s="481"/>
      <c r="G31" s="481"/>
      <c r="H31" s="481"/>
      <c r="I31" s="481"/>
      <c r="J31" s="481"/>
      <c r="K31" s="481"/>
      <c r="L31" s="481"/>
      <c r="M31" s="481"/>
      <c r="N31" s="481"/>
      <c r="O31" s="481"/>
      <c r="P31" s="481"/>
      <c r="Q31" s="481"/>
      <c r="R31" s="482"/>
      <c r="S31" s="475"/>
      <c r="T31" s="97">
        <f>IF(法术书目录!C24&lt;&gt;"QuQ",AC31,"")</f>
        <v>24</v>
      </c>
      <c r="U31" s="98" t="str">
        <f>IFERROR(VLOOKUP((VLOOKUP(W31,列表!$B:$T,13,FALSE)),法术书目录!$Q$1:$R$10,2,FALSE),"")</f>
        <v/>
      </c>
      <c r="V31" s="99" t="str">
        <f>法术书目录!D24</f>
        <v/>
      </c>
      <c r="W31" s="100"/>
      <c r="X31" s="101">
        <f>IF(法术书目录!C69&lt;&gt;"QuQ",AD31,"")</f>
        <v>69</v>
      </c>
      <c r="Y31" s="102" t="str">
        <f>IFERROR(VLOOKUP((VLOOKUP(AA31,列表!$B:$T,13,FALSE)),法术书目录!$Q$1:$R$10,2,FALSE),"")</f>
        <v/>
      </c>
      <c r="Z31" s="103" t="str">
        <f>法术书目录!D69</f>
        <v/>
      </c>
      <c r="AA31" s="100"/>
      <c r="AC31" s="104">
        <v>24</v>
      </c>
      <c r="AD31" s="104">
        <v>69</v>
      </c>
    </row>
    <row r="32" spans="2:30" ht="17.5" customHeight="1" x14ac:dyDescent="0.25">
      <c r="B32" s="474"/>
      <c r="C32" s="480"/>
      <c r="D32" s="481"/>
      <c r="E32" s="481"/>
      <c r="F32" s="481"/>
      <c r="G32" s="481"/>
      <c r="H32" s="481"/>
      <c r="I32" s="481"/>
      <c r="J32" s="481"/>
      <c r="K32" s="481"/>
      <c r="L32" s="481"/>
      <c r="M32" s="481"/>
      <c r="N32" s="481"/>
      <c r="O32" s="481"/>
      <c r="P32" s="481"/>
      <c r="Q32" s="481"/>
      <c r="R32" s="482"/>
      <c r="S32" s="475"/>
      <c r="T32" s="97">
        <f>IF(法术书目录!C25&lt;&gt;"QuQ",AC32,"")</f>
        <v>25</v>
      </c>
      <c r="U32" s="98" t="str">
        <f>IFERROR(VLOOKUP((VLOOKUP(W32,列表!$B:$T,13,FALSE)),法术书目录!$Q$1:$R$10,2,FALSE),"")</f>
        <v/>
      </c>
      <c r="V32" s="99" t="str">
        <f>法术书目录!D25</f>
        <v/>
      </c>
      <c r="W32" s="100"/>
      <c r="X32" s="101">
        <f>IF(法术书目录!C70&lt;&gt;"QuQ",AD32,"")</f>
        <v>70</v>
      </c>
      <c r="Y32" s="102" t="str">
        <f>IFERROR(VLOOKUP((VLOOKUP(AA32,列表!$B:$T,13,FALSE)),法术书目录!$Q$1:$R$10,2,FALSE),"")</f>
        <v/>
      </c>
      <c r="Z32" s="103" t="str">
        <f>法术书目录!D70</f>
        <v/>
      </c>
      <c r="AA32" s="100"/>
      <c r="AC32" s="104">
        <v>25</v>
      </c>
      <c r="AD32" s="104">
        <v>70</v>
      </c>
    </row>
    <row r="33" spans="2:30" ht="17.5" customHeight="1" x14ac:dyDescent="0.25">
      <c r="B33" s="474"/>
      <c r="C33" s="480"/>
      <c r="D33" s="481"/>
      <c r="E33" s="481"/>
      <c r="F33" s="481"/>
      <c r="G33" s="481"/>
      <c r="H33" s="481"/>
      <c r="I33" s="481"/>
      <c r="J33" s="481"/>
      <c r="K33" s="481"/>
      <c r="L33" s="481"/>
      <c r="M33" s="481"/>
      <c r="N33" s="481"/>
      <c r="O33" s="481"/>
      <c r="P33" s="481"/>
      <c r="Q33" s="481"/>
      <c r="R33" s="482"/>
      <c r="S33" s="475"/>
      <c r="T33" s="97">
        <f>IF(法术书目录!C26&lt;&gt;"QuQ",AC33,"")</f>
        <v>26</v>
      </c>
      <c r="U33" s="98" t="str">
        <f>IFERROR(VLOOKUP((VLOOKUP(W33,列表!$B:$T,13,FALSE)),法术书目录!$Q$1:$R$10,2,FALSE),"")</f>
        <v/>
      </c>
      <c r="V33" s="99" t="str">
        <f>法术书目录!D26</f>
        <v/>
      </c>
      <c r="W33" s="100"/>
      <c r="X33" s="101">
        <f>IF(法术书目录!C71&lt;&gt;"QuQ",AD33,"")</f>
        <v>71</v>
      </c>
      <c r="Y33" s="102" t="str">
        <f>IFERROR(VLOOKUP((VLOOKUP(AA33,列表!$B:$T,13,FALSE)),法术书目录!$Q$1:$R$10,2,FALSE),"")</f>
        <v/>
      </c>
      <c r="Z33" s="103" t="str">
        <f>法术书目录!D71</f>
        <v/>
      </c>
      <c r="AA33" s="100"/>
      <c r="AC33" s="104">
        <v>26</v>
      </c>
      <c r="AD33" s="104">
        <v>71</v>
      </c>
    </row>
    <row r="34" spans="2:30" ht="17.5" customHeight="1" x14ac:dyDescent="0.25">
      <c r="B34" s="474"/>
      <c r="C34" s="480"/>
      <c r="D34" s="481"/>
      <c r="E34" s="481"/>
      <c r="F34" s="481"/>
      <c r="G34" s="481"/>
      <c r="H34" s="481"/>
      <c r="I34" s="481"/>
      <c r="J34" s="481"/>
      <c r="K34" s="481"/>
      <c r="L34" s="481"/>
      <c r="M34" s="481"/>
      <c r="N34" s="481"/>
      <c r="O34" s="481"/>
      <c r="P34" s="481"/>
      <c r="Q34" s="481"/>
      <c r="R34" s="482"/>
      <c r="S34" s="475"/>
      <c r="T34" s="97">
        <f>IF(法术书目录!C27&lt;&gt;"QuQ",AC34,"")</f>
        <v>27</v>
      </c>
      <c r="U34" s="98" t="str">
        <f>IFERROR(VLOOKUP((VLOOKUP(W34,列表!$B:$T,13,FALSE)),法术书目录!$Q$1:$R$10,2,FALSE),"")</f>
        <v/>
      </c>
      <c r="V34" s="99" t="str">
        <f>法术书目录!D27</f>
        <v/>
      </c>
      <c r="W34" s="100"/>
      <c r="X34" s="101">
        <f>IF(法术书目录!C72&lt;&gt;"QuQ",AD34,"")</f>
        <v>72</v>
      </c>
      <c r="Y34" s="102" t="str">
        <f>IFERROR(VLOOKUP((VLOOKUP(AA34,列表!$B:$T,13,FALSE)),法术书目录!$Q$1:$R$10,2,FALSE),"")</f>
        <v/>
      </c>
      <c r="Z34" s="103" t="str">
        <f>法术书目录!D72</f>
        <v/>
      </c>
      <c r="AA34" s="100"/>
      <c r="AC34" s="104">
        <v>27</v>
      </c>
      <c r="AD34" s="104">
        <v>72</v>
      </c>
    </row>
    <row r="35" spans="2:30" ht="17.5" customHeight="1" x14ac:dyDescent="0.25">
      <c r="B35" s="474"/>
      <c r="C35" s="480"/>
      <c r="D35" s="481"/>
      <c r="E35" s="481"/>
      <c r="F35" s="481"/>
      <c r="G35" s="481"/>
      <c r="H35" s="481"/>
      <c r="I35" s="481"/>
      <c r="J35" s="481"/>
      <c r="K35" s="481"/>
      <c r="L35" s="481"/>
      <c r="M35" s="481"/>
      <c r="N35" s="481"/>
      <c r="O35" s="481"/>
      <c r="P35" s="481"/>
      <c r="Q35" s="481"/>
      <c r="R35" s="482"/>
      <c r="S35" s="475"/>
      <c r="T35" s="97">
        <f>IF(法术书目录!C28&lt;&gt;"QuQ",AC35,"")</f>
        <v>28</v>
      </c>
      <c r="U35" s="98" t="str">
        <f>IFERROR(VLOOKUP((VLOOKUP(W35,列表!$B:$T,13,FALSE)),法术书目录!$Q$1:$R$10,2,FALSE),"")</f>
        <v/>
      </c>
      <c r="V35" s="99" t="str">
        <f>法术书目录!D28</f>
        <v/>
      </c>
      <c r="W35" s="100"/>
      <c r="X35" s="101">
        <f>IF(法术书目录!C73&lt;&gt;"QuQ",AD35,"")</f>
        <v>73</v>
      </c>
      <c r="Y35" s="102" t="str">
        <f>IFERROR(VLOOKUP((VLOOKUP(AA35,列表!$B:$T,13,FALSE)),法术书目录!$Q$1:$R$10,2,FALSE),"")</f>
        <v/>
      </c>
      <c r="Z35" s="103" t="str">
        <f>法术书目录!D73</f>
        <v/>
      </c>
      <c r="AA35" s="100"/>
      <c r="AC35" s="104">
        <v>28</v>
      </c>
      <c r="AD35" s="104">
        <v>73</v>
      </c>
    </row>
    <row r="36" spans="2:30" ht="17.5" customHeight="1" x14ac:dyDescent="0.25">
      <c r="B36" s="474"/>
      <c r="C36" s="480"/>
      <c r="D36" s="481"/>
      <c r="E36" s="481"/>
      <c r="F36" s="481"/>
      <c r="G36" s="481"/>
      <c r="H36" s="481"/>
      <c r="I36" s="481"/>
      <c r="J36" s="481"/>
      <c r="K36" s="481"/>
      <c r="L36" s="481"/>
      <c r="M36" s="481"/>
      <c r="N36" s="481"/>
      <c r="O36" s="481"/>
      <c r="P36" s="481"/>
      <c r="Q36" s="481"/>
      <c r="R36" s="482"/>
      <c r="S36" s="475"/>
      <c r="T36" s="97">
        <f>IF(法术书目录!C29&lt;&gt;"QuQ",AC36,"")</f>
        <v>29</v>
      </c>
      <c r="U36" s="98" t="str">
        <f>IFERROR(VLOOKUP((VLOOKUP(W36,列表!$B:$T,13,FALSE)),法术书目录!$Q$1:$R$10,2,FALSE),"")</f>
        <v/>
      </c>
      <c r="V36" s="99" t="str">
        <f>法术书目录!D29</f>
        <v/>
      </c>
      <c r="W36" s="100"/>
      <c r="X36" s="101">
        <f>IF(法术书目录!C74&lt;&gt;"QuQ",AD36,"")</f>
        <v>74</v>
      </c>
      <c r="Y36" s="102" t="str">
        <f>IFERROR(VLOOKUP((VLOOKUP(AA36,列表!$B:$T,13,FALSE)),法术书目录!$Q$1:$R$10,2,FALSE),"")</f>
        <v/>
      </c>
      <c r="Z36" s="103" t="str">
        <f>法术书目录!D74</f>
        <v/>
      </c>
      <c r="AA36" s="100"/>
      <c r="AC36" s="104">
        <v>29</v>
      </c>
      <c r="AD36" s="104">
        <v>74</v>
      </c>
    </row>
    <row r="37" spans="2:30" ht="17.5" customHeight="1" x14ac:dyDescent="0.25">
      <c r="B37" s="474"/>
      <c r="C37" s="480"/>
      <c r="D37" s="481"/>
      <c r="E37" s="481"/>
      <c r="F37" s="481"/>
      <c r="G37" s="481"/>
      <c r="H37" s="481"/>
      <c r="I37" s="481"/>
      <c r="J37" s="481"/>
      <c r="K37" s="481"/>
      <c r="L37" s="481"/>
      <c r="M37" s="481"/>
      <c r="N37" s="481"/>
      <c r="O37" s="481"/>
      <c r="P37" s="481"/>
      <c r="Q37" s="481"/>
      <c r="R37" s="482"/>
      <c r="S37" s="475"/>
      <c r="T37" s="97">
        <f>IF(法术书目录!C30&lt;&gt;"QuQ",AC37,"")</f>
        <v>30</v>
      </c>
      <c r="U37" s="98" t="str">
        <f>IFERROR(VLOOKUP((VLOOKUP(W37,列表!$B:$T,13,FALSE)),法术书目录!$Q$1:$R$10,2,FALSE),"")</f>
        <v/>
      </c>
      <c r="V37" s="99" t="str">
        <f>法术书目录!D30</f>
        <v/>
      </c>
      <c r="W37" s="100"/>
      <c r="X37" s="101">
        <f>IF(法术书目录!C75&lt;&gt;"QuQ",AD37,"")</f>
        <v>75</v>
      </c>
      <c r="Y37" s="102" t="str">
        <f>IFERROR(VLOOKUP((VLOOKUP(AA37,列表!$B:$T,13,FALSE)),法术书目录!$Q$1:$R$10,2,FALSE),"")</f>
        <v/>
      </c>
      <c r="Z37" s="103" t="str">
        <f>法术书目录!D75</f>
        <v/>
      </c>
      <c r="AA37" s="100"/>
      <c r="AC37" s="104">
        <v>30</v>
      </c>
      <c r="AD37" s="104">
        <v>75</v>
      </c>
    </row>
    <row r="38" spans="2:30" ht="17.5" customHeight="1" x14ac:dyDescent="0.25">
      <c r="B38" s="474"/>
      <c r="C38" s="480"/>
      <c r="D38" s="481"/>
      <c r="E38" s="481"/>
      <c r="F38" s="481"/>
      <c r="G38" s="481"/>
      <c r="H38" s="481"/>
      <c r="I38" s="481"/>
      <c r="J38" s="481"/>
      <c r="K38" s="481"/>
      <c r="L38" s="481"/>
      <c r="M38" s="481"/>
      <c r="N38" s="481"/>
      <c r="O38" s="481"/>
      <c r="P38" s="481"/>
      <c r="Q38" s="481"/>
      <c r="R38" s="482"/>
      <c r="S38" s="475"/>
      <c r="T38" s="97">
        <f>IF(法术书目录!C31&lt;&gt;"QuQ",AC38,"")</f>
        <v>31</v>
      </c>
      <c r="U38" s="98" t="str">
        <f>IFERROR(VLOOKUP((VLOOKUP(W38,列表!$B:$T,13,FALSE)),法术书目录!$Q$1:$R$10,2,FALSE),"")</f>
        <v/>
      </c>
      <c r="V38" s="99" t="str">
        <f>法术书目录!D31</f>
        <v/>
      </c>
      <c r="W38" s="100"/>
      <c r="X38" s="101">
        <f>IF(法术书目录!C76&lt;&gt;"QuQ",AD38,"")</f>
        <v>76</v>
      </c>
      <c r="Y38" s="102" t="str">
        <f>IFERROR(VLOOKUP((VLOOKUP(AA38,列表!$B:$T,13,FALSE)),法术书目录!$Q$1:$R$10,2,FALSE),"")</f>
        <v/>
      </c>
      <c r="Z38" s="103" t="str">
        <f>法术书目录!D76</f>
        <v/>
      </c>
      <c r="AA38" s="100"/>
      <c r="AC38" s="104">
        <v>31</v>
      </c>
      <c r="AD38" s="104">
        <v>76</v>
      </c>
    </row>
    <row r="39" spans="2:30" ht="17.5" customHeight="1" x14ac:dyDescent="0.25">
      <c r="B39" s="474"/>
      <c r="C39" s="480"/>
      <c r="D39" s="481"/>
      <c r="E39" s="481"/>
      <c r="F39" s="481"/>
      <c r="G39" s="481"/>
      <c r="H39" s="481"/>
      <c r="I39" s="481"/>
      <c r="J39" s="481"/>
      <c r="K39" s="481"/>
      <c r="L39" s="481"/>
      <c r="M39" s="481"/>
      <c r="N39" s="481"/>
      <c r="O39" s="481"/>
      <c r="P39" s="481"/>
      <c r="Q39" s="481"/>
      <c r="R39" s="482"/>
      <c r="S39" s="475"/>
      <c r="T39" s="97">
        <f>IF(法术书目录!C32&lt;&gt;"QuQ",AC39,"")</f>
        <v>32</v>
      </c>
      <c r="U39" s="98" t="str">
        <f>IFERROR(VLOOKUP((VLOOKUP(W39,列表!$B:$T,13,FALSE)),法术书目录!$Q$1:$R$10,2,FALSE),"")</f>
        <v/>
      </c>
      <c r="V39" s="99" t="str">
        <f>法术书目录!D32</f>
        <v/>
      </c>
      <c r="W39" s="100"/>
      <c r="X39" s="101">
        <f>IF(法术书目录!C77&lt;&gt;"QuQ",AD39,"")</f>
        <v>77</v>
      </c>
      <c r="Y39" s="102" t="str">
        <f>IFERROR(VLOOKUP((VLOOKUP(AA39,列表!$B:$T,13,FALSE)),法术书目录!$Q$1:$R$10,2,FALSE),"")</f>
        <v/>
      </c>
      <c r="Z39" s="103" t="str">
        <f>法术书目录!D77</f>
        <v/>
      </c>
      <c r="AA39" s="100"/>
      <c r="AC39" s="104">
        <v>32</v>
      </c>
      <c r="AD39" s="104">
        <v>77</v>
      </c>
    </row>
    <row r="40" spans="2:30" ht="17.5" customHeight="1" x14ac:dyDescent="0.25">
      <c r="B40" s="474"/>
      <c r="C40" s="480"/>
      <c r="D40" s="481"/>
      <c r="E40" s="481"/>
      <c r="F40" s="481"/>
      <c r="G40" s="481"/>
      <c r="H40" s="481"/>
      <c r="I40" s="481"/>
      <c r="J40" s="481"/>
      <c r="K40" s="481"/>
      <c r="L40" s="481"/>
      <c r="M40" s="481"/>
      <c r="N40" s="481"/>
      <c r="O40" s="481"/>
      <c r="P40" s="481"/>
      <c r="Q40" s="481"/>
      <c r="R40" s="482"/>
      <c r="S40" s="475"/>
      <c r="T40" s="97">
        <f>IF(法术书目录!C33&lt;&gt;"QuQ",AC40,"")</f>
        <v>33</v>
      </c>
      <c r="U40" s="98" t="str">
        <f>IFERROR(VLOOKUP((VLOOKUP(W40,列表!$B:$T,13,FALSE)),法术书目录!$Q$1:$R$10,2,FALSE),"")</f>
        <v/>
      </c>
      <c r="V40" s="99" t="str">
        <f>法术书目录!D33</f>
        <v/>
      </c>
      <c r="W40" s="100"/>
      <c r="X40" s="101">
        <f>IF(法术书目录!C78&lt;&gt;"QuQ",AD40,"")</f>
        <v>78</v>
      </c>
      <c r="Y40" s="102" t="str">
        <f>IFERROR(VLOOKUP((VLOOKUP(AA40,列表!$B:$T,13,FALSE)),法术书目录!$Q$1:$R$10,2,FALSE),"")</f>
        <v/>
      </c>
      <c r="Z40" s="103" t="str">
        <f>法术书目录!D78</f>
        <v/>
      </c>
      <c r="AA40" s="100"/>
      <c r="AC40" s="104">
        <v>33</v>
      </c>
      <c r="AD40" s="104">
        <v>78</v>
      </c>
    </row>
    <row r="41" spans="2:30" ht="17.5" customHeight="1" x14ac:dyDescent="0.25">
      <c r="B41" s="474"/>
      <c r="C41" s="480"/>
      <c r="D41" s="481"/>
      <c r="E41" s="481"/>
      <c r="F41" s="481"/>
      <c r="G41" s="481"/>
      <c r="H41" s="481"/>
      <c r="I41" s="481"/>
      <c r="J41" s="481"/>
      <c r="K41" s="481"/>
      <c r="L41" s="481"/>
      <c r="M41" s="481"/>
      <c r="N41" s="481"/>
      <c r="O41" s="481"/>
      <c r="P41" s="481"/>
      <c r="Q41" s="481"/>
      <c r="R41" s="482"/>
      <c r="S41" s="475"/>
      <c r="T41" s="97">
        <f>IF(法术书目录!C34&lt;&gt;"QuQ",AC41,"")</f>
        <v>34</v>
      </c>
      <c r="U41" s="98" t="str">
        <f>IFERROR(VLOOKUP((VLOOKUP(W41,列表!$B:$T,13,FALSE)),法术书目录!$Q$1:$R$10,2,FALSE),"")</f>
        <v/>
      </c>
      <c r="V41" s="99" t="str">
        <f>法术书目录!D34</f>
        <v/>
      </c>
      <c r="W41" s="100"/>
      <c r="X41" s="101">
        <f>IF(法术书目录!C79&lt;&gt;"QuQ",AD41,"")</f>
        <v>79</v>
      </c>
      <c r="Y41" s="102" t="str">
        <f>IFERROR(VLOOKUP((VLOOKUP(AA41,列表!$B:$T,13,FALSE)),法术书目录!$Q$1:$R$10,2,FALSE),"")</f>
        <v/>
      </c>
      <c r="Z41" s="103" t="str">
        <f>法术书目录!D79</f>
        <v/>
      </c>
      <c r="AA41" s="100"/>
      <c r="AC41" s="104">
        <v>34</v>
      </c>
      <c r="AD41" s="104">
        <v>79</v>
      </c>
    </row>
    <row r="42" spans="2:30" ht="17.5" customHeight="1" x14ac:dyDescent="0.25">
      <c r="B42" s="474"/>
      <c r="C42" s="480"/>
      <c r="D42" s="481"/>
      <c r="E42" s="481"/>
      <c r="F42" s="481"/>
      <c r="G42" s="481"/>
      <c r="H42" s="481"/>
      <c r="I42" s="481"/>
      <c r="J42" s="481"/>
      <c r="K42" s="481"/>
      <c r="L42" s="481"/>
      <c r="M42" s="481"/>
      <c r="N42" s="481"/>
      <c r="O42" s="481"/>
      <c r="P42" s="481"/>
      <c r="Q42" s="481"/>
      <c r="R42" s="482"/>
      <c r="S42" s="475"/>
      <c r="T42" s="97">
        <f>IF(法术书目录!C35&lt;&gt;"QuQ",AC42,"")</f>
        <v>35</v>
      </c>
      <c r="U42" s="98" t="str">
        <f>IFERROR(VLOOKUP((VLOOKUP(W42,列表!$B:$T,13,FALSE)),法术书目录!$Q$1:$R$10,2,FALSE),"")</f>
        <v/>
      </c>
      <c r="V42" s="99" t="str">
        <f>法术书目录!D35</f>
        <v/>
      </c>
      <c r="W42" s="100"/>
      <c r="X42" s="101">
        <f>IF(法术书目录!C80&lt;&gt;"QuQ",AD42,"")</f>
        <v>80</v>
      </c>
      <c r="Y42" s="102" t="str">
        <f>IFERROR(VLOOKUP((VLOOKUP(AA42,列表!$B:$T,13,FALSE)),法术书目录!$Q$1:$R$10,2,FALSE),"")</f>
        <v/>
      </c>
      <c r="Z42" s="103" t="str">
        <f>法术书目录!D80</f>
        <v/>
      </c>
      <c r="AA42" s="100"/>
      <c r="AC42" s="104">
        <v>35</v>
      </c>
      <c r="AD42" s="104">
        <v>80</v>
      </c>
    </row>
    <row r="43" spans="2:30" ht="17.5" customHeight="1" x14ac:dyDescent="0.25">
      <c r="B43" s="474"/>
      <c r="C43" s="480"/>
      <c r="D43" s="481"/>
      <c r="E43" s="481"/>
      <c r="F43" s="481"/>
      <c r="G43" s="481"/>
      <c r="H43" s="481"/>
      <c r="I43" s="481"/>
      <c r="J43" s="481"/>
      <c r="K43" s="481"/>
      <c r="L43" s="481"/>
      <c r="M43" s="481"/>
      <c r="N43" s="481"/>
      <c r="O43" s="481"/>
      <c r="P43" s="481"/>
      <c r="Q43" s="481"/>
      <c r="R43" s="482"/>
      <c r="S43" s="475"/>
      <c r="T43" s="97">
        <f>IF(法术书目录!C36&lt;&gt;"QuQ",AC43,"")</f>
        <v>36</v>
      </c>
      <c r="U43" s="98" t="str">
        <f>IFERROR(VLOOKUP((VLOOKUP(W43,列表!$B:$T,13,FALSE)),法术书目录!$Q$1:$R$10,2,FALSE),"")</f>
        <v/>
      </c>
      <c r="V43" s="99" t="str">
        <f>法术书目录!D36</f>
        <v/>
      </c>
      <c r="W43" s="100"/>
      <c r="X43" s="101">
        <f>IF(法术书目录!C81&lt;&gt;"QuQ",AD43,"")</f>
        <v>81</v>
      </c>
      <c r="Y43" s="102" t="str">
        <f>IFERROR(VLOOKUP((VLOOKUP(AA43,列表!$B:$T,13,FALSE)),法术书目录!$Q$1:$R$10,2,FALSE),"")</f>
        <v/>
      </c>
      <c r="Z43" s="103" t="str">
        <f>法术书目录!D81</f>
        <v/>
      </c>
      <c r="AA43" s="100"/>
      <c r="AC43" s="104">
        <v>36</v>
      </c>
      <c r="AD43" s="104">
        <v>81</v>
      </c>
    </row>
    <row r="44" spans="2:30" ht="17.5" customHeight="1" x14ac:dyDescent="0.25">
      <c r="B44" s="474"/>
      <c r="C44" s="480"/>
      <c r="D44" s="481"/>
      <c r="E44" s="481"/>
      <c r="F44" s="481"/>
      <c r="G44" s="481"/>
      <c r="H44" s="481"/>
      <c r="I44" s="481"/>
      <c r="J44" s="481"/>
      <c r="K44" s="481"/>
      <c r="L44" s="481"/>
      <c r="M44" s="481"/>
      <c r="N44" s="481"/>
      <c r="O44" s="481"/>
      <c r="P44" s="481"/>
      <c r="Q44" s="481"/>
      <c r="R44" s="482"/>
      <c r="S44" s="475"/>
      <c r="T44" s="97">
        <f>IF(法术书目录!C37&lt;&gt;"QuQ",AC44,"")</f>
        <v>37</v>
      </c>
      <c r="U44" s="98" t="str">
        <f>IFERROR(VLOOKUP((VLOOKUP(W44,列表!$B:$T,13,FALSE)),法术书目录!$Q$1:$R$10,2,FALSE),"")</f>
        <v/>
      </c>
      <c r="V44" s="99" t="str">
        <f>法术书目录!D37</f>
        <v/>
      </c>
      <c r="W44" s="100"/>
      <c r="X44" s="101">
        <f>IF(法术书目录!C82&lt;&gt;"QuQ",AD44,"")</f>
        <v>82</v>
      </c>
      <c r="Y44" s="102" t="str">
        <f>IFERROR(VLOOKUP((VLOOKUP(AA44,列表!$B:$T,13,FALSE)),法术书目录!$Q$1:$R$10,2,FALSE),"")</f>
        <v/>
      </c>
      <c r="Z44" s="103" t="str">
        <f>法术书目录!D82</f>
        <v/>
      </c>
      <c r="AA44" s="100"/>
      <c r="AC44" s="104">
        <v>37</v>
      </c>
      <c r="AD44" s="104">
        <v>82</v>
      </c>
    </row>
    <row r="45" spans="2:30" ht="17.5" customHeight="1" x14ac:dyDescent="0.25">
      <c r="B45" s="474"/>
      <c r="C45" s="480"/>
      <c r="D45" s="481"/>
      <c r="E45" s="481"/>
      <c r="F45" s="481"/>
      <c r="G45" s="481"/>
      <c r="H45" s="481"/>
      <c r="I45" s="481"/>
      <c r="J45" s="481"/>
      <c r="K45" s="481"/>
      <c r="L45" s="481"/>
      <c r="M45" s="481"/>
      <c r="N45" s="481"/>
      <c r="O45" s="481"/>
      <c r="P45" s="481"/>
      <c r="Q45" s="481"/>
      <c r="R45" s="482"/>
      <c r="S45" s="475"/>
      <c r="T45" s="97">
        <f>IF(法术书目录!C38&lt;&gt;"QuQ",AC45,"")</f>
        <v>38</v>
      </c>
      <c r="U45" s="98" t="str">
        <f>IFERROR(VLOOKUP((VLOOKUP(W45,列表!$B:$T,13,FALSE)),法术书目录!$Q$1:$R$10,2,FALSE),"")</f>
        <v/>
      </c>
      <c r="V45" s="99" t="str">
        <f>法术书目录!D38</f>
        <v/>
      </c>
      <c r="W45" s="100"/>
      <c r="X45" s="101">
        <f>IF(法术书目录!C83&lt;&gt;"QuQ",AD45,"")</f>
        <v>83</v>
      </c>
      <c r="Y45" s="102" t="str">
        <f>IFERROR(VLOOKUP((VLOOKUP(AA45,列表!$B:$T,13,FALSE)),法术书目录!$Q$1:$R$10,2,FALSE),"")</f>
        <v/>
      </c>
      <c r="Z45" s="103" t="str">
        <f>法术书目录!D83</f>
        <v/>
      </c>
      <c r="AA45" s="100"/>
      <c r="AC45" s="104">
        <v>38</v>
      </c>
      <c r="AD45" s="104">
        <v>83</v>
      </c>
    </row>
    <row r="46" spans="2:30" ht="17.5" customHeight="1" x14ac:dyDescent="0.25">
      <c r="B46" s="474"/>
      <c r="C46" s="480"/>
      <c r="D46" s="481"/>
      <c r="E46" s="481"/>
      <c r="F46" s="481"/>
      <c r="G46" s="481"/>
      <c r="H46" s="481"/>
      <c r="I46" s="481"/>
      <c r="J46" s="481"/>
      <c r="K46" s="481"/>
      <c r="L46" s="481"/>
      <c r="M46" s="481"/>
      <c r="N46" s="481"/>
      <c r="O46" s="481"/>
      <c r="P46" s="481"/>
      <c r="Q46" s="481"/>
      <c r="R46" s="482"/>
      <c r="S46" s="475"/>
      <c r="T46" s="97">
        <f>IF(法术书目录!C39&lt;&gt;"QuQ",AC46,"")</f>
        <v>39</v>
      </c>
      <c r="U46" s="98" t="str">
        <f>IFERROR(VLOOKUP((VLOOKUP(W46,列表!$B:$T,13,FALSE)),法术书目录!$Q$1:$R$10,2,FALSE),"")</f>
        <v/>
      </c>
      <c r="V46" s="99" t="str">
        <f>法术书目录!D39</f>
        <v/>
      </c>
      <c r="W46" s="100"/>
      <c r="X46" s="101">
        <f>IF(法术书目录!C84&lt;&gt;"QuQ",AD46,"")</f>
        <v>84</v>
      </c>
      <c r="Y46" s="102" t="str">
        <f>IFERROR(VLOOKUP((VLOOKUP(AA46,列表!$B:$T,13,FALSE)),法术书目录!$Q$1:$R$10,2,FALSE),"")</f>
        <v/>
      </c>
      <c r="Z46" s="103" t="str">
        <f>法术书目录!D84</f>
        <v/>
      </c>
      <c r="AA46" s="100"/>
      <c r="AC46" s="104">
        <v>39</v>
      </c>
      <c r="AD46" s="104">
        <v>84</v>
      </c>
    </row>
    <row r="47" spans="2:30" ht="17.5" customHeight="1" x14ac:dyDescent="0.25">
      <c r="B47" s="474"/>
      <c r="C47" s="480"/>
      <c r="D47" s="481"/>
      <c r="E47" s="481"/>
      <c r="F47" s="481"/>
      <c r="G47" s="481"/>
      <c r="H47" s="481"/>
      <c r="I47" s="481"/>
      <c r="J47" s="481"/>
      <c r="K47" s="481"/>
      <c r="L47" s="481"/>
      <c r="M47" s="481"/>
      <c r="N47" s="481"/>
      <c r="O47" s="481"/>
      <c r="P47" s="481"/>
      <c r="Q47" s="481"/>
      <c r="R47" s="482"/>
      <c r="S47" s="475"/>
      <c r="T47" s="97">
        <f>IF(法术书目录!C40&lt;&gt;"QuQ",AC47,"")</f>
        <v>40</v>
      </c>
      <c r="U47" s="98" t="str">
        <f>IFERROR(VLOOKUP((VLOOKUP(W47,列表!$B:$T,13,FALSE)),法术书目录!$Q$1:$R$10,2,FALSE),"")</f>
        <v/>
      </c>
      <c r="V47" s="99" t="str">
        <f>法术书目录!D40</f>
        <v/>
      </c>
      <c r="W47" s="100"/>
      <c r="X47" s="101">
        <f>IF(法术书目录!C85&lt;&gt;"QuQ",AD47,"")</f>
        <v>85</v>
      </c>
      <c r="Y47" s="102" t="str">
        <f>IFERROR(VLOOKUP((VLOOKUP(AA47,列表!$B:$T,13,FALSE)),法术书目录!$Q$1:$R$10,2,FALSE),"")</f>
        <v/>
      </c>
      <c r="Z47" s="103" t="str">
        <f>法术书目录!D85</f>
        <v/>
      </c>
      <c r="AA47" s="100"/>
      <c r="AC47" s="104">
        <v>40</v>
      </c>
      <c r="AD47" s="104">
        <v>85</v>
      </c>
    </row>
    <row r="48" spans="2:30" ht="17.5" customHeight="1" x14ac:dyDescent="0.25">
      <c r="B48" s="474"/>
      <c r="C48" s="480"/>
      <c r="D48" s="481"/>
      <c r="E48" s="481"/>
      <c r="F48" s="481"/>
      <c r="G48" s="481"/>
      <c r="H48" s="481"/>
      <c r="I48" s="481"/>
      <c r="J48" s="481"/>
      <c r="K48" s="481"/>
      <c r="L48" s="481"/>
      <c r="M48" s="481"/>
      <c r="N48" s="481"/>
      <c r="O48" s="481"/>
      <c r="P48" s="481"/>
      <c r="Q48" s="481"/>
      <c r="R48" s="482"/>
      <c r="S48" s="475"/>
      <c r="T48" s="97">
        <f>IF(法术书目录!C41&lt;&gt;"QuQ",AC48,"")</f>
        <v>41</v>
      </c>
      <c r="U48" s="98" t="str">
        <f>IFERROR(VLOOKUP((VLOOKUP(W48,列表!$B:$T,13,FALSE)),法术书目录!$Q$1:$R$10,2,FALSE),"")</f>
        <v/>
      </c>
      <c r="V48" s="99" t="str">
        <f>法术书目录!D41</f>
        <v/>
      </c>
      <c r="W48" s="100"/>
      <c r="X48" s="101">
        <f>IF(法术书目录!C86&lt;&gt;"QuQ",AD48,"")</f>
        <v>86</v>
      </c>
      <c r="Y48" s="102" t="str">
        <f>IFERROR(VLOOKUP((VLOOKUP(AA48,列表!$B:$T,13,FALSE)),法术书目录!$Q$1:$R$10,2,FALSE),"")</f>
        <v/>
      </c>
      <c r="Z48" s="103" t="str">
        <f>法术书目录!D86</f>
        <v/>
      </c>
      <c r="AA48" s="100"/>
      <c r="AC48" s="104">
        <v>41</v>
      </c>
      <c r="AD48" s="104">
        <v>86</v>
      </c>
    </row>
    <row r="49" spans="2:30" ht="17.5" customHeight="1" x14ac:dyDescent="0.25">
      <c r="B49" s="474"/>
      <c r="C49" s="480"/>
      <c r="D49" s="481"/>
      <c r="E49" s="481"/>
      <c r="F49" s="481"/>
      <c r="G49" s="481"/>
      <c r="H49" s="481"/>
      <c r="I49" s="481"/>
      <c r="J49" s="481"/>
      <c r="K49" s="481"/>
      <c r="L49" s="481"/>
      <c r="M49" s="481"/>
      <c r="N49" s="481"/>
      <c r="O49" s="481"/>
      <c r="P49" s="481"/>
      <c r="Q49" s="481"/>
      <c r="R49" s="482"/>
      <c r="S49" s="475"/>
      <c r="T49" s="97">
        <f>IF(法术书目录!C42&lt;&gt;"QuQ",AC49,"")</f>
        <v>42</v>
      </c>
      <c r="U49" s="98" t="str">
        <f>IFERROR(VLOOKUP((VLOOKUP(W49,列表!$B:$T,13,FALSE)),法术书目录!$Q$1:$R$10,2,FALSE),"")</f>
        <v/>
      </c>
      <c r="V49" s="99" t="str">
        <f>法术书目录!D42</f>
        <v/>
      </c>
      <c r="W49" s="100"/>
      <c r="X49" s="101">
        <f>IF(法术书目录!C87&lt;&gt;"QuQ",AD49,"")</f>
        <v>87</v>
      </c>
      <c r="Y49" s="102" t="str">
        <f>IFERROR(VLOOKUP((VLOOKUP(AA49,列表!$B:$T,13,FALSE)),法术书目录!$Q$1:$R$10,2,FALSE),"")</f>
        <v/>
      </c>
      <c r="Z49" s="103" t="str">
        <f>法术书目录!D87</f>
        <v/>
      </c>
      <c r="AA49" s="100"/>
      <c r="AC49" s="104">
        <v>42</v>
      </c>
      <c r="AD49" s="104">
        <v>87</v>
      </c>
    </row>
    <row r="50" spans="2:30" ht="17.5" customHeight="1" x14ac:dyDescent="0.25">
      <c r="B50" s="474"/>
      <c r="C50" s="480"/>
      <c r="D50" s="481"/>
      <c r="E50" s="481"/>
      <c r="F50" s="481"/>
      <c r="G50" s="481"/>
      <c r="H50" s="481"/>
      <c r="I50" s="481"/>
      <c r="J50" s="481"/>
      <c r="K50" s="481"/>
      <c r="L50" s="481"/>
      <c r="M50" s="481"/>
      <c r="N50" s="481"/>
      <c r="O50" s="481"/>
      <c r="P50" s="481"/>
      <c r="Q50" s="481"/>
      <c r="R50" s="482"/>
      <c r="S50" s="475"/>
      <c r="T50" s="97">
        <f>IF(法术书目录!C43&lt;&gt;"QuQ",AC50,"")</f>
        <v>43</v>
      </c>
      <c r="U50" s="98" t="str">
        <f>IFERROR(VLOOKUP((VLOOKUP(W50,列表!$B:$T,13,FALSE)),法术书目录!$Q$1:$R$10,2,FALSE),"")</f>
        <v/>
      </c>
      <c r="V50" s="99" t="str">
        <f>法术书目录!D43</f>
        <v/>
      </c>
      <c r="W50" s="100"/>
      <c r="X50" s="101">
        <f>IF(法术书目录!C88&lt;&gt;"QuQ",AD50,"")</f>
        <v>88</v>
      </c>
      <c r="Y50" s="102" t="str">
        <f>IFERROR(VLOOKUP((VLOOKUP(AA50,列表!$B:$T,13,FALSE)),法术书目录!$Q$1:$R$10,2,FALSE),"")</f>
        <v/>
      </c>
      <c r="Z50" s="103" t="str">
        <f>法术书目录!D88</f>
        <v/>
      </c>
      <c r="AA50" s="100"/>
      <c r="AC50" s="104">
        <v>43</v>
      </c>
      <c r="AD50" s="104">
        <v>88</v>
      </c>
    </row>
    <row r="51" spans="2:30" ht="17.5" customHeight="1" x14ac:dyDescent="0.25">
      <c r="B51" s="474"/>
      <c r="C51" s="483"/>
      <c r="D51" s="484"/>
      <c r="E51" s="484"/>
      <c r="F51" s="484"/>
      <c r="G51" s="484"/>
      <c r="H51" s="484"/>
      <c r="I51" s="484"/>
      <c r="J51" s="484"/>
      <c r="K51" s="484"/>
      <c r="L51" s="484"/>
      <c r="M51" s="484"/>
      <c r="N51" s="484"/>
      <c r="O51" s="484"/>
      <c r="P51" s="484"/>
      <c r="Q51" s="484"/>
      <c r="R51" s="485"/>
      <c r="S51" s="475"/>
      <c r="T51" s="97">
        <f>IF(法术书目录!C44&lt;&gt;"QuQ",AC51,"")</f>
        <v>44</v>
      </c>
      <c r="U51" s="98" t="str">
        <f>IFERROR(VLOOKUP((VLOOKUP(W51,列表!$B:$T,13,FALSE)),法术书目录!$Q$1:$R$10,2,FALSE),"")</f>
        <v/>
      </c>
      <c r="V51" s="99" t="str">
        <f>法术书目录!D44</f>
        <v/>
      </c>
      <c r="W51" s="100"/>
      <c r="X51" s="101">
        <f>IF(法术书目录!C89&lt;&gt;"QuQ",AD51,"")</f>
        <v>89</v>
      </c>
      <c r="Y51" s="102" t="str">
        <f>IFERROR(VLOOKUP((VLOOKUP(AA51,列表!$B:$T,13,FALSE)),法术书目录!$Q$1:$R$10,2,FALSE),"")</f>
        <v/>
      </c>
      <c r="Z51" s="103" t="str">
        <f>法术书目录!D89</f>
        <v/>
      </c>
      <c r="AA51" s="100"/>
      <c r="AC51" s="104">
        <v>44</v>
      </c>
      <c r="AD51" s="104">
        <v>89</v>
      </c>
    </row>
    <row r="52" spans="2:30" ht="17.5" customHeight="1" x14ac:dyDescent="0.25">
      <c r="B52" s="471"/>
      <c r="C52" s="472"/>
      <c r="D52" s="472"/>
      <c r="E52" s="472"/>
      <c r="F52" s="472"/>
      <c r="G52" s="472"/>
      <c r="H52" s="472"/>
      <c r="I52" s="472"/>
      <c r="J52" s="472"/>
      <c r="K52" s="472"/>
      <c r="L52" s="472"/>
      <c r="M52" s="472"/>
      <c r="N52" s="472"/>
      <c r="O52" s="472"/>
      <c r="P52" s="472"/>
      <c r="Q52" s="472"/>
      <c r="R52" s="472"/>
      <c r="S52" s="473"/>
      <c r="T52" s="97">
        <f>IF(法术书目录!C45&lt;&gt;"QuQ",AC52,"")</f>
        <v>45</v>
      </c>
      <c r="U52" s="98" t="str">
        <f>IFERROR(VLOOKUP((VLOOKUP(W52,列表!$B:$T,13,FALSE)),法术书目录!$Q$1:$R$10,2,FALSE),"")</f>
        <v/>
      </c>
      <c r="V52" s="99" t="str">
        <f>法术书目录!D45</f>
        <v/>
      </c>
      <c r="W52" s="100"/>
      <c r="X52" s="101">
        <f>IF(法术书目录!C90&lt;&gt;"QuQ",AD52,"")</f>
        <v>90</v>
      </c>
      <c r="Y52" s="102" t="str">
        <f>IFERROR(VLOOKUP((VLOOKUP(AA52,列表!$B:$T,13,FALSE)),法术书目录!$Q$1:$R$10,2,FALSE),"")</f>
        <v/>
      </c>
      <c r="Z52" s="103" t="str">
        <f>法术书目录!D90</f>
        <v/>
      </c>
      <c r="AA52" s="100"/>
      <c r="AC52" s="104">
        <v>45</v>
      </c>
      <c r="AD52" s="104">
        <v>90</v>
      </c>
    </row>
    <row r="53" spans="2:30" ht="10" customHeight="1" x14ac:dyDescent="0.25"/>
  </sheetData>
  <sheetProtection sheet="1" selectLockedCells="1"/>
  <mergeCells count="35">
    <mergeCell ref="B2:S2"/>
    <mergeCell ref="T4:AA4"/>
    <mergeCell ref="C7:R7"/>
    <mergeCell ref="T7:AA7"/>
    <mergeCell ref="C8:J8"/>
    <mergeCell ref="L8:N8"/>
    <mergeCell ref="O8:R8"/>
    <mergeCell ref="T5:T6"/>
    <mergeCell ref="W5:W6"/>
    <mergeCell ref="X5:X6"/>
    <mergeCell ref="AA5:AA6"/>
    <mergeCell ref="B52:S52"/>
    <mergeCell ref="B3:B51"/>
    <mergeCell ref="E13:E18"/>
    <mergeCell ref="S3:S51"/>
    <mergeCell ref="C3:R6"/>
    <mergeCell ref="C9:D10"/>
    <mergeCell ref="K9:L10"/>
    <mergeCell ref="M9:N10"/>
    <mergeCell ref="O9:P10"/>
    <mergeCell ref="Q9:R10"/>
    <mergeCell ref="E9:J10"/>
    <mergeCell ref="C11:D12"/>
    <mergeCell ref="K11:L12"/>
    <mergeCell ref="C19:D20"/>
    <mergeCell ref="E19:R20"/>
    <mergeCell ref="C23:R51"/>
    <mergeCell ref="C21:R21"/>
    <mergeCell ref="C22:E22"/>
    <mergeCell ref="G22:R22"/>
    <mergeCell ref="E11:J12"/>
    <mergeCell ref="M11:R12"/>
    <mergeCell ref="C13:D18"/>
    <mergeCell ref="F13:G18"/>
    <mergeCell ref="H13:R18"/>
  </mergeCells>
  <phoneticPr fontId="103" type="noConversion"/>
  <conditionalFormatting sqref="W8">
    <cfRule type="expression" dxfId="18" priority="2">
      <formula>$AE$8=专注</formula>
    </cfRule>
  </conditionalFormatting>
  <conditionalFormatting sqref="V8:V52 Z8:Z52">
    <cfRule type="cellIs" dxfId="17" priority="1" operator="equal">
      <formula>"!"</formula>
    </cfRule>
  </conditionalFormatting>
  <conditionalFormatting sqref="W8:W52 AA8:AA52">
    <cfRule type="duplicateValues" dxfId="16" priority="3"/>
  </conditionalFormatting>
  <pageMargins left="0.75" right="0.75" top="1" bottom="1" header="0.5" footer="0.5"/>
  <drawing r:id="rId1"/>
  <legacyDrawing r:id="rId2"/>
  <mc:AlternateContent xmlns:mc="http://schemas.openxmlformats.org/markup-compatibility/2006">
    <mc:Choice Requires="x14">
      <controls>
        <mc:AlternateContent xmlns:mc="http://schemas.openxmlformats.org/markup-compatibility/2006">
          <mc:Choice Requires="x14">
            <control shapeId="5121" r:id="rId3" name="Spinner 1">
              <controlPr defaultSize="0" autoPict="0">
                <anchor moveWithCells="1">
                  <from>
                    <xdr:col>19</xdr:col>
                    <xdr:colOff>12700</xdr:colOff>
                    <xdr:row>4</xdr:row>
                    <xdr:rowOff>12700</xdr:rowOff>
                  </from>
                  <to>
                    <xdr:col>20</xdr:col>
                    <xdr:colOff>6350</xdr:colOff>
                    <xdr:row>6</xdr:row>
                    <xdr:rowOff>6350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5" id="{00000000-000E-0000-0600-000005000000}">
            <xm:f>T8=法术书目录!$O$1</xm:f>
            <x14:dxf>
              <font>
                <b/>
                <i val="0"/>
                <color theme="1"/>
              </font>
            </x14:dxf>
          </x14:cfRule>
          <xm:sqref>W8:W52</xm:sqref>
        </x14:conditionalFormatting>
        <x14:conditionalFormatting xmlns:xm="http://schemas.microsoft.com/office/excel/2006/main">
          <x14:cfRule type="expression" priority="4" id="{00000000-000E-0000-0600-000004000000}">
            <xm:f>X8=法术书目录!$O$1</xm:f>
            <x14:dxf>
              <font>
                <b/>
                <i val="0"/>
                <color theme="1"/>
              </font>
            </x14:dxf>
          </x14:cfRule>
          <xm:sqref>AA8:AA52</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600-000000000000}">
          <x14:formula1>
            <xm:f>列表!$B$3:$B$600</xm:f>
          </x14:formula1>
          <xm:sqref>W8:W52 AA8:AA52</xm:sqref>
        </x14:dataValidation>
        <x14:dataValidation type="list" allowBlank="1" xr:uid="{00000000-0002-0000-0600-000001000000}">
          <x14:formula1>
            <xm:f>法术书目录!$B$1:$B$90</xm:f>
          </x14:formula1>
          <xm:sqref>AA5:AA6</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59999389629810485"/>
  </sheetPr>
  <dimension ref="B1:AD53"/>
  <sheetViews>
    <sheetView workbookViewId="0">
      <selection activeCell="W8" sqref="W8"/>
    </sheetView>
  </sheetViews>
  <sheetFormatPr defaultColWidth="9" defaultRowHeight="16.5" x14ac:dyDescent="0.25"/>
  <cols>
    <col min="1" max="1" width="3.08984375" style="92" customWidth="1"/>
    <col min="2" max="2" width="1.6328125" style="92" customWidth="1"/>
    <col min="3" max="18" width="5.6328125" style="92" customWidth="1"/>
    <col min="19" max="19" width="1.6328125" style="92" customWidth="1"/>
    <col min="20" max="20" width="3.08984375" style="92" customWidth="1"/>
    <col min="21" max="21" width="2.36328125" style="93" customWidth="1"/>
    <col min="22" max="22" width="0.81640625" style="93" customWidth="1"/>
    <col min="23" max="23" width="15.6328125" style="92" customWidth="1"/>
    <col min="24" max="24" width="3.08984375" style="92" customWidth="1"/>
    <col min="25" max="25" width="2.36328125" style="92" customWidth="1"/>
    <col min="26" max="26" width="0.81640625" style="92" customWidth="1"/>
    <col min="27" max="27" width="15.6328125" style="92" customWidth="1"/>
    <col min="28" max="28" width="5.6328125" style="92" customWidth="1"/>
    <col min="29" max="30" width="3.6328125" style="92" customWidth="1"/>
    <col min="31" max="16384" width="9" style="92"/>
  </cols>
  <sheetData>
    <row r="1" spans="2:30" ht="17.5" customHeight="1" x14ac:dyDescent="0.25"/>
    <row r="2" spans="2:30" ht="10" customHeight="1" x14ac:dyDescent="0.25">
      <c r="B2" s="486"/>
      <c r="C2" s="487"/>
      <c r="D2" s="487"/>
      <c r="E2" s="487"/>
      <c r="F2" s="487"/>
      <c r="G2" s="487"/>
      <c r="H2" s="487"/>
      <c r="I2" s="487"/>
      <c r="J2" s="487"/>
      <c r="K2" s="487"/>
      <c r="L2" s="487"/>
      <c r="M2" s="487"/>
      <c r="N2" s="487"/>
      <c r="O2" s="487"/>
      <c r="P2" s="487"/>
      <c r="Q2" s="487"/>
      <c r="R2" s="487"/>
      <c r="S2" s="488"/>
    </row>
    <row r="3" spans="2:30" ht="17.5" customHeight="1" x14ac:dyDescent="0.25">
      <c r="B3" s="474"/>
      <c r="C3" s="476" t="str">
        <f>IFERROR(IF(AA5&lt;&gt;"",AA5,(IF(W5=VLOOKUP(W5,列表!$B$2:$L$557,11,FALSE),W5,""))),"")</f>
        <v/>
      </c>
      <c r="D3" s="476"/>
      <c r="E3" s="476"/>
      <c r="F3" s="476"/>
      <c r="G3" s="476"/>
      <c r="H3" s="476"/>
      <c r="I3" s="476"/>
      <c r="J3" s="476"/>
      <c r="K3" s="476"/>
      <c r="L3" s="476"/>
      <c r="M3" s="476"/>
      <c r="N3" s="476"/>
      <c r="O3" s="476"/>
      <c r="P3" s="476"/>
      <c r="Q3" s="476"/>
      <c r="R3" s="476"/>
      <c r="S3" s="475"/>
    </row>
    <row r="4" spans="2:30" ht="17.5" customHeight="1" x14ac:dyDescent="0.25">
      <c r="B4" s="474"/>
      <c r="C4" s="476"/>
      <c r="D4" s="476"/>
      <c r="E4" s="476"/>
      <c r="F4" s="476"/>
      <c r="G4" s="476"/>
      <c r="H4" s="476"/>
      <c r="I4" s="476"/>
      <c r="J4" s="476"/>
      <c r="K4" s="476"/>
      <c r="L4" s="476"/>
      <c r="M4" s="476"/>
      <c r="N4" s="476"/>
      <c r="O4" s="476"/>
      <c r="P4" s="476"/>
      <c r="Q4" s="476"/>
      <c r="R4" s="476"/>
      <c r="S4" s="475"/>
      <c r="T4" s="489" t="s">
        <v>3088</v>
      </c>
      <c r="U4" s="490"/>
      <c r="V4" s="490"/>
      <c r="W4" s="491"/>
      <c r="X4" s="299"/>
      <c r="Y4" s="299"/>
      <c r="Z4" s="299"/>
      <c r="AA4" s="299"/>
    </row>
    <row r="5" spans="2:30" ht="17.5" customHeight="1" x14ac:dyDescent="0.25">
      <c r="B5" s="474"/>
      <c r="C5" s="476"/>
      <c r="D5" s="476"/>
      <c r="E5" s="476"/>
      <c r="F5" s="476"/>
      <c r="G5" s="476"/>
      <c r="H5" s="476"/>
      <c r="I5" s="476"/>
      <c r="J5" s="476"/>
      <c r="K5" s="476"/>
      <c r="L5" s="476"/>
      <c r="M5" s="476"/>
      <c r="N5" s="476"/>
      <c r="O5" s="476"/>
      <c r="P5" s="476"/>
      <c r="Q5" s="476"/>
      <c r="R5" s="476"/>
      <c r="S5" s="475"/>
      <c r="T5" s="494"/>
      <c r="U5" s="95" t="str">
        <f>IF(W5="","","Lv")</f>
        <v/>
      </c>
      <c r="V5" s="95"/>
      <c r="W5" s="489" t="str">
        <f>IFERROR(VLOOKUP(法术书目录!$O$2,法术书目录!$E:$G,2,FALSE),"空白标签")</f>
        <v/>
      </c>
      <c r="X5" s="497" t="s">
        <v>3089</v>
      </c>
      <c r="Y5" s="95" t="str">
        <f>IF(AA5="","","Lv")</f>
        <v/>
      </c>
      <c r="Z5" s="95"/>
      <c r="AA5" s="245"/>
    </row>
    <row r="6" spans="2:30" ht="17.5" customHeight="1" x14ac:dyDescent="0.25">
      <c r="B6" s="474"/>
      <c r="C6" s="476"/>
      <c r="D6" s="476"/>
      <c r="E6" s="476"/>
      <c r="F6" s="476"/>
      <c r="G6" s="476"/>
      <c r="H6" s="476"/>
      <c r="I6" s="476"/>
      <c r="J6" s="476"/>
      <c r="K6" s="476"/>
      <c r="L6" s="476"/>
      <c r="M6" s="476"/>
      <c r="N6" s="476"/>
      <c r="O6" s="476"/>
      <c r="P6" s="476"/>
      <c r="Q6" s="476"/>
      <c r="R6" s="476"/>
      <c r="S6" s="475"/>
      <c r="T6" s="495"/>
      <c r="U6" s="96" t="str">
        <f>IFERROR(VLOOKUP((VLOOKUP(W5,列表!$B:$T,13,FALSE)),法术书目录!$Q$1:$R$10,2,FALSE),"")</f>
        <v/>
      </c>
      <c r="V6" s="96"/>
      <c r="W6" s="496"/>
      <c r="X6" s="498"/>
      <c r="Y6" s="96" t="str">
        <f>IFERROR(VLOOKUP((VLOOKUP(AA5,列表!$B:$T,13,FALSE)),法术书目录!$Q$1:$R$10,2,FALSE),"")</f>
        <v/>
      </c>
      <c r="Z6" s="96"/>
      <c r="AA6" s="251"/>
    </row>
    <row r="7" spans="2:30" ht="17.5" customHeight="1" x14ac:dyDescent="0.25">
      <c r="B7" s="474"/>
      <c r="C7" s="464"/>
      <c r="D7" s="464"/>
      <c r="E7" s="464"/>
      <c r="F7" s="464"/>
      <c r="G7" s="464"/>
      <c r="H7" s="464"/>
      <c r="I7" s="464"/>
      <c r="J7" s="464"/>
      <c r="K7" s="464"/>
      <c r="L7" s="464"/>
      <c r="M7" s="464"/>
      <c r="N7" s="464"/>
      <c r="O7" s="464"/>
      <c r="P7" s="464"/>
      <c r="Q7" s="464"/>
      <c r="R7" s="464"/>
      <c r="S7" s="475"/>
      <c r="T7" s="492" t="s">
        <v>3090</v>
      </c>
      <c r="U7" s="493"/>
      <c r="V7" s="493"/>
      <c r="W7" s="492"/>
      <c r="X7" s="492"/>
      <c r="Y7" s="492"/>
      <c r="Z7" s="492"/>
      <c r="AA7" s="492"/>
    </row>
    <row r="8" spans="2:30" ht="17.5" customHeight="1" x14ac:dyDescent="0.25">
      <c r="B8" s="474"/>
      <c r="C8" s="465" t="str">
        <f>IFERROR(VLOOKUP(C3,列表!$B:$T,12,FALSE),"")</f>
        <v/>
      </c>
      <c r="D8" s="466"/>
      <c r="E8" s="466"/>
      <c r="F8" s="466"/>
      <c r="G8" s="466"/>
      <c r="H8" s="466"/>
      <c r="I8" s="466"/>
      <c r="J8" s="466"/>
      <c r="K8" s="94"/>
      <c r="L8" s="464"/>
      <c r="M8" s="464"/>
      <c r="N8" s="464"/>
      <c r="O8" s="464" t="str">
        <f>IFERROR(VLOOKUP(C3,列表!$B:$T,2,FALSE),"")</f>
        <v/>
      </c>
      <c r="P8" s="464"/>
      <c r="Q8" s="464"/>
      <c r="R8" s="464"/>
      <c r="S8" s="475"/>
      <c r="T8" s="97">
        <f>IF(法术书目录!G1&lt;&gt;"QuQ",AC8,"")</f>
        <v>1</v>
      </c>
      <c r="U8" s="98" t="str">
        <f>IFERROR(VLOOKUP((VLOOKUP(W8,列表!$B:$T,13,FALSE)),法术书目录!$Q$1:$R$10,2,FALSE),"")</f>
        <v/>
      </c>
      <c r="V8" s="99" t="str">
        <f>法术书目录!H1</f>
        <v/>
      </c>
      <c r="W8" s="100"/>
      <c r="X8" s="101">
        <f>IF(法术书目录!G46&lt;&gt;"QuQ",AD8,"")</f>
        <v>46</v>
      </c>
      <c r="Y8" s="102" t="str">
        <f>IFERROR(VLOOKUP((VLOOKUP(AA8,列表!$B:$T,13,FALSE)),法术书目录!$Q$1:$R$10,2,FALSE),"")</f>
        <v/>
      </c>
      <c r="Z8" s="103" t="str">
        <f>法术书目录!H46</f>
        <v/>
      </c>
      <c r="AA8" s="100"/>
      <c r="AC8" s="104">
        <v>1</v>
      </c>
      <c r="AD8" s="104">
        <v>46</v>
      </c>
    </row>
    <row r="9" spans="2:30" ht="17.5" customHeight="1" x14ac:dyDescent="0.25">
      <c r="B9" s="474"/>
      <c r="C9" s="469" t="str">
        <f>IF(E9&lt;&gt;"","适用职业：","")</f>
        <v/>
      </c>
      <c r="D9" s="469"/>
      <c r="E9" s="468" t="str">
        <f>IFERROR(VLOOKUP(C3,列表!$B:$T,3,FALSE),"")</f>
        <v/>
      </c>
      <c r="F9" s="468"/>
      <c r="G9" s="468"/>
      <c r="H9" s="468"/>
      <c r="I9" s="468"/>
      <c r="J9" s="468"/>
      <c r="K9" s="469" t="str">
        <f>IF(M9&lt;&gt;"","等级：","")</f>
        <v/>
      </c>
      <c r="L9" s="469"/>
      <c r="M9" s="468" t="str">
        <f>IFERROR(VLOOKUP(C3,列表!$B:$T,13,FALSE),"")</f>
        <v/>
      </c>
      <c r="N9" s="468"/>
      <c r="O9" s="469" t="str">
        <f>IF(Q9&lt;&gt;"","系别：","")</f>
        <v/>
      </c>
      <c r="P9" s="469"/>
      <c r="Q9" s="468" t="str">
        <f>IFERROR(VLOOKUP(C3,列表!$B:$T,14,FALSE),"")</f>
        <v/>
      </c>
      <c r="R9" s="468"/>
      <c r="S9" s="475"/>
      <c r="T9" s="97">
        <f>IF(法术书目录!G2&lt;&gt;"QuQ",AC9,"")</f>
        <v>2</v>
      </c>
      <c r="U9" s="98" t="str">
        <f>IFERROR(VLOOKUP((VLOOKUP(W9,列表!$B:$T,13,FALSE)),法术书目录!$Q$1:$R$10,2,FALSE),"")</f>
        <v/>
      </c>
      <c r="V9" s="99" t="str">
        <f>法术书目录!H2</f>
        <v/>
      </c>
      <c r="W9" s="100"/>
      <c r="X9" s="101">
        <f>IF(法术书目录!G47&lt;&gt;"QuQ",AD9,"")</f>
        <v>47</v>
      </c>
      <c r="Y9" s="102" t="str">
        <f>IFERROR(VLOOKUP((VLOOKUP(AA9,列表!$B:$T,13,FALSE)),法术书目录!$Q$1:$R$10,2,FALSE),"")</f>
        <v/>
      </c>
      <c r="Z9" s="103" t="str">
        <f>法术书目录!H47</f>
        <v/>
      </c>
      <c r="AA9" s="100"/>
      <c r="AC9" s="104">
        <v>2</v>
      </c>
      <c r="AD9" s="104">
        <v>47</v>
      </c>
    </row>
    <row r="10" spans="2:30" ht="17.5" customHeight="1" x14ac:dyDescent="0.25">
      <c r="B10" s="474"/>
      <c r="C10" s="469"/>
      <c r="D10" s="469"/>
      <c r="E10" s="468"/>
      <c r="F10" s="468"/>
      <c r="G10" s="468"/>
      <c r="H10" s="468"/>
      <c r="I10" s="468"/>
      <c r="J10" s="468"/>
      <c r="K10" s="469"/>
      <c r="L10" s="469"/>
      <c r="M10" s="468"/>
      <c r="N10" s="468"/>
      <c r="O10" s="469"/>
      <c r="P10" s="469"/>
      <c r="Q10" s="468"/>
      <c r="R10" s="468"/>
      <c r="S10" s="475"/>
      <c r="T10" s="97">
        <f>IF(法术书目录!G3&lt;&gt;"QuQ",AC10,"")</f>
        <v>3</v>
      </c>
      <c r="U10" s="98" t="str">
        <f>IFERROR(VLOOKUP((VLOOKUP(W10,列表!$B:$T,13,FALSE)),法术书目录!$Q$1:$R$10,2,FALSE),"")</f>
        <v/>
      </c>
      <c r="V10" s="99" t="str">
        <f>法术书目录!H3</f>
        <v/>
      </c>
      <c r="W10" s="100"/>
      <c r="X10" s="101">
        <f>IF(法术书目录!G48&lt;&gt;"QuQ",AD10,"")</f>
        <v>48</v>
      </c>
      <c r="Y10" s="102" t="str">
        <f>IFERROR(VLOOKUP((VLOOKUP(AA10,列表!$B:$T,13,FALSE)),法术书目录!$Q$1:$R$10,2,FALSE),"")</f>
        <v/>
      </c>
      <c r="Z10" s="103" t="str">
        <f>法术书目录!H48</f>
        <v/>
      </c>
      <c r="AA10" s="100"/>
      <c r="AC10" s="104">
        <v>3</v>
      </c>
      <c r="AD10" s="104">
        <v>48</v>
      </c>
    </row>
    <row r="11" spans="2:30" ht="17.5" customHeight="1" x14ac:dyDescent="0.25">
      <c r="B11" s="474"/>
      <c r="C11" s="469" t="str">
        <f>IF(E11&lt;&gt;"","施法时间：","")</f>
        <v/>
      </c>
      <c r="D11" s="469"/>
      <c r="E11" s="467" t="str">
        <f>IFERROR(VLOOKUP(C3,列表!$B:$T,5,FALSE),"")</f>
        <v/>
      </c>
      <c r="F11" s="467"/>
      <c r="G11" s="467"/>
      <c r="H11" s="467"/>
      <c r="I11" s="467"/>
      <c r="J11" s="467"/>
      <c r="K11" s="469" t="str">
        <f>IF(M11&lt;&gt;"","施法距离：","")</f>
        <v/>
      </c>
      <c r="L11" s="469"/>
      <c r="M11" s="468" t="str">
        <f>IFERROR(VLOOKUP(C3,列表!$B:$T,6,FALSE),"")</f>
        <v/>
      </c>
      <c r="N11" s="468"/>
      <c r="O11" s="468"/>
      <c r="P11" s="468"/>
      <c r="Q11" s="468"/>
      <c r="R11" s="468"/>
      <c r="S11" s="475"/>
      <c r="T11" s="97">
        <f>IF(法术书目录!G4&lt;&gt;"QuQ",AC11,"")</f>
        <v>4</v>
      </c>
      <c r="U11" s="98" t="str">
        <f>IFERROR(VLOOKUP((VLOOKUP(W11,列表!$B:$T,13,FALSE)),法术书目录!$Q$1:$R$10,2,FALSE),"")</f>
        <v/>
      </c>
      <c r="V11" s="99" t="str">
        <f>法术书目录!H4</f>
        <v/>
      </c>
      <c r="W11" s="100"/>
      <c r="X11" s="101">
        <f>IF(法术书目录!G49&lt;&gt;"QuQ",AD11,"")</f>
        <v>49</v>
      </c>
      <c r="Y11" s="102" t="str">
        <f>IFERROR(VLOOKUP((VLOOKUP(AA11,列表!$B:$T,13,FALSE)),法术书目录!$Q$1:$R$10,2,FALSE),"")</f>
        <v/>
      </c>
      <c r="Z11" s="103" t="str">
        <f>法术书目录!H49</f>
        <v/>
      </c>
      <c r="AA11" s="100"/>
      <c r="AC11" s="104">
        <v>4</v>
      </c>
      <c r="AD11" s="104">
        <v>49</v>
      </c>
    </row>
    <row r="12" spans="2:30" ht="17.5" customHeight="1" x14ac:dyDescent="0.25">
      <c r="B12" s="474"/>
      <c r="C12" s="469"/>
      <c r="D12" s="469"/>
      <c r="E12" s="467"/>
      <c r="F12" s="467"/>
      <c r="G12" s="467"/>
      <c r="H12" s="467"/>
      <c r="I12" s="467"/>
      <c r="J12" s="467"/>
      <c r="K12" s="469"/>
      <c r="L12" s="469"/>
      <c r="M12" s="468"/>
      <c r="N12" s="468"/>
      <c r="O12" s="468"/>
      <c r="P12" s="468"/>
      <c r="Q12" s="468"/>
      <c r="R12" s="468"/>
      <c r="S12" s="475"/>
      <c r="T12" s="97">
        <f>IF(法术书目录!G5&lt;&gt;"QuQ",AC12,"")</f>
        <v>5</v>
      </c>
      <c r="U12" s="98" t="str">
        <f>IFERROR(VLOOKUP((VLOOKUP(W12,列表!$B:$T,13,FALSE)),法术书目录!$Q$1:$R$10,2,FALSE),"")</f>
        <v/>
      </c>
      <c r="V12" s="99" t="str">
        <f>法术书目录!H5</f>
        <v/>
      </c>
      <c r="W12" s="100"/>
      <c r="X12" s="101">
        <f>IF(法术书目录!G50&lt;&gt;"QuQ",AD12,"")</f>
        <v>50</v>
      </c>
      <c r="Y12" s="102" t="str">
        <f>IFERROR(VLOOKUP((VLOOKUP(AA12,列表!$B:$T,13,FALSE)),法术书目录!$Q$1:$R$10,2,FALSE),"")</f>
        <v/>
      </c>
      <c r="Z12" s="103" t="str">
        <f>法术书目录!H50</f>
        <v/>
      </c>
      <c r="AA12" s="100"/>
      <c r="AC12" s="104">
        <v>5</v>
      </c>
      <c r="AD12" s="104">
        <v>50</v>
      </c>
    </row>
    <row r="13" spans="2:30" ht="17.5" customHeight="1" x14ac:dyDescent="0.25">
      <c r="B13" s="474"/>
      <c r="C13" s="469" t="str">
        <f>IF(E13&lt;&gt;"","法术成分：","")</f>
        <v/>
      </c>
      <c r="D13" s="469"/>
      <c r="E13" s="299" t="str">
        <f>IFERROR(VLOOKUP(C3,列表!$B:$T,15,FALSE),"")</f>
        <v/>
      </c>
      <c r="F13" s="469" t="str">
        <f>IF(H13&lt;&gt;"","法术材料：","")</f>
        <v/>
      </c>
      <c r="G13" s="469"/>
      <c r="H13" s="470" t="str">
        <f>IFERROR(IF(VLOOKUP(C3,列表!$B:$T,16,FALSE)=0,"",VLOOKUP(C3,列表!$B:$T,16,FALSE)),"")</f>
        <v/>
      </c>
      <c r="I13" s="470"/>
      <c r="J13" s="470"/>
      <c r="K13" s="470"/>
      <c r="L13" s="470"/>
      <c r="M13" s="470"/>
      <c r="N13" s="470"/>
      <c r="O13" s="470"/>
      <c r="P13" s="470"/>
      <c r="Q13" s="470"/>
      <c r="R13" s="470"/>
      <c r="S13" s="475"/>
      <c r="T13" s="97">
        <f>IF(法术书目录!G6&lt;&gt;"QuQ",AC13,"")</f>
        <v>6</v>
      </c>
      <c r="U13" s="98" t="str">
        <f>IFERROR(VLOOKUP((VLOOKUP(W13,列表!$B:$T,13,FALSE)),法术书目录!$Q$1:$R$10,2,FALSE),"")</f>
        <v/>
      </c>
      <c r="V13" s="99" t="str">
        <f>法术书目录!H6</f>
        <v/>
      </c>
      <c r="W13" s="100"/>
      <c r="X13" s="101">
        <f>IF(法术书目录!G51&lt;&gt;"QuQ",AD13,"")</f>
        <v>51</v>
      </c>
      <c r="Y13" s="102" t="str">
        <f>IFERROR(VLOOKUP((VLOOKUP(AA13,列表!$B:$T,13,FALSE)),法术书目录!$Q$1:$R$10,2,FALSE),"")</f>
        <v/>
      </c>
      <c r="Z13" s="103" t="str">
        <f>法术书目录!H51</f>
        <v/>
      </c>
      <c r="AA13" s="100"/>
      <c r="AC13" s="104">
        <v>6</v>
      </c>
      <c r="AD13" s="104">
        <v>51</v>
      </c>
    </row>
    <row r="14" spans="2:30" ht="17.5" customHeight="1" x14ac:dyDescent="0.25">
      <c r="B14" s="474"/>
      <c r="C14" s="469"/>
      <c r="D14" s="469"/>
      <c r="E14" s="299"/>
      <c r="F14" s="469"/>
      <c r="G14" s="469"/>
      <c r="H14" s="470"/>
      <c r="I14" s="470"/>
      <c r="J14" s="470"/>
      <c r="K14" s="470"/>
      <c r="L14" s="470"/>
      <c r="M14" s="470"/>
      <c r="N14" s="470"/>
      <c r="O14" s="470"/>
      <c r="P14" s="470"/>
      <c r="Q14" s="470"/>
      <c r="R14" s="470"/>
      <c r="S14" s="475"/>
      <c r="T14" s="97">
        <f>IF(法术书目录!G7&lt;&gt;"QuQ",AC14,"")</f>
        <v>7</v>
      </c>
      <c r="U14" s="98" t="str">
        <f>IFERROR(VLOOKUP((VLOOKUP(W14,列表!$B:$T,13,FALSE)),法术书目录!$Q$1:$R$10,2,FALSE),"")</f>
        <v/>
      </c>
      <c r="V14" s="99" t="str">
        <f>法术书目录!H7</f>
        <v/>
      </c>
      <c r="W14" s="100"/>
      <c r="X14" s="101">
        <f>IF(法术书目录!G52&lt;&gt;"QuQ",AD14,"")</f>
        <v>52</v>
      </c>
      <c r="Y14" s="102" t="str">
        <f>IFERROR(VLOOKUP((VLOOKUP(AA14,列表!$B:$T,13,FALSE)),法术书目录!$Q$1:$R$10,2,FALSE),"")</f>
        <v/>
      </c>
      <c r="Z14" s="103" t="str">
        <f>法术书目录!H52</f>
        <v/>
      </c>
      <c r="AA14" s="100"/>
      <c r="AC14" s="104">
        <v>7</v>
      </c>
      <c r="AD14" s="104">
        <v>52</v>
      </c>
    </row>
    <row r="15" spans="2:30" ht="17.5" customHeight="1" x14ac:dyDescent="0.25">
      <c r="B15" s="474"/>
      <c r="C15" s="469"/>
      <c r="D15" s="469"/>
      <c r="E15" s="299"/>
      <c r="F15" s="469"/>
      <c r="G15" s="469"/>
      <c r="H15" s="470"/>
      <c r="I15" s="470"/>
      <c r="J15" s="470"/>
      <c r="K15" s="470"/>
      <c r="L15" s="470"/>
      <c r="M15" s="470"/>
      <c r="N15" s="470"/>
      <c r="O15" s="470"/>
      <c r="P15" s="470"/>
      <c r="Q15" s="470"/>
      <c r="R15" s="470"/>
      <c r="S15" s="475"/>
      <c r="T15" s="97">
        <f>IF(法术书目录!G8&lt;&gt;"QuQ",AC15,"")</f>
        <v>8</v>
      </c>
      <c r="U15" s="98" t="str">
        <f>IFERROR(VLOOKUP((VLOOKUP(W15,列表!$B:$T,13,FALSE)),法术书目录!$Q$1:$R$10,2,FALSE),"")</f>
        <v/>
      </c>
      <c r="V15" s="99" t="str">
        <f>法术书目录!H8</f>
        <v/>
      </c>
      <c r="W15" s="100"/>
      <c r="X15" s="101">
        <f>IF(法术书目录!G53&lt;&gt;"QuQ",AD15,"")</f>
        <v>53</v>
      </c>
      <c r="Y15" s="102" t="str">
        <f>IFERROR(VLOOKUP((VLOOKUP(AA15,列表!$B:$T,13,FALSE)),法术书目录!$Q$1:$R$10,2,FALSE),"")</f>
        <v/>
      </c>
      <c r="Z15" s="103" t="str">
        <f>法术书目录!H53</f>
        <v/>
      </c>
      <c r="AA15" s="100"/>
      <c r="AC15" s="104">
        <v>8</v>
      </c>
      <c r="AD15" s="104">
        <v>53</v>
      </c>
    </row>
    <row r="16" spans="2:30" ht="17.5" customHeight="1" x14ac:dyDescent="0.25">
      <c r="B16" s="474"/>
      <c r="C16" s="469"/>
      <c r="D16" s="469"/>
      <c r="E16" s="299"/>
      <c r="F16" s="469"/>
      <c r="G16" s="469"/>
      <c r="H16" s="470"/>
      <c r="I16" s="470"/>
      <c r="J16" s="470"/>
      <c r="K16" s="470"/>
      <c r="L16" s="470"/>
      <c r="M16" s="470"/>
      <c r="N16" s="470"/>
      <c r="O16" s="470"/>
      <c r="P16" s="470"/>
      <c r="Q16" s="470"/>
      <c r="R16" s="470"/>
      <c r="S16" s="475"/>
      <c r="T16" s="97">
        <f>IF(法术书目录!G9&lt;&gt;"QuQ",AC16,"")</f>
        <v>9</v>
      </c>
      <c r="U16" s="98" t="str">
        <f>IFERROR(VLOOKUP((VLOOKUP(W16,列表!$B:$T,13,FALSE)),法术书目录!$Q$1:$R$10,2,FALSE),"")</f>
        <v/>
      </c>
      <c r="V16" s="99" t="str">
        <f>法术书目录!H9</f>
        <v/>
      </c>
      <c r="W16" s="100"/>
      <c r="X16" s="101">
        <f>IF(法术书目录!G54&lt;&gt;"QuQ",AD16,"")</f>
        <v>54</v>
      </c>
      <c r="Y16" s="102" t="str">
        <f>IFERROR(VLOOKUP((VLOOKUP(AA16,列表!$B:$T,13,FALSE)),法术书目录!$Q$1:$R$10,2,FALSE),"")</f>
        <v/>
      </c>
      <c r="Z16" s="103" t="str">
        <f>法术书目录!H54</f>
        <v/>
      </c>
      <c r="AA16" s="100"/>
      <c r="AC16" s="104">
        <v>9</v>
      </c>
      <c r="AD16" s="104">
        <v>54</v>
      </c>
    </row>
    <row r="17" spans="2:30" ht="17.5" customHeight="1" x14ac:dyDescent="0.25">
      <c r="B17" s="474"/>
      <c r="C17" s="469"/>
      <c r="D17" s="469"/>
      <c r="E17" s="299"/>
      <c r="F17" s="469"/>
      <c r="G17" s="469"/>
      <c r="H17" s="470"/>
      <c r="I17" s="470"/>
      <c r="J17" s="470"/>
      <c r="K17" s="470"/>
      <c r="L17" s="470"/>
      <c r="M17" s="470"/>
      <c r="N17" s="470"/>
      <c r="O17" s="470"/>
      <c r="P17" s="470"/>
      <c r="Q17" s="470"/>
      <c r="R17" s="470"/>
      <c r="S17" s="475"/>
      <c r="T17" s="97">
        <f>IF(法术书目录!G10&lt;&gt;"QuQ",AC17,"")</f>
        <v>10</v>
      </c>
      <c r="U17" s="98" t="str">
        <f>IFERROR(VLOOKUP((VLOOKUP(W17,列表!$B:$T,13,FALSE)),法术书目录!$Q$1:$R$10,2,FALSE),"")</f>
        <v/>
      </c>
      <c r="V17" s="99" t="str">
        <f>法术书目录!H10</f>
        <v/>
      </c>
      <c r="W17" s="100"/>
      <c r="X17" s="101">
        <f>IF(法术书目录!G55&lt;&gt;"QuQ",AD17,"")</f>
        <v>55</v>
      </c>
      <c r="Y17" s="102" t="str">
        <f>IFERROR(VLOOKUP((VLOOKUP(AA17,列表!$B:$T,13,FALSE)),法术书目录!$Q$1:$R$10,2,FALSE),"")</f>
        <v/>
      </c>
      <c r="Z17" s="103" t="str">
        <f>法术书目录!H55</f>
        <v/>
      </c>
      <c r="AA17" s="100"/>
      <c r="AC17" s="104">
        <v>10</v>
      </c>
      <c r="AD17" s="104">
        <v>55</v>
      </c>
    </row>
    <row r="18" spans="2:30" ht="17.5" customHeight="1" x14ac:dyDescent="0.25">
      <c r="B18" s="474"/>
      <c r="C18" s="469"/>
      <c r="D18" s="469"/>
      <c r="E18" s="299"/>
      <c r="F18" s="469"/>
      <c r="G18" s="469"/>
      <c r="H18" s="470"/>
      <c r="I18" s="470"/>
      <c r="J18" s="470"/>
      <c r="K18" s="470"/>
      <c r="L18" s="470"/>
      <c r="M18" s="470"/>
      <c r="N18" s="470"/>
      <c r="O18" s="470"/>
      <c r="P18" s="470"/>
      <c r="Q18" s="470"/>
      <c r="R18" s="470"/>
      <c r="S18" s="475"/>
      <c r="T18" s="97">
        <f>IF(法术书目录!G11&lt;&gt;"QuQ",AC18,"")</f>
        <v>11</v>
      </c>
      <c r="U18" s="98" t="str">
        <f>IFERROR(VLOOKUP((VLOOKUP(W18,列表!$B:$T,13,FALSE)),法术书目录!$Q$1:$R$10,2,FALSE),"")</f>
        <v/>
      </c>
      <c r="V18" s="99" t="str">
        <f>法术书目录!H11</f>
        <v/>
      </c>
      <c r="W18" s="100"/>
      <c r="X18" s="101">
        <f>IF(法术书目录!G56&lt;&gt;"QuQ",AD18,"")</f>
        <v>56</v>
      </c>
      <c r="Y18" s="102" t="str">
        <f>IFERROR(VLOOKUP((VLOOKUP(AA18,列表!$B:$T,13,FALSE)),法术书目录!$Q$1:$R$10,2,FALSE),"")</f>
        <v/>
      </c>
      <c r="Z18" s="103" t="str">
        <f>法术书目录!H56</f>
        <v/>
      </c>
      <c r="AA18" s="100"/>
      <c r="AC18" s="104">
        <v>11</v>
      </c>
      <c r="AD18" s="104">
        <v>56</v>
      </c>
    </row>
    <row r="19" spans="2:30" ht="17.5" customHeight="1" x14ac:dyDescent="0.25">
      <c r="B19" s="474"/>
      <c r="C19" s="469" t="str">
        <f>IF(E19&lt;&gt;"","持续时间：","")</f>
        <v/>
      </c>
      <c r="D19" s="469"/>
      <c r="E19" s="468" t="str">
        <f>IFERROR(VLOOKUP(C3,列表!$B:$T,8,FALSE),"")</f>
        <v/>
      </c>
      <c r="F19" s="468"/>
      <c r="G19" s="468"/>
      <c r="H19" s="468"/>
      <c r="I19" s="468"/>
      <c r="J19" s="468"/>
      <c r="K19" s="468"/>
      <c r="L19" s="468"/>
      <c r="M19" s="468"/>
      <c r="N19" s="468"/>
      <c r="O19" s="468"/>
      <c r="P19" s="468"/>
      <c r="Q19" s="468"/>
      <c r="R19" s="468"/>
      <c r="S19" s="475"/>
      <c r="T19" s="97">
        <f>IF(法术书目录!G12&lt;&gt;"QuQ",AC19,"")</f>
        <v>12</v>
      </c>
      <c r="U19" s="98" t="str">
        <f>IFERROR(VLOOKUP((VLOOKUP(W19,列表!$B:$T,13,FALSE)),法术书目录!$Q$1:$R$10,2,FALSE),"")</f>
        <v/>
      </c>
      <c r="V19" s="99" t="str">
        <f>法术书目录!H12</f>
        <v/>
      </c>
      <c r="W19" s="100"/>
      <c r="X19" s="101">
        <f>IF(法术书目录!G57&lt;&gt;"QuQ",AD19,"")</f>
        <v>57</v>
      </c>
      <c r="Y19" s="102" t="str">
        <f>IFERROR(VLOOKUP((VLOOKUP(AA19,列表!$B:$T,13,FALSE)),法术书目录!$Q$1:$R$10,2,FALSE),"")</f>
        <v/>
      </c>
      <c r="Z19" s="103" t="str">
        <f>法术书目录!H57</f>
        <v/>
      </c>
      <c r="AA19" s="100"/>
      <c r="AC19" s="104">
        <v>12</v>
      </c>
      <c r="AD19" s="104">
        <v>57</v>
      </c>
    </row>
    <row r="20" spans="2:30" ht="17.5" customHeight="1" x14ac:dyDescent="0.25">
      <c r="B20" s="474"/>
      <c r="C20" s="469"/>
      <c r="D20" s="469"/>
      <c r="E20" s="468"/>
      <c r="F20" s="468"/>
      <c r="G20" s="468"/>
      <c r="H20" s="468"/>
      <c r="I20" s="468"/>
      <c r="J20" s="468"/>
      <c r="K20" s="468"/>
      <c r="L20" s="468"/>
      <c r="M20" s="468"/>
      <c r="N20" s="468"/>
      <c r="O20" s="468"/>
      <c r="P20" s="468"/>
      <c r="Q20" s="468"/>
      <c r="R20" s="468"/>
      <c r="S20" s="475"/>
      <c r="T20" s="97">
        <f>IF(法术书目录!G13&lt;&gt;"QuQ",AC20,"")</f>
        <v>13</v>
      </c>
      <c r="U20" s="98" t="str">
        <f>IFERROR(VLOOKUP((VLOOKUP(W20,列表!$B:$T,13,FALSE)),法术书目录!$Q$1:$R$10,2,FALSE),"")</f>
        <v/>
      </c>
      <c r="V20" s="99" t="str">
        <f>法术书目录!H13</f>
        <v/>
      </c>
      <c r="W20" s="100"/>
      <c r="X20" s="101">
        <f>IF(法术书目录!G58&lt;&gt;"QuQ",AD20,"")</f>
        <v>58</v>
      </c>
      <c r="Y20" s="102" t="str">
        <f>IFERROR(VLOOKUP((VLOOKUP(AA20,列表!$B:$T,13,FALSE)),法术书目录!$Q$1:$R$10,2,FALSE),"")</f>
        <v/>
      </c>
      <c r="Z20" s="103" t="str">
        <f>法术书目录!H58</f>
        <v/>
      </c>
      <c r="AA20" s="100"/>
      <c r="AC20" s="104">
        <v>13</v>
      </c>
      <c r="AD20" s="104">
        <v>58</v>
      </c>
    </row>
    <row r="21" spans="2:30" ht="17.5" customHeight="1" x14ac:dyDescent="0.25">
      <c r="B21" s="474"/>
      <c r="C21" s="464"/>
      <c r="D21" s="464"/>
      <c r="E21" s="464"/>
      <c r="F21" s="464"/>
      <c r="G21" s="464"/>
      <c r="H21" s="464"/>
      <c r="I21" s="464"/>
      <c r="J21" s="464"/>
      <c r="K21" s="464"/>
      <c r="L21" s="464"/>
      <c r="M21" s="464"/>
      <c r="N21" s="464"/>
      <c r="O21" s="464"/>
      <c r="P21" s="464"/>
      <c r="Q21" s="464"/>
      <c r="R21" s="464"/>
      <c r="S21" s="475"/>
      <c r="T21" s="97">
        <f>IF(法术书目录!G14&lt;&gt;"QuQ",AC21,"")</f>
        <v>14</v>
      </c>
      <c r="U21" s="98" t="str">
        <f>IFERROR(VLOOKUP((VLOOKUP(W21,列表!$B:$T,13,FALSE)),法术书目录!$Q$1:$R$10,2,FALSE),"")</f>
        <v/>
      </c>
      <c r="V21" s="99" t="str">
        <f>法术书目录!H14</f>
        <v/>
      </c>
      <c r="W21" s="100"/>
      <c r="X21" s="101">
        <f>IF(法术书目录!G59&lt;&gt;"QuQ",AD21,"")</f>
        <v>59</v>
      </c>
      <c r="Y21" s="102" t="str">
        <f>IFERROR(VLOOKUP((VLOOKUP(AA21,列表!$B:$T,13,FALSE)),法术书目录!$Q$1:$R$10,2,FALSE),"")</f>
        <v/>
      </c>
      <c r="Z21" s="103" t="str">
        <f>法术书目录!H59</f>
        <v/>
      </c>
      <c r="AA21" s="100"/>
      <c r="AC21" s="104">
        <v>14</v>
      </c>
      <c r="AD21" s="104">
        <v>59</v>
      </c>
    </row>
    <row r="22" spans="2:30" ht="17.5" customHeight="1" x14ac:dyDescent="0.25">
      <c r="B22" s="474"/>
      <c r="C22" s="465" t="str">
        <f>IF(C23&lt;&gt;"","法术说明","")</f>
        <v/>
      </c>
      <c r="D22" s="466"/>
      <c r="E22" s="466"/>
      <c r="F22" s="94"/>
      <c r="G22" s="464"/>
      <c r="H22" s="464"/>
      <c r="I22" s="464"/>
      <c r="J22" s="464"/>
      <c r="K22" s="464"/>
      <c r="L22" s="464"/>
      <c r="M22" s="464"/>
      <c r="N22" s="464"/>
      <c r="O22" s="464"/>
      <c r="P22" s="464"/>
      <c r="Q22" s="464"/>
      <c r="R22" s="464"/>
      <c r="S22" s="475"/>
      <c r="T22" s="97">
        <f>IF(法术书目录!G15&lt;&gt;"QuQ",AC22,"")</f>
        <v>15</v>
      </c>
      <c r="U22" s="98" t="str">
        <f>IFERROR(VLOOKUP((VLOOKUP(W22,列表!$B:$T,13,FALSE)),法术书目录!$Q$1:$R$10,2,FALSE),"")</f>
        <v/>
      </c>
      <c r="V22" s="99" t="str">
        <f>法术书目录!H15</f>
        <v/>
      </c>
      <c r="W22" s="100"/>
      <c r="X22" s="101">
        <f>IF(法术书目录!G60&lt;&gt;"QuQ",AD22,"")</f>
        <v>60</v>
      </c>
      <c r="Y22" s="102" t="str">
        <f>IFERROR(VLOOKUP((VLOOKUP(AA22,列表!$B:$T,13,FALSE)),法术书目录!$Q$1:$R$10,2,FALSE),"")</f>
        <v/>
      </c>
      <c r="Z22" s="103" t="str">
        <f>法术书目录!H60</f>
        <v/>
      </c>
      <c r="AA22" s="100"/>
      <c r="AC22" s="104">
        <v>15</v>
      </c>
      <c r="AD22" s="104">
        <v>60</v>
      </c>
    </row>
    <row r="23" spans="2:30" ht="17.5" customHeight="1" x14ac:dyDescent="0.25">
      <c r="B23" s="474"/>
      <c r="C23" s="477" t="str">
        <f>IFERROR(VLOOKUP(C3,列表!$B:$T,9,FALSE),"")</f>
        <v/>
      </c>
      <c r="D23" s="478"/>
      <c r="E23" s="478"/>
      <c r="F23" s="478"/>
      <c r="G23" s="478"/>
      <c r="H23" s="478"/>
      <c r="I23" s="478"/>
      <c r="J23" s="478"/>
      <c r="K23" s="478"/>
      <c r="L23" s="478"/>
      <c r="M23" s="478"/>
      <c r="N23" s="478"/>
      <c r="O23" s="478"/>
      <c r="P23" s="478"/>
      <c r="Q23" s="478"/>
      <c r="R23" s="479"/>
      <c r="S23" s="475"/>
      <c r="T23" s="97">
        <f>IF(法术书目录!G16&lt;&gt;"QuQ",AC23,"")</f>
        <v>16</v>
      </c>
      <c r="U23" s="98" t="str">
        <f>IFERROR(VLOOKUP((VLOOKUP(W23,列表!$B:$T,13,FALSE)),法术书目录!$Q$1:$R$10,2,FALSE),"")</f>
        <v/>
      </c>
      <c r="V23" s="99" t="str">
        <f>法术书目录!H16</f>
        <v/>
      </c>
      <c r="W23" s="100"/>
      <c r="X23" s="101">
        <f>IF(法术书目录!G61&lt;&gt;"QuQ",AD23,"")</f>
        <v>61</v>
      </c>
      <c r="Y23" s="102" t="str">
        <f>IFERROR(VLOOKUP((VLOOKUP(AA23,列表!$B:$T,13,FALSE)),法术书目录!$Q$1:$R$10,2,FALSE),"")</f>
        <v/>
      </c>
      <c r="Z23" s="103" t="str">
        <f>法术书目录!H61</f>
        <v/>
      </c>
      <c r="AA23" s="100"/>
      <c r="AC23" s="104">
        <v>16</v>
      </c>
      <c r="AD23" s="104">
        <v>61</v>
      </c>
    </row>
    <row r="24" spans="2:30" ht="17.5" customHeight="1" x14ac:dyDescent="0.25">
      <c r="B24" s="474"/>
      <c r="C24" s="480"/>
      <c r="D24" s="481"/>
      <c r="E24" s="481"/>
      <c r="F24" s="481"/>
      <c r="G24" s="481"/>
      <c r="H24" s="481"/>
      <c r="I24" s="481"/>
      <c r="J24" s="481"/>
      <c r="K24" s="481"/>
      <c r="L24" s="481"/>
      <c r="M24" s="481"/>
      <c r="N24" s="481"/>
      <c r="O24" s="481"/>
      <c r="P24" s="481"/>
      <c r="Q24" s="481"/>
      <c r="R24" s="482"/>
      <c r="S24" s="475"/>
      <c r="T24" s="97">
        <f>IF(法术书目录!G17&lt;&gt;"QuQ",AC24,"")</f>
        <v>17</v>
      </c>
      <c r="U24" s="98" t="str">
        <f>IFERROR(VLOOKUP((VLOOKUP(W24,列表!$B:$T,13,FALSE)),法术书目录!$Q$1:$R$10,2,FALSE),"")</f>
        <v/>
      </c>
      <c r="V24" s="99" t="str">
        <f>法术书目录!H17</f>
        <v/>
      </c>
      <c r="W24" s="100"/>
      <c r="X24" s="101">
        <f>IF(法术书目录!G62&lt;&gt;"QuQ",AD24,"")</f>
        <v>62</v>
      </c>
      <c r="Y24" s="102" t="str">
        <f>IFERROR(VLOOKUP((VLOOKUP(AA24,列表!$B:$T,13,FALSE)),法术书目录!$Q$1:$R$10,2,FALSE),"")</f>
        <v/>
      </c>
      <c r="Z24" s="103" t="str">
        <f>法术书目录!H62</f>
        <v/>
      </c>
      <c r="AA24" s="100"/>
      <c r="AC24" s="104">
        <v>17</v>
      </c>
      <c r="AD24" s="104">
        <v>62</v>
      </c>
    </row>
    <row r="25" spans="2:30" ht="17.5" customHeight="1" x14ac:dyDescent="0.25">
      <c r="B25" s="474"/>
      <c r="C25" s="480"/>
      <c r="D25" s="481"/>
      <c r="E25" s="481"/>
      <c r="F25" s="481"/>
      <c r="G25" s="481"/>
      <c r="H25" s="481"/>
      <c r="I25" s="481"/>
      <c r="J25" s="481"/>
      <c r="K25" s="481"/>
      <c r="L25" s="481"/>
      <c r="M25" s="481"/>
      <c r="N25" s="481"/>
      <c r="O25" s="481"/>
      <c r="P25" s="481"/>
      <c r="Q25" s="481"/>
      <c r="R25" s="482"/>
      <c r="S25" s="475"/>
      <c r="T25" s="97">
        <f>IF(法术书目录!G18&lt;&gt;"QuQ",AC25,"")</f>
        <v>18</v>
      </c>
      <c r="U25" s="98" t="str">
        <f>IFERROR(VLOOKUP((VLOOKUP(W25,列表!$B:$T,13,FALSE)),法术书目录!$Q$1:$R$10,2,FALSE),"")</f>
        <v/>
      </c>
      <c r="V25" s="99" t="str">
        <f>法术书目录!H18</f>
        <v/>
      </c>
      <c r="W25" s="100"/>
      <c r="X25" s="101">
        <f>IF(法术书目录!G63&lt;&gt;"QuQ",AD25,"")</f>
        <v>63</v>
      </c>
      <c r="Y25" s="102" t="str">
        <f>IFERROR(VLOOKUP((VLOOKUP(AA25,列表!$B:$T,13,FALSE)),法术书目录!$Q$1:$R$10,2,FALSE),"")</f>
        <v/>
      </c>
      <c r="Z25" s="103" t="str">
        <f>法术书目录!H63</f>
        <v/>
      </c>
      <c r="AA25" s="100"/>
      <c r="AC25" s="104">
        <v>18</v>
      </c>
      <c r="AD25" s="104">
        <v>63</v>
      </c>
    </row>
    <row r="26" spans="2:30" ht="17.5" customHeight="1" x14ac:dyDescent="0.25">
      <c r="B26" s="474"/>
      <c r="C26" s="480"/>
      <c r="D26" s="481"/>
      <c r="E26" s="481"/>
      <c r="F26" s="481"/>
      <c r="G26" s="481"/>
      <c r="H26" s="481"/>
      <c r="I26" s="481"/>
      <c r="J26" s="481"/>
      <c r="K26" s="481"/>
      <c r="L26" s="481"/>
      <c r="M26" s="481"/>
      <c r="N26" s="481"/>
      <c r="O26" s="481"/>
      <c r="P26" s="481"/>
      <c r="Q26" s="481"/>
      <c r="R26" s="482"/>
      <c r="S26" s="475"/>
      <c r="T26" s="97">
        <f>IF(法术书目录!G19&lt;&gt;"QuQ",AC26,"")</f>
        <v>19</v>
      </c>
      <c r="U26" s="98" t="str">
        <f>IFERROR(VLOOKUP((VLOOKUP(W26,列表!$B:$T,13,FALSE)),法术书目录!$Q$1:$R$10,2,FALSE),"")</f>
        <v/>
      </c>
      <c r="V26" s="99" t="str">
        <f>法术书目录!H19</f>
        <v/>
      </c>
      <c r="W26" s="100"/>
      <c r="X26" s="101">
        <f>IF(法术书目录!G64&lt;&gt;"QuQ",AD26,"")</f>
        <v>64</v>
      </c>
      <c r="Y26" s="102" t="str">
        <f>IFERROR(VLOOKUP((VLOOKUP(AA26,列表!$B:$T,13,FALSE)),法术书目录!$Q$1:$R$10,2,FALSE),"")</f>
        <v/>
      </c>
      <c r="Z26" s="103" t="str">
        <f>法术书目录!H64</f>
        <v/>
      </c>
      <c r="AA26" s="100"/>
      <c r="AC26" s="104">
        <v>19</v>
      </c>
      <c r="AD26" s="104">
        <v>64</v>
      </c>
    </row>
    <row r="27" spans="2:30" ht="17.5" customHeight="1" x14ac:dyDescent="0.25">
      <c r="B27" s="474"/>
      <c r="C27" s="480"/>
      <c r="D27" s="481"/>
      <c r="E27" s="481"/>
      <c r="F27" s="481"/>
      <c r="G27" s="481"/>
      <c r="H27" s="481"/>
      <c r="I27" s="481"/>
      <c r="J27" s="481"/>
      <c r="K27" s="481"/>
      <c r="L27" s="481"/>
      <c r="M27" s="481"/>
      <c r="N27" s="481"/>
      <c r="O27" s="481"/>
      <c r="P27" s="481"/>
      <c r="Q27" s="481"/>
      <c r="R27" s="482"/>
      <c r="S27" s="475"/>
      <c r="T27" s="97">
        <f>IF(法术书目录!G20&lt;&gt;"QuQ",AC27,"")</f>
        <v>20</v>
      </c>
      <c r="U27" s="98" t="str">
        <f>IFERROR(VLOOKUP((VLOOKUP(W27,列表!$B:$T,13,FALSE)),法术书目录!$Q$1:$R$10,2,FALSE),"")</f>
        <v/>
      </c>
      <c r="V27" s="99" t="str">
        <f>法术书目录!H20</f>
        <v/>
      </c>
      <c r="W27" s="100"/>
      <c r="X27" s="101">
        <f>IF(法术书目录!G65&lt;&gt;"QuQ",AD27,"")</f>
        <v>65</v>
      </c>
      <c r="Y27" s="102" t="str">
        <f>IFERROR(VLOOKUP((VLOOKUP(AA27,列表!$B:$T,13,FALSE)),法术书目录!$Q$1:$R$10,2,FALSE),"")</f>
        <v/>
      </c>
      <c r="Z27" s="103" t="str">
        <f>法术书目录!H65</f>
        <v/>
      </c>
      <c r="AA27" s="100"/>
      <c r="AC27" s="104">
        <v>20</v>
      </c>
      <c r="AD27" s="104">
        <v>65</v>
      </c>
    </row>
    <row r="28" spans="2:30" ht="17.5" customHeight="1" x14ac:dyDescent="0.25">
      <c r="B28" s="474"/>
      <c r="C28" s="480"/>
      <c r="D28" s="481"/>
      <c r="E28" s="481"/>
      <c r="F28" s="481"/>
      <c r="G28" s="481"/>
      <c r="H28" s="481"/>
      <c r="I28" s="481"/>
      <c r="J28" s="481"/>
      <c r="K28" s="481"/>
      <c r="L28" s="481"/>
      <c r="M28" s="481"/>
      <c r="N28" s="481"/>
      <c r="O28" s="481"/>
      <c r="P28" s="481"/>
      <c r="Q28" s="481"/>
      <c r="R28" s="482"/>
      <c r="S28" s="475"/>
      <c r="T28" s="97">
        <f>IF(法术书目录!G21&lt;&gt;"QuQ",AC28,"")</f>
        <v>21</v>
      </c>
      <c r="U28" s="98" t="str">
        <f>IFERROR(VLOOKUP((VLOOKUP(W28,列表!$B:$T,13,FALSE)),法术书目录!$Q$1:$R$10,2,FALSE),"")</f>
        <v/>
      </c>
      <c r="V28" s="99" t="str">
        <f>法术书目录!H21</f>
        <v/>
      </c>
      <c r="W28" s="100"/>
      <c r="X28" s="101">
        <f>IF(法术书目录!G66&lt;&gt;"QuQ",AD28,"")</f>
        <v>66</v>
      </c>
      <c r="Y28" s="102" t="str">
        <f>IFERROR(VLOOKUP((VLOOKUP(AA28,列表!$B:$T,13,FALSE)),法术书目录!$Q$1:$R$10,2,FALSE),"")</f>
        <v/>
      </c>
      <c r="Z28" s="103" t="str">
        <f>法术书目录!H66</f>
        <v/>
      </c>
      <c r="AA28" s="100"/>
      <c r="AC28" s="104">
        <v>21</v>
      </c>
      <c r="AD28" s="104">
        <v>66</v>
      </c>
    </row>
    <row r="29" spans="2:30" ht="17.5" customHeight="1" x14ac:dyDescent="0.25">
      <c r="B29" s="474"/>
      <c r="C29" s="480"/>
      <c r="D29" s="481"/>
      <c r="E29" s="481"/>
      <c r="F29" s="481"/>
      <c r="G29" s="481"/>
      <c r="H29" s="481"/>
      <c r="I29" s="481"/>
      <c r="J29" s="481"/>
      <c r="K29" s="481"/>
      <c r="L29" s="481"/>
      <c r="M29" s="481"/>
      <c r="N29" s="481"/>
      <c r="O29" s="481"/>
      <c r="P29" s="481"/>
      <c r="Q29" s="481"/>
      <c r="R29" s="482"/>
      <c r="S29" s="475"/>
      <c r="T29" s="97">
        <f>IF(法术书目录!G22&lt;&gt;"QuQ",AC29,"")</f>
        <v>22</v>
      </c>
      <c r="U29" s="98" t="str">
        <f>IFERROR(VLOOKUP((VLOOKUP(W29,列表!$B:$T,13,FALSE)),法术书目录!$Q$1:$R$10,2,FALSE),"")</f>
        <v/>
      </c>
      <c r="V29" s="99" t="str">
        <f>法术书目录!H22</f>
        <v/>
      </c>
      <c r="W29" s="100"/>
      <c r="X29" s="101">
        <f>IF(法术书目录!G67&lt;&gt;"QuQ",AD29,"")</f>
        <v>67</v>
      </c>
      <c r="Y29" s="102" t="str">
        <f>IFERROR(VLOOKUP((VLOOKUP(AA29,列表!$B:$T,13,FALSE)),法术书目录!$Q$1:$R$10,2,FALSE),"")</f>
        <v/>
      </c>
      <c r="Z29" s="103" t="str">
        <f>法术书目录!H67</f>
        <v/>
      </c>
      <c r="AA29" s="100"/>
      <c r="AC29" s="104">
        <v>22</v>
      </c>
      <c r="AD29" s="104">
        <v>67</v>
      </c>
    </row>
    <row r="30" spans="2:30" ht="17.5" customHeight="1" x14ac:dyDescent="0.25">
      <c r="B30" s="474"/>
      <c r="C30" s="480"/>
      <c r="D30" s="481"/>
      <c r="E30" s="481"/>
      <c r="F30" s="481"/>
      <c r="G30" s="481"/>
      <c r="H30" s="481"/>
      <c r="I30" s="481"/>
      <c r="J30" s="481"/>
      <c r="K30" s="481"/>
      <c r="L30" s="481"/>
      <c r="M30" s="481"/>
      <c r="N30" s="481"/>
      <c r="O30" s="481"/>
      <c r="P30" s="481"/>
      <c r="Q30" s="481"/>
      <c r="R30" s="482"/>
      <c r="S30" s="475"/>
      <c r="T30" s="97">
        <f>IF(法术书目录!G23&lt;&gt;"QuQ",AC30,"")</f>
        <v>23</v>
      </c>
      <c r="U30" s="98" t="str">
        <f>IFERROR(VLOOKUP((VLOOKUP(W30,列表!$B:$T,13,FALSE)),法术书目录!$Q$1:$R$10,2,FALSE),"")</f>
        <v/>
      </c>
      <c r="V30" s="99" t="str">
        <f>法术书目录!H23</f>
        <v/>
      </c>
      <c r="W30" s="100"/>
      <c r="X30" s="101">
        <f>IF(法术书目录!G68&lt;&gt;"QuQ",AD30,"")</f>
        <v>68</v>
      </c>
      <c r="Y30" s="102" t="str">
        <f>IFERROR(VLOOKUP((VLOOKUP(AA30,列表!$B:$T,13,FALSE)),法术书目录!$Q$1:$R$10,2,FALSE),"")</f>
        <v/>
      </c>
      <c r="Z30" s="103" t="str">
        <f>法术书目录!H68</f>
        <v/>
      </c>
      <c r="AA30" s="100"/>
      <c r="AC30" s="104">
        <v>23</v>
      </c>
      <c r="AD30" s="104">
        <v>68</v>
      </c>
    </row>
    <row r="31" spans="2:30" ht="17.5" customHeight="1" x14ac:dyDescent="0.25">
      <c r="B31" s="474"/>
      <c r="C31" s="480"/>
      <c r="D31" s="481"/>
      <c r="E31" s="481"/>
      <c r="F31" s="481"/>
      <c r="G31" s="481"/>
      <c r="H31" s="481"/>
      <c r="I31" s="481"/>
      <c r="J31" s="481"/>
      <c r="K31" s="481"/>
      <c r="L31" s="481"/>
      <c r="M31" s="481"/>
      <c r="N31" s="481"/>
      <c r="O31" s="481"/>
      <c r="P31" s="481"/>
      <c r="Q31" s="481"/>
      <c r="R31" s="482"/>
      <c r="S31" s="475"/>
      <c r="T31" s="97">
        <f>IF(法术书目录!G24&lt;&gt;"QuQ",AC31,"")</f>
        <v>24</v>
      </c>
      <c r="U31" s="98" t="str">
        <f>IFERROR(VLOOKUP((VLOOKUP(W31,列表!$B:$T,13,FALSE)),法术书目录!$Q$1:$R$10,2,FALSE),"")</f>
        <v/>
      </c>
      <c r="V31" s="99" t="str">
        <f>法术书目录!H24</f>
        <v/>
      </c>
      <c r="W31" s="100"/>
      <c r="X31" s="101">
        <f>IF(法术书目录!G69&lt;&gt;"QuQ",AD31,"")</f>
        <v>69</v>
      </c>
      <c r="Y31" s="102" t="str">
        <f>IFERROR(VLOOKUP((VLOOKUP(AA31,列表!$B:$T,13,FALSE)),法术书目录!$Q$1:$R$10,2,FALSE),"")</f>
        <v/>
      </c>
      <c r="Z31" s="103" t="str">
        <f>法术书目录!H69</f>
        <v/>
      </c>
      <c r="AA31" s="100"/>
      <c r="AC31" s="104">
        <v>24</v>
      </c>
      <c r="AD31" s="104">
        <v>69</v>
      </c>
    </row>
    <row r="32" spans="2:30" ht="17.5" customHeight="1" x14ac:dyDescent="0.25">
      <c r="B32" s="474"/>
      <c r="C32" s="480"/>
      <c r="D32" s="481"/>
      <c r="E32" s="481"/>
      <c r="F32" s="481"/>
      <c r="G32" s="481"/>
      <c r="H32" s="481"/>
      <c r="I32" s="481"/>
      <c r="J32" s="481"/>
      <c r="K32" s="481"/>
      <c r="L32" s="481"/>
      <c r="M32" s="481"/>
      <c r="N32" s="481"/>
      <c r="O32" s="481"/>
      <c r="P32" s="481"/>
      <c r="Q32" s="481"/>
      <c r="R32" s="482"/>
      <c r="S32" s="475"/>
      <c r="T32" s="97">
        <f>IF(法术书目录!G25&lt;&gt;"QuQ",AC32,"")</f>
        <v>25</v>
      </c>
      <c r="U32" s="98" t="str">
        <f>IFERROR(VLOOKUP((VLOOKUP(W32,列表!$B:$T,13,FALSE)),法术书目录!$Q$1:$R$10,2,FALSE),"")</f>
        <v/>
      </c>
      <c r="V32" s="99" t="str">
        <f>法术书目录!H25</f>
        <v/>
      </c>
      <c r="W32" s="100"/>
      <c r="X32" s="101">
        <f>IF(法术书目录!G70&lt;&gt;"QuQ",AD32,"")</f>
        <v>70</v>
      </c>
      <c r="Y32" s="102" t="str">
        <f>IFERROR(VLOOKUP((VLOOKUP(AA32,列表!$B:$T,13,FALSE)),法术书目录!$Q$1:$R$10,2,FALSE),"")</f>
        <v/>
      </c>
      <c r="Z32" s="103" t="str">
        <f>法术书目录!H70</f>
        <v/>
      </c>
      <c r="AA32" s="100"/>
      <c r="AC32" s="104">
        <v>25</v>
      </c>
      <c r="AD32" s="104">
        <v>70</v>
      </c>
    </row>
    <row r="33" spans="2:30" ht="17.5" customHeight="1" x14ac:dyDescent="0.25">
      <c r="B33" s="474"/>
      <c r="C33" s="480"/>
      <c r="D33" s="481"/>
      <c r="E33" s="481"/>
      <c r="F33" s="481"/>
      <c r="G33" s="481"/>
      <c r="H33" s="481"/>
      <c r="I33" s="481"/>
      <c r="J33" s="481"/>
      <c r="K33" s="481"/>
      <c r="L33" s="481"/>
      <c r="M33" s="481"/>
      <c r="N33" s="481"/>
      <c r="O33" s="481"/>
      <c r="P33" s="481"/>
      <c r="Q33" s="481"/>
      <c r="R33" s="482"/>
      <c r="S33" s="475"/>
      <c r="T33" s="97">
        <f>IF(法术书目录!G26&lt;&gt;"QuQ",AC33,"")</f>
        <v>26</v>
      </c>
      <c r="U33" s="98" t="str">
        <f>IFERROR(VLOOKUP((VLOOKUP(W33,列表!$B:$T,13,FALSE)),法术书目录!$Q$1:$R$10,2,FALSE),"")</f>
        <v/>
      </c>
      <c r="V33" s="99" t="str">
        <f>法术书目录!H26</f>
        <v/>
      </c>
      <c r="W33" s="100"/>
      <c r="X33" s="101">
        <f>IF(法术书目录!G71&lt;&gt;"QuQ",AD33,"")</f>
        <v>71</v>
      </c>
      <c r="Y33" s="102" t="str">
        <f>IFERROR(VLOOKUP((VLOOKUP(AA33,列表!$B:$T,13,FALSE)),法术书目录!$Q$1:$R$10,2,FALSE),"")</f>
        <v/>
      </c>
      <c r="Z33" s="103" t="str">
        <f>法术书目录!H71</f>
        <v/>
      </c>
      <c r="AA33" s="100"/>
      <c r="AC33" s="104">
        <v>26</v>
      </c>
      <c r="AD33" s="104">
        <v>71</v>
      </c>
    </row>
    <row r="34" spans="2:30" ht="17.5" customHeight="1" x14ac:dyDescent="0.25">
      <c r="B34" s="474"/>
      <c r="C34" s="480"/>
      <c r="D34" s="481"/>
      <c r="E34" s="481"/>
      <c r="F34" s="481"/>
      <c r="G34" s="481"/>
      <c r="H34" s="481"/>
      <c r="I34" s="481"/>
      <c r="J34" s="481"/>
      <c r="K34" s="481"/>
      <c r="L34" s="481"/>
      <c r="M34" s="481"/>
      <c r="N34" s="481"/>
      <c r="O34" s="481"/>
      <c r="P34" s="481"/>
      <c r="Q34" s="481"/>
      <c r="R34" s="482"/>
      <c r="S34" s="475"/>
      <c r="T34" s="97">
        <f>IF(法术书目录!G27&lt;&gt;"QuQ",AC34,"")</f>
        <v>27</v>
      </c>
      <c r="U34" s="98" t="str">
        <f>IFERROR(VLOOKUP((VLOOKUP(W34,列表!$B:$T,13,FALSE)),法术书目录!$Q$1:$R$10,2,FALSE),"")</f>
        <v/>
      </c>
      <c r="V34" s="99" t="str">
        <f>法术书目录!H27</f>
        <v/>
      </c>
      <c r="W34" s="100"/>
      <c r="X34" s="101">
        <f>IF(法术书目录!G72&lt;&gt;"QuQ",AD34,"")</f>
        <v>72</v>
      </c>
      <c r="Y34" s="102" t="str">
        <f>IFERROR(VLOOKUP((VLOOKUP(AA34,列表!$B:$T,13,FALSE)),法术书目录!$Q$1:$R$10,2,FALSE),"")</f>
        <v/>
      </c>
      <c r="Z34" s="103" t="str">
        <f>法术书目录!H72</f>
        <v/>
      </c>
      <c r="AA34" s="100"/>
      <c r="AC34" s="104">
        <v>27</v>
      </c>
      <c r="AD34" s="104">
        <v>72</v>
      </c>
    </row>
    <row r="35" spans="2:30" ht="17.5" customHeight="1" x14ac:dyDescent="0.25">
      <c r="B35" s="474"/>
      <c r="C35" s="480"/>
      <c r="D35" s="481"/>
      <c r="E35" s="481"/>
      <c r="F35" s="481"/>
      <c r="G35" s="481"/>
      <c r="H35" s="481"/>
      <c r="I35" s="481"/>
      <c r="J35" s="481"/>
      <c r="K35" s="481"/>
      <c r="L35" s="481"/>
      <c r="M35" s="481"/>
      <c r="N35" s="481"/>
      <c r="O35" s="481"/>
      <c r="P35" s="481"/>
      <c r="Q35" s="481"/>
      <c r="R35" s="482"/>
      <c r="S35" s="475"/>
      <c r="T35" s="97">
        <f>IF(法术书目录!G28&lt;&gt;"QuQ",AC35,"")</f>
        <v>28</v>
      </c>
      <c r="U35" s="98" t="str">
        <f>IFERROR(VLOOKUP((VLOOKUP(W35,列表!$B:$T,13,FALSE)),法术书目录!$Q$1:$R$10,2,FALSE),"")</f>
        <v/>
      </c>
      <c r="V35" s="99" t="str">
        <f>法术书目录!H28</f>
        <v/>
      </c>
      <c r="W35" s="100"/>
      <c r="X35" s="101">
        <f>IF(法术书目录!G73&lt;&gt;"QuQ",AD35,"")</f>
        <v>73</v>
      </c>
      <c r="Y35" s="102" t="str">
        <f>IFERROR(VLOOKUP((VLOOKUP(AA35,列表!$B:$T,13,FALSE)),法术书目录!$Q$1:$R$10,2,FALSE),"")</f>
        <v/>
      </c>
      <c r="Z35" s="103" t="str">
        <f>法术书目录!H73</f>
        <v/>
      </c>
      <c r="AA35" s="100"/>
      <c r="AC35" s="104">
        <v>28</v>
      </c>
      <c r="AD35" s="104">
        <v>73</v>
      </c>
    </row>
    <row r="36" spans="2:30" ht="17.5" customHeight="1" x14ac:dyDescent="0.25">
      <c r="B36" s="474"/>
      <c r="C36" s="480"/>
      <c r="D36" s="481"/>
      <c r="E36" s="481"/>
      <c r="F36" s="481"/>
      <c r="G36" s="481"/>
      <c r="H36" s="481"/>
      <c r="I36" s="481"/>
      <c r="J36" s="481"/>
      <c r="K36" s="481"/>
      <c r="L36" s="481"/>
      <c r="M36" s="481"/>
      <c r="N36" s="481"/>
      <c r="O36" s="481"/>
      <c r="P36" s="481"/>
      <c r="Q36" s="481"/>
      <c r="R36" s="482"/>
      <c r="S36" s="475"/>
      <c r="T36" s="97">
        <f>IF(法术书目录!G29&lt;&gt;"QuQ",AC36,"")</f>
        <v>29</v>
      </c>
      <c r="U36" s="98" t="str">
        <f>IFERROR(VLOOKUP((VLOOKUP(W36,列表!$B:$T,13,FALSE)),法术书目录!$Q$1:$R$10,2,FALSE),"")</f>
        <v/>
      </c>
      <c r="V36" s="99" t="str">
        <f>法术书目录!H29</f>
        <v/>
      </c>
      <c r="W36" s="100"/>
      <c r="X36" s="101">
        <f>IF(法术书目录!G74&lt;&gt;"QuQ",AD36,"")</f>
        <v>74</v>
      </c>
      <c r="Y36" s="102" t="str">
        <f>IFERROR(VLOOKUP((VLOOKUP(AA36,列表!$B:$T,13,FALSE)),法术书目录!$Q$1:$R$10,2,FALSE),"")</f>
        <v/>
      </c>
      <c r="Z36" s="103" t="str">
        <f>法术书目录!H74</f>
        <v/>
      </c>
      <c r="AA36" s="100"/>
      <c r="AC36" s="104">
        <v>29</v>
      </c>
      <c r="AD36" s="104">
        <v>74</v>
      </c>
    </row>
    <row r="37" spans="2:30" ht="17.5" customHeight="1" x14ac:dyDescent="0.25">
      <c r="B37" s="474"/>
      <c r="C37" s="480"/>
      <c r="D37" s="481"/>
      <c r="E37" s="481"/>
      <c r="F37" s="481"/>
      <c r="G37" s="481"/>
      <c r="H37" s="481"/>
      <c r="I37" s="481"/>
      <c r="J37" s="481"/>
      <c r="K37" s="481"/>
      <c r="L37" s="481"/>
      <c r="M37" s="481"/>
      <c r="N37" s="481"/>
      <c r="O37" s="481"/>
      <c r="P37" s="481"/>
      <c r="Q37" s="481"/>
      <c r="R37" s="482"/>
      <c r="S37" s="475"/>
      <c r="T37" s="97">
        <f>IF(法术书目录!G30&lt;&gt;"QuQ",AC37,"")</f>
        <v>30</v>
      </c>
      <c r="U37" s="98" t="str">
        <f>IFERROR(VLOOKUP((VLOOKUP(W37,列表!$B:$T,13,FALSE)),法术书目录!$Q$1:$R$10,2,FALSE),"")</f>
        <v/>
      </c>
      <c r="V37" s="99" t="str">
        <f>法术书目录!H30</f>
        <v/>
      </c>
      <c r="W37" s="100"/>
      <c r="X37" s="101">
        <f>IF(法术书目录!G75&lt;&gt;"QuQ",AD37,"")</f>
        <v>75</v>
      </c>
      <c r="Y37" s="102" t="str">
        <f>IFERROR(VLOOKUP((VLOOKUP(AA37,列表!$B:$T,13,FALSE)),法术书目录!$Q$1:$R$10,2,FALSE),"")</f>
        <v/>
      </c>
      <c r="Z37" s="103" t="str">
        <f>法术书目录!H75</f>
        <v/>
      </c>
      <c r="AA37" s="100"/>
      <c r="AC37" s="104">
        <v>30</v>
      </c>
      <c r="AD37" s="104">
        <v>75</v>
      </c>
    </row>
    <row r="38" spans="2:30" ht="17.5" customHeight="1" x14ac:dyDescent="0.25">
      <c r="B38" s="474"/>
      <c r="C38" s="480"/>
      <c r="D38" s="481"/>
      <c r="E38" s="481"/>
      <c r="F38" s="481"/>
      <c r="G38" s="481"/>
      <c r="H38" s="481"/>
      <c r="I38" s="481"/>
      <c r="J38" s="481"/>
      <c r="K38" s="481"/>
      <c r="L38" s="481"/>
      <c r="M38" s="481"/>
      <c r="N38" s="481"/>
      <c r="O38" s="481"/>
      <c r="P38" s="481"/>
      <c r="Q38" s="481"/>
      <c r="R38" s="482"/>
      <c r="S38" s="475"/>
      <c r="T38" s="97">
        <f>IF(法术书目录!G31&lt;&gt;"QuQ",AC38,"")</f>
        <v>31</v>
      </c>
      <c r="U38" s="98" t="str">
        <f>IFERROR(VLOOKUP((VLOOKUP(W38,列表!$B:$T,13,FALSE)),法术书目录!$Q$1:$R$10,2,FALSE),"")</f>
        <v/>
      </c>
      <c r="V38" s="99" t="str">
        <f>法术书目录!H31</f>
        <v/>
      </c>
      <c r="W38" s="100"/>
      <c r="X38" s="101">
        <f>IF(法术书目录!G76&lt;&gt;"QuQ",AD38,"")</f>
        <v>76</v>
      </c>
      <c r="Y38" s="102" t="str">
        <f>IFERROR(VLOOKUP((VLOOKUP(AA38,列表!$B:$T,13,FALSE)),法术书目录!$Q$1:$R$10,2,FALSE),"")</f>
        <v/>
      </c>
      <c r="Z38" s="103" t="str">
        <f>法术书目录!H76</f>
        <v/>
      </c>
      <c r="AA38" s="100"/>
      <c r="AC38" s="104">
        <v>31</v>
      </c>
      <c r="AD38" s="104">
        <v>76</v>
      </c>
    </row>
    <row r="39" spans="2:30" ht="17.5" customHeight="1" x14ac:dyDescent="0.25">
      <c r="B39" s="474"/>
      <c r="C39" s="480"/>
      <c r="D39" s="481"/>
      <c r="E39" s="481"/>
      <c r="F39" s="481"/>
      <c r="G39" s="481"/>
      <c r="H39" s="481"/>
      <c r="I39" s="481"/>
      <c r="J39" s="481"/>
      <c r="K39" s="481"/>
      <c r="L39" s="481"/>
      <c r="M39" s="481"/>
      <c r="N39" s="481"/>
      <c r="O39" s="481"/>
      <c r="P39" s="481"/>
      <c r="Q39" s="481"/>
      <c r="R39" s="482"/>
      <c r="S39" s="475"/>
      <c r="T39" s="97">
        <f>IF(法术书目录!G32&lt;&gt;"QuQ",AC39,"")</f>
        <v>32</v>
      </c>
      <c r="U39" s="98" t="str">
        <f>IFERROR(VLOOKUP((VLOOKUP(W39,列表!$B:$T,13,FALSE)),法术书目录!$Q$1:$R$10,2,FALSE),"")</f>
        <v/>
      </c>
      <c r="V39" s="99" t="str">
        <f>法术书目录!H32</f>
        <v/>
      </c>
      <c r="W39" s="100"/>
      <c r="X39" s="101">
        <f>IF(法术书目录!G77&lt;&gt;"QuQ",AD39,"")</f>
        <v>77</v>
      </c>
      <c r="Y39" s="102" t="str">
        <f>IFERROR(VLOOKUP((VLOOKUP(AA39,列表!$B:$T,13,FALSE)),法术书目录!$Q$1:$R$10,2,FALSE),"")</f>
        <v/>
      </c>
      <c r="Z39" s="103" t="str">
        <f>法术书目录!H77</f>
        <v/>
      </c>
      <c r="AA39" s="100"/>
      <c r="AC39" s="104">
        <v>32</v>
      </c>
      <c r="AD39" s="104">
        <v>77</v>
      </c>
    </row>
    <row r="40" spans="2:30" ht="17.5" customHeight="1" x14ac:dyDescent="0.25">
      <c r="B40" s="474"/>
      <c r="C40" s="480"/>
      <c r="D40" s="481"/>
      <c r="E40" s="481"/>
      <c r="F40" s="481"/>
      <c r="G40" s="481"/>
      <c r="H40" s="481"/>
      <c r="I40" s="481"/>
      <c r="J40" s="481"/>
      <c r="K40" s="481"/>
      <c r="L40" s="481"/>
      <c r="M40" s="481"/>
      <c r="N40" s="481"/>
      <c r="O40" s="481"/>
      <c r="P40" s="481"/>
      <c r="Q40" s="481"/>
      <c r="R40" s="482"/>
      <c r="S40" s="475"/>
      <c r="T40" s="97">
        <f>IF(法术书目录!G33&lt;&gt;"QuQ",AC40,"")</f>
        <v>33</v>
      </c>
      <c r="U40" s="98" t="str">
        <f>IFERROR(VLOOKUP((VLOOKUP(W40,列表!$B:$T,13,FALSE)),法术书目录!$Q$1:$R$10,2,FALSE),"")</f>
        <v/>
      </c>
      <c r="V40" s="99" t="str">
        <f>法术书目录!H33</f>
        <v/>
      </c>
      <c r="W40" s="100"/>
      <c r="X40" s="101">
        <f>IF(法术书目录!G78&lt;&gt;"QuQ",AD40,"")</f>
        <v>78</v>
      </c>
      <c r="Y40" s="102" t="str">
        <f>IFERROR(VLOOKUP((VLOOKUP(AA40,列表!$B:$T,13,FALSE)),法术书目录!$Q$1:$R$10,2,FALSE),"")</f>
        <v/>
      </c>
      <c r="Z40" s="103" t="str">
        <f>法术书目录!H78</f>
        <v/>
      </c>
      <c r="AA40" s="100"/>
      <c r="AC40" s="104">
        <v>33</v>
      </c>
      <c r="AD40" s="104">
        <v>78</v>
      </c>
    </row>
    <row r="41" spans="2:30" ht="17.5" customHeight="1" x14ac:dyDescent="0.25">
      <c r="B41" s="474"/>
      <c r="C41" s="480"/>
      <c r="D41" s="481"/>
      <c r="E41" s="481"/>
      <c r="F41" s="481"/>
      <c r="G41" s="481"/>
      <c r="H41" s="481"/>
      <c r="I41" s="481"/>
      <c r="J41" s="481"/>
      <c r="K41" s="481"/>
      <c r="L41" s="481"/>
      <c r="M41" s="481"/>
      <c r="N41" s="481"/>
      <c r="O41" s="481"/>
      <c r="P41" s="481"/>
      <c r="Q41" s="481"/>
      <c r="R41" s="482"/>
      <c r="S41" s="475"/>
      <c r="T41" s="97">
        <f>IF(法术书目录!G34&lt;&gt;"QuQ",AC41,"")</f>
        <v>34</v>
      </c>
      <c r="U41" s="98" t="str">
        <f>IFERROR(VLOOKUP((VLOOKUP(W41,列表!$B:$T,13,FALSE)),法术书目录!$Q$1:$R$10,2,FALSE),"")</f>
        <v/>
      </c>
      <c r="V41" s="99" t="str">
        <f>法术书目录!H34</f>
        <v/>
      </c>
      <c r="W41" s="100"/>
      <c r="X41" s="101">
        <f>IF(法术书目录!G79&lt;&gt;"QuQ",AD41,"")</f>
        <v>79</v>
      </c>
      <c r="Y41" s="102" t="str">
        <f>IFERROR(VLOOKUP((VLOOKUP(AA41,列表!$B:$T,13,FALSE)),法术书目录!$Q$1:$R$10,2,FALSE),"")</f>
        <v/>
      </c>
      <c r="Z41" s="103" t="str">
        <f>法术书目录!H79</f>
        <v/>
      </c>
      <c r="AA41" s="100"/>
      <c r="AC41" s="104">
        <v>34</v>
      </c>
      <c r="AD41" s="104">
        <v>79</v>
      </c>
    </row>
    <row r="42" spans="2:30" ht="17.5" customHeight="1" x14ac:dyDescent="0.25">
      <c r="B42" s="474"/>
      <c r="C42" s="480"/>
      <c r="D42" s="481"/>
      <c r="E42" s="481"/>
      <c r="F42" s="481"/>
      <c r="G42" s="481"/>
      <c r="H42" s="481"/>
      <c r="I42" s="481"/>
      <c r="J42" s="481"/>
      <c r="K42" s="481"/>
      <c r="L42" s="481"/>
      <c r="M42" s="481"/>
      <c r="N42" s="481"/>
      <c r="O42" s="481"/>
      <c r="P42" s="481"/>
      <c r="Q42" s="481"/>
      <c r="R42" s="482"/>
      <c r="S42" s="475"/>
      <c r="T42" s="97">
        <f>IF(法术书目录!G35&lt;&gt;"QuQ",AC42,"")</f>
        <v>35</v>
      </c>
      <c r="U42" s="98" t="str">
        <f>IFERROR(VLOOKUP((VLOOKUP(W42,列表!$B:$T,13,FALSE)),法术书目录!$Q$1:$R$10,2,FALSE),"")</f>
        <v/>
      </c>
      <c r="V42" s="99" t="str">
        <f>法术书目录!H35</f>
        <v/>
      </c>
      <c r="W42" s="100"/>
      <c r="X42" s="101">
        <f>IF(法术书目录!G80&lt;&gt;"QuQ",AD42,"")</f>
        <v>80</v>
      </c>
      <c r="Y42" s="102" t="str">
        <f>IFERROR(VLOOKUP((VLOOKUP(AA42,列表!$B:$T,13,FALSE)),法术书目录!$Q$1:$R$10,2,FALSE),"")</f>
        <v/>
      </c>
      <c r="Z42" s="103" t="str">
        <f>法术书目录!H80</f>
        <v/>
      </c>
      <c r="AA42" s="100"/>
      <c r="AC42" s="104">
        <v>35</v>
      </c>
      <c r="AD42" s="104">
        <v>80</v>
      </c>
    </row>
    <row r="43" spans="2:30" ht="17.5" customHeight="1" x14ac:dyDescent="0.25">
      <c r="B43" s="474"/>
      <c r="C43" s="480"/>
      <c r="D43" s="481"/>
      <c r="E43" s="481"/>
      <c r="F43" s="481"/>
      <c r="G43" s="481"/>
      <c r="H43" s="481"/>
      <c r="I43" s="481"/>
      <c r="J43" s="481"/>
      <c r="K43" s="481"/>
      <c r="L43" s="481"/>
      <c r="M43" s="481"/>
      <c r="N43" s="481"/>
      <c r="O43" s="481"/>
      <c r="P43" s="481"/>
      <c r="Q43" s="481"/>
      <c r="R43" s="482"/>
      <c r="S43" s="475"/>
      <c r="T43" s="97">
        <f>IF(法术书目录!G36&lt;&gt;"QuQ",AC43,"")</f>
        <v>36</v>
      </c>
      <c r="U43" s="98" t="str">
        <f>IFERROR(VLOOKUP((VLOOKUP(W43,列表!$B:$T,13,FALSE)),法术书目录!$Q$1:$R$10,2,FALSE),"")</f>
        <v/>
      </c>
      <c r="V43" s="99" t="str">
        <f>法术书目录!H36</f>
        <v/>
      </c>
      <c r="W43" s="100"/>
      <c r="X43" s="101">
        <f>IF(法术书目录!G81&lt;&gt;"QuQ",AD43,"")</f>
        <v>81</v>
      </c>
      <c r="Y43" s="102" t="str">
        <f>IFERROR(VLOOKUP((VLOOKUP(AA43,列表!$B:$T,13,FALSE)),法术书目录!$Q$1:$R$10,2,FALSE),"")</f>
        <v/>
      </c>
      <c r="Z43" s="103" t="str">
        <f>法术书目录!H81</f>
        <v/>
      </c>
      <c r="AA43" s="100"/>
      <c r="AC43" s="104">
        <v>36</v>
      </c>
      <c r="AD43" s="104">
        <v>81</v>
      </c>
    </row>
    <row r="44" spans="2:30" ht="17.5" customHeight="1" x14ac:dyDescent="0.25">
      <c r="B44" s="474"/>
      <c r="C44" s="480"/>
      <c r="D44" s="481"/>
      <c r="E44" s="481"/>
      <c r="F44" s="481"/>
      <c r="G44" s="481"/>
      <c r="H44" s="481"/>
      <c r="I44" s="481"/>
      <c r="J44" s="481"/>
      <c r="K44" s="481"/>
      <c r="L44" s="481"/>
      <c r="M44" s="481"/>
      <c r="N44" s="481"/>
      <c r="O44" s="481"/>
      <c r="P44" s="481"/>
      <c r="Q44" s="481"/>
      <c r="R44" s="482"/>
      <c r="S44" s="475"/>
      <c r="T44" s="97">
        <f>IF(法术书目录!G37&lt;&gt;"QuQ",AC44,"")</f>
        <v>37</v>
      </c>
      <c r="U44" s="98" t="str">
        <f>IFERROR(VLOOKUP((VLOOKUP(W44,列表!$B:$T,13,FALSE)),法术书目录!$Q$1:$R$10,2,FALSE),"")</f>
        <v/>
      </c>
      <c r="V44" s="99" t="str">
        <f>法术书目录!H37</f>
        <v/>
      </c>
      <c r="W44" s="100"/>
      <c r="X44" s="101">
        <f>IF(法术书目录!G82&lt;&gt;"QuQ",AD44,"")</f>
        <v>82</v>
      </c>
      <c r="Y44" s="102" t="str">
        <f>IFERROR(VLOOKUP((VLOOKUP(AA44,列表!$B:$T,13,FALSE)),法术书目录!$Q$1:$R$10,2,FALSE),"")</f>
        <v/>
      </c>
      <c r="Z44" s="103" t="str">
        <f>法术书目录!H82</f>
        <v/>
      </c>
      <c r="AA44" s="100"/>
      <c r="AC44" s="104">
        <v>37</v>
      </c>
      <c r="AD44" s="104">
        <v>82</v>
      </c>
    </row>
    <row r="45" spans="2:30" ht="17.5" customHeight="1" x14ac:dyDescent="0.25">
      <c r="B45" s="474"/>
      <c r="C45" s="480"/>
      <c r="D45" s="481"/>
      <c r="E45" s="481"/>
      <c r="F45" s="481"/>
      <c r="G45" s="481"/>
      <c r="H45" s="481"/>
      <c r="I45" s="481"/>
      <c r="J45" s="481"/>
      <c r="K45" s="481"/>
      <c r="L45" s="481"/>
      <c r="M45" s="481"/>
      <c r="N45" s="481"/>
      <c r="O45" s="481"/>
      <c r="P45" s="481"/>
      <c r="Q45" s="481"/>
      <c r="R45" s="482"/>
      <c r="S45" s="475"/>
      <c r="T45" s="97">
        <f>IF(法术书目录!G38&lt;&gt;"QuQ",AC45,"")</f>
        <v>38</v>
      </c>
      <c r="U45" s="98" t="str">
        <f>IFERROR(VLOOKUP((VLOOKUP(W45,列表!$B:$T,13,FALSE)),法术书目录!$Q$1:$R$10,2,FALSE),"")</f>
        <v/>
      </c>
      <c r="V45" s="99" t="str">
        <f>法术书目录!H38</f>
        <v/>
      </c>
      <c r="W45" s="100"/>
      <c r="X45" s="101">
        <f>IF(法术书目录!G83&lt;&gt;"QuQ",AD45,"")</f>
        <v>83</v>
      </c>
      <c r="Y45" s="102" t="str">
        <f>IFERROR(VLOOKUP((VLOOKUP(AA45,列表!$B:$T,13,FALSE)),法术书目录!$Q$1:$R$10,2,FALSE),"")</f>
        <v/>
      </c>
      <c r="Z45" s="103" t="str">
        <f>法术书目录!H83</f>
        <v/>
      </c>
      <c r="AA45" s="100"/>
      <c r="AC45" s="104">
        <v>38</v>
      </c>
      <c r="AD45" s="104">
        <v>83</v>
      </c>
    </row>
    <row r="46" spans="2:30" ht="17.5" customHeight="1" x14ac:dyDescent="0.25">
      <c r="B46" s="474"/>
      <c r="C46" s="480"/>
      <c r="D46" s="481"/>
      <c r="E46" s="481"/>
      <c r="F46" s="481"/>
      <c r="G46" s="481"/>
      <c r="H46" s="481"/>
      <c r="I46" s="481"/>
      <c r="J46" s="481"/>
      <c r="K46" s="481"/>
      <c r="L46" s="481"/>
      <c r="M46" s="481"/>
      <c r="N46" s="481"/>
      <c r="O46" s="481"/>
      <c r="P46" s="481"/>
      <c r="Q46" s="481"/>
      <c r="R46" s="482"/>
      <c r="S46" s="475"/>
      <c r="T46" s="97">
        <f>IF(法术书目录!G39&lt;&gt;"QuQ",AC46,"")</f>
        <v>39</v>
      </c>
      <c r="U46" s="98" t="str">
        <f>IFERROR(VLOOKUP((VLOOKUP(W46,列表!$B:$T,13,FALSE)),法术书目录!$Q$1:$R$10,2,FALSE),"")</f>
        <v/>
      </c>
      <c r="V46" s="99" t="str">
        <f>法术书目录!H39</f>
        <v/>
      </c>
      <c r="W46" s="100"/>
      <c r="X46" s="101">
        <f>IF(法术书目录!G84&lt;&gt;"QuQ",AD46,"")</f>
        <v>84</v>
      </c>
      <c r="Y46" s="102" t="str">
        <f>IFERROR(VLOOKUP((VLOOKUP(AA46,列表!$B:$T,13,FALSE)),法术书目录!$Q$1:$R$10,2,FALSE),"")</f>
        <v/>
      </c>
      <c r="Z46" s="103" t="str">
        <f>法术书目录!H84</f>
        <v/>
      </c>
      <c r="AA46" s="100"/>
      <c r="AC46" s="104">
        <v>39</v>
      </c>
      <c r="AD46" s="104">
        <v>84</v>
      </c>
    </row>
    <row r="47" spans="2:30" ht="17.5" customHeight="1" x14ac:dyDescent="0.25">
      <c r="B47" s="474"/>
      <c r="C47" s="480"/>
      <c r="D47" s="481"/>
      <c r="E47" s="481"/>
      <c r="F47" s="481"/>
      <c r="G47" s="481"/>
      <c r="H47" s="481"/>
      <c r="I47" s="481"/>
      <c r="J47" s="481"/>
      <c r="K47" s="481"/>
      <c r="L47" s="481"/>
      <c r="M47" s="481"/>
      <c r="N47" s="481"/>
      <c r="O47" s="481"/>
      <c r="P47" s="481"/>
      <c r="Q47" s="481"/>
      <c r="R47" s="482"/>
      <c r="S47" s="475"/>
      <c r="T47" s="97">
        <f>IF(法术书目录!G40&lt;&gt;"QuQ",AC47,"")</f>
        <v>40</v>
      </c>
      <c r="U47" s="98" t="str">
        <f>IFERROR(VLOOKUP((VLOOKUP(W47,列表!$B:$T,13,FALSE)),法术书目录!$Q$1:$R$10,2,FALSE),"")</f>
        <v/>
      </c>
      <c r="V47" s="99" t="str">
        <f>法术书目录!H40</f>
        <v/>
      </c>
      <c r="W47" s="100"/>
      <c r="X47" s="101">
        <f>IF(法术书目录!G85&lt;&gt;"QuQ",AD47,"")</f>
        <v>85</v>
      </c>
      <c r="Y47" s="102" t="str">
        <f>IFERROR(VLOOKUP((VLOOKUP(AA47,列表!$B:$T,13,FALSE)),法术书目录!$Q$1:$R$10,2,FALSE),"")</f>
        <v/>
      </c>
      <c r="Z47" s="103" t="str">
        <f>法术书目录!H85</f>
        <v/>
      </c>
      <c r="AA47" s="100"/>
      <c r="AC47" s="104">
        <v>40</v>
      </c>
      <c r="AD47" s="104">
        <v>85</v>
      </c>
    </row>
    <row r="48" spans="2:30" ht="17.5" customHeight="1" x14ac:dyDescent="0.25">
      <c r="B48" s="474"/>
      <c r="C48" s="480"/>
      <c r="D48" s="481"/>
      <c r="E48" s="481"/>
      <c r="F48" s="481"/>
      <c r="G48" s="481"/>
      <c r="H48" s="481"/>
      <c r="I48" s="481"/>
      <c r="J48" s="481"/>
      <c r="K48" s="481"/>
      <c r="L48" s="481"/>
      <c r="M48" s="481"/>
      <c r="N48" s="481"/>
      <c r="O48" s="481"/>
      <c r="P48" s="481"/>
      <c r="Q48" s="481"/>
      <c r="R48" s="482"/>
      <c r="S48" s="475"/>
      <c r="T48" s="97">
        <f>IF(法术书目录!G41&lt;&gt;"QuQ",AC48,"")</f>
        <v>41</v>
      </c>
      <c r="U48" s="98" t="str">
        <f>IFERROR(VLOOKUP((VLOOKUP(W48,列表!$B:$T,13,FALSE)),法术书目录!$Q$1:$R$10,2,FALSE),"")</f>
        <v/>
      </c>
      <c r="V48" s="99" t="str">
        <f>法术书目录!H41</f>
        <v/>
      </c>
      <c r="W48" s="100"/>
      <c r="X48" s="101">
        <f>IF(法术书目录!G86&lt;&gt;"QuQ",AD48,"")</f>
        <v>86</v>
      </c>
      <c r="Y48" s="102" t="str">
        <f>IFERROR(VLOOKUP((VLOOKUP(AA48,列表!$B:$T,13,FALSE)),法术书目录!$Q$1:$R$10,2,FALSE),"")</f>
        <v/>
      </c>
      <c r="Z48" s="103" t="str">
        <f>法术书目录!H86</f>
        <v/>
      </c>
      <c r="AA48" s="100"/>
      <c r="AC48" s="104">
        <v>41</v>
      </c>
      <c r="AD48" s="104">
        <v>86</v>
      </c>
    </row>
    <row r="49" spans="2:30" ht="17.5" customHeight="1" x14ac:dyDescent="0.25">
      <c r="B49" s="474"/>
      <c r="C49" s="480"/>
      <c r="D49" s="481"/>
      <c r="E49" s="481"/>
      <c r="F49" s="481"/>
      <c r="G49" s="481"/>
      <c r="H49" s="481"/>
      <c r="I49" s="481"/>
      <c r="J49" s="481"/>
      <c r="K49" s="481"/>
      <c r="L49" s="481"/>
      <c r="M49" s="481"/>
      <c r="N49" s="481"/>
      <c r="O49" s="481"/>
      <c r="P49" s="481"/>
      <c r="Q49" s="481"/>
      <c r="R49" s="482"/>
      <c r="S49" s="475"/>
      <c r="T49" s="97">
        <f>IF(法术书目录!G42&lt;&gt;"QuQ",AC49,"")</f>
        <v>42</v>
      </c>
      <c r="U49" s="98" t="str">
        <f>IFERROR(VLOOKUP((VLOOKUP(W49,列表!$B:$T,13,FALSE)),法术书目录!$Q$1:$R$10,2,FALSE),"")</f>
        <v/>
      </c>
      <c r="V49" s="99" t="str">
        <f>法术书目录!H42</f>
        <v/>
      </c>
      <c r="W49" s="100"/>
      <c r="X49" s="101">
        <f>IF(法术书目录!G87&lt;&gt;"QuQ",AD49,"")</f>
        <v>87</v>
      </c>
      <c r="Y49" s="102" t="str">
        <f>IFERROR(VLOOKUP((VLOOKUP(AA49,列表!$B:$T,13,FALSE)),法术书目录!$Q$1:$R$10,2,FALSE),"")</f>
        <v/>
      </c>
      <c r="Z49" s="103" t="str">
        <f>法术书目录!H87</f>
        <v/>
      </c>
      <c r="AA49" s="100"/>
      <c r="AC49" s="104">
        <v>42</v>
      </c>
      <c r="AD49" s="104">
        <v>87</v>
      </c>
    </row>
    <row r="50" spans="2:30" ht="17.5" customHeight="1" x14ac:dyDescent="0.25">
      <c r="B50" s="474"/>
      <c r="C50" s="480"/>
      <c r="D50" s="481"/>
      <c r="E50" s="481"/>
      <c r="F50" s="481"/>
      <c r="G50" s="481"/>
      <c r="H50" s="481"/>
      <c r="I50" s="481"/>
      <c r="J50" s="481"/>
      <c r="K50" s="481"/>
      <c r="L50" s="481"/>
      <c r="M50" s="481"/>
      <c r="N50" s="481"/>
      <c r="O50" s="481"/>
      <c r="P50" s="481"/>
      <c r="Q50" s="481"/>
      <c r="R50" s="482"/>
      <c r="S50" s="475"/>
      <c r="T50" s="97">
        <f>IF(法术书目录!G43&lt;&gt;"QuQ",AC50,"")</f>
        <v>43</v>
      </c>
      <c r="U50" s="98" t="str">
        <f>IFERROR(VLOOKUP((VLOOKUP(W50,列表!$B:$T,13,FALSE)),法术书目录!$Q$1:$R$10,2,FALSE),"")</f>
        <v/>
      </c>
      <c r="V50" s="99" t="str">
        <f>法术书目录!H43</f>
        <v/>
      </c>
      <c r="W50" s="100"/>
      <c r="X50" s="101">
        <f>IF(法术书目录!G88&lt;&gt;"QuQ",AD50,"")</f>
        <v>88</v>
      </c>
      <c r="Y50" s="102" t="str">
        <f>IFERROR(VLOOKUP((VLOOKUP(AA50,列表!$B:$T,13,FALSE)),法术书目录!$Q$1:$R$10,2,FALSE),"")</f>
        <v/>
      </c>
      <c r="Z50" s="103" t="str">
        <f>法术书目录!H88</f>
        <v/>
      </c>
      <c r="AA50" s="100"/>
      <c r="AC50" s="104">
        <v>43</v>
      </c>
      <c r="AD50" s="104">
        <v>88</v>
      </c>
    </row>
    <row r="51" spans="2:30" ht="17.5" customHeight="1" x14ac:dyDescent="0.25">
      <c r="B51" s="474"/>
      <c r="C51" s="483"/>
      <c r="D51" s="484"/>
      <c r="E51" s="484"/>
      <c r="F51" s="484"/>
      <c r="G51" s="484"/>
      <c r="H51" s="484"/>
      <c r="I51" s="484"/>
      <c r="J51" s="484"/>
      <c r="K51" s="484"/>
      <c r="L51" s="484"/>
      <c r="M51" s="484"/>
      <c r="N51" s="484"/>
      <c r="O51" s="484"/>
      <c r="P51" s="484"/>
      <c r="Q51" s="484"/>
      <c r="R51" s="485"/>
      <c r="S51" s="475"/>
      <c r="T51" s="97">
        <f>IF(法术书目录!G44&lt;&gt;"QuQ",AC51,"")</f>
        <v>44</v>
      </c>
      <c r="U51" s="98" t="str">
        <f>IFERROR(VLOOKUP((VLOOKUP(W51,列表!$B:$T,13,FALSE)),法术书目录!$Q$1:$R$10,2,FALSE),"")</f>
        <v/>
      </c>
      <c r="V51" s="99" t="str">
        <f>法术书目录!H44</f>
        <v/>
      </c>
      <c r="W51" s="100"/>
      <c r="X51" s="101">
        <f>IF(法术书目录!G89&lt;&gt;"QuQ",AD51,"")</f>
        <v>89</v>
      </c>
      <c r="Y51" s="102" t="str">
        <f>IFERROR(VLOOKUP((VLOOKUP(AA51,列表!$B:$T,13,FALSE)),法术书目录!$Q$1:$R$10,2,FALSE),"")</f>
        <v/>
      </c>
      <c r="Z51" s="103" t="str">
        <f>法术书目录!H89</f>
        <v/>
      </c>
      <c r="AA51" s="100"/>
      <c r="AC51" s="104">
        <v>44</v>
      </c>
      <c r="AD51" s="104">
        <v>89</v>
      </c>
    </row>
    <row r="52" spans="2:30" ht="17.5" customHeight="1" x14ac:dyDescent="0.25">
      <c r="B52" s="471"/>
      <c r="C52" s="472"/>
      <c r="D52" s="472"/>
      <c r="E52" s="472"/>
      <c r="F52" s="472"/>
      <c r="G52" s="472"/>
      <c r="H52" s="472"/>
      <c r="I52" s="472"/>
      <c r="J52" s="472"/>
      <c r="K52" s="472"/>
      <c r="L52" s="472"/>
      <c r="M52" s="472"/>
      <c r="N52" s="472"/>
      <c r="O52" s="472"/>
      <c r="P52" s="472"/>
      <c r="Q52" s="472"/>
      <c r="R52" s="472"/>
      <c r="S52" s="473"/>
      <c r="T52" s="97">
        <f>IF(法术书目录!G45&lt;&gt;"QuQ",AC52,"")</f>
        <v>45</v>
      </c>
      <c r="U52" s="98" t="str">
        <f>IFERROR(VLOOKUP((VLOOKUP(W52,列表!$B:$T,13,FALSE)),法术书目录!$Q$1:$R$10,2,FALSE),"")</f>
        <v/>
      </c>
      <c r="V52" s="99" t="str">
        <f>法术书目录!H45</f>
        <v/>
      </c>
      <c r="W52" s="100"/>
      <c r="X52" s="101">
        <f>IF(法术书目录!G90&lt;&gt;"QuQ",AD52,"")</f>
        <v>90</v>
      </c>
      <c r="Y52" s="102" t="str">
        <f>IFERROR(VLOOKUP((VLOOKUP(AA52,列表!$B:$T,13,FALSE)),法术书目录!$Q$1:$R$10,2,FALSE),"")</f>
        <v/>
      </c>
      <c r="Z52" s="103" t="str">
        <f>法术书目录!H90</f>
        <v/>
      </c>
      <c r="AA52" s="100"/>
      <c r="AC52" s="104">
        <v>45</v>
      </c>
      <c r="AD52" s="104">
        <v>90</v>
      </c>
    </row>
    <row r="53" spans="2:30" ht="10" customHeight="1" x14ac:dyDescent="0.25"/>
  </sheetData>
  <sheetProtection sheet="1" selectLockedCells="1"/>
  <mergeCells count="35">
    <mergeCell ref="B2:S2"/>
    <mergeCell ref="T4:AA4"/>
    <mergeCell ref="C7:R7"/>
    <mergeCell ref="T7:AA7"/>
    <mergeCell ref="C8:J8"/>
    <mergeCell ref="L8:N8"/>
    <mergeCell ref="O8:R8"/>
    <mergeCell ref="T5:T6"/>
    <mergeCell ref="W5:W6"/>
    <mergeCell ref="X5:X6"/>
    <mergeCell ref="AA5:AA6"/>
    <mergeCell ref="B52:S52"/>
    <mergeCell ref="B3:B51"/>
    <mergeCell ref="E13:E18"/>
    <mergeCell ref="S3:S51"/>
    <mergeCell ref="C3:R6"/>
    <mergeCell ref="C9:D10"/>
    <mergeCell ref="K9:L10"/>
    <mergeCell ref="M9:N10"/>
    <mergeCell ref="O9:P10"/>
    <mergeCell ref="Q9:R10"/>
    <mergeCell ref="E9:J10"/>
    <mergeCell ref="C11:D12"/>
    <mergeCell ref="K11:L12"/>
    <mergeCell ref="C19:D20"/>
    <mergeCell ref="E19:R20"/>
    <mergeCell ref="C23:R51"/>
    <mergeCell ref="C21:R21"/>
    <mergeCell ref="C22:E22"/>
    <mergeCell ref="G22:R22"/>
    <mergeCell ref="E11:J12"/>
    <mergeCell ref="M11:R12"/>
    <mergeCell ref="C13:D18"/>
    <mergeCell ref="F13:G18"/>
    <mergeCell ref="H13:R18"/>
  </mergeCells>
  <phoneticPr fontId="103" type="noConversion"/>
  <conditionalFormatting sqref="Z8:Z52 V8:V52">
    <cfRule type="cellIs" dxfId="13" priority="1" operator="equal">
      <formula>"!"</formula>
    </cfRule>
  </conditionalFormatting>
  <conditionalFormatting sqref="W8:W52 AA8:AA52">
    <cfRule type="duplicateValues" dxfId="12" priority="2"/>
  </conditionalFormatting>
  <pageMargins left="0.75" right="0.75" top="1" bottom="1" header="0.5" footer="0.5"/>
  <drawing r:id="rId1"/>
  <legacyDrawing r:id="rId2"/>
  <mc:AlternateContent xmlns:mc="http://schemas.openxmlformats.org/markup-compatibility/2006">
    <mc:Choice Requires="x14">
      <controls>
        <mc:AlternateContent xmlns:mc="http://schemas.openxmlformats.org/markup-compatibility/2006">
          <mc:Choice Requires="x14">
            <control shapeId="6145" r:id="rId3" name="Spinner 1">
              <controlPr defaultSize="0" autoPict="0">
                <anchor moveWithCells="1">
                  <from>
                    <xdr:col>19</xdr:col>
                    <xdr:colOff>12700</xdr:colOff>
                    <xdr:row>4</xdr:row>
                    <xdr:rowOff>12700</xdr:rowOff>
                  </from>
                  <to>
                    <xdr:col>20</xdr:col>
                    <xdr:colOff>6350</xdr:colOff>
                    <xdr:row>6</xdr:row>
                    <xdr:rowOff>6350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4" id="{00000000-000E-0000-0700-000004000000}">
            <xm:f>T8=法术书目录!$O$2</xm:f>
            <x14:dxf>
              <font>
                <b/>
                <i val="0"/>
                <color theme="1"/>
              </font>
            </x14:dxf>
          </x14:cfRule>
          <xm:sqref>W8:W52</xm:sqref>
        </x14:conditionalFormatting>
        <x14:conditionalFormatting xmlns:xm="http://schemas.microsoft.com/office/excel/2006/main">
          <x14:cfRule type="expression" priority="3" id="{00000000-000E-0000-0700-000003000000}">
            <xm:f>X8=法术书目录!$O$2</xm:f>
            <x14:dxf>
              <font>
                <b/>
                <i val="0"/>
                <color theme="1"/>
              </font>
            </x14:dxf>
          </x14:cfRule>
          <xm:sqref>AA8:AA52</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700-000000000000}">
          <x14:formula1>
            <xm:f>列表!$B$3:$B$600</xm:f>
          </x14:formula1>
          <xm:sqref>W8:W52 AA8:AA52</xm:sqref>
        </x14:dataValidation>
        <x14:dataValidation type="list" allowBlank="1" showInputMessage="1" showErrorMessage="1" xr:uid="{00000000-0002-0000-0700-000001000000}">
          <x14:formula1>
            <xm:f>法术书目录!$F$1:$F$90</xm:f>
          </x14:formula1>
          <xm:sqref>AA5:AA6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39997558519241921"/>
  </sheetPr>
  <dimension ref="B1:AD53"/>
  <sheetViews>
    <sheetView workbookViewId="0">
      <selection activeCell="W8" sqref="W8"/>
    </sheetView>
  </sheetViews>
  <sheetFormatPr defaultColWidth="9" defaultRowHeight="16.5" x14ac:dyDescent="0.25"/>
  <cols>
    <col min="1" max="1" width="3.08984375" style="92" customWidth="1"/>
    <col min="2" max="2" width="1.6328125" style="92" customWidth="1"/>
    <col min="3" max="18" width="5.6328125" style="92" customWidth="1"/>
    <col min="19" max="19" width="1.6328125" style="92" customWidth="1"/>
    <col min="20" max="20" width="3.08984375" style="92" customWidth="1"/>
    <col min="21" max="21" width="2.36328125" style="93" customWidth="1"/>
    <col min="22" max="22" width="0.81640625" style="93" customWidth="1"/>
    <col min="23" max="23" width="15.6328125" style="92" customWidth="1"/>
    <col min="24" max="24" width="3.08984375" style="92" customWidth="1"/>
    <col min="25" max="25" width="2.36328125" style="92" customWidth="1"/>
    <col min="26" max="26" width="0.81640625" style="92" customWidth="1"/>
    <col min="27" max="27" width="15.6328125" style="92" customWidth="1"/>
    <col min="28" max="28" width="5.6328125" style="92" customWidth="1"/>
    <col min="29" max="30" width="3.6328125" style="92" customWidth="1"/>
    <col min="31" max="16384" width="9" style="92"/>
  </cols>
  <sheetData>
    <row r="1" spans="2:30" ht="17.5" customHeight="1" x14ac:dyDescent="0.25"/>
    <row r="2" spans="2:30" ht="10" customHeight="1" x14ac:dyDescent="0.25">
      <c r="B2" s="486"/>
      <c r="C2" s="487"/>
      <c r="D2" s="487"/>
      <c r="E2" s="487"/>
      <c r="F2" s="487"/>
      <c r="G2" s="487"/>
      <c r="H2" s="487"/>
      <c r="I2" s="487"/>
      <c r="J2" s="487"/>
      <c r="K2" s="487"/>
      <c r="L2" s="487"/>
      <c r="M2" s="487"/>
      <c r="N2" s="487"/>
      <c r="O2" s="487"/>
      <c r="P2" s="487"/>
      <c r="Q2" s="487"/>
      <c r="R2" s="487"/>
      <c r="S2" s="488"/>
    </row>
    <row r="3" spans="2:30" ht="17.5" customHeight="1" x14ac:dyDescent="0.25">
      <c r="B3" s="474"/>
      <c r="C3" s="476" t="str">
        <f>IFERROR(IF(AA5&lt;&gt;"",AA5,(IF(W5=VLOOKUP(W5,列表!$B$2:$L$557,11,FALSE),W5,""))),"")</f>
        <v/>
      </c>
      <c r="D3" s="476"/>
      <c r="E3" s="476"/>
      <c r="F3" s="476"/>
      <c r="G3" s="476"/>
      <c r="H3" s="476"/>
      <c r="I3" s="476"/>
      <c r="J3" s="476"/>
      <c r="K3" s="476"/>
      <c r="L3" s="476"/>
      <c r="M3" s="476"/>
      <c r="N3" s="476"/>
      <c r="O3" s="476"/>
      <c r="P3" s="476"/>
      <c r="Q3" s="476"/>
      <c r="R3" s="476"/>
      <c r="S3" s="475"/>
    </row>
    <row r="4" spans="2:30" ht="17.5" customHeight="1" x14ac:dyDescent="0.25">
      <c r="B4" s="474"/>
      <c r="C4" s="476"/>
      <c r="D4" s="476"/>
      <c r="E4" s="476"/>
      <c r="F4" s="476"/>
      <c r="G4" s="476"/>
      <c r="H4" s="476"/>
      <c r="I4" s="476"/>
      <c r="J4" s="476"/>
      <c r="K4" s="476"/>
      <c r="L4" s="476"/>
      <c r="M4" s="476"/>
      <c r="N4" s="476"/>
      <c r="O4" s="476"/>
      <c r="P4" s="476"/>
      <c r="Q4" s="476"/>
      <c r="R4" s="476"/>
      <c r="S4" s="475"/>
      <c r="T4" s="489" t="s">
        <v>3088</v>
      </c>
      <c r="U4" s="490"/>
      <c r="V4" s="490"/>
      <c r="W4" s="491"/>
      <c r="X4" s="299"/>
      <c r="Y4" s="299"/>
      <c r="Z4" s="299"/>
      <c r="AA4" s="299"/>
    </row>
    <row r="5" spans="2:30" ht="17.5" customHeight="1" x14ac:dyDescent="0.25">
      <c r="B5" s="474"/>
      <c r="C5" s="476"/>
      <c r="D5" s="476"/>
      <c r="E5" s="476"/>
      <c r="F5" s="476"/>
      <c r="G5" s="476"/>
      <c r="H5" s="476"/>
      <c r="I5" s="476"/>
      <c r="J5" s="476"/>
      <c r="K5" s="476"/>
      <c r="L5" s="476"/>
      <c r="M5" s="476"/>
      <c r="N5" s="476"/>
      <c r="O5" s="476"/>
      <c r="P5" s="476"/>
      <c r="Q5" s="476"/>
      <c r="R5" s="476"/>
      <c r="S5" s="475"/>
      <c r="T5" s="494"/>
      <c r="U5" s="95" t="str">
        <f>IF(W5="","","Lv")</f>
        <v/>
      </c>
      <c r="V5" s="95"/>
      <c r="W5" s="489" t="str">
        <f>IFERROR(VLOOKUP(法术书目录!$O$3,法术书目录!$I:$K,2,FALSE),"空白标签")</f>
        <v/>
      </c>
      <c r="X5" s="497" t="s">
        <v>3089</v>
      </c>
      <c r="Y5" s="95" t="str">
        <f>IF(AA5="","","Lv")</f>
        <v/>
      </c>
      <c r="Z5" s="95"/>
      <c r="AA5" s="245"/>
    </row>
    <row r="6" spans="2:30" ht="17.5" customHeight="1" x14ac:dyDescent="0.25">
      <c r="B6" s="474"/>
      <c r="C6" s="476"/>
      <c r="D6" s="476"/>
      <c r="E6" s="476"/>
      <c r="F6" s="476"/>
      <c r="G6" s="476"/>
      <c r="H6" s="476"/>
      <c r="I6" s="476"/>
      <c r="J6" s="476"/>
      <c r="K6" s="476"/>
      <c r="L6" s="476"/>
      <c r="M6" s="476"/>
      <c r="N6" s="476"/>
      <c r="O6" s="476"/>
      <c r="P6" s="476"/>
      <c r="Q6" s="476"/>
      <c r="R6" s="476"/>
      <c r="S6" s="475"/>
      <c r="T6" s="495"/>
      <c r="U6" s="96" t="str">
        <f>IFERROR(VLOOKUP((VLOOKUP(W5,列表!$B:$T,13,FALSE)),法术书目录!$Q$1:$R$10,2,FALSE),"")</f>
        <v/>
      </c>
      <c r="V6" s="96"/>
      <c r="W6" s="496"/>
      <c r="X6" s="498"/>
      <c r="Y6" s="96" t="str">
        <f>IFERROR(VLOOKUP((VLOOKUP(AA5,列表!$B:$T,13,FALSE)),法术书目录!$Q$1:$R$10,2,FALSE),"")</f>
        <v/>
      </c>
      <c r="Z6" s="96"/>
      <c r="AA6" s="251"/>
    </row>
    <row r="7" spans="2:30" ht="17.5" customHeight="1" x14ac:dyDescent="0.25">
      <c r="B7" s="474"/>
      <c r="C7" s="464"/>
      <c r="D7" s="464"/>
      <c r="E7" s="464"/>
      <c r="F7" s="464"/>
      <c r="G7" s="464"/>
      <c r="H7" s="464"/>
      <c r="I7" s="464"/>
      <c r="J7" s="464"/>
      <c r="K7" s="464"/>
      <c r="L7" s="464"/>
      <c r="M7" s="464"/>
      <c r="N7" s="464"/>
      <c r="O7" s="464"/>
      <c r="P7" s="464"/>
      <c r="Q7" s="464"/>
      <c r="R7" s="464"/>
      <c r="S7" s="475"/>
      <c r="T7" s="492" t="s">
        <v>3090</v>
      </c>
      <c r="U7" s="493"/>
      <c r="V7" s="493"/>
      <c r="W7" s="492"/>
      <c r="X7" s="492"/>
      <c r="Y7" s="492"/>
      <c r="Z7" s="492"/>
      <c r="AA7" s="492"/>
    </row>
    <row r="8" spans="2:30" ht="17.5" customHeight="1" x14ac:dyDescent="0.25">
      <c r="B8" s="474"/>
      <c r="C8" s="465" t="str">
        <f>IFERROR(VLOOKUP(C3,列表!$B:$T,12,FALSE),"")</f>
        <v/>
      </c>
      <c r="D8" s="466"/>
      <c r="E8" s="466"/>
      <c r="F8" s="466"/>
      <c r="G8" s="466"/>
      <c r="H8" s="466"/>
      <c r="I8" s="466"/>
      <c r="J8" s="466"/>
      <c r="K8" s="94"/>
      <c r="L8" s="464"/>
      <c r="M8" s="464"/>
      <c r="N8" s="464"/>
      <c r="O8" s="464" t="str">
        <f>IFERROR(VLOOKUP(C3,列表!$B:$T,2,FALSE),"")</f>
        <v/>
      </c>
      <c r="P8" s="464"/>
      <c r="Q8" s="464"/>
      <c r="R8" s="464"/>
      <c r="S8" s="475"/>
      <c r="T8" s="97">
        <f>IF(法术书目录!K1&lt;&gt;"QuQ",AC8,"")</f>
        <v>1</v>
      </c>
      <c r="U8" s="98" t="str">
        <f>IFERROR(VLOOKUP((VLOOKUP(W8,列表!$B:$T,13,FALSE)),法术书目录!$Q$1:$R$10,2,FALSE),"")</f>
        <v/>
      </c>
      <c r="V8" s="99" t="str">
        <f>法术书目录!L1</f>
        <v/>
      </c>
      <c r="W8" s="100"/>
      <c r="X8" s="101">
        <f>IF(法术书目录!K46&lt;&gt;"QuQ",AD8,"")</f>
        <v>46</v>
      </c>
      <c r="Y8" s="102" t="str">
        <f>IFERROR(VLOOKUP((VLOOKUP(AA8,列表!$B:$T,13,FALSE)),法术书目录!$Q$1:$R$10,2,FALSE),"")</f>
        <v/>
      </c>
      <c r="Z8" s="103" t="str">
        <f>法术书目录!L46</f>
        <v/>
      </c>
      <c r="AA8" s="100"/>
      <c r="AC8" s="104">
        <v>1</v>
      </c>
      <c r="AD8" s="104">
        <v>46</v>
      </c>
    </row>
    <row r="9" spans="2:30" ht="17.5" customHeight="1" x14ac:dyDescent="0.25">
      <c r="B9" s="474"/>
      <c r="C9" s="469" t="str">
        <f>IF(E9&lt;&gt;"","适用职业：","")</f>
        <v/>
      </c>
      <c r="D9" s="469"/>
      <c r="E9" s="468" t="str">
        <f>IFERROR(VLOOKUP(C3,列表!$B:$T,3,FALSE),"")</f>
        <v/>
      </c>
      <c r="F9" s="468"/>
      <c r="G9" s="468"/>
      <c r="H9" s="468"/>
      <c r="I9" s="468"/>
      <c r="J9" s="468"/>
      <c r="K9" s="469" t="str">
        <f>IF(M9&lt;&gt;"","等级：","")</f>
        <v/>
      </c>
      <c r="L9" s="469"/>
      <c r="M9" s="468" t="str">
        <f>IFERROR(VLOOKUP(C3,列表!$B:$T,13,FALSE),"")</f>
        <v/>
      </c>
      <c r="N9" s="468"/>
      <c r="O9" s="469" t="str">
        <f>IF(Q9&lt;&gt;"","系别：","")</f>
        <v/>
      </c>
      <c r="P9" s="469"/>
      <c r="Q9" s="468" t="str">
        <f>IFERROR(VLOOKUP(C3,列表!$B:$T,14,FALSE),"")</f>
        <v/>
      </c>
      <c r="R9" s="468"/>
      <c r="S9" s="475"/>
      <c r="T9" s="97">
        <f>IF(法术书目录!K2&lt;&gt;"QuQ",AC9,"")</f>
        <v>2</v>
      </c>
      <c r="U9" s="98" t="str">
        <f>IFERROR(VLOOKUP((VLOOKUP(W9,列表!$B:$T,13,FALSE)),法术书目录!$Q$1:$R$10,2,FALSE),"")</f>
        <v/>
      </c>
      <c r="V9" s="99" t="str">
        <f>法术书目录!L2</f>
        <v/>
      </c>
      <c r="W9" s="100"/>
      <c r="X9" s="101">
        <f>IF(法术书目录!K47&lt;&gt;"QuQ",AD9,"")</f>
        <v>47</v>
      </c>
      <c r="Y9" s="102" t="str">
        <f>IFERROR(VLOOKUP((VLOOKUP(AA9,列表!$B:$T,13,FALSE)),法术书目录!$Q$1:$R$10,2,FALSE),"")</f>
        <v/>
      </c>
      <c r="Z9" s="103" t="str">
        <f>法术书目录!L47</f>
        <v/>
      </c>
      <c r="AA9" s="100"/>
      <c r="AC9" s="104">
        <v>2</v>
      </c>
      <c r="AD9" s="104">
        <v>47</v>
      </c>
    </row>
    <row r="10" spans="2:30" ht="17.5" customHeight="1" x14ac:dyDescent="0.25">
      <c r="B10" s="474"/>
      <c r="C10" s="469"/>
      <c r="D10" s="469"/>
      <c r="E10" s="468"/>
      <c r="F10" s="468"/>
      <c r="G10" s="468"/>
      <c r="H10" s="468"/>
      <c r="I10" s="468"/>
      <c r="J10" s="468"/>
      <c r="K10" s="469"/>
      <c r="L10" s="469"/>
      <c r="M10" s="468"/>
      <c r="N10" s="468"/>
      <c r="O10" s="469"/>
      <c r="P10" s="469"/>
      <c r="Q10" s="468"/>
      <c r="R10" s="468"/>
      <c r="S10" s="475"/>
      <c r="T10" s="97">
        <f>IF(法术书目录!K3&lt;&gt;"QuQ",AC10,"")</f>
        <v>3</v>
      </c>
      <c r="U10" s="98" t="str">
        <f>IFERROR(VLOOKUP((VLOOKUP(W10,列表!$B:$T,13,FALSE)),法术书目录!$Q$1:$R$10,2,FALSE),"")</f>
        <v/>
      </c>
      <c r="V10" s="99" t="str">
        <f>法术书目录!L3</f>
        <v/>
      </c>
      <c r="W10" s="100"/>
      <c r="X10" s="101">
        <f>IF(法术书目录!K48&lt;&gt;"QuQ",AD10,"")</f>
        <v>48</v>
      </c>
      <c r="Y10" s="102" t="str">
        <f>IFERROR(VLOOKUP((VLOOKUP(AA10,列表!$B:$T,13,FALSE)),法术书目录!$Q$1:$R$10,2,FALSE),"")</f>
        <v/>
      </c>
      <c r="Z10" s="103" t="str">
        <f>法术书目录!L48</f>
        <v/>
      </c>
      <c r="AA10" s="100"/>
      <c r="AC10" s="104">
        <v>3</v>
      </c>
      <c r="AD10" s="104">
        <v>48</v>
      </c>
    </row>
    <row r="11" spans="2:30" ht="17.5" customHeight="1" x14ac:dyDescent="0.25">
      <c r="B11" s="474"/>
      <c r="C11" s="469" t="str">
        <f>IF(E11&lt;&gt;"","施法时间：","")</f>
        <v/>
      </c>
      <c r="D11" s="469"/>
      <c r="E11" s="467" t="str">
        <f>IFERROR(VLOOKUP(C3,列表!$B:$T,5,FALSE),"")</f>
        <v/>
      </c>
      <c r="F11" s="467"/>
      <c r="G11" s="467"/>
      <c r="H11" s="467"/>
      <c r="I11" s="467"/>
      <c r="J11" s="467"/>
      <c r="K11" s="469" t="str">
        <f>IF(M11&lt;&gt;"","施法距离：","")</f>
        <v/>
      </c>
      <c r="L11" s="469"/>
      <c r="M11" s="468" t="str">
        <f>IFERROR(VLOOKUP(C3,列表!$B:$T,6,FALSE),"")</f>
        <v/>
      </c>
      <c r="N11" s="468"/>
      <c r="O11" s="468"/>
      <c r="P11" s="468"/>
      <c r="Q11" s="468"/>
      <c r="R11" s="468"/>
      <c r="S11" s="475"/>
      <c r="T11" s="97">
        <f>IF(法术书目录!K4&lt;&gt;"QuQ",AC11,"")</f>
        <v>4</v>
      </c>
      <c r="U11" s="98" t="str">
        <f>IFERROR(VLOOKUP((VLOOKUP(W11,列表!$B:$T,13,FALSE)),法术书目录!$Q$1:$R$10,2,FALSE),"")</f>
        <v/>
      </c>
      <c r="V11" s="99" t="str">
        <f>法术书目录!L4</f>
        <v/>
      </c>
      <c r="W11" s="100"/>
      <c r="X11" s="101">
        <f>IF(法术书目录!K49&lt;&gt;"QuQ",AD11,"")</f>
        <v>49</v>
      </c>
      <c r="Y11" s="102" t="str">
        <f>IFERROR(VLOOKUP((VLOOKUP(AA11,列表!$B:$T,13,FALSE)),法术书目录!$Q$1:$R$10,2,FALSE),"")</f>
        <v/>
      </c>
      <c r="Z11" s="103" t="str">
        <f>法术书目录!L49</f>
        <v/>
      </c>
      <c r="AA11" s="100"/>
      <c r="AC11" s="104">
        <v>4</v>
      </c>
      <c r="AD11" s="104">
        <v>49</v>
      </c>
    </row>
    <row r="12" spans="2:30" ht="17.5" customHeight="1" x14ac:dyDescent="0.25">
      <c r="B12" s="474"/>
      <c r="C12" s="469"/>
      <c r="D12" s="469"/>
      <c r="E12" s="467"/>
      <c r="F12" s="467"/>
      <c r="G12" s="467"/>
      <c r="H12" s="467"/>
      <c r="I12" s="467"/>
      <c r="J12" s="467"/>
      <c r="K12" s="469"/>
      <c r="L12" s="469"/>
      <c r="M12" s="468"/>
      <c r="N12" s="468"/>
      <c r="O12" s="468"/>
      <c r="P12" s="468"/>
      <c r="Q12" s="468"/>
      <c r="R12" s="468"/>
      <c r="S12" s="475"/>
      <c r="T12" s="97">
        <f>IF(法术书目录!K5&lt;&gt;"QuQ",AC12,"")</f>
        <v>5</v>
      </c>
      <c r="U12" s="98" t="str">
        <f>IFERROR(VLOOKUP((VLOOKUP(W12,列表!$B:$T,13,FALSE)),法术书目录!$Q$1:$R$10,2,FALSE),"")</f>
        <v/>
      </c>
      <c r="V12" s="99" t="str">
        <f>法术书目录!L5</f>
        <v/>
      </c>
      <c r="W12" s="100"/>
      <c r="X12" s="101">
        <f>IF(法术书目录!K50&lt;&gt;"QuQ",AD12,"")</f>
        <v>50</v>
      </c>
      <c r="Y12" s="102" t="str">
        <f>IFERROR(VLOOKUP((VLOOKUP(AA12,列表!$B:$T,13,FALSE)),法术书目录!$Q$1:$R$10,2,FALSE),"")</f>
        <v/>
      </c>
      <c r="Z12" s="103" t="str">
        <f>法术书目录!L50</f>
        <v/>
      </c>
      <c r="AA12" s="100"/>
      <c r="AC12" s="104">
        <v>5</v>
      </c>
      <c r="AD12" s="104">
        <v>50</v>
      </c>
    </row>
    <row r="13" spans="2:30" ht="17.5" customHeight="1" x14ac:dyDescent="0.25">
      <c r="B13" s="474"/>
      <c r="C13" s="469" t="str">
        <f>IF(E13&lt;&gt;"","法术成分：","")</f>
        <v/>
      </c>
      <c r="D13" s="469"/>
      <c r="E13" s="299" t="str">
        <f>IFERROR(VLOOKUP(C3,列表!$B:$T,15,FALSE),"")</f>
        <v/>
      </c>
      <c r="F13" s="469" t="str">
        <f>IF(H13&lt;&gt;"","法术材料：","")</f>
        <v/>
      </c>
      <c r="G13" s="469"/>
      <c r="H13" s="470" t="str">
        <f>IFERROR(IF(VLOOKUP(C3,列表!$B:$T,16,FALSE)=0,"",VLOOKUP(C3,列表!$B:$T,16,FALSE)),"")</f>
        <v/>
      </c>
      <c r="I13" s="470"/>
      <c r="J13" s="470"/>
      <c r="K13" s="470"/>
      <c r="L13" s="470"/>
      <c r="M13" s="470"/>
      <c r="N13" s="470"/>
      <c r="O13" s="470"/>
      <c r="P13" s="470"/>
      <c r="Q13" s="470"/>
      <c r="R13" s="470"/>
      <c r="S13" s="475"/>
      <c r="T13" s="97">
        <f>IF(法术书目录!K6&lt;&gt;"QuQ",AC13,"")</f>
        <v>6</v>
      </c>
      <c r="U13" s="98" t="str">
        <f>IFERROR(VLOOKUP((VLOOKUP(W13,列表!$B:$T,13,FALSE)),法术书目录!$Q$1:$R$10,2,FALSE),"")</f>
        <v/>
      </c>
      <c r="V13" s="99" t="str">
        <f>法术书目录!L6</f>
        <v/>
      </c>
      <c r="W13" s="100"/>
      <c r="X13" s="101">
        <f>IF(法术书目录!K51&lt;&gt;"QuQ",AD13,"")</f>
        <v>51</v>
      </c>
      <c r="Y13" s="102" t="str">
        <f>IFERROR(VLOOKUP((VLOOKUP(AA13,列表!$B:$T,13,FALSE)),法术书目录!$Q$1:$R$10,2,FALSE),"")</f>
        <v/>
      </c>
      <c r="Z13" s="103" t="str">
        <f>法术书目录!L51</f>
        <v/>
      </c>
      <c r="AA13" s="100"/>
      <c r="AC13" s="104">
        <v>6</v>
      </c>
      <c r="AD13" s="104">
        <v>51</v>
      </c>
    </row>
    <row r="14" spans="2:30" ht="17.5" customHeight="1" x14ac:dyDescent="0.25">
      <c r="B14" s="474"/>
      <c r="C14" s="469"/>
      <c r="D14" s="469"/>
      <c r="E14" s="299"/>
      <c r="F14" s="469"/>
      <c r="G14" s="469"/>
      <c r="H14" s="470"/>
      <c r="I14" s="470"/>
      <c r="J14" s="470"/>
      <c r="K14" s="470"/>
      <c r="L14" s="470"/>
      <c r="M14" s="470"/>
      <c r="N14" s="470"/>
      <c r="O14" s="470"/>
      <c r="P14" s="470"/>
      <c r="Q14" s="470"/>
      <c r="R14" s="470"/>
      <c r="S14" s="475"/>
      <c r="T14" s="97">
        <f>IF(法术书目录!K7&lt;&gt;"QuQ",AC14,"")</f>
        <v>7</v>
      </c>
      <c r="U14" s="98" t="str">
        <f>IFERROR(VLOOKUP((VLOOKUP(W14,列表!$B:$T,13,FALSE)),法术书目录!$Q$1:$R$10,2,FALSE),"")</f>
        <v/>
      </c>
      <c r="V14" s="99" t="str">
        <f>法术书目录!L7</f>
        <v/>
      </c>
      <c r="W14" s="100"/>
      <c r="X14" s="101">
        <f>IF(法术书目录!K52&lt;&gt;"QuQ",AD14,"")</f>
        <v>52</v>
      </c>
      <c r="Y14" s="102" t="str">
        <f>IFERROR(VLOOKUP((VLOOKUP(AA14,列表!$B:$T,13,FALSE)),法术书目录!$Q$1:$R$10,2,FALSE),"")</f>
        <v/>
      </c>
      <c r="Z14" s="103" t="str">
        <f>法术书目录!L52</f>
        <v/>
      </c>
      <c r="AA14" s="100"/>
      <c r="AC14" s="104">
        <v>7</v>
      </c>
      <c r="AD14" s="104">
        <v>52</v>
      </c>
    </row>
    <row r="15" spans="2:30" ht="17.5" customHeight="1" x14ac:dyDescent="0.25">
      <c r="B15" s="474"/>
      <c r="C15" s="469"/>
      <c r="D15" s="469"/>
      <c r="E15" s="299"/>
      <c r="F15" s="469"/>
      <c r="G15" s="469"/>
      <c r="H15" s="470"/>
      <c r="I15" s="470"/>
      <c r="J15" s="470"/>
      <c r="K15" s="470"/>
      <c r="L15" s="470"/>
      <c r="M15" s="470"/>
      <c r="N15" s="470"/>
      <c r="O15" s="470"/>
      <c r="P15" s="470"/>
      <c r="Q15" s="470"/>
      <c r="R15" s="470"/>
      <c r="S15" s="475"/>
      <c r="T15" s="97">
        <f>IF(法术书目录!K8&lt;&gt;"QuQ",AC15,"")</f>
        <v>8</v>
      </c>
      <c r="U15" s="98" t="str">
        <f>IFERROR(VLOOKUP((VLOOKUP(W15,列表!$B:$T,13,FALSE)),法术书目录!$Q$1:$R$10,2,FALSE),"")</f>
        <v/>
      </c>
      <c r="V15" s="99" t="str">
        <f>法术书目录!L8</f>
        <v/>
      </c>
      <c r="W15" s="100"/>
      <c r="X15" s="101">
        <f>IF(法术书目录!K53&lt;&gt;"QuQ",AD15,"")</f>
        <v>53</v>
      </c>
      <c r="Y15" s="102" t="str">
        <f>IFERROR(VLOOKUP((VLOOKUP(AA15,列表!$B:$T,13,FALSE)),法术书目录!$Q$1:$R$10,2,FALSE),"")</f>
        <v/>
      </c>
      <c r="Z15" s="103" t="str">
        <f>法术书目录!L53</f>
        <v/>
      </c>
      <c r="AA15" s="100"/>
      <c r="AC15" s="104">
        <v>8</v>
      </c>
      <c r="AD15" s="104">
        <v>53</v>
      </c>
    </row>
    <row r="16" spans="2:30" ht="17.5" customHeight="1" x14ac:dyDescent="0.25">
      <c r="B16" s="474"/>
      <c r="C16" s="469"/>
      <c r="D16" s="469"/>
      <c r="E16" s="299"/>
      <c r="F16" s="469"/>
      <c r="G16" s="469"/>
      <c r="H16" s="470"/>
      <c r="I16" s="470"/>
      <c r="J16" s="470"/>
      <c r="K16" s="470"/>
      <c r="L16" s="470"/>
      <c r="M16" s="470"/>
      <c r="N16" s="470"/>
      <c r="O16" s="470"/>
      <c r="P16" s="470"/>
      <c r="Q16" s="470"/>
      <c r="R16" s="470"/>
      <c r="S16" s="475"/>
      <c r="T16" s="97">
        <f>IF(法术书目录!K9&lt;&gt;"QuQ",AC16,"")</f>
        <v>9</v>
      </c>
      <c r="U16" s="98" t="str">
        <f>IFERROR(VLOOKUP((VLOOKUP(W16,列表!$B:$T,13,FALSE)),法术书目录!$Q$1:$R$10,2,FALSE),"")</f>
        <v/>
      </c>
      <c r="V16" s="99" t="str">
        <f>法术书目录!L9</f>
        <v/>
      </c>
      <c r="W16" s="100"/>
      <c r="X16" s="101">
        <f>IF(法术书目录!K54&lt;&gt;"QuQ",AD16,"")</f>
        <v>54</v>
      </c>
      <c r="Y16" s="102" t="str">
        <f>IFERROR(VLOOKUP((VLOOKUP(AA16,列表!$B:$T,13,FALSE)),法术书目录!$Q$1:$R$10,2,FALSE),"")</f>
        <v/>
      </c>
      <c r="Z16" s="103" t="str">
        <f>法术书目录!L54</f>
        <v/>
      </c>
      <c r="AA16" s="100"/>
      <c r="AC16" s="104">
        <v>9</v>
      </c>
      <c r="AD16" s="104">
        <v>54</v>
      </c>
    </row>
    <row r="17" spans="2:30" ht="17.5" customHeight="1" x14ac:dyDescent="0.25">
      <c r="B17" s="474"/>
      <c r="C17" s="469"/>
      <c r="D17" s="469"/>
      <c r="E17" s="299"/>
      <c r="F17" s="469"/>
      <c r="G17" s="469"/>
      <c r="H17" s="470"/>
      <c r="I17" s="470"/>
      <c r="J17" s="470"/>
      <c r="K17" s="470"/>
      <c r="L17" s="470"/>
      <c r="M17" s="470"/>
      <c r="N17" s="470"/>
      <c r="O17" s="470"/>
      <c r="P17" s="470"/>
      <c r="Q17" s="470"/>
      <c r="R17" s="470"/>
      <c r="S17" s="475"/>
      <c r="T17" s="97">
        <f>IF(法术书目录!K10&lt;&gt;"QuQ",AC17,"")</f>
        <v>10</v>
      </c>
      <c r="U17" s="98" t="str">
        <f>IFERROR(VLOOKUP((VLOOKUP(W17,列表!$B:$T,13,FALSE)),法术书目录!$Q$1:$R$10,2,FALSE),"")</f>
        <v/>
      </c>
      <c r="V17" s="99" t="str">
        <f>法术书目录!L10</f>
        <v/>
      </c>
      <c r="W17" s="100"/>
      <c r="X17" s="101">
        <f>IF(法术书目录!K55&lt;&gt;"QuQ",AD17,"")</f>
        <v>55</v>
      </c>
      <c r="Y17" s="102" t="str">
        <f>IFERROR(VLOOKUP((VLOOKUP(AA17,列表!$B:$T,13,FALSE)),法术书目录!$Q$1:$R$10,2,FALSE),"")</f>
        <v/>
      </c>
      <c r="Z17" s="103" t="str">
        <f>法术书目录!L55</f>
        <v/>
      </c>
      <c r="AA17" s="100"/>
      <c r="AC17" s="104">
        <v>10</v>
      </c>
      <c r="AD17" s="104">
        <v>55</v>
      </c>
    </row>
    <row r="18" spans="2:30" ht="17.5" customHeight="1" x14ac:dyDescent="0.25">
      <c r="B18" s="474"/>
      <c r="C18" s="469"/>
      <c r="D18" s="469"/>
      <c r="E18" s="299"/>
      <c r="F18" s="469"/>
      <c r="G18" s="469"/>
      <c r="H18" s="470"/>
      <c r="I18" s="470"/>
      <c r="J18" s="470"/>
      <c r="K18" s="470"/>
      <c r="L18" s="470"/>
      <c r="M18" s="470"/>
      <c r="N18" s="470"/>
      <c r="O18" s="470"/>
      <c r="P18" s="470"/>
      <c r="Q18" s="470"/>
      <c r="R18" s="470"/>
      <c r="S18" s="475"/>
      <c r="T18" s="97">
        <f>IF(法术书目录!K11&lt;&gt;"QuQ",AC18,"")</f>
        <v>11</v>
      </c>
      <c r="U18" s="98" t="str">
        <f>IFERROR(VLOOKUP((VLOOKUP(W18,列表!$B:$T,13,FALSE)),法术书目录!$Q$1:$R$10,2,FALSE),"")</f>
        <v/>
      </c>
      <c r="V18" s="99" t="str">
        <f>法术书目录!L11</f>
        <v/>
      </c>
      <c r="W18" s="100"/>
      <c r="X18" s="101">
        <f>IF(法术书目录!K56&lt;&gt;"QuQ",AD18,"")</f>
        <v>56</v>
      </c>
      <c r="Y18" s="102" t="str">
        <f>IFERROR(VLOOKUP((VLOOKUP(AA18,列表!$B:$T,13,FALSE)),法术书目录!$Q$1:$R$10,2,FALSE),"")</f>
        <v/>
      </c>
      <c r="Z18" s="103" t="str">
        <f>法术书目录!L56</f>
        <v/>
      </c>
      <c r="AA18" s="100"/>
      <c r="AC18" s="104">
        <v>11</v>
      </c>
      <c r="AD18" s="104">
        <v>56</v>
      </c>
    </row>
    <row r="19" spans="2:30" ht="17.5" customHeight="1" x14ac:dyDescent="0.25">
      <c r="B19" s="474"/>
      <c r="C19" s="469" t="str">
        <f>IF(E19&lt;&gt;"","持续时间：","")</f>
        <v/>
      </c>
      <c r="D19" s="469"/>
      <c r="E19" s="468" t="str">
        <f>IFERROR(VLOOKUP(C3,列表!$B:$T,8,FALSE),"")</f>
        <v/>
      </c>
      <c r="F19" s="468"/>
      <c r="G19" s="468"/>
      <c r="H19" s="468"/>
      <c r="I19" s="468"/>
      <c r="J19" s="468"/>
      <c r="K19" s="468"/>
      <c r="L19" s="468"/>
      <c r="M19" s="468"/>
      <c r="N19" s="468"/>
      <c r="O19" s="468"/>
      <c r="P19" s="468"/>
      <c r="Q19" s="468"/>
      <c r="R19" s="468"/>
      <c r="S19" s="475"/>
      <c r="T19" s="97">
        <f>IF(法术书目录!K12&lt;&gt;"QuQ",AC19,"")</f>
        <v>12</v>
      </c>
      <c r="U19" s="98" t="str">
        <f>IFERROR(VLOOKUP((VLOOKUP(W19,列表!$B:$T,13,FALSE)),法术书目录!$Q$1:$R$10,2,FALSE),"")</f>
        <v/>
      </c>
      <c r="V19" s="99" t="str">
        <f>法术书目录!L12</f>
        <v/>
      </c>
      <c r="W19" s="100"/>
      <c r="X19" s="101">
        <f>IF(法术书目录!K57&lt;&gt;"QuQ",AD19,"")</f>
        <v>57</v>
      </c>
      <c r="Y19" s="102" t="str">
        <f>IFERROR(VLOOKUP((VLOOKUP(AA19,列表!$B:$T,13,FALSE)),法术书目录!$Q$1:$R$10,2,FALSE),"")</f>
        <v/>
      </c>
      <c r="Z19" s="103" t="str">
        <f>法术书目录!L57</f>
        <v/>
      </c>
      <c r="AA19" s="100"/>
      <c r="AC19" s="104">
        <v>12</v>
      </c>
      <c r="AD19" s="104">
        <v>57</v>
      </c>
    </row>
    <row r="20" spans="2:30" ht="17.5" customHeight="1" x14ac:dyDescent="0.25">
      <c r="B20" s="474"/>
      <c r="C20" s="469"/>
      <c r="D20" s="469"/>
      <c r="E20" s="468"/>
      <c r="F20" s="468"/>
      <c r="G20" s="468"/>
      <c r="H20" s="468"/>
      <c r="I20" s="468"/>
      <c r="J20" s="468"/>
      <c r="K20" s="468"/>
      <c r="L20" s="468"/>
      <c r="M20" s="468"/>
      <c r="N20" s="468"/>
      <c r="O20" s="468"/>
      <c r="P20" s="468"/>
      <c r="Q20" s="468"/>
      <c r="R20" s="468"/>
      <c r="S20" s="475"/>
      <c r="T20" s="97">
        <f>IF(法术书目录!K13&lt;&gt;"QuQ",AC20,"")</f>
        <v>13</v>
      </c>
      <c r="U20" s="98" t="str">
        <f>IFERROR(VLOOKUP((VLOOKUP(W20,列表!$B:$T,13,FALSE)),法术书目录!$Q$1:$R$10,2,FALSE),"")</f>
        <v/>
      </c>
      <c r="V20" s="99" t="str">
        <f>法术书目录!L13</f>
        <v/>
      </c>
      <c r="W20" s="100"/>
      <c r="X20" s="101">
        <f>IF(法术书目录!K58&lt;&gt;"QuQ",AD20,"")</f>
        <v>58</v>
      </c>
      <c r="Y20" s="102" t="str">
        <f>IFERROR(VLOOKUP((VLOOKUP(AA20,列表!$B:$T,13,FALSE)),法术书目录!$Q$1:$R$10,2,FALSE),"")</f>
        <v/>
      </c>
      <c r="Z20" s="103" t="str">
        <f>法术书目录!L58</f>
        <v/>
      </c>
      <c r="AA20" s="100"/>
      <c r="AC20" s="104">
        <v>13</v>
      </c>
      <c r="AD20" s="104">
        <v>58</v>
      </c>
    </row>
    <row r="21" spans="2:30" ht="17.5" customHeight="1" x14ac:dyDescent="0.25">
      <c r="B21" s="474"/>
      <c r="C21" s="464"/>
      <c r="D21" s="464"/>
      <c r="E21" s="464"/>
      <c r="F21" s="464"/>
      <c r="G21" s="464"/>
      <c r="H21" s="464"/>
      <c r="I21" s="464"/>
      <c r="J21" s="464"/>
      <c r="K21" s="464"/>
      <c r="L21" s="464"/>
      <c r="M21" s="464"/>
      <c r="N21" s="464"/>
      <c r="O21" s="464"/>
      <c r="P21" s="464"/>
      <c r="Q21" s="464"/>
      <c r="R21" s="464"/>
      <c r="S21" s="475"/>
      <c r="T21" s="97">
        <f>IF(法术书目录!K14&lt;&gt;"QuQ",AC21,"")</f>
        <v>14</v>
      </c>
      <c r="U21" s="98" t="str">
        <f>IFERROR(VLOOKUP((VLOOKUP(W21,列表!$B:$T,13,FALSE)),法术书目录!$Q$1:$R$10,2,FALSE),"")</f>
        <v/>
      </c>
      <c r="V21" s="99" t="str">
        <f>法术书目录!L14</f>
        <v/>
      </c>
      <c r="W21" s="100"/>
      <c r="X21" s="101">
        <f>IF(法术书目录!K59&lt;&gt;"QuQ",AD21,"")</f>
        <v>59</v>
      </c>
      <c r="Y21" s="102" t="str">
        <f>IFERROR(VLOOKUP((VLOOKUP(AA21,列表!$B:$T,13,FALSE)),法术书目录!$Q$1:$R$10,2,FALSE),"")</f>
        <v/>
      </c>
      <c r="Z21" s="103" t="str">
        <f>法术书目录!L59</f>
        <v/>
      </c>
      <c r="AA21" s="100"/>
      <c r="AC21" s="104">
        <v>14</v>
      </c>
      <c r="AD21" s="104">
        <v>59</v>
      </c>
    </row>
    <row r="22" spans="2:30" ht="17.5" customHeight="1" x14ac:dyDescent="0.25">
      <c r="B22" s="474"/>
      <c r="C22" s="465" t="str">
        <f>IF(C23&lt;&gt;"","法术说明","")</f>
        <v/>
      </c>
      <c r="D22" s="466"/>
      <c r="E22" s="466"/>
      <c r="F22" s="94"/>
      <c r="G22" s="464"/>
      <c r="H22" s="464"/>
      <c r="I22" s="464"/>
      <c r="J22" s="464"/>
      <c r="K22" s="464"/>
      <c r="L22" s="464"/>
      <c r="M22" s="464"/>
      <c r="N22" s="464"/>
      <c r="O22" s="464"/>
      <c r="P22" s="464"/>
      <c r="Q22" s="464"/>
      <c r="R22" s="464"/>
      <c r="S22" s="475"/>
      <c r="T22" s="97">
        <f>IF(法术书目录!K15&lt;&gt;"QuQ",AC22,"")</f>
        <v>15</v>
      </c>
      <c r="U22" s="98" t="str">
        <f>IFERROR(VLOOKUP((VLOOKUP(W22,列表!$B:$T,13,FALSE)),法术书目录!$Q$1:$R$10,2,FALSE),"")</f>
        <v/>
      </c>
      <c r="V22" s="99" t="str">
        <f>法术书目录!L15</f>
        <v/>
      </c>
      <c r="W22" s="100"/>
      <c r="X22" s="101">
        <f>IF(法术书目录!K60&lt;&gt;"QuQ",AD22,"")</f>
        <v>60</v>
      </c>
      <c r="Y22" s="102" t="str">
        <f>IFERROR(VLOOKUP((VLOOKUP(AA22,列表!$B:$T,13,FALSE)),法术书目录!$Q$1:$R$10,2,FALSE),"")</f>
        <v/>
      </c>
      <c r="Z22" s="103" t="str">
        <f>法术书目录!L60</f>
        <v/>
      </c>
      <c r="AA22" s="100"/>
      <c r="AC22" s="104">
        <v>15</v>
      </c>
      <c r="AD22" s="104">
        <v>60</v>
      </c>
    </row>
    <row r="23" spans="2:30" ht="17.5" customHeight="1" x14ac:dyDescent="0.25">
      <c r="B23" s="474"/>
      <c r="C23" s="477" t="str">
        <f>IFERROR(VLOOKUP(C3,列表!$B:$T,9,FALSE),"")</f>
        <v/>
      </c>
      <c r="D23" s="478"/>
      <c r="E23" s="478"/>
      <c r="F23" s="478"/>
      <c r="G23" s="478"/>
      <c r="H23" s="478"/>
      <c r="I23" s="478"/>
      <c r="J23" s="478"/>
      <c r="K23" s="478"/>
      <c r="L23" s="478"/>
      <c r="M23" s="478"/>
      <c r="N23" s="478"/>
      <c r="O23" s="478"/>
      <c r="P23" s="478"/>
      <c r="Q23" s="478"/>
      <c r="R23" s="479"/>
      <c r="S23" s="475"/>
      <c r="T23" s="97">
        <f>IF(法术书目录!K16&lt;&gt;"QuQ",AC23,"")</f>
        <v>16</v>
      </c>
      <c r="U23" s="98" t="str">
        <f>IFERROR(VLOOKUP((VLOOKUP(W23,列表!$B:$T,13,FALSE)),法术书目录!$Q$1:$R$10,2,FALSE),"")</f>
        <v/>
      </c>
      <c r="V23" s="99" t="str">
        <f>法术书目录!L16</f>
        <v/>
      </c>
      <c r="W23" s="100"/>
      <c r="X23" s="101">
        <f>IF(法术书目录!K61&lt;&gt;"QuQ",AD23,"")</f>
        <v>61</v>
      </c>
      <c r="Y23" s="102" t="str">
        <f>IFERROR(VLOOKUP((VLOOKUP(AA23,列表!$B:$T,13,FALSE)),法术书目录!$Q$1:$R$10,2,FALSE),"")</f>
        <v/>
      </c>
      <c r="Z23" s="103" t="str">
        <f>法术书目录!L61</f>
        <v/>
      </c>
      <c r="AA23" s="100"/>
      <c r="AC23" s="104">
        <v>16</v>
      </c>
      <c r="AD23" s="104">
        <v>61</v>
      </c>
    </row>
    <row r="24" spans="2:30" ht="17.5" customHeight="1" x14ac:dyDescent="0.25">
      <c r="B24" s="474"/>
      <c r="C24" s="480"/>
      <c r="D24" s="481"/>
      <c r="E24" s="481"/>
      <c r="F24" s="481"/>
      <c r="G24" s="481"/>
      <c r="H24" s="481"/>
      <c r="I24" s="481"/>
      <c r="J24" s="481"/>
      <c r="K24" s="481"/>
      <c r="L24" s="481"/>
      <c r="M24" s="481"/>
      <c r="N24" s="481"/>
      <c r="O24" s="481"/>
      <c r="P24" s="481"/>
      <c r="Q24" s="481"/>
      <c r="R24" s="482"/>
      <c r="S24" s="475"/>
      <c r="T24" s="97">
        <f>IF(法术书目录!K17&lt;&gt;"QuQ",AC24,"")</f>
        <v>17</v>
      </c>
      <c r="U24" s="98" t="str">
        <f>IFERROR(VLOOKUP((VLOOKUP(W24,列表!$B:$T,13,FALSE)),法术书目录!$Q$1:$R$10,2,FALSE),"")</f>
        <v/>
      </c>
      <c r="V24" s="99" t="str">
        <f>法术书目录!L17</f>
        <v/>
      </c>
      <c r="W24" s="100"/>
      <c r="X24" s="101">
        <f>IF(法术书目录!K62&lt;&gt;"QuQ",AD24,"")</f>
        <v>62</v>
      </c>
      <c r="Y24" s="102" t="str">
        <f>IFERROR(VLOOKUP((VLOOKUP(AA24,列表!$B:$T,13,FALSE)),法术书目录!$Q$1:$R$10,2,FALSE),"")</f>
        <v/>
      </c>
      <c r="Z24" s="103" t="str">
        <f>法术书目录!L62</f>
        <v/>
      </c>
      <c r="AA24" s="100"/>
      <c r="AC24" s="104">
        <v>17</v>
      </c>
      <c r="AD24" s="104">
        <v>62</v>
      </c>
    </row>
    <row r="25" spans="2:30" ht="17.5" customHeight="1" x14ac:dyDescent="0.25">
      <c r="B25" s="474"/>
      <c r="C25" s="480"/>
      <c r="D25" s="481"/>
      <c r="E25" s="481"/>
      <c r="F25" s="481"/>
      <c r="G25" s="481"/>
      <c r="H25" s="481"/>
      <c r="I25" s="481"/>
      <c r="J25" s="481"/>
      <c r="K25" s="481"/>
      <c r="L25" s="481"/>
      <c r="M25" s="481"/>
      <c r="N25" s="481"/>
      <c r="O25" s="481"/>
      <c r="P25" s="481"/>
      <c r="Q25" s="481"/>
      <c r="R25" s="482"/>
      <c r="S25" s="475"/>
      <c r="T25" s="97">
        <f>IF(法术书目录!K18&lt;&gt;"QuQ",AC25,"")</f>
        <v>18</v>
      </c>
      <c r="U25" s="98" t="str">
        <f>IFERROR(VLOOKUP((VLOOKUP(W25,列表!$B:$T,13,FALSE)),法术书目录!$Q$1:$R$10,2,FALSE),"")</f>
        <v/>
      </c>
      <c r="V25" s="99" t="str">
        <f>法术书目录!L18</f>
        <v/>
      </c>
      <c r="W25" s="100"/>
      <c r="X25" s="101">
        <f>IF(法术书目录!K63&lt;&gt;"QuQ",AD25,"")</f>
        <v>63</v>
      </c>
      <c r="Y25" s="102" t="str">
        <f>IFERROR(VLOOKUP((VLOOKUP(AA25,列表!$B:$T,13,FALSE)),法术书目录!$Q$1:$R$10,2,FALSE),"")</f>
        <v/>
      </c>
      <c r="Z25" s="103" t="str">
        <f>法术书目录!L63</f>
        <v/>
      </c>
      <c r="AA25" s="100"/>
      <c r="AC25" s="104">
        <v>18</v>
      </c>
      <c r="AD25" s="104">
        <v>63</v>
      </c>
    </row>
    <row r="26" spans="2:30" ht="17.5" customHeight="1" x14ac:dyDescent="0.25">
      <c r="B26" s="474"/>
      <c r="C26" s="480"/>
      <c r="D26" s="481"/>
      <c r="E26" s="481"/>
      <c r="F26" s="481"/>
      <c r="G26" s="481"/>
      <c r="H26" s="481"/>
      <c r="I26" s="481"/>
      <c r="J26" s="481"/>
      <c r="K26" s="481"/>
      <c r="L26" s="481"/>
      <c r="M26" s="481"/>
      <c r="N26" s="481"/>
      <c r="O26" s="481"/>
      <c r="P26" s="481"/>
      <c r="Q26" s="481"/>
      <c r="R26" s="482"/>
      <c r="S26" s="475"/>
      <c r="T26" s="97">
        <f>IF(法术书目录!K19&lt;&gt;"QuQ",AC26,"")</f>
        <v>19</v>
      </c>
      <c r="U26" s="98" t="str">
        <f>IFERROR(VLOOKUP((VLOOKUP(W26,列表!$B:$T,13,FALSE)),法术书目录!$Q$1:$R$10,2,FALSE),"")</f>
        <v/>
      </c>
      <c r="V26" s="99" t="str">
        <f>法术书目录!L19</f>
        <v/>
      </c>
      <c r="W26" s="100"/>
      <c r="X26" s="101">
        <f>IF(法术书目录!K64&lt;&gt;"QuQ",AD26,"")</f>
        <v>64</v>
      </c>
      <c r="Y26" s="102" t="str">
        <f>IFERROR(VLOOKUP((VLOOKUP(AA26,列表!$B:$T,13,FALSE)),法术书目录!$Q$1:$R$10,2,FALSE),"")</f>
        <v/>
      </c>
      <c r="Z26" s="103" t="str">
        <f>法术书目录!L64</f>
        <v/>
      </c>
      <c r="AA26" s="100"/>
      <c r="AC26" s="104">
        <v>19</v>
      </c>
      <c r="AD26" s="104">
        <v>64</v>
      </c>
    </row>
    <row r="27" spans="2:30" ht="17.5" customHeight="1" x14ac:dyDescent="0.25">
      <c r="B27" s="474"/>
      <c r="C27" s="480"/>
      <c r="D27" s="481"/>
      <c r="E27" s="481"/>
      <c r="F27" s="481"/>
      <c r="G27" s="481"/>
      <c r="H27" s="481"/>
      <c r="I27" s="481"/>
      <c r="J27" s="481"/>
      <c r="K27" s="481"/>
      <c r="L27" s="481"/>
      <c r="M27" s="481"/>
      <c r="N27" s="481"/>
      <c r="O27" s="481"/>
      <c r="P27" s="481"/>
      <c r="Q27" s="481"/>
      <c r="R27" s="482"/>
      <c r="S27" s="475"/>
      <c r="T27" s="97">
        <f>IF(法术书目录!K20&lt;&gt;"QuQ",AC27,"")</f>
        <v>20</v>
      </c>
      <c r="U27" s="98" t="str">
        <f>IFERROR(VLOOKUP((VLOOKUP(W27,列表!$B:$T,13,FALSE)),法术书目录!$Q$1:$R$10,2,FALSE),"")</f>
        <v/>
      </c>
      <c r="V27" s="99" t="str">
        <f>法术书目录!L20</f>
        <v/>
      </c>
      <c r="W27" s="100"/>
      <c r="X27" s="101">
        <f>IF(法术书目录!K65&lt;&gt;"QuQ",AD27,"")</f>
        <v>65</v>
      </c>
      <c r="Y27" s="102" t="str">
        <f>IFERROR(VLOOKUP((VLOOKUP(AA27,列表!$B:$T,13,FALSE)),法术书目录!$Q$1:$R$10,2,FALSE),"")</f>
        <v/>
      </c>
      <c r="Z27" s="103" t="str">
        <f>法术书目录!L65</f>
        <v/>
      </c>
      <c r="AA27" s="100"/>
      <c r="AC27" s="104">
        <v>20</v>
      </c>
      <c r="AD27" s="104">
        <v>65</v>
      </c>
    </row>
    <row r="28" spans="2:30" ht="17.5" customHeight="1" x14ac:dyDescent="0.25">
      <c r="B28" s="474"/>
      <c r="C28" s="480"/>
      <c r="D28" s="481"/>
      <c r="E28" s="481"/>
      <c r="F28" s="481"/>
      <c r="G28" s="481"/>
      <c r="H28" s="481"/>
      <c r="I28" s="481"/>
      <c r="J28" s="481"/>
      <c r="K28" s="481"/>
      <c r="L28" s="481"/>
      <c r="M28" s="481"/>
      <c r="N28" s="481"/>
      <c r="O28" s="481"/>
      <c r="P28" s="481"/>
      <c r="Q28" s="481"/>
      <c r="R28" s="482"/>
      <c r="S28" s="475"/>
      <c r="T28" s="97">
        <f>IF(法术书目录!K21&lt;&gt;"QuQ",AC28,"")</f>
        <v>21</v>
      </c>
      <c r="U28" s="98" t="str">
        <f>IFERROR(VLOOKUP((VLOOKUP(W28,列表!$B:$T,13,FALSE)),法术书目录!$Q$1:$R$10,2,FALSE),"")</f>
        <v/>
      </c>
      <c r="V28" s="99" t="str">
        <f>法术书目录!L21</f>
        <v/>
      </c>
      <c r="W28" s="100"/>
      <c r="X28" s="101">
        <f>IF(法术书目录!K66&lt;&gt;"QuQ",AD28,"")</f>
        <v>66</v>
      </c>
      <c r="Y28" s="102" t="str">
        <f>IFERROR(VLOOKUP((VLOOKUP(AA28,列表!$B:$T,13,FALSE)),法术书目录!$Q$1:$R$10,2,FALSE),"")</f>
        <v/>
      </c>
      <c r="Z28" s="103" t="str">
        <f>法术书目录!L66</f>
        <v/>
      </c>
      <c r="AA28" s="100"/>
      <c r="AC28" s="104">
        <v>21</v>
      </c>
      <c r="AD28" s="104">
        <v>66</v>
      </c>
    </row>
    <row r="29" spans="2:30" ht="17.5" customHeight="1" x14ac:dyDescent="0.25">
      <c r="B29" s="474"/>
      <c r="C29" s="480"/>
      <c r="D29" s="481"/>
      <c r="E29" s="481"/>
      <c r="F29" s="481"/>
      <c r="G29" s="481"/>
      <c r="H29" s="481"/>
      <c r="I29" s="481"/>
      <c r="J29" s="481"/>
      <c r="K29" s="481"/>
      <c r="L29" s="481"/>
      <c r="M29" s="481"/>
      <c r="N29" s="481"/>
      <c r="O29" s="481"/>
      <c r="P29" s="481"/>
      <c r="Q29" s="481"/>
      <c r="R29" s="482"/>
      <c r="S29" s="475"/>
      <c r="T29" s="97">
        <f>IF(法术书目录!K22&lt;&gt;"QuQ",AC29,"")</f>
        <v>22</v>
      </c>
      <c r="U29" s="98" t="str">
        <f>IFERROR(VLOOKUP((VLOOKUP(W29,列表!$B:$T,13,FALSE)),法术书目录!$Q$1:$R$10,2,FALSE),"")</f>
        <v/>
      </c>
      <c r="V29" s="99" t="str">
        <f>法术书目录!L22</f>
        <v/>
      </c>
      <c r="W29" s="100"/>
      <c r="X29" s="101">
        <f>IF(法术书目录!K67&lt;&gt;"QuQ",AD29,"")</f>
        <v>67</v>
      </c>
      <c r="Y29" s="102" t="str">
        <f>IFERROR(VLOOKUP((VLOOKUP(AA29,列表!$B:$T,13,FALSE)),法术书目录!$Q$1:$R$10,2,FALSE),"")</f>
        <v/>
      </c>
      <c r="Z29" s="103" t="str">
        <f>法术书目录!L67</f>
        <v/>
      </c>
      <c r="AA29" s="100"/>
      <c r="AC29" s="104">
        <v>22</v>
      </c>
      <c r="AD29" s="104">
        <v>67</v>
      </c>
    </row>
    <row r="30" spans="2:30" ht="17.5" customHeight="1" x14ac:dyDescent="0.25">
      <c r="B30" s="474"/>
      <c r="C30" s="480"/>
      <c r="D30" s="481"/>
      <c r="E30" s="481"/>
      <c r="F30" s="481"/>
      <c r="G30" s="481"/>
      <c r="H30" s="481"/>
      <c r="I30" s="481"/>
      <c r="J30" s="481"/>
      <c r="K30" s="481"/>
      <c r="L30" s="481"/>
      <c r="M30" s="481"/>
      <c r="N30" s="481"/>
      <c r="O30" s="481"/>
      <c r="P30" s="481"/>
      <c r="Q30" s="481"/>
      <c r="R30" s="482"/>
      <c r="S30" s="475"/>
      <c r="T30" s="97">
        <f>IF(法术书目录!K23&lt;&gt;"QuQ",AC30,"")</f>
        <v>23</v>
      </c>
      <c r="U30" s="98" t="str">
        <f>IFERROR(VLOOKUP((VLOOKUP(W30,列表!$B:$T,13,FALSE)),法术书目录!$Q$1:$R$10,2,FALSE),"")</f>
        <v/>
      </c>
      <c r="V30" s="99" t="str">
        <f>法术书目录!L23</f>
        <v/>
      </c>
      <c r="W30" s="100"/>
      <c r="X30" s="101">
        <f>IF(法术书目录!K68&lt;&gt;"QuQ",AD30,"")</f>
        <v>68</v>
      </c>
      <c r="Y30" s="102" t="str">
        <f>IFERROR(VLOOKUP((VLOOKUP(AA30,列表!$B:$T,13,FALSE)),法术书目录!$Q$1:$R$10,2,FALSE),"")</f>
        <v/>
      </c>
      <c r="Z30" s="103" t="str">
        <f>法术书目录!L68</f>
        <v/>
      </c>
      <c r="AA30" s="100"/>
      <c r="AC30" s="104">
        <v>23</v>
      </c>
      <c r="AD30" s="104">
        <v>68</v>
      </c>
    </row>
    <row r="31" spans="2:30" ht="17.5" customHeight="1" x14ac:dyDescent="0.25">
      <c r="B31" s="474"/>
      <c r="C31" s="480"/>
      <c r="D31" s="481"/>
      <c r="E31" s="481"/>
      <c r="F31" s="481"/>
      <c r="G31" s="481"/>
      <c r="H31" s="481"/>
      <c r="I31" s="481"/>
      <c r="J31" s="481"/>
      <c r="K31" s="481"/>
      <c r="L31" s="481"/>
      <c r="M31" s="481"/>
      <c r="N31" s="481"/>
      <c r="O31" s="481"/>
      <c r="P31" s="481"/>
      <c r="Q31" s="481"/>
      <c r="R31" s="482"/>
      <c r="S31" s="475"/>
      <c r="T31" s="97">
        <f>IF(法术书目录!K24&lt;&gt;"QuQ",AC31,"")</f>
        <v>24</v>
      </c>
      <c r="U31" s="98" t="str">
        <f>IFERROR(VLOOKUP((VLOOKUP(W31,列表!$B:$T,13,FALSE)),法术书目录!$Q$1:$R$10,2,FALSE),"")</f>
        <v/>
      </c>
      <c r="V31" s="99" t="str">
        <f>法术书目录!L24</f>
        <v/>
      </c>
      <c r="W31" s="100"/>
      <c r="X31" s="101">
        <f>IF(法术书目录!K69&lt;&gt;"QuQ",AD31,"")</f>
        <v>69</v>
      </c>
      <c r="Y31" s="102" t="str">
        <f>IFERROR(VLOOKUP((VLOOKUP(AA31,列表!$B:$T,13,FALSE)),法术书目录!$Q$1:$R$10,2,FALSE),"")</f>
        <v/>
      </c>
      <c r="Z31" s="103" t="str">
        <f>法术书目录!L69</f>
        <v/>
      </c>
      <c r="AA31" s="100"/>
      <c r="AC31" s="104">
        <v>24</v>
      </c>
      <c r="AD31" s="104">
        <v>69</v>
      </c>
    </row>
    <row r="32" spans="2:30" ht="17.5" customHeight="1" x14ac:dyDescent="0.25">
      <c r="B32" s="474"/>
      <c r="C32" s="480"/>
      <c r="D32" s="481"/>
      <c r="E32" s="481"/>
      <c r="F32" s="481"/>
      <c r="G32" s="481"/>
      <c r="H32" s="481"/>
      <c r="I32" s="481"/>
      <c r="J32" s="481"/>
      <c r="K32" s="481"/>
      <c r="L32" s="481"/>
      <c r="M32" s="481"/>
      <c r="N32" s="481"/>
      <c r="O32" s="481"/>
      <c r="P32" s="481"/>
      <c r="Q32" s="481"/>
      <c r="R32" s="482"/>
      <c r="S32" s="475"/>
      <c r="T32" s="97">
        <f>IF(法术书目录!K25&lt;&gt;"QuQ",AC32,"")</f>
        <v>25</v>
      </c>
      <c r="U32" s="98" t="str">
        <f>IFERROR(VLOOKUP((VLOOKUP(W32,列表!$B:$T,13,FALSE)),法术书目录!$Q$1:$R$10,2,FALSE),"")</f>
        <v/>
      </c>
      <c r="V32" s="99" t="str">
        <f>法术书目录!L25</f>
        <v/>
      </c>
      <c r="W32" s="100"/>
      <c r="X32" s="101">
        <f>IF(法术书目录!K70&lt;&gt;"QuQ",AD32,"")</f>
        <v>70</v>
      </c>
      <c r="Y32" s="102" t="str">
        <f>IFERROR(VLOOKUP((VLOOKUP(AA32,列表!$B:$T,13,FALSE)),法术书目录!$Q$1:$R$10,2,FALSE),"")</f>
        <v/>
      </c>
      <c r="Z32" s="103" t="str">
        <f>法术书目录!L70</f>
        <v/>
      </c>
      <c r="AA32" s="100"/>
      <c r="AC32" s="104">
        <v>25</v>
      </c>
      <c r="AD32" s="104">
        <v>70</v>
      </c>
    </row>
    <row r="33" spans="2:30" ht="17.5" customHeight="1" x14ac:dyDescent="0.25">
      <c r="B33" s="474"/>
      <c r="C33" s="480"/>
      <c r="D33" s="481"/>
      <c r="E33" s="481"/>
      <c r="F33" s="481"/>
      <c r="G33" s="481"/>
      <c r="H33" s="481"/>
      <c r="I33" s="481"/>
      <c r="J33" s="481"/>
      <c r="K33" s="481"/>
      <c r="L33" s="481"/>
      <c r="M33" s="481"/>
      <c r="N33" s="481"/>
      <c r="O33" s="481"/>
      <c r="P33" s="481"/>
      <c r="Q33" s="481"/>
      <c r="R33" s="482"/>
      <c r="S33" s="475"/>
      <c r="T33" s="97">
        <f>IF(法术书目录!K26&lt;&gt;"QuQ",AC33,"")</f>
        <v>26</v>
      </c>
      <c r="U33" s="98" t="str">
        <f>IFERROR(VLOOKUP((VLOOKUP(W33,列表!$B:$T,13,FALSE)),法术书目录!$Q$1:$R$10,2,FALSE),"")</f>
        <v/>
      </c>
      <c r="V33" s="99" t="str">
        <f>法术书目录!L26</f>
        <v/>
      </c>
      <c r="W33" s="100"/>
      <c r="X33" s="101">
        <f>IF(法术书目录!K71&lt;&gt;"QuQ",AD33,"")</f>
        <v>71</v>
      </c>
      <c r="Y33" s="102" t="str">
        <f>IFERROR(VLOOKUP((VLOOKUP(AA33,列表!$B:$T,13,FALSE)),法术书目录!$Q$1:$R$10,2,FALSE),"")</f>
        <v/>
      </c>
      <c r="Z33" s="103" t="str">
        <f>法术书目录!L71</f>
        <v/>
      </c>
      <c r="AA33" s="100"/>
      <c r="AC33" s="104">
        <v>26</v>
      </c>
      <c r="AD33" s="104">
        <v>71</v>
      </c>
    </row>
    <row r="34" spans="2:30" ht="17.5" customHeight="1" x14ac:dyDescent="0.25">
      <c r="B34" s="474"/>
      <c r="C34" s="480"/>
      <c r="D34" s="481"/>
      <c r="E34" s="481"/>
      <c r="F34" s="481"/>
      <c r="G34" s="481"/>
      <c r="H34" s="481"/>
      <c r="I34" s="481"/>
      <c r="J34" s="481"/>
      <c r="K34" s="481"/>
      <c r="L34" s="481"/>
      <c r="M34" s="481"/>
      <c r="N34" s="481"/>
      <c r="O34" s="481"/>
      <c r="P34" s="481"/>
      <c r="Q34" s="481"/>
      <c r="R34" s="482"/>
      <c r="S34" s="475"/>
      <c r="T34" s="97">
        <f>IF(法术书目录!K27&lt;&gt;"QuQ",AC34,"")</f>
        <v>27</v>
      </c>
      <c r="U34" s="98" t="str">
        <f>IFERROR(VLOOKUP((VLOOKUP(W34,列表!$B:$T,13,FALSE)),法术书目录!$Q$1:$R$10,2,FALSE),"")</f>
        <v/>
      </c>
      <c r="V34" s="99" t="str">
        <f>法术书目录!L27</f>
        <v/>
      </c>
      <c r="W34" s="100"/>
      <c r="X34" s="101">
        <f>IF(法术书目录!K72&lt;&gt;"QuQ",AD34,"")</f>
        <v>72</v>
      </c>
      <c r="Y34" s="102" t="str">
        <f>IFERROR(VLOOKUP((VLOOKUP(AA34,列表!$B:$T,13,FALSE)),法术书目录!$Q$1:$R$10,2,FALSE),"")</f>
        <v/>
      </c>
      <c r="Z34" s="103" t="str">
        <f>法术书目录!L72</f>
        <v/>
      </c>
      <c r="AA34" s="100"/>
      <c r="AC34" s="104">
        <v>27</v>
      </c>
      <c r="AD34" s="104">
        <v>72</v>
      </c>
    </row>
    <row r="35" spans="2:30" ht="17.5" customHeight="1" x14ac:dyDescent="0.25">
      <c r="B35" s="474"/>
      <c r="C35" s="480"/>
      <c r="D35" s="481"/>
      <c r="E35" s="481"/>
      <c r="F35" s="481"/>
      <c r="G35" s="481"/>
      <c r="H35" s="481"/>
      <c r="I35" s="481"/>
      <c r="J35" s="481"/>
      <c r="K35" s="481"/>
      <c r="L35" s="481"/>
      <c r="M35" s="481"/>
      <c r="N35" s="481"/>
      <c r="O35" s="481"/>
      <c r="P35" s="481"/>
      <c r="Q35" s="481"/>
      <c r="R35" s="482"/>
      <c r="S35" s="475"/>
      <c r="T35" s="97">
        <f>IF(法术书目录!K28&lt;&gt;"QuQ",AC35,"")</f>
        <v>28</v>
      </c>
      <c r="U35" s="98" t="str">
        <f>IFERROR(VLOOKUP((VLOOKUP(W35,列表!$B:$T,13,FALSE)),法术书目录!$Q$1:$R$10,2,FALSE),"")</f>
        <v/>
      </c>
      <c r="V35" s="99" t="str">
        <f>法术书目录!L28</f>
        <v/>
      </c>
      <c r="W35" s="100"/>
      <c r="X35" s="101">
        <f>IF(法术书目录!K73&lt;&gt;"QuQ",AD35,"")</f>
        <v>73</v>
      </c>
      <c r="Y35" s="102" t="str">
        <f>IFERROR(VLOOKUP((VLOOKUP(AA35,列表!$B:$T,13,FALSE)),法术书目录!$Q$1:$R$10,2,FALSE),"")</f>
        <v/>
      </c>
      <c r="Z35" s="103" t="str">
        <f>法术书目录!L73</f>
        <v/>
      </c>
      <c r="AA35" s="100"/>
      <c r="AC35" s="104">
        <v>28</v>
      </c>
      <c r="AD35" s="104">
        <v>73</v>
      </c>
    </row>
    <row r="36" spans="2:30" ht="17.5" customHeight="1" x14ac:dyDescent="0.25">
      <c r="B36" s="474"/>
      <c r="C36" s="480"/>
      <c r="D36" s="481"/>
      <c r="E36" s="481"/>
      <c r="F36" s="481"/>
      <c r="G36" s="481"/>
      <c r="H36" s="481"/>
      <c r="I36" s="481"/>
      <c r="J36" s="481"/>
      <c r="K36" s="481"/>
      <c r="L36" s="481"/>
      <c r="M36" s="481"/>
      <c r="N36" s="481"/>
      <c r="O36" s="481"/>
      <c r="P36" s="481"/>
      <c r="Q36" s="481"/>
      <c r="R36" s="482"/>
      <c r="S36" s="475"/>
      <c r="T36" s="97">
        <f>IF(法术书目录!K29&lt;&gt;"QuQ",AC36,"")</f>
        <v>29</v>
      </c>
      <c r="U36" s="98" t="str">
        <f>IFERROR(VLOOKUP((VLOOKUP(W36,列表!$B:$T,13,FALSE)),法术书目录!$Q$1:$R$10,2,FALSE),"")</f>
        <v/>
      </c>
      <c r="V36" s="99" t="str">
        <f>法术书目录!L29</f>
        <v/>
      </c>
      <c r="W36" s="100"/>
      <c r="X36" s="101">
        <f>IF(法术书目录!K74&lt;&gt;"QuQ",AD36,"")</f>
        <v>74</v>
      </c>
      <c r="Y36" s="102" t="str">
        <f>IFERROR(VLOOKUP((VLOOKUP(AA36,列表!$B:$T,13,FALSE)),法术书目录!$Q$1:$R$10,2,FALSE),"")</f>
        <v/>
      </c>
      <c r="Z36" s="103" t="str">
        <f>法术书目录!L74</f>
        <v/>
      </c>
      <c r="AA36" s="100"/>
      <c r="AC36" s="104">
        <v>29</v>
      </c>
      <c r="AD36" s="104">
        <v>74</v>
      </c>
    </row>
    <row r="37" spans="2:30" ht="17.5" customHeight="1" x14ac:dyDescent="0.25">
      <c r="B37" s="474"/>
      <c r="C37" s="480"/>
      <c r="D37" s="481"/>
      <c r="E37" s="481"/>
      <c r="F37" s="481"/>
      <c r="G37" s="481"/>
      <c r="H37" s="481"/>
      <c r="I37" s="481"/>
      <c r="J37" s="481"/>
      <c r="K37" s="481"/>
      <c r="L37" s="481"/>
      <c r="M37" s="481"/>
      <c r="N37" s="481"/>
      <c r="O37" s="481"/>
      <c r="P37" s="481"/>
      <c r="Q37" s="481"/>
      <c r="R37" s="482"/>
      <c r="S37" s="475"/>
      <c r="T37" s="97">
        <f>IF(法术书目录!K30&lt;&gt;"QuQ",AC37,"")</f>
        <v>30</v>
      </c>
      <c r="U37" s="98" t="str">
        <f>IFERROR(VLOOKUP((VLOOKUP(W37,列表!$B:$T,13,FALSE)),法术书目录!$Q$1:$R$10,2,FALSE),"")</f>
        <v/>
      </c>
      <c r="V37" s="99" t="str">
        <f>法术书目录!L30</f>
        <v/>
      </c>
      <c r="W37" s="100"/>
      <c r="X37" s="101">
        <f>IF(法术书目录!K75&lt;&gt;"QuQ",AD37,"")</f>
        <v>75</v>
      </c>
      <c r="Y37" s="102" t="str">
        <f>IFERROR(VLOOKUP((VLOOKUP(AA37,列表!$B:$T,13,FALSE)),法术书目录!$Q$1:$R$10,2,FALSE),"")</f>
        <v/>
      </c>
      <c r="Z37" s="103" t="str">
        <f>法术书目录!L75</f>
        <v/>
      </c>
      <c r="AA37" s="100"/>
      <c r="AC37" s="104">
        <v>30</v>
      </c>
      <c r="AD37" s="104">
        <v>75</v>
      </c>
    </row>
    <row r="38" spans="2:30" ht="17.5" customHeight="1" x14ac:dyDescent="0.25">
      <c r="B38" s="474"/>
      <c r="C38" s="480"/>
      <c r="D38" s="481"/>
      <c r="E38" s="481"/>
      <c r="F38" s="481"/>
      <c r="G38" s="481"/>
      <c r="H38" s="481"/>
      <c r="I38" s="481"/>
      <c r="J38" s="481"/>
      <c r="K38" s="481"/>
      <c r="L38" s="481"/>
      <c r="M38" s="481"/>
      <c r="N38" s="481"/>
      <c r="O38" s="481"/>
      <c r="P38" s="481"/>
      <c r="Q38" s="481"/>
      <c r="R38" s="482"/>
      <c r="S38" s="475"/>
      <c r="T38" s="97">
        <f>IF(法术书目录!K31&lt;&gt;"QuQ",AC38,"")</f>
        <v>31</v>
      </c>
      <c r="U38" s="98" t="str">
        <f>IFERROR(VLOOKUP((VLOOKUP(W38,列表!$B:$T,13,FALSE)),法术书目录!$Q$1:$R$10,2,FALSE),"")</f>
        <v/>
      </c>
      <c r="V38" s="99" t="str">
        <f>法术书目录!L31</f>
        <v/>
      </c>
      <c r="W38" s="100"/>
      <c r="X38" s="101">
        <f>IF(法术书目录!K76&lt;&gt;"QuQ",AD38,"")</f>
        <v>76</v>
      </c>
      <c r="Y38" s="102" t="str">
        <f>IFERROR(VLOOKUP((VLOOKUP(AA38,列表!$B:$T,13,FALSE)),法术书目录!$Q$1:$R$10,2,FALSE),"")</f>
        <v/>
      </c>
      <c r="Z38" s="103" t="str">
        <f>法术书目录!L76</f>
        <v/>
      </c>
      <c r="AA38" s="100"/>
      <c r="AC38" s="104">
        <v>31</v>
      </c>
      <c r="AD38" s="104">
        <v>76</v>
      </c>
    </row>
    <row r="39" spans="2:30" ht="17.5" customHeight="1" x14ac:dyDescent="0.25">
      <c r="B39" s="474"/>
      <c r="C39" s="480"/>
      <c r="D39" s="481"/>
      <c r="E39" s="481"/>
      <c r="F39" s="481"/>
      <c r="G39" s="481"/>
      <c r="H39" s="481"/>
      <c r="I39" s="481"/>
      <c r="J39" s="481"/>
      <c r="K39" s="481"/>
      <c r="L39" s="481"/>
      <c r="M39" s="481"/>
      <c r="N39" s="481"/>
      <c r="O39" s="481"/>
      <c r="P39" s="481"/>
      <c r="Q39" s="481"/>
      <c r="R39" s="482"/>
      <c r="S39" s="475"/>
      <c r="T39" s="97">
        <f>IF(法术书目录!K32&lt;&gt;"QuQ",AC39,"")</f>
        <v>32</v>
      </c>
      <c r="U39" s="98" t="str">
        <f>IFERROR(VLOOKUP((VLOOKUP(W39,列表!$B:$T,13,FALSE)),法术书目录!$Q$1:$R$10,2,FALSE),"")</f>
        <v/>
      </c>
      <c r="V39" s="99" t="str">
        <f>法术书目录!L32</f>
        <v/>
      </c>
      <c r="W39" s="100"/>
      <c r="X39" s="101">
        <f>IF(法术书目录!K77&lt;&gt;"QuQ",AD39,"")</f>
        <v>77</v>
      </c>
      <c r="Y39" s="102" t="str">
        <f>IFERROR(VLOOKUP((VLOOKUP(AA39,列表!$B:$T,13,FALSE)),法术书目录!$Q$1:$R$10,2,FALSE),"")</f>
        <v/>
      </c>
      <c r="Z39" s="103" t="str">
        <f>法术书目录!L77</f>
        <v/>
      </c>
      <c r="AA39" s="100"/>
      <c r="AC39" s="104">
        <v>32</v>
      </c>
      <c r="AD39" s="104">
        <v>77</v>
      </c>
    </row>
    <row r="40" spans="2:30" ht="17.5" customHeight="1" x14ac:dyDescent="0.25">
      <c r="B40" s="474"/>
      <c r="C40" s="480"/>
      <c r="D40" s="481"/>
      <c r="E40" s="481"/>
      <c r="F40" s="481"/>
      <c r="G40" s="481"/>
      <c r="H40" s="481"/>
      <c r="I40" s="481"/>
      <c r="J40" s="481"/>
      <c r="K40" s="481"/>
      <c r="L40" s="481"/>
      <c r="M40" s="481"/>
      <c r="N40" s="481"/>
      <c r="O40" s="481"/>
      <c r="P40" s="481"/>
      <c r="Q40" s="481"/>
      <c r="R40" s="482"/>
      <c r="S40" s="475"/>
      <c r="T40" s="97">
        <f>IF(法术书目录!K33&lt;&gt;"QuQ",AC40,"")</f>
        <v>33</v>
      </c>
      <c r="U40" s="98" t="str">
        <f>IFERROR(VLOOKUP((VLOOKUP(W40,列表!$B:$T,13,FALSE)),法术书目录!$Q$1:$R$10,2,FALSE),"")</f>
        <v/>
      </c>
      <c r="V40" s="99" t="str">
        <f>法术书目录!L33</f>
        <v/>
      </c>
      <c r="W40" s="100"/>
      <c r="X40" s="101">
        <f>IF(法术书目录!K78&lt;&gt;"QuQ",AD40,"")</f>
        <v>78</v>
      </c>
      <c r="Y40" s="102" t="str">
        <f>IFERROR(VLOOKUP((VLOOKUP(AA40,列表!$B:$T,13,FALSE)),法术书目录!$Q$1:$R$10,2,FALSE),"")</f>
        <v/>
      </c>
      <c r="Z40" s="103" t="str">
        <f>法术书目录!L78</f>
        <v/>
      </c>
      <c r="AA40" s="100"/>
      <c r="AC40" s="104">
        <v>33</v>
      </c>
      <c r="AD40" s="104">
        <v>78</v>
      </c>
    </row>
    <row r="41" spans="2:30" ht="17.5" customHeight="1" x14ac:dyDescent="0.25">
      <c r="B41" s="474"/>
      <c r="C41" s="480"/>
      <c r="D41" s="481"/>
      <c r="E41" s="481"/>
      <c r="F41" s="481"/>
      <c r="G41" s="481"/>
      <c r="H41" s="481"/>
      <c r="I41" s="481"/>
      <c r="J41" s="481"/>
      <c r="K41" s="481"/>
      <c r="L41" s="481"/>
      <c r="M41" s="481"/>
      <c r="N41" s="481"/>
      <c r="O41" s="481"/>
      <c r="P41" s="481"/>
      <c r="Q41" s="481"/>
      <c r="R41" s="482"/>
      <c r="S41" s="475"/>
      <c r="T41" s="97">
        <f>IF(法术书目录!K34&lt;&gt;"QuQ",AC41,"")</f>
        <v>34</v>
      </c>
      <c r="U41" s="98" t="str">
        <f>IFERROR(VLOOKUP((VLOOKUP(W41,列表!$B:$T,13,FALSE)),法术书目录!$Q$1:$R$10,2,FALSE),"")</f>
        <v/>
      </c>
      <c r="V41" s="99" t="str">
        <f>法术书目录!L34</f>
        <v/>
      </c>
      <c r="W41" s="100"/>
      <c r="X41" s="101">
        <f>IF(法术书目录!K79&lt;&gt;"QuQ",AD41,"")</f>
        <v>79</v>
      </c>
      <c r="Y41" s="102" t="str">
        <f>IFERROR(VLOOKUP((VLOOKUP(AA41,列表!$B:$T,13,FALSE)),法术书目录!$Q$1:$R$10,2,FALSE),"")</f>
        <v/>
      </c>
      <c r="Z41" s="103" t="str">
        <f>法术书目录!L79</f>
        <v/>
      </c>
      <c r="AA41" s="100"/>
      <c r="AC41" s="104">
        <v>34</v>
      </c>
      <c r="AD41" s="104">
        <v>79</v>
      </c>
    </row>
    <row r="42" spans="2:30" ht="17.5" customHeight="1" x14ac:dyDescent="0.25">
      <c r="B42" s="474"/>
      <c r="C42" s="480"/>
      <c r="D42" s="481"/>
      <c r="E42" s="481"/>
      <c r="F42" s="481"/>
      <c r="G42" s="481"/>
      <c r="H42" s="481"/>
      <c r="I42" s="481"/>
      <c r="J42" s="481"/>
      <c r="K42" s="481"/>
      <c r="L42" s="481"/>
      <c r="M42" s="481"/>
      <c r="N42" s="481"/>
      <c r="O42" s="481"/>
      <c r="P42" s="481"/>
      <c r="Q42" s="481"/>
      <c r="R42" s="482"/>
      <c r="S42" s="475"/>
      <c r="T42" s="97">
        <f>IF(法术书目录!K35&lt;&gt;"QuQ",AC42,"")</f>
        <v>35</v>
      </c>
      <c r="U42" s="98" t="str">
        <f>IFERROR(VLOOKUP((VLOOKUP(W42,列表!$B:$T,13,FALSE)),法术书目录!$Q$1:$R$10,2,FALSE),"")</f>
        <v/>
      </c>
      <c r="V42" s="99" t="str">
        <f>法术书目录!L35</f>
        <v/>
      </c>
      <c r="W42" s="100"/>
      <c r="X42" s="101">
        <f>IF(法术书目录!K80&lt;&gt;"QuQ",AD42,"")</f>
        <v>80</v>
      </c>
      <c r="Y42" s="102" t="str">
        <f>IFERROR(VLOOKUP((VLOOKUP(AA42,列表!$B:$T,13,FALSE)),法术书目录!$Q$1:$R$10,2,FALSE),"")</f>
        <v/>
      </c>
      <c r="Z42" s="103" t="str">
        <f>法术书目录!L80</f>
        <v/>
      </c>
      <c r="AA42" s="100"/>
      <c r="AC42" s="104">
        <v>35</v>
      </c>
      <c r="AD42" s="104">
        <v>80</v>
      </c>
    </row>
    <row r="43" spans="2:30" ht="17.5" customHeight="1" x14ac:dyDescent="0.25">
      <c r="B43" s="474"/>
      <c r="C43" s="480"/>
      <c r="D43" s="481"/>
      <c r="E43" s="481"/>
      <c r="F43" s="481"/>
      <c r="G43" s="481"/>
      <c r="H43" s="481"/>
      <c r="I43" s="481"/>
      <c r="J43" s="481"/>
      <c r="K43" s="481"/>
      <c r="L43" s="481"/>
      <c r="M43" s="481"/>
      <c r="N43" s="481"/>
      <c r="O43" s="481"/>
      <c r="P43" s="481"/>
      <c r="Q43" s="481"/>
      <c r="R43" s="482"/>
      <c r="S43" s="475"/>
      <c r="T43" s="97">
        <f>IF(法术书目录!K36&lt;&gt;"QuQ",AC43,"")</f>
        <v>36</v>
      </c>
      <c r="U43" s="98" t="str">
        <f>IFERROR(VLOOKUP((VLOOKUP(W43,列表!$B:$T,13,FALSE)),法术书目录!$Q$1:$R$10,2,FALSE),"")</f>
        <v/>
      </c>
      <c r="V43" s="99" t="str">
        <f>法术书目录!L36</f>
        <v/>
      </c>
      <c r="W43" s="100"/>
      <c r="X43" s="101">
        <f>IF(法术书目录!K81&lt;&gt;"QuQ",AD43,"")</f>
        <v>81</v>
      </c>
      <c r="Y43" s="102" t="str">
        <f>IFERROR(VLOOKUP((VLOOKUP(AA43,列表!$B:$T,13,FALSE)),法术书目录!$Q$1:$R$10,2,FALSE),"")</f>
        <v/>
      </c>
      <c r="Z43" s="103" t="str">
        <f>法术书目录!L81</f>
        <v/>
      </c>
      <c r="AA43" s="100"/>
      <c r="AC43" s="104">
        <v>36</v>
      </c>
      <c r="AD43" s="104">
        <v>81</v>
      </c>
    </row>
    <row r="44" spans="2:30" ht="17.5" customHeight="1" x14ac:dyDescent="0.25">
      <c r="B44" s="474"/>
      <c r="C44" s="480"/>
      <c r="D44" s="481"/>
      <c r="E44" s="481"/>
      <c r="F44" s="481"/>
      <c r="G44" s="481"/>
      <c r="H44" s="481"/>
      <c r="I44" s="481"/>
      <c r="J44" s="481"/>
      <c r="K44" s="481"/>
      <c r="L44" s="481"/>
      <c r="M44" s="481"/>
      <c r="N44" s="481"/>
      <c r="O44" s="481"/>
      <c r="P44" s="481"/>
      <c r="Q44" s="481"/>
      <c r="R44" s="482"/>
      <c r="S44" s="475"/>
      <c r="T44" s="97">
        <f>IF(法术书目录!K37&lt;&gt;"QuQ",AC44,"")</f>
        <v>37</v>
      </c>
      <c r="U44" s="98" t="str">
        <f>IFERROR(VLOOKUP((VLOOKUP(W44,列表!$B:$T,13,FALSE)),法术书目录!$Q$1:$R$10,2,FALSE),"")</f>
        <v/>
      </c>
      <c r="V44" s="99" t="str">
        <f>法术书目录!L37</f>
        <v/>
      </c>
      <c r="W44" s="100"/>
      <c r="X44" s="101">
        <f>IF(法术书目录!K82&lt;&gt;"QuQ",AD44,"")</f>
        <v>82</v>
      </c>
      <c r="Y44" s="102" t="str">
        <f>IFERROR(VLOOKUP((VLOOKUP(AA44,列表!$B:$T,13,FALSE)),法术书目录!$Q$1:$R$10,2,FALSE),"")</f>
        <v/>
      </c>
      <c r="Z44" s="103" t="str">
        <f>法术书目录!L82</f>
        <v/>
      </c>
      <c r="AA44" s="100"/>
      <c r="AC44" s="104">
        <v>37</v>
      </c>
      <c r="AD44" s="104">
        <v>82</v>
      </c>
    </row>
    <row r="45" spans="2:30" ht="17.5" customHeight="1" x14ac:dyDescent="0.25">
      <c r="B45" s="474"/>
      <c r="C45" s="480"/>
      <c r="D45" s="481"/>
      <c r="E45" s="481"/>
      <c r="F45" s="481"/>
      <c r="G45" s="481"/>
      <c r="H45" s="481"/>
      <c r="I45" s="481"/>
      <c r="J45" s="481"/>
      <c r="K45" s="481"/>
      <c r="L45" s="481"/>
      <c r="M45" s="481"/>
      <c r="N45" s="481"/>
      <c r="O45" s="481"/>
      <c r="P45" s="481"/>
      <c r="Q45" s="481"/>
      <c r="R45" s="482"/>
      <c r="S45" s="475"/>
      <c r="T45" s="97">
        <f>IF(法术书目录!K38&lt;&gt;"QuQ",AC45,"")</f>
        <v>38</v>
      </c>
      <c r="U45" s="98" t="str">
        <f>IFERROR(VLOOKUP((VLOOKUP(W45,列表!$B:$T,13,FALSE)),法术书目录!$Q$1:$R$10,2,FALSE),"")</f>
        <v/>
      </c>
      <c r="V45" s="99" t="str">
        <f>法术书目录!L38</f>
        <v/>
      </c>
      <c r="W45" s="100"/>
      <c r="X45" s="101">
        <f>IF(法术书目录!K83&lt;&gt;"QuQ",AD45,"")</f>
        <v>83</v>
      </c>
      <c r="Y45" s="102" t="str">
        <f>IFERROR(VLOOKUP((VLOOKUP(AA45,列表!$B:$T,13,FALSE)),法术书目录!$Q$1:$R$10,2,FALSE),"")</f>
        <v/>
      </c>
      <c r="Z45" s="103" t="str">
        <f>法术书目录!L83</f>
        <v/>
      </c>
      <c r="AA45" s="100"/>
      <c r="AC45" s="104">
        <v>38</v>
      </c>
      <c r="AD45" s="104">
        <v>83</v>
      </c>
    </row>
    <row r="46" spans="2:30" ht="17.5" customHeight="1" x14ac:dyDescent="0.25">
      <c r="B46" s="474"/>
      <c r="C46" s="480"/>
      <c r="D46" s="481"/>
      <c r="E46" s="481"/>
      <c r="F46" s="481"/>
      <c r="G46" s="481"/>
      <c r="H46" s="481"/>
      <c r="I46" s="481"/>
      <c r="J46" s="481"/>
      <c r="K46" s="481"/>
      <c r="L46" s="481"/>
      <c r="M46" s="481"/>
      <c r="N46" s="481"/>
      <c r="O46" s="481"/>
      <c r="P46" s="481"/>
      <c r="Q46" s="481"/>
      <c r="R46" s="482"/>
      <c r="S46" s="475"/>
      <c r="T46" s="97">
        <f>IF(法术书目录!K39&lt;&gt;"QuQ",AC46,"")</f>
        <v>39</v>
      </c>
      <c r="U46" s="98" t="str">
        <f>IFERROR(VLOOKUP((VLOOKUP(W46,列表!$B:$T,13,FALSE)),法术书目录!$Q$1:$R$10,2,FALSE),"")</f>
        <v/>
      </c>
      <c r="V46" s="99" t="str">
        <f>法术书目录!L39</f>
        <v/>
      </c>
      <c r="W46" s="100"/>
      <c r="X46" s="101">
        <f>IF(法术书目录!K84&lt;&gt;"QuQ",AD46,"")</f>
        <v>84</v>
      </c>
      <c r="Y46" s="102" t="str">
        <f>IFERROR(VLOOKUP((VLOOKUP(AA46,列表!$B:$T,13,FALSE)),法术书目录!$Q$1:$R$10,2,FALSE),"")</f>
        <v/>
      </c>
      <c r="Z46" s="103" t="str">
        <f>法术书目录!L84</f>
        <v/>
      </c>
      <c r="AA46" s="100"/>
      <c r="AC46" s="104">
        <v>39</v>
      </c>
      <c r="AD46" s="104">
        <v>84</v>
      </c>
    </row>
    <row r="47" spans="2:30" ht="17.5" customHeight="1" x14ac:dyDescent="0.25">
      <c r="B47" s="474"/>
      <c r="C47" s="480"/>
      <c r="D47" s="481"/>
      <c r="E47" s="481"/>
      <c r="F47" s="481"/>
      <c r="G47" s="481"/>
      <c r="H47" s="481"/>
      <c r="I47" s="481"/>
      <c r="J47" s="481"/>
      <c r="K47" s="481"/>
      <c r="L47" s="481"/>
      <c r="M47" s="481"/>
      <c r="N47" s="481"/>
      <c r="O47" s="481"/>
      <c r="P47" s="481"/>
      <c r="Q47" s="481"/>
      <c r="R47" s="482"/>
      <c r="S47" s="475"/>
      <c r="T47" s="97">
        <f>IF(法术书目录!K40&lt;&gt;"QuQ",AC47,"")</f>
        <v>40</v>
      </c>
      <c r="U47" s="98" t="str">
        <f>IFERROR(VLOOKUP((VLOOKUP(W47,列表!$B:$T,13,FALSE)),法术书目录!$Q$1:$R$10,2,FALSE),"")</f>
        <v/>
      </c>
      <c r="V47" s="99" t="str">
        <f>法术书目录!L40</f>
        <v/>
      </c>
      <c r="W47" s="100"/>
      <c r="X47" s="101">
        <f>IF(法术书目录!K85&lt;&gt;"QuQ",AD47,"")</f>
        <v>85</v>
      </c>
      <c r="Y47" s="102" t="str">
        <f>IFERROR(VLOOKUP((VLOOKUP(AA47,列表!$B:$T,13,FALSE)),法术书目录!$Q$1:$R$10,2,FALSE),"")</f>
        <v/>
      </c>
      <c r="Z47" s="103" t="str">
        <f>法术书目录!L85</f>
        <v/>
      </c>
      <c r="AA47" s="100"/>
      <c r="AC47" s="104">
        <v>40</v>
      </c>
      <c r="AD47" s="104">
        <v>85</v>
      </c>
    </row>
    <row r="48" spans="2:30" ht="17.5" customHeight="1" x14ac:dyDescent="0.25">
      <c r="B48" s="474"/>
      <c r="C48" s="480"/>
      <c r="D48" s="481"/>
      <c r="E48" s="481"/>
      <c r="F48" s="481"/>
      <c r="G48" s="481"/>
      <c r="H48" s="481"/>
      <c r="I48" s="481"/>
      <c r="J48" s="481"/>
      <c r="K48" s="481"/>
      <c r="L48" s="481"/>
      <c r="M48" s="481"/>
      <c r="N48" s="481"/>
      <c r="O48" s="481"/>
      <c r="P48" s="481"/>
      <c r="Q48" s="481"/>
      <c r="R48" s="482"/>
      <c r="S48" s="475"/>
      <c r="T48" s="97">
        <f>IF(法术书目录!K41&lt;&gt;"QuQ",AC48,"")</f>
        <v>41</v>
      </c>
      <c r="U48" s="98" t="str">
        <f>IFERROR(VLOOKUP((VLOOKUP(W48,列表!$B:$T,13,FALSE)),法术书目录!$Q$1:$R$10,2,FALSE),"")</f>
        <v/>
      </c>
      <c r="V48" s="99" t="str">
        <f>法术书目录!L41</f>
        <v/>
      </c>
      <c r="W48" s="100"/>
      <c r="X48" s="101">
        <f>IF(法术书目录!K86&lt;&gt;"QuQ",AD48,"")</f>
        <v>86</v>
      </c>
      <c r="Y48" s="102" t="str">
        <f>IFERROR(VLOOKUP((VLOOKUP(AA48,列表!$B:$T,13,FALSE)),法术书目录!$Q$1:$R$10,2,FALSE),"")</f>
        <v/>
      </c>
      <c r="Z48" s="103" t="str">
        <f>法术书目录!L86</f>
        <v/>
      </c>
      <c r="AA48" s="100"/>
      <c r="AC48" s="104">
        <v>41</v>
      </c>
      <c r="AD48" s="104">
        <v>86</v>
      </c>
    </row>
    <row r="49" spans="2:30" ht="17.5" customHeight="1" x14ac:dyDescent="0.25">
      <c r="B49" s="474"/>
      <c r="C49" s="480"/>
      <c r="D49" s="481"/>
      <c r="E49" s="481"/>
      <c r="F49" s="481"/>
      <c r="G49" s="481"/>
      <c r="H49" s="481"/>
      <c r="I49" s="481"/>
      <c r="J49" s="481"/>
      <c r="K49" s="481"/>
      <c r="L49" s="481"/>
      <c r="M49" s="481"/>
      <c r="N49" s="481"/>
      <c r="O49" s="481"/>
      <c r="P49" s="481"/>
      <c r="Q49" s="481"/>
      <c r="R49" s="482"/>
      <c r="S49" s="475"/>
      <c r="T49" s="97">
        <f>IF(法术书目录!K42&lt;&gt;"QuQ",AC49,"")</f>
        <v>42</v>
      </c>
      <c r="U49" s="98" t="str">
        <f>IFERROR(VLOOKUP((VLOOKUP(W49,列表!$B:$T,13,FALSE)),法术书目录!$Q$1:$R$10,2,FALSE),"")</f>
        <v/>
      </c>
      <c r="V49" s="99" t="str">
        <f>法术书目录!L42</f>
        <v/>
      </c>
      <c r="W49" s="100"/>
      <c r="X49" s="101">
        <f>IF(法术书目录!K87&lt;&gt;"QuQ",AD49,"")</f>
        <v>87</v>
      </c>
      <c r="Y49" s="102" t="str">
        <f>IFERROR(VLOOKUP((VLOOKUP(AA49,列表!$B:$T,13,FALSE)),法术书目录!$Q$1:$R$10,2,FALSE),"")</f>
        <v/>
      </c>
      <c r="Z49" s="103" t="str">
        <f>法术书目录!L87</f>
        <v/>
      </c>
      <c r="AA49" s="100"/>
      <c r="AC49" s="104">
        <v>42</v>
      </c>
      <c r="AD49" s="104">
        <v>87</v>
      </c>
    </row>
    <row r="50" spans="2:30" ht="17.5" customHeight="1" x14ac:dyDescent="0.25">
      <c r="B50" s="474"/>
      <c r="C50" s="480"/>
      <c r="D50" s="481"/>
      <c r="E50" s="481"/>
      <c r="F50" s="481"/>
      <c r="G50" s="481"/>
      <c r="H50" s="481"/>
      <c r="I50" s="481"/>
      <c r="J50" s="481"/>
      <c r="K50" s="481"/>
      <c r="L50" s="481"/>
      <c r="M50" s="481"/>
      <c r="N50" s="481"/>
      <c r="O50" s="481"/>
      <c r="P50" s="481"/>
      <c r="Q50" s="481"/>
      <c r="R50" s="482"/>
      <c r="S50" s="475"/>
      <c r="T50" s="97">
        <f>IF(法术书目录!K43&lt;&gt;"QuQ",AC50,"")</f>
        <v>43</v>
      </c>
      <c r="U50" s="98" t="str">
        <f>IFERROR(VLOOKUP((VLOOKUP(W50,列表!$B:$T,13,FALSE)),法术书目录!$Q$1:$R$10,2,FALSE),"")</f>
        <v/>
      </c>
      <c r="V50" s="99" t="str">
        <f>法术书目录!L43</f>
        <v/>
      </c>
      <c r="W50" s="100"/>
      <c r="X50" s="101">
        <f>IF(法术书目录!K88&lt;&gt;"QuQ",AD50,"")</f>
        <v>88</v>
      </c>
      <c r="Y50" s="102" t="str">
        <f>IFERROR(VLOOKUP((VLOOKUP(AA50,列表!$B:$T,13,FALSE)),法术书目录!$Q$1:$R$10,2,FALSE),"")</f>
        <v/>
      </c>
      <c r="Z50" s="103" t="str">
        <f>法术书目录!L88</f>
        <v/>
      </c>
      <c r="AA50" s="100"/>
      <c r="AC50" s="104">
        <v>43</v>
      </c>
      <c r="AD50" s="104">
        <v>88</v>
      </c>
    </row>
    <row r="51" spans="2:30" ht="17.5" customHeight="1" x14ac:dyDescent="0.25">
      <c r="B51" s="474"/>
      <c r="C51" s="483"/>
      <c r="D51" s="484"/>
      <c r="E51" s="484"/>
      <c r="F51" s="484"/>
      <c r="G51" s="484"/>
      <c r="H51" s="484"/>
      <c r="I51" s="484"/>
      <c r="J51" s="484"/>
      <c r="K51" s="484"/>
      <c r="L51" s="484"/>
      <c r="M51" s="484"/>
      <c r="N51" s="484"/>
      <c r="O51" s="484"/>
      <c r="P51" s="484"/>
      <c r="Q51" s="484"/>
      <c r="R51" s="485"/>
      <c r="S51" s="475"/>
      <c r="T51" s="97">
        <f>IF(法术书目录!K44&lt;&gt;"QuQ",AC51,"")</f>
        <v>44</v>
      </c>
      <c r="U51" s="98" t="str">
        <f>IFERROR(VLOOKUP((VLOOKUP(W51,列表!$B:$T,13,FALSE)),法术书目录!$Q$1:$R$10,2,FALSE),"")</f>
        <v/>
      </c>
      <c r="V51" s="99" t="str">
        <f>法术书目录!L44</f>
        <v/>
      </c>
      <c r="W51" s="100"/>
      <c r="X51" s="101">
        <f>IF(法术书目录!K89&lt;&gt;"QuQ",AD51,"")</f>
        <v>89</v>
      </c>
      <c r="Y51" s="102" t="str">
        <f>IFERROR(VLOOKUP((VLOOKUP(AA51,列表!$B:$T,13,FALSE)),法术书目录!$Q$1:$R$10,2,FALSE),"")</f>
        <v/>
      </c>
      <c r="Z51" s="103" t="str">
        <f>法术书目录!L89</f>
        <v/>
      </c>
      <c r="AA51" s="100"/>
      <c r="AC51" s="104">
        <v>44</v>
      </c>
      <c r="AD51" s="104">
        <v>89</v>
      </c>
    </row>
    <row r="52" spans="2:30" ht="17.5" customHeight="1" x14ac:dyDescent="0.25">
      <c r="B52" s="471"/>
      <c r="C52" s="472"/>
      <c r="D52" s="472"/>
      <c r="E52" s="472"/>
      <c r="F52" s="472"/>
      <c r="G52" s="472"/>
      <c r="H52" s="472"/>
      <c r="I52" s="472"/>
      <c r="J52" s="472"/>
      <c r="K52" s="472"/>
      <c r="L52" s="472"/>
      <c r="M52" s="472"/>
      <c r="N52" s="472"/>
      <c r="O52" s="472"/>
      <c r="P52" s="472"/>
      <c r="Q52" s="472"/>
      <c r="R52" s="472"/>
      <c r="S52" s="473"/>
      <c r="T52" s="97">
        <f>IF(法术书目录!K45&lt;&gt;"QuQ",AC52,"")</f>
        <v>45</v>
      </c>
      <c r="U52" s="98" t="str">
        <f>IFERROR(VLOOKUP((VLOOKUP(W52,列表!$B:$T,13,FALSE)),法术书目录!$Q$1:$R$10,2,FALSE),"")</f>
        <v/>
      </c>
      <c r="V52" s="99" t="str">
        <f>法术书目录!L45</f>
        <v/>
      </c>
      <c r="W52" s="100"/>
      <c r="X52" s="101">
        <f>IF(法术书目录!K90&lt;&gt;"QuQ",AD52,"")</f>
        <v>90</v>
      </c>
      <c r="Y52" s="102" t="str">
        <f>IFERROR(VLOOKUP((VLOOKUP(AA52,列表!$B:$T,13,FALSE)),法术书目录!$Q$1:$R$10,2,FALSE),"")</f>
        <v/>
      </c>
      <c r="Z52" s="103" t="str">
        <f>法术书目录!L90</f>
        <v/>
      </c>
      <c r="AA52" s="100"/>
      <c r="AC52" s="104">
        <v>45</v>
      </c>
      <c r="AD52" s="104">
        <v>90</v>
      </c>
    </row>
    <row r="53" spans="2:30" ht="10" customHeight="1" x14ac:dyDescent="0.25"/>
  </sheetData>
  <sheetProtection sheet="1" selectLockedCells="1"/>
  <mergeCells count="35">
    <mergeCell ref="B2:S2"/>
    <mergeCell ref="T4:AA4"/>
    <mergeCell ref="C7:R7"/>
    <mergeCell ref="T7:AA7"/>
    <mergeCell ref="C8:J8"/>
    <mergeCell ref="L8:N8"/>
    <mergeCell ref="O8:R8"/>
    <mergeCell ref="T5:T6"/>
    <mergeCell ref="W5:W6"/>
    <mergeCell ref="X5:X6"/>
    <mergeCell ref="AA5:AA6"/>
    <mergeCell ref="B52:S52"/>
    <mergeCell ref="B3:B51"/>
    <mergeCell ref="E13:E18"/>
    <mergeCell ref="S3:S51"/>
    <mergeCell ref="C3:R6"/>
    <mergeCell ref="C9:D10"/>
    <mergeCell ref="K9:L10"/>
    <mergeCell ref="M9:N10"/>
    <mergeCell ref="O9:P10"/>
    <mergeCell ref="Q9:R10"/>
    <mergeCell ref="E9:J10"/>
    <mergeCell ref="C11:D12"/>
    <mergeCell ref="K11:L12"/>
    <mergeCell ref="C19:D20"/>
    <mergeCell ref="E19:R20"/>
    <mergeCell ref="C23:R51"/>
    <mergeCell ref="C21:R21"/>
    <mergeCell ref="C22:E22"/>
    <mergeCell ref="G22:R22"/>
    <mergeCell ref="E11:J12"/>
    <mergeCell ref="M11:R12"/>
    <mergeCell ref="C13:D18"/>
    <mergeCell ref="F13:G18"/>
    <mergeCell ref="H13:R18"/>
  </mergeCells>
  <phoneticPr fontId="103" type="noConversion"/>
  <conditionalFormatting sqref="Z8:Z52 V8:V52">
    <cfRule type="cellIs" dxfId="9" priority="1" operator="equal">
      <formula>"!"</formula>
    </cfRule>
  </conditionalFormatting>
  <conditionalFormatting sqref="W8:W52 AA8:AA52">
    <cfRule type="duplicateValues" dxfId="8" priority="2"/>
  </conditionalFormatting>
  <pageMargins left="0.75" right="0.75" top="1" bottom="1" header="0.5" footer="0.5"/>
  <drawing r:id="rId1"/>
  <legacyDrawing r:id="rId2"/>
  <mc:AlternateContent xmlns:mc="http://schemas.openxmlformats.org/markup-compatibility/2006">
    <mc:Choice Requires="x14">
      <controls>
        <mc:AlternateContent xmlns:mc="http://schemas.openxmlformats.org/markup-compatibility/2006">
          <mc:Choice Requires="x14">
            <control shapeId="7169" r:id="rId3" name="Spinner 1">
              <controlPr defaultSize="0" autoPict="0">
                <anchor moveWithCells="1">
                  <from>
                    <xdr:col>19</xdr:col>
                    <xdr:colOff>12700</xdr:colOff>
                    <xdr:row>4</xdr:row>
                    <xdr:rowOff>12700</xdr:rowOff>
                  </from>
                  <to>
                    <xdr:col>20</xdr:col>
                    <xdr:colOff>6350</xdr:colOff>
                    <xdr:row>6</xdr:row>
                    <xdr:rowOff>6350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4" id="{00000000-000E-0000-0800-000004000000}">
            <xm:f>T8=法术书目录!$O$3</xm:f>
            <x14:dxf>
              <font>
                <b/>
                <i val="0"/>
                <color theme="1"/>
              </font>
            </x14:dxf>
          </x14:cfRule>
          <xm:sqref>W8:W52</xm:sqref>
        </x14:conditionalFormatting>
        <x14:conditionalFormatting xmlns:xm="http://schemas.microsoft.com/office/excel/2006/main">
          <x14:cfRule type="expression" priority="3" id="{00000000-000E-0000-0800-000003000000}">
            <xm:f>X8=法术书目录!$O$3</xm:f>
            <x14:dxf>
              <font>
                <b/>
                <i val="0"/>
                <color theme="1"/>
              </font>
            </x14:dxf>
          </x14:cfRule>
          <xm:sqref>AA8:AA52</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800-000000000000}">
          <x14:formula1>
            <xm:f>列表!$B$3:$B$600</xm:f>
          </x14:formula1>
          <xm:sqref>W8:W52 AA8:AA52</xm:sqref>
        </x14:dataValidation>
        <x14:dataValidation type="list" allowBlank="1" showInputMessage="1" showErrorMessage="1" xr:uid="{00000000-0002-0000-0800-000001000000}">
          <x14:formula1>
            <xm:f>法术书目录!$J$1:$J$90</xm:f>
          </x14:formula1>
          <xm:sqref>AA5:AA6</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HZ110"/>
  <sheetViews>
    <sheetView workbookViewId="0">
      <pane xSplit="1" ySplit="1" topLeftCell="B2" activePane="bottomRight" state="frozen"/>
      <selection pane="topRight"/>
      <selection pane="bottomLeft"/>
      <selection pane="bottomRight" activeCell="C5" sqref="C5:H5"/>
    </sheetView>
  </sheetViews>
  <sheetFormatPr defaultColWidth="2.36328125" defaultRowHeight="17.149999999999999" customHeight="1" x14ac:dyDescent="0.25"/>
  <cols>
    <col min="1" max="16384" width="2.36328125" style="86"/>
  </cols>
  <sheetData>
    <row r="1" spans="1:234" ht="17.149999999999999" customHeight="1" x14ac:dyDescent="0.25">
      <c r="A1" s="263" t="s">
        <v>3091</v>
      </c>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c r="AK1" s="263"/>
      <c r="AL1" s="263"/>
      <c r="AM1" s="263"/>
      <c r="AN1" s="263"/>
      <c r="AO1" s="263"/>
      <c r="AP1" s="263"/>
      <c r="AQ1" s="263"/>
      <c r="AR1" s="263"/>
      <c r="AS1" s="263"/>
      <c r="AT1" s="263"/>
      <c r="AU1" s="263"/>
    </row>
    <row r="2" spans="1:234" ht="17.149999999999999" customHeight="1" x14ac:dyDescent="0.3">
      <c r="B2" s="87"/>
      <c r="C2" s="379" t="s">
        <v>3092</v>
      </c>
      <c r="D2" s="379"/>
      <c r="E2" s="379"/>
      <c r="F2" s="379"/>
      <c r="G2" s="379"/>
      <c r="H2" s="379"/>
      <c r="I2" s="379" t="s">
        <v>3093</v>
      </c>
      <c r="J2" s="379"/>
      <c r="K2" s="379"/>
      <c r="L2" s="379"/>
      <c r="M2" s="379"/>
      <c r="N2" s="379"/>
      <c r="O2" s="379" t="s">
        <v>3094</v>
      </c>
      <c r="P2" s="379"/>
      <c r="Q2" s="379"/>
      <c r="R2" s="379"/>
      <c r="S2" s="379"/>
      <c r="T2" s="379"/>
      <c r="U2" s="379"/>
      <c r="V2" s="379"/>
      <c r="W2" s="379"/>
      <c r="X2" s="379"/>
      <c r="Y2" s="379"/>
      <c r="Z2" s="379"/>
      <c r="AA2" s="379"/>
      <c r="AB2" s="379"/>
      <c r="AC2" s="379"/>
      <c r="AD2" s="379"/>
      <c r="AE2" s="379"/>
      <c r="AF2" s="379"/>
      <c r="AG2" s="379"/>
      <c r="AH2" s="379"/>
      <c r="AI2" s="379"/>
      <c r="AJ2" s="379"/>
      <c r="AK2" s="379"/>
      <c r="AL2" s="379"/>
      <c r="AM2" s="379"/>
      <c r="AN2" s="379"/>
      <c r="AO2" s="379"/>
      <c r="AP2" s="379"/>
      <c r="AQ2" s="379"/>
      <c r="AR2" s="379"/>
      <c r="AS2" s="379"/>
      <c r="AT2" s="379"/>
    </row>
    <row r="3" spans="1:234" ht="17.149999999999999" customHeight="1" x14ac:dyDescent="0.25">
      <c r="B3" s="89">
        <v>1</v>
      </c>
      <c r="C3" s="503"/>
      <c r="D3" s="503"/>
      <c r="E3" s="503"/>
      <c r="F3" s="503"/>
      <c r="G3" s="503"/>
      <c r="H3" s="503"/>
      <c r="I3" s="503"/>
      <c r="J3" s="503"/>
      <c r="K3" s="503"/>
      <c r="L3" s="503"/>
      <c r="M3" s="503"/>
      <c r="N3" s="503"/>
      <c r="O3" s="515"/>
      <c r="P3" s="515"/>
      <c r="Q3" s="515"/>
      <c r="R3" s="515"/>
      <c r="S3" s="515"/>
      <c r="T3" s="515"/>
      <c r="U3" s="515"/>
      <c r="V3" s="515"/>
      <c r="W3" s="515"/>
      <c r="X3" s="515"/>
      <c r="Y3" s="515"/>
      <c r="Z3" s="515"/>
      <c r="AA3" s="515"/>
      <c r="AB3" s="515"/>
      <c r="AC3" s="515"/>
      <c r="AD3" s="515"/>
      <c r="AE3" s="515"/>
      <c r="AF3" s="515"/>
      <c r="AG3" s="515"/>
      <c r="AH3" s="515"/>
      <c r="AI3" s="515"/>
      <c r="AJ3" s="515"/>
      <c r="AK3" s="515"/>
      <c r="AL3" s="515"/>
      <c r="AM3" s="515"/>
      <c r="AN3" s="515"/>
      <c r="AO3" s="515"/>
      <c r="AP3" s="515"/>
      <c r="AQ3" s="515"/>
      <c r="AR3" s="515"/>
      <c r="AS3" s="515"/>
      <c r="AT3" s="515"/>
    </row>
    <row r="4" spans="1:234" ht="17.149999999999999" customHeight="1" x14ac:dyDescent="0.25">
      <c r="B4" s="90">
        <v>2</v>
      </c>
      <c r="C4" s="516"/>
      <c r="D4" s="516"/>
      <c r="E4" s="516"/>
      <c r="F4" s="516"/>
      <c r="G4" s="516"/>
      <c r="H4" s="516"/>
      <c r="I4" s="516"/>
      <c r="J4" s="516"/>
      <c r="K4" s="516"/>
      <c r="L4" s="516"/>
      <c r="M4" s="516"/>
      <c r="N4" s="516"/>
      <c r="O4" s="517"/>
      <c r="P4" s="517"/>
      <c r="Q4" s="517"/>
      <c r="R4" s="517"/>
      <c r="S4" s="517"/>
      <c r="T4" s="517"/>
      <c r="U4" s="517"/>
      <c r="V4" s="517"/>
      <c r="W4" s="517"/>
      <c r="X4" s="517"/>
      <c r="Y4" s="517"/>
      <c r="Z4" s="517"/>
      <c r="AA4" s="517"/>
      <c r="AB4" s="517"/>
      <c r="AC4" s="517"/>
      <c r="AD4" s="517"/>
      <c r="AE4" s="517"/>
      <c r="AF4" s="517"/>
      <c r="AG4" s="517"/>
      <c r="AH4" s="517"/>
      <c r="AI4" s="517"/>
      <c r="AJ4" s="517"/>
      <c r="AK4" s="517"/>
      <c r="AL4" s="517"/>
      <c r="AM4" s="517"/>
      <c r="AN4" s="517"/>
      <c r="AO4" s="517"/>
      <c r="AP4" s="517"/>
      <c r="AQ4" s="517"/>
      <c r="AR4" s="517"/>
      <c r="AS4" s="517"/>
      <c r="AT4" s="517"/>
    </row>
    <row r="5" spans="1:234" ht="17.149999999999999" customHeight="1" x14ac:dyDescent="0.25">
      <c r="B5" s="89">
        <v>3</v>
      </c>
      <c r="C5" s="503"/>
      <c r="D5" s="503"/>
      <c r="E5" s="503"/>
      <c r="F5" s="503"/>
      <c r="G5" s="503"/>
      <c r="H5" s="503"/>
      <c r="I5" s="503"/>
      <c r="J5" s="503"/>
      <c r="K5" s="503"/>
      <c r="L5" s="503"/>
      <c r="M5" s="503"/>
      <c r="N5" s="503"/>
      <c r="O5" s="515"/>
      <c r="P5" s="515"/>
      <c r="Q5" s="515"/>
      <c r="R5" s="515"/>
      <c r="S5" s="515"/>
      <c r="T5" s="515"/>
      <c r="U5" s="515"/>
      <c r="V5" s="515"/>
      <c r="W5" s="515"/>
      <c r="X5" s="515"/>
      <c r="Y5" s="515"/>
      <c r="Z5" s="515"/>
      <c r="AA5" s="515"/>
      <c r="AB5" s="515"/>
      <c r="AC5" s="515"/>
      <c r="AD5" s="515"/>
      <c r="AE5" s="515"/>
      <c r="AF5" s="515"/>
      <c r="AG5" s="515"/>
      <c r="AH5" s="515"/>
      <c r="AI5" s="515"/>
      <c r="AJ5" s="515"/>
      <c r="AK5" s="515"/>
      <c r="AL5" s="515"/>
      <c r="AM5" s="515"/>
      <c r="AN5" s="515"/>
      <c r="AO5" s="515"/>
      <c r="AP5" s="515"/>
      <c r="AQ5" s="515"/>
      <c r="AR5" s="515"/>
      <c r="AS5" s="515"/>
      <c r="AT5" s="515"/>
    </row>
    <row r="6" spans="1:234" ht="17.149999999999999" customHeight="1" x14ac:dyDescent="0.25">
      <c r="B6" s="90">
        <v>4</v>
      </c>
      <c r="C6" s="516"/>
      <c r="D6" s="516"/>
      <c r="E6" s="516"/>
      <c r="F6" s="516"/>
      <c r="G6" s="516"/>
      <c r="H6" s="516"/>
      <c r="I6" s="516"/>
      <c r="J6" s="516"/>
      <c r="K6" s="516"/>
      <c r="L6" s="516"/>
      <c r="M6" s="516"/>
      <c r="N6" s="516"/>
      <c r="O6" s="517"/>
      <c r="P6" s="517"/>
      <c r="Q6" s="517"/>
      <c r="R6" s="517"/>
      <c r="S6" s="517"/>
      <c r="T6" s="517"/>
      <c r="U6" s="517"/>
      <c r="V6" s="517"/>
      <c r="W6" s="517"/>
      <c r="X6" s="517"/>
      <c r="Y6" s="517"/>
      <c r="Z6" s="517"/>
      <c r="AA6" s="517"/>
      <c r="AB6" s="517"/>
      <c r="AC6" s="517"/>
      <c r="AD6" s="517"/>
      <c r="AE6" s="517"/>
      <c r="AF6" s="517"/>
      <c r="AG6" s="517"/>
      <c r="AH6" s="517"/>
      <c r="AI6" s="517"/>
      <c r="AJ6" s="517"/>
      <c r="AK6" s="517"/>
      <c r="AL6" s="517"/>
      <c r="AM6" s="517"/>
      <c r="AN6" s="517"/>
      <c r="AO6" s="517"/>
      <c r="AP6" s="517"/>
      <c r="AQ6" s="517"/>
      <c r="AR6" s="517"/>
      <c r="AS6" s="517"/>
      <c r="AT6" s="517"/>
    </row>
    <row r="7" spans="1:234" ht="17.149999999999999" customHeight="1" x14ac:dyDescent="0.25">
      <c r="B7" s="89">
        <v>5</v>
      </c>
      <c r="C7" s="503"/>
      <c r="D7" s="503"/>
      <c r="E7" s="503"/>
      <c r="F7" s="503"/>
      <c r="G7" s="503"/>
      <c r="H7" s="503"/>
      <c r="I7" s="503"/>
      <c r="J7" s="503"/>
      <c r="K7" s="503"/>
      <c r="L7" s="503"/>
      <c r="M7" s="503"/>
      <c r="N7" s="503"/>
      <c r="O7" s="515"/>
      <c r="P7" s="515"/>
      <c r="Q7" s="515"/>
      <c r="R7" s="515"/>
      <c r="S7" s="515"/>
      <c r="T7" s="515"/>
      <c r="U7" s="515"/>
      <c r="V7" s="515"/>
      <c r="W7" s="515"/>
      <c r="X7" s="515"/>
      <c r="Y7" s="515"/>
      <c r="Z7" s="515"/>
      <c r="AA7" s="515"/>
      <c r="AB7" s="515"/>
      <c r="AC7" s="515"/>
      <c r="AD7" s="515"/>
      <c r="AE7" s="515"/>
      <c r="AF7" s="515"/>
      <c r="AG7" s="515"/>
      <c r="AH7" s="515"/>
      <c r="AI7" s="515"/>
      <c r="AJ7" s="515"/>
      <c r="AK7" s="515"/>
      <c r="AL7" s="515"/>
      <c r="AM7" s="515"/>
      <c r="AN7" s="515"/>
      <c r="AO7" s="515"/>
      <c r="AP7" s="515"/>
      <c r="AQ7" s="515"/>
      <c r="AR7" s="515"/>
      <c r="AS7" s="515"/>
      <c r="AT7" s="515"/>
    </row>
    <row r="9" spans="1:234" ht="17.149999999999999" customHeight="1" x14ac:dyDescent="0.25">
      <c r="B9" s="509" t="str">
        <f>IF(C3="","",C3&amp;"的储物箱")</f>
        <v/>
      </c>
      <c r="C9" s="509"/>
      <c r="D9" s="509"/>
      <c r="E9" s="509"/>
      <c r="F9" s="509"/>
      <c r="G9" s="509"/>
      <c r="H9" s="509"/>
      <c r="I9" s="509"/>
      <c r="J9" s="509"/>
      <c r="K9" s="509"/>
      <c r="L9" s="509"/>
      <c r="M9" s="509"/>
      <c r="N9" s="509"/>
      <c r="O9" s="509"/>
      <c r="P9" s="509"/>
      <c r="Q9" s="509"/>
      <c r="R9" s="509"/>
      <c r="S9" s="509"/>
      <c r="T9" s="509"/>
      <c r="U9" s="509"/>
      <c r="V9" s="509"/>
      <c r="W9" s="509"/>
      <c r="Y9" s="509" t="str">
        <f>IF(C3="","",C3&amp;"的财产状况")</f>
        <v/>
      </c>
      <c r="Z9" s="509"/>
      <c r="AA9" s="509"/>
      <c r="AB9" s="509"/>
      <c r="AC9" s="509"/>
      <c r="AD9" s="509"/>
      <c r="AE9" s="509"/>
      <c r="AF9" s="509"/>
      <c r="AG9" s="87"/>
      <c r="AH9" s="509" t="str">
        <f>IF(C3="","",C3&amp;"的财产收入")</f>
        <v/>
      </c>
      <c r="AI9" s="509"/>
      <c r="AJ9" s="509"/>
      <c r="AK9" s="509"/>
      <c r="AL9" s="509"/>
      <c r="AM9" s="509"/>
      <c r="AN9" s="509"/>
      <c r="AO9" s="509"/>
      <c r="AP9" s="509"/>
      <c r="AQ9" s="509"/>
      <c r="AR9" s="509"/>
      <c r="AS9" s="509"/>
      <c r="AT9" s="509"/>
      <c r="AW9" s="509" t="str">
        <f>IF(C4="","",C4&amp;"的储物箱")</f>
        <v/>
      </c>
      <c r="AX9" s="509"/>
      <c r="AY9" s="509"/>
      <c r="AZ9" s="509"/>
      <c r="BA9" s="509"/>
      <c r="BB9" s="509"/>
      <c r="BC9" s="509"/>
      <c r="BD9" s="509"/>
      <c r="BE9" s="509"/>
      <c r="BF9" s="509"/>
      <c r="BG9" s="509"/>
      <c r="BH9" s="509"/>
      <c r="BI9" s="509"/>
      <c r="BJ9" s="509"/>
      <c r="BK9" s="509"/>
      <c r="BL9" s="509"/>
      <c r="BM9" s="509"/>
      <c r="BN9" s="509"/>
      <c r="BO9" s="509"/>
      <c r="BP9" s="509"/>
      <c r="BQ9" s="509"/>
      <c r="BR9" s="509"/>
      <c r="BT9" s="509" t="str">
        <f>IF(C4="","",C4&amp;"的财产状况")</f>
        <v/>
      </c>
      <c r="BU9" s="509"/>
      <c r="BV9" s="509"/>
      <c r="BW9" s="509"/>
      <c r="BX9" s="509"/>
      <c r="BY9" s="509"/>
      <c r="BZ9" s="509"/>
      <c r="CA9" s="509"/>
      <c r="CB9" s="87"/>
      <c r="CC9" s="509" t="str">
        <f>IF(C4="","",C4&amp;"的财产收入")</f>
        <v/>
      </c>
      <c r="CD9" s="509"/>
      <c r="CE9" s="509"/>
      <c r="CF9" s="509"/>
      <c r="CG9" s="509"/>
      <c r="CH9" s="509"/>
      <c r="CI9" s="509"/>
      <c r="CJ9" s="509"/>
      <c r="CK9" s="509"/>
      <c r="CL9" s="509"/>
      <c r="CM9" s="509"/>
      <c r="CN9" s="509"/>
      <c r="CO9" s="509"/>
      <c r="CR9" s="509" t="str">
        <f>IF(C5="","",C5&amp;"的储物箱")</f>
        <v/>
      </c>
      <c r="CS9" s="509"/>
      <c r="CT9" s="509"/>
      <c r="CU9" s="509"/>
      <c r="CV9" s="509"/>
      <c r="CW9" s="509"/>
      <c r="CX9" s="509"/>
      <c r="CY9" s="509"/>
      <c r="CZ9" s="509"/>
      <c r="DA9" s="509"/>
      <c r="DB9" s="509"/>
      <c r="DC9" s="509"/>
      <c r="DD9" s="509"/>
      <c r="DE9" s="509"/>
      <c r="DF9" s="509"/>
      <c r="DG9" s="509"/>
      <c r="DH9" s="509"/>
      <c r="DI9" s="509"/>
      <c r="DJ9" s="509"/>
      <c r="DK9" s="509"/>
      <c r="DL9" s="509"/>
      <c r="DM9" s="509"/>
      <c r="DO9" s="509" t="str">
        <f>IF(C5="","",C5&amp;"的财产状况")</f>
        <v/>
      </c>
      <c r="DP9" s="509"/>
      <c r="DQ9" s="509"/>
      <c r="DR9" s="509"/>
      <c r="DS9" s="509"/>
      <c r="DT9" s="509"/>
      <c r="DU9" s="509"/>
      <c r="DV9" s="509"/>
      <c r="DW9" s="87"/>
      <c r="DX9" s="509" t="str">
        <f>IF(C5="","",C5&amp;"的财产收入")</f>
        <v/>
      </c>
      <c r="DY9" s="509"/>
      <c r="DZ9" s="509"/>
      <c r="EA9" s="509"/>
      <c r="EB9" s="509"/>
      <c r="EC9" s="509"/>
      <c r="ED9" s="509"/>
      <c r="EE9" s="509"/>
      <c r="EF9" s="509"/>
      <c r="EG9" s="509"/>
      <c r="EH9" s="509"/>
      <c r="EI9" s="509"/>
      <c r="EJ9" s="509"/>
      <c r="EM9" s="509" t="str">
        <f>IF(C6="","",C6&amp;"的储物箱")</f>
        <v/>
      </c>
      <c r="EN9" s="509"/>
      <c r="EO9" s="509"/>
      <c r="EP9" s="509"/>
      <c r="EQ9" s="509"/>
      <c r="ER9" s="509"/>
      <c r="ES9" s="509"/>
      <c r="ET9" s="509"/>
      <c r="EU9" s="509"/>
      <c r="EV9" s="509"/>
      <c r="EW9" s="509"/>
      <c r="EX9" s="509"/>
      <c r="EY9" s="509"/>
      <c r="EZ9" s="509"/>
      <c r="FA9" s="509"/>
      <c r="FB9" s="509"/>
      <c r="FC9" s="509"/>
      <c r="FD9" s="509"/>
      <c r="FE9" s="509"/>
      <c r="FF9" s="509"/>
      <c r="FG9" s="509"/>
      <c r="FH9" s="509"/>
      <c r="FJ9" s="509" t="str">
        <f>IF(C6="","",C6&amp;"的财产状况")</f>
        <v/>
      </c>
      <c r="FK9" s="509"/>
      <c r="FL9" s="509"/>
      <c r="FM9" s="509"/>
      <c r="FN9" s="509"/>
      <c r="FO9" s="509"/>
      <c r="FP9" s="509"/>
      <c r="FQ9" s="509"/>
      <c r="FR9" s="87"/>
      <c r="FS9" s="509" t="str">
        <f>IF(C6="","",C6&amp;"的财产收入")</f>
        <v/>
      </c>
      <c r="FT9" s="509"/>
      <c r="FU9" s="509"/>
      <c r="FV9" s="509"/>
      <c r="FW9" s="509"/>
      <c r="FX9" s="509"/>
      <c r="FY9" s="509"/>
      <c r="FZ9" s="509"/>
      <c r="GA9" s="509"/>
      <c r="GB9" s="509"/>
      <c r="GC9" s="509"/>
      <c r="GD9" s="509"/>
      <c r="GE9" s="509"/>
      <c r="GH9" s="509" t="str">
        <f>IF(C7="","",C7&amp;"的储物箱")</f>
        <v/>
      </c>
      <c r="GI9" s="509"/>
      <c r="GJ9" s="509"/>
      <c r="GK9" s="509"/>
      <c r="GL9" s="509"/>
      <c r="GM9" s="509"/>
      <c r="GN9" s="509"/>
      <c r="GO9" s="509"/>
      <c r="GP9" s="509"/>
      <c r="GQ9" s="509"/>
      <c r="GR9" s="509"/>
      <c r="GS9" s="509"/>
      <c r="GT9" s="509"/>
      <c r="GU9" s="509"/>
      <c r="GV9" s="509"/>
      <c r="GW9" s="509"/>
      <c r="GX9" s="509"/>
      <c r="GY9" s="509"/>
      <c r="GZ9" s="509"/>
      <c r="HA9" s="509"/>
      <c r="HB9" s="509"/>
      <c r="HC9" s="509"/>
      <c r="HE9" s="509" t="str">
        <f>IF(C7="","",C7&amp;"的财产状况")</f>
        <v/>
      </c>
      <c r="HF9" s="509"/>
      <c r="HG9" s="509"/>
      <c r="HH9" s="509"/>
      <c r="HI9" s="509"/>
      <c r="HJ9" s="509"/>
      <c r="HK9" s="509"/>
      <c r="HL9" s="509"/>
      <c r="HM9" s="87"/>
      <c r="HN9" s="509" t="str">
        <f>IF(C7="","",C7&amp;"的财产收入")</f>
        <v/>
      </c>
      <c r="HO9" s="509"/>
      <c r="HP9" s="509"/>
      <c r="HQ9" s="509"/>
      <c r="HR9" s="509"/>
      <c r="HS9" s="509"/>
      <c r="HT9" s="509"/>
      <c r="HU9" s="509"/>
      <c r="HV9" s="509"/>
      <c r="HW9" s="509"/>
      <c r="HX9" s="509"/>
      <c r="HY9" s="509"/>
      <c r="HZ9" s="509"/>
    </row>
    <row r="10" spans="1:234" ht="17.149999999999999" customHeight="1" x14ac:dyDescent="0.3">
      <c r="B10" s="87"/>
      <c r="C10" s="379" t="s">
        <v>3095</v>
      </c>
      <c r="D10" s="379"/>
      <c r="E10" s="379"/>
      <c r="F10" s="379"/>
      <c r="G10" s="379"/>
      <c r="H10" s="379"/>
      <c r="I10" s="379" t="s">
        <v>3096</v>
      </c>
      <c r="J10" s="379"/>
      <c r="K10" s="379"/>
      <c r="L10" s="379"/>
      <c r="M10" s="379"/>
      <c r="N10" s="379"/>
      <c r="O10" s="379"/>
      <c r="P10" s="379"/>
      <c r="Q10" s="379"/>
      <c r="R10" s="379"/>
      <c r="S10" s="379"/>
      <c r="T10" s="379"/>
      <c r="U10" s="379"/>
      <c r="V10" s="379" t="s">
        <v>3081</v>
      </c>
      <c r="W10" s="379"/>
      <c r="Y10" s="379" t="s">
        <v>3097</v>
      </c>
      <c r="Z10" s="379"/>
      <c r="AA10" s="379" t="s">
        <v>3081</v>
      </c>
      <c r="AB10" s="379"/>
      <c r="AC10" s="379"/>
      <c r="AD10" s="379"/>
      <c r="AE10" s="379"/>
      <c r="AF10" s="379"/>
      <c r="AG10" s="87"/>
      <c r="AH10" s="379" t="s">
        <v>3097</v>
      </c>
      <c r="AI10" s="379"/>
      <c r="AJ10" s="379" t="s">
        <v>3098</v>
      </c>
      <c r="AK10" s="379"/>
      <c r="AL10" s="379"/>
      <c r="AM10" s="379"/>
      <c r="AN10" s="379"/>
      <c r="AO10" s="379"/>
      <c r="AP10" s="379"/>
      <c r="AQ10" s="379"/>
      <c r="AR10" s="379"/>
      <c r="AS10" s="379"/>
      <c r="AT10" s="379"/>
      <c r="AW10" s="87"/>
      <c r="AX10" s="379" t="s">
        <v>3095</v>
      </c>
      <c r="AY10" s="379"/>
      <c r="AZ10" s="379"/>
      <c r="BA10" s="379"/>
      <c r="BB10" s="379"/>
      <c r="BC10" s="379"/>
      <c r="BD10" s="379" t="s">
        <v>3096</v>
      </c>
      <c r="BE10" s="379"/>
      <c r="BF10" s="379"/>
      <c r="BG10" s="379"/>
      <c r="BH10" s="379"/>
      <c r="BI10" s="379"/>
      <c r="BJ10" s="379"/>
      <c r="BK10" s="379"/>
      <c r="BL10" s="379"/>
      <c r="BM10" s="379"/>
      <c r="BN10" s="379"/>
      <c r="BO10" s="379"/>
      <c r="BP10" s="379"/>
      <c r="BQ10" s="379" t="s">
        <v>3081</v>
      </c>
      <c r="BR10" s="379"/>
      <c r="BT10" s="379" t="s">
        <v>3097</v>
      </c>
      <c r="BU10" s="379"/>
      <c r="BV10" s="379" t="s">
        <v>3081</v>
      </c>
      <c r="BW10" s="379"/>
      <c r="BX10" s="379"/>
      <c r="BY10" s="379"/>
      <c r="BZ10" s="379"/>
      <c r="CA10" s="379"/>
      <c r="CB10" s="87"/>
      <c r="CC10" s="379" t="s">
        <v>3097</v>
      </c>
      <c r="CD10" s="379"/>
      <c r="CE10" s="379" t="s">
        <v>3098</v>
      </c>
      <c r="CF10" s="379"/>
      <c r="CG10" s="379"/>
      <c r="CH10" s="379"/>
      <c r="CI10" s="379"/>
      <c r="CJ10" s="379"/>
      <c r="CK10" s="379"/>
      <c r="CL10" s="379"/>
      <c r="CM10" s="379"/>
      <c r="CN10" s="379"/>
      <c r="CO10" s="379"/>
      <c r="CR10" s="87"/>
      <c r="CS10" s="379" t="s">
        <v>3095</v>
      </c>
      <c r="CT10" s="379"/>
      <c r="CU10" s="379"/>
      <c r="CV10" s="379"/>
      <c r="CW10" s="379"/>
      <c r="CX10" s="379"/>
      <c r="CY10" s="379" t="s">
        <v>3096</v>
      </c>
      <c r="CZ10" s="379"/>
      <c r="DA10" s="379"/>
      <c r="DB10" s="379"/>
      <c r="DC10" s="379"/>
      <c r="DD10" s="379"/>
      <c r="DE10" s="379"/>
      <c r="DF10" s="379"/>
      <c r="DG10" s="379"/>
      <c r="DH10" s="379"/>
      <c r="DI10" s="379"/>
      <c r="DJ10" s="379"/>
      <c r="DK10" s="379"/>
      <c r="DL10" s="379" t="s">
        <v>3081</v>
      </c>
      <c r="DM10" s="379"/>
      <c r="DO10" s="379" t="s">
        <v>3097</v>
      </c>
      <c r="DP10" s="379"/>
      <c r="DQ10" s="379" t="s">
        <v>3081</v>
      </c>
      <c r="DR10" s="379"/>
      <c r="DS10" s="379"/>
      <c r="DT10" s="379"/>
      <c r="DU10" s="379"/>
      <c r="DV10" s="379"/>
      <c r="DW10" s="87"/>
      <c r="DX10" s="379" t="s">
        <v>3097</v>
      </c>
      <c r="DY10" s="379"/>
      <c r="DZ10" s="379" t="s">
        <v>3098</v>
      </c>
      <c r="EA10" s="379"/>
      <c r="EB10" s="379"/>
      <c r="EC10" s="379"/>
      <c r="ED10" s="379"/>
      <c r="EE10" s="379"/>
      <c r="EF10" s="379"/>
      <c r="EG10" s="379"/>
      <c r="EH10" s="379"/>
      <c r="EI10" s="379"/>
      <c r="EJ10" s="379"/>
      <c r="EM10" s="87"/>
      <c r="EN10" s="379" t="s">
        <v>3095</v>
      </c>
      <c r="EO10" s="379"/>
      <c r="EP10" s="379"/>
      <c r="EQ10" s="379"/>
      <c r="ER10" s="379"/>
      <c r="ES10" s="379"/>
      <c r="ET10" s="379" t="s">
        <v>3096</v>
      </c>
      <c r="EU10" s="379"/>
      <c r="EV10" s="379"/>
      <c r="EW10" s="379"/>
      <c r="EX10" s="379"/>
      <c r="EY10" s="379"/>
      <c r="EZ10" s="379"/>
      <c r="FA10" s="379"/>
      <c r="FB10" s="379"/>
      <c r="FC10" s="379"/>
      <c r="FD10" s="379"/>
      <c r="FE10" s="379"/>
      <c r="FF10" s="379"/>
      <c r="FG10" s="379" t="s">
        <v>3081</v>
      </c>
      <c r="FH10" s="379"/>
      <c r="FJ10" s="379" t="s">
        <v>3097</v>
      </c>
      <c r="FK10" s="379"/>
      <c r="FL10" s="379" t="s">
        <v>3081</v>
      </c>
      <c r="FM10" s="379"/>
      <c r="FN10" s="379"/>
      <c r="FO10" s="379"/>
      <c r="FP10" s="379"/>
      <c r="FQ10" s="379"/>
      <c r="FR10" s="87"/>
      <c r="FS10" s="379" t="s">
        <v>3097</v>
      </c>
      <c r="FT10" s="379"/>
      <c r="FU10" s="379" t="s">
        <v>3098</v>
      </c>
      <c r="FV10" s="379"/>
      <c r="FW10" s="379"/>
      <c r="FX10" s="379"/>
      <c r="FY10" s="379"/>
      <c r="FZ10" s="379"/>
      <c r="GA10" s="379"/>
      <c r="GB10" s="379"/>
      <c r="GC10" s="379"/>
      <c r="GD10" s="379"/>
      <c r="GE10" s="379"/>
      <c r="GH10" s="87"/>
      <c r="GI10" s="379" t="s">
        <v>3095</v>
      </c>
      <c r="GJ10" s="379"/>
      <c r="GK10" s="379"/>
      <c r="GL10" s="379"/>
      <c r="GM10" s="379"/>
      <c r="GN10" s="379"/>
      <c r="GO10" s="379" t="s">
        <v>3096</v>
      </c>
      <c r="GP10" s="379"/>
      <c r="GQ10" s="379"/>
      <c r="GR10" s="379"/>
      <c r="GS10" s="379"/>
      <c r="GT10" s="379"/>
      <c r="GU10" s="379"/>
      <c r="GV10" s="379"/>
      <c r="GW10" s="379"/>
      <c r="GX10" s="379"/>
      <c r="GY10" s="379"/>
      <c r="GZ10" s="379"/>
      <c r="HA10" s="379"/>
      <c r="HB10" s="379" t="s">
        <v>3081</v>
      </c>
      <c r="HC10" s="379"/>
      <c r="HE10" s="379" t="s">
        <v>3097</v>
      </c>
      <c r="HF10" s="379"/>
      <c r="HG10" s="379" t="s">
        <v>3081</v>
      </c>
      <c r="HH10" s="379"/>
      <c r="HI10" s="379"/>
      <c r="HJ10" s="379"/>
      <c r="HK10" s="379"/>
      <c r="HL10" s="379"/>
      <c r="HM10" s="87"/>
      <c r="HN10" s="379" t="s">
        <v>3097</v>
      </c>
      <c r="HO10" s="379"/>
      <c r="HP10" s="379" t="s">
        <v>3098</v>
      </c>
      <c r="HQ10" s="379"/>
      <c r="HR10" s="379"/>
      <c r="HS10" s="379"/>
      <c r="HT10" s="379"/>
      <c r="HU10" s="379"/>
      <c r="HV10" s="379"/>
      <c r="HW10" s="379"/>
      <c r="HX10" s="379"/>
      <c r="HY10" s="379"/>
      <c r="HZ10" s="379"/>
    </row>
    <row r="11" spans="1:234" ht="17.149999999999999" customHeight="1" x14ac:dyDescent="0.25">
      <c r="B11" s="89">
        <v>1</v>
      </c>
      <c r="C11" s="499"/>
      <c r="D11" s="500"/>
      <c r="E11" s="500"/>
      <c r="F11" s="500"/>
      <c r="G11" s="500"/>
      <c r="H11" s="501"/>
      <c r="I11" s="502"/>
      <c r="J11" s="502"/>
      <c r="K11" s="502"/>
      <c r="L11" s="502"/>
      <c r="M11" s="502"/>
      <c r="N11" s="502"/>
      <c r="O11" s="502"/>
      <c r="P11" s="502"/>
      <c r="Q11" s="502"/>
      <c r="R11" s="502"/>
      <c r="S11" s="502"/>
      <c r="T11" s="502"/>
      <c r="U11" s="502"/>
      <c r="V11" s="503"/>
      <c r="W11" s="503"/>
      <c r="Y11" s="514" t="s">
        <v>154</v>
      </c>
      <c r="Z11" s="514"/>
      <c r="AA11" s="503"/>
      <c r="AB11" s="503"/>
      <c r="AC11" s="503"/>
      <c r="AD11" s="503"/>
      <c r="AE11" s="503"/>
      <c r="AF11" s="503"/>
      <c r="AG11" s="87"/>
      <c r="AH11" s="514" t="s">
        <v>154</v>
      </c>
      <c r="AI11" s="514"/>
      <c r="AJ11" s="503"/>
      <c r="AK11" s="503"/>
      <c r="AL11" s="503"/>
      <c r="AM11" s="503"/>
      <c r="AN11" s="503"/>
      <c r="AO11" s="503"/>
      <c r="AP11" s="503"/>
      <c r="AQ11" s="503"/>
      <c r="AR11" s="503"/>
      <c r="AS11" s="503"/>
      <c r="AT11" s="503"/>
      <c r="AW11" s="89">
        <v>1</v>
      </c>
      <c r="AX11" s="499"/>
      <c r="AY11" s="500"/>
      <c r="AZ11" s="500"/>
      <c r="BA11" s="500"/>
      <c r="BB11" s="500"/>
      <c r="BC11" s="501"/>
      <c r="BD11" s="502"/>
      <c r="BE11" s="502"/>
      <c r="BF11" s="502"/>
      <c r="BG11" s="502"/>
      <c r="BH11" s="502"/>
      <c r="BI11" s="502"/>
      <c r="BJ11" s="502"/>
      <c r="BK11" s="502"/>
      <c r="BL11" s="502"/>
      <c r="BM11" s="502"/>
      <c r="BN11" s="502"/>
      <c r="BO11" s="502"/>
      <c r="BP11" s="502"/>
      <c r="BQ11" s="503"/>
      <c r="BR11" s="503"/>
      <c r="BT11" s="514" t="s">
        <v>154</v>
      </c>
      <c r="BU11" s="514"/>
      <c r="BV11" s="503"/>
      <c r="BW11" s="503"/>
      <c r="BX11" s="503"/>
      <c r="BY11" s="503"/>
      <c r="BZ11" s="503"/>
      <c r="CA11" s="503"/>
      <c r="CB11" s="87"/>
      <c r="CC11" s="514" t="s">
        <v>154</v>
      </c>
      <c r="CD11" s="514"/>
      <c r="CE11" s="503"/>
      <c r="CF11" s="503"/>
      <c r="CG11" s="503"/>
      <c r="CH11" s="503"/>
      <c r="CI11" s="503"/>
      <c r="CJ11" s="503"/>
      <c r="CK11" s="503"/>
      <c r="CL11" s="503"/>
      <c r="CM11" s="503"/>
      <c r="CN11" s="503"/>
      <c r="CO11" s="503"/>
      <c r="CR11" s="89">
        <v>1</v>
      </c>
      <c r="CS11" s="499"/>
      <c r="CT11" s="500"/>
      <c r="CU11" s="500"/>
      <c r="CV11" s="500"/>
      <c r="CW11" s="500"/>
      <c r="CX11" s="501"/>
      <c r="CY11" s="502"/>
      <c r="CZ11" s="502"/>
      <c r="DA11" s="502"/>
      <c r="DB11" s="502"/>
      <c r="DC11" s="502"/>
      <c r="DD11" s="502"/>
      <c r="DE11" s="502"/>
      <c r="DF11" s="502"/>
      <c r="DG11" s="502"/>
      <c r="DH11" s="502"/>
      <c r="DI11" s="502"/>
      <c r="DJ11" s="502"/>
      <c r="DK11" s="502"/>
      <c r="DL11" s="503"/>
      <c r="DM11" s="503"/>
      <c r="DO11" s="514" t="s">
        <v>154</v>
      </c>
      <c r="DP11" s="514"/>
      <c r="DQ11" s="503"/>
      <c r="DR11" s="503"/>
      <c r="DS11" s="503"/>
      <c r="DT11" s="503"/>
      <c r="DU11" s="503"/>
      <c r="DV11" s="503"/>
      <c r="DW11" s="87"/>
      <c r="DX11" s="514" t="s">
        <v>154</v>
      </c>
      <c r="DY11" s="514"/>
      <c r="DZ11" s="503"/>
      <c r="EA11" s="503"/>
      <c r="EB11" s="503"/>
      <c r="EC11" s="503"/>
      <c r="ED11" s="503"/>
      <c r="EE11" s="503"/>
      <c r="EF11" s="503"/>
      <c r="EG11" s="503"/>
      <c r="EH11" s="503"/>
      <c r="EI11" s="503"/>
      <c r="EJ11" s="503"/>
      <c r="EM11" s="89">
        <v>1</v>
      </c>
      <c r="EN11" s="499"/>
      <c r="EO11" s="500"/>
      <c r="EP11" s="500"/>
      <c r="EQ11" s="500"/>
      <c r="ER11" s="500"/>
      <c r="ES11" s="501"/>
      <c r="ET11" s="502"/>
      <c r="EU11" s="502"/>
      <c r="EV11" s="502"/>
      <c r="EW11" s="502"/>
      <c r="EX11" s="502"/>
      <c r="EY11" s="502"/>
      <c r="EZ11" s="502"/>
      <c r="FA11" s="502"/>
      <c r="FB11" s="502"/>
      <c r="FC11" s="502"/>
      <c r="FD11" s="502"/>
      <c r="FE11" s="502"/>
      <c r="FF11" s="502"/>
      <c r="FG11" s="503"/>
      <c r="FH11" s="503"/>
      <c r="FJ11" s="514" t="s">
        <v>154</v>
      </c>
      <c r="FK11" s="514"/>
      <c r="FL11" s="503"/>
      <c r="FM11" s="503"/>
      <c r="FN11" s="503"/>
      <c r="FO11" s="503"/>
      <c r="FP11" s="503"/>
      <c r="FQ11" s="503"/>
      <c r="FR11" s="87"/>
      <c r="FS11" s="514" t="s">
        <v>154</v>
      </c>
      <c r="FT11" s="514"/>
      <c r="FU11" s="503"/>
      <c r="FV11" s="503"/>
      <c r="FW11" s="503"/>
      <c r="FX11" s="503"/>
      <c r="FY11" s="503"/>
      <c r="FZ11" s="503"/>
      <c r="GA11" s="503"/>
      <c r="GB11" s="503"/>
      <c r="GC11" s="503"/>
      <c r="GD11" s="503"/>
      <c r="GE11" s="503"/>
      <c r="GH11" s="89">
        <v>1</v>
      </c>
      <c r="GI11" s="499"/>
      <c r="GJ11" s="500"/>
      <c r="GK11" s="500"/>
      <c r="GL11" s="500"/>
      <c r="GM11" s="500"/>
      <c r="GN11" s="501"/>
      <c r="GO11" s="502"/>
      <c r="GP11" s="502"/>
      <c r="GQ11" s="502"/>
      <c r="GR11" s="502"/>
      <c r="GS11" s="502"/>
      <c r="GT11" s="502"/>
      <c r="GU11" s="502"/>
      <c r="GV11" s="502"/>
      <c r="GW11" s="502"/>
      <c r="GX11" s="502"/>
      <c r="GY11" s="502"/>
      <c r="GZ11" s="502"/>
      <c r="HA11" s="502"/>
      <c r="HB11" s="503"/>
      <c r="HC11" s="503"/>
      <c r="HE11" s="514" t="s">
        <v>154</v>
      </c>
      <c r="HF11" s="514"/>
      <c r="HG11" s="503"/>
      <c r="HH11" s="503"/>
      <c r="HI11" s="503"/>
      <c r="HJ11" s="503"/>
      <c r="HK11" s="503"/>
      <c r="HL11" s="503"/>
      <c r="HM11" s="87"/>
      <c r="HN11" s="514" t="s">
        <v>154</v>
      </c>
      <c r="HO11" s="514"/>
      <c r="HP11" s="503"/>
      <c r="HQ11" s="503"/>
      <c r="HR11" s="503"/>
      <c r="HS11" s="503"/>
      <c r="HT11" s="503"/>
      <c r="HU11" s="503"/>
      <c r="HV11" s="503"/>
      <c r="HW11" s="503"/>
      <c r="HX11" s="503"/>
      <c r="HY11" s="503"/>
      <c r="HZ11" s="503"/>
    </row>
    <row r="12" spans="1:234" ht="17.149999999999999" customHeight="1" x14ac:dyDescent="0.25">
      <c r="B12" s="91">
        <v>2</v>
      </c>
      <c r="C12" s="504"/>
      <c r="D12" s="505"/>
      <c r="E12" s="505"/>
      <c r="F12" s="505"/>
      <c r="G12" s="505"/>
      <c r="H12" s="506"/>
      <c r="I12" s="507"/>
      <c r="J12" s="507"/>
      <c r="K12" s="507"/>
      <c r="L12" s="507"/>
      <c r="M12" s="507"/>
      <c r="N12" s="507"/>
      <c r="O12" s="507"/>
      <c r="P12" s="507"/>
      <c r="Q12" s="507"/>
      <c r="R12" s="507"/>
      <c r="S12" s="507"/>
      <c r="T12" s="507"/>
      <c r="U12" s="507"/>
      <c r="V12" s="508"/>
      <c r="W12" s="508"/>
      <c r="Y12" s="513" t="s">
        <v>161</v>
      </c>
      <c r="Z12" s="513"/>
      <c r="AA12" s="503"/>
      <c r="AB12" s="503"/>
      <c r="AC12" s="503"/>
      <c r="AD12" s="503"/>
      <c r="AE12" s="503"/>
      <c r="AF12" s="503"/>
      <c r="AG12" s="87"/>
      <c r="AH12" s="513" t="s">
        <v>161</v>
      </c>
      <c r="AI12" s="513"/>
      <c r="AJ12" s="503"/>
      <c r="AK12" s="503"/>
      <c r="AL12" s="503"/>
      <c r="AM12" s="503"/>
      <c r="AN12" s="503"/>
      <c r="AO12" s="503"/>
      <c r="AP12" s="503"/>
      <c r="AQ12" s="503"/>
      <c r="AR12" s="503"/>
      <c r="AS12" s="503"/>
      <c r="AT12" s="503"/>
      <c r="AW12" s="91">
        <v>2</v>
      </c>
      <c r="AX12" s="504"/>
      <c r="AY12" s="505"/>
      <c r="AZ12" s="505"/>
      <c r="BA12" s="505"/>
      <c r="BB12" s="505"/>
      <c r="BC12" s="506"/>
      <c r="BD12" s="507"/>
      <c r="BE12" s="507"/>
      <c r="BF12" s="507"/>
      <c r="BG12" s="507"/>
      <c r="BH12" s="507"/>
      <c r="BI12" s="507"/>
      <c r="BJ12" s="507"/>
      <c r="BK12" s="507"/>
      <c r="BL12" s="507"/>
      <c r="BM12" s="507"/>
      <c r="BN12" s="507"/>
      <c r="BO12" s="507"/>
      <c r="BP12" s="507"/>
      <c r="BQ12" s="508"/>
      <c r="BR12" s="508"/>
      <c r="BT12" s="513" t="s">
        <v>161</v>
      </c>
      <c r="BU12" s="513"/>
      <c r="BV12" s="503"/>
      <c r="BW12" s="503"/>
      <c r="BX12" s="503"/>
      <c r="BY12" s="503"/>
      <c r="BZ12" s="503"/>
      <c r="CA12" s="503"/>
      <c r="CB12" s="87"/>
      <c r="CC12" s="513" t="s">
        <v>161</v>
      </c>
      <c r="CD12" s="513"/>
      <c r="CE12" s="503"/>
      <c r="CF12" s="503"/>
      <c r="CG12" s="503"/>
      <c r="CH12" s="503"/>
      <c r="CI12" s="503"/>
      <c r="CJ12" s="503"/>
      <c r="CK12" s="503"/>
      <c r="CL12" s="503"/>
      <c r="CM12" s="503"/>
      <c r="CN12" s="503"/>
      <c r="CO12" s="503"/>
      <c r="CR12" s="91">
        <v>2</v>
      </c>
      <c r="CS12" s="504"/>
      <c r="CT12" s="505"/>
      <c r="CU12" s="505"/>
      <c r="CV12" s="505"/>
      <c r="CW12" s="505"/>
      <c r="CX12" s="506"/>
      <c r="CY12" s="507"/>
      <c r="CZ12" s="507"/>
      <c r="DA12" s="507"/>
      <c r="DB12" s="507"/>
      <c r="DC12" s="507"/>
      <c r="DD12" s="507"/>
      <c r="DE12" s="507"/>
      <c r="DF12" s="507"/>
      <c r="DG12" s="507"/>
      <c r="DH12" s="507"/>
      <c r="DI12" s="507"/>
      <c r="DJ12" s="507"/>
      <c r="DK12" s="507"/>
      <c r="DL12" s="508"/>
      <c r="DM12" s="508"/>
      <c r="DO12" s="513" t="s">
        <v>161</v>
      </c>
      <c r="DP12" s="513"/>
      <c r="DQ12" s="503"/>
      <c r="DR12" s="503"/>
      <c r="DS12" s="503"/>
      <c r="DT12" s="503"/>
      <c r="DU12" s="503"/>
      <c r="DV12" s="503"/>
      <c r="DW12" s="87"/>
      <c r="DX12" s="513" t="s">
        <v>161</v>
      </c>
      <c r="DY12" s="513"/>
      <c r="DZ12" s="503"/>
      <c r="EA12" s="503"/>
      <c r="EB12" s="503"/>
      <c r="EC12" s="503"/>
      <c r="ED12" s="503"/>
      <c r="EE12" s="503"/>
      <c r="EF12" s="503"/>
      <c r="EG12" s="503"/>
      <c r="EH12" s="503"/>
      <c r="EI12" s="503"/>
      <c r="EJ12" s="503"/>
      <c r="EM12" s="91">
        <v>2</v>
      </c>
      <c r="EN12" s="504"/>
      <c r="EO12" s="505"/>
      <c r="EP12" s="505"/>
      <c r="EQ12" s="505"/>
      <c r="ER12" s="505"/>
      <c r="ES12" s="506"/>
      <c r="ET12" s="507"/>
      <c r="EU12" s="507"/>
      <c r="EV12" s="507"/>
      <c r="EW12" s="507"/>
      <c r="EX12" s="507"/>
      <c r="EY12" s="507"/>
      <c r="EZ12" s="507"/>
      <c r="FA12" s="507"/>
      <c r="FB12" s="507"/>
      <c r="FC12" s="507"/>
      <c r="FD12" s="507"/>
      <c r="FE12" s="507"/>
      <c r="FF12" s="507"/>
      <c r="FG12" s="508"/>
      <c r="FH12" s="508"/>
      <c r="FJ12" s="513" t="s">
        <v>161</v>
      </c>
      <c r="FK12" s="513"/>
      <c r="FL12" s="503"/>
      <c r="FM12" s="503"/>
      <c r="FN12" s="503"/>
      <c r="FO12" s="503"/>
      <c r="FP12" s="503"/>
      <c r="FQ12" s="503"/>
      <c r="FR12" s="87"/>
      <c r="FS12" s="513" t="s">
        <v>161</v>
      </c>
      <c r="FT12" s="513"/>
      <c r="FU12" s="503"/>
      <c r="FV12" s="503"/>
      <c r="FW12" s="503"/>
      <c r="FX12" s="503"/>
      <c r="FY12" s="503"/>
      <c r="FZ12" s="503"/>
      <c r="GA12" s="503"/>
      <c r="GB12" s="503"/>
      <c r="GC12" s="503"/>
      <c r="GD12" s="503"/>
      <c r="GE12" s="503"/>
      <c r="GH12" s="91">
        <v>2</v>
      </c>
      <c r="GI12" s="504"/>
      <c r="GJ12" s="505"/>
      <c r="GK12" s="505"/>
      <c r="GL12" s="505"/>
      <c r="GM12" s="505"/>
      <c r="GN12" s="506"/>
      <c r="GO12" s="507"/>
      <c r="GP12" s="507"/>
      <c r="GQ12" s="507"/>
      <c r="GR12" s="507"/>
      <c r="GS12" s="507"/>
      <c r="GT12" s="507"/>
      <c r="GU12" s="507"/>
      <c r="GV12" s="507"/>
      <c r="GW12" s="507"/>
      <c r="GX12" s="507"/>
      <c r="GY12" s="507"/>
      <c r="GZ12" s="507"/>
      <c r="HA12" s="507"/>
      <c r="HB12" s="508"/>
      <c r="HC12" s="508"/>
      <c r="HE12" s="513" t="s">
        <v>161</v>
      </c>
      <c r="HF12" s="513"/>
      <c r="HG12" s="503"/>
      <c r="HH12" s="503"/>
      <c r="HI12" s="503"/>
      <c r="HJ12" s="503"/>
      <c r="HK12" s="503"/>
      <c r="HL12" s="503"/>
      <c r="HM12" s="87"/>
      <c r="HN12" s="513" t="s">
        <v>161</v>
      </c>
      <c r="HO12" s="513"/>
      <c r="HP12" s="503"/>
      <c r="HQ12" s="503"/>
      <c r="HR12" s="503"/>
      <c r="HS12" s="503"/>
      <c r="HT12" s="503"/>
      <c r="HU12" s="503"/>
      <c r="HV12" s="503"/>
      <c r="HW12" s="503"/>
      <c r="HX12" s="503"/>
      <c r="HY12" s="503"/>
      <c r="HZ12" s="503"/>
    </row>
    <row r="13" spans="1:234" ht="17.149999999999999" customHeight="1" x14ac:dyDescent="0.25">
      <c r="B13" s="89">
        <v>3</v>
      </c>
      <c r="C13" s="499"/>
      <c r="D13" s="500"/>
      <c r="E13" s="500"/>
      <c r="F13" s="500"/>
      <c r="G13" s="500"/>
      <c r="H13" s="501"/>
      <c r="I13" s="502"/>
      <c r="J13" s="502"/>
      <c r="K13" s="502"/>
      <c r="L13" s="502"/>
      <c r="M13" s="502"/>
      <c r="N13" s="502"/>
      <c r="O13" s="502"/>
      <c r="P13" s="502"/>
      <c r="Q13" s="502"/>
      <c r="R13" s="502"/>
      <c r="S13" s="502"/>
      <c r="T13" s="502"/>
      <c r="U13" s="502"/>
      <c r="V13" s="503"/>
      <c r="W13" s="503"/>
      <c r="Y13" s="512" t="s">
        <v>163</v>
      </c>
      <c r="Z13" s="512"/>
      <c r="AA13" s="503"/>
      <c r="AB13" s="503"/>
      <c r="AC13" s="503"/>
      <c r="AD13" s="503"/>
      <c r="AE13" s="503"/>
      <c r="AF13" s="503"/>
      <c r="AG13" s="87"/>
      <c r="AH13" s="512" t="s">
        <v>163</v>
      </c>
      <c r="AI13" s="512"/>
      <c r="AJ13" s="503"/>
      <c r="AK13" s="503"/>
      <c r="AL13" s="503"/>
      <c r="AM13" s="503"/>
      <c r="AN13" s="503"/>
      <c r="AO13" s="503"/>
      <c r="AP13" s="503"/>
      <c r="AQ13" s="503"/>
      <c r="AR13" s="503"/>
      <c r="AS13" s="503"/>
      <c r="AT13" s="503"/>
      <c r="AW13" s="89">
        <v>3</v>
      </c>
      <c r="AX13" s="499"/>
      <c r="AY13" s="500"/>
      <c r="AZ13" s="500"/>
      <c r="BA13" s="500"/>
      <c r="BB13" s="500"/>
      <c r="BC13" s="501"/>
      <c r="BD13" s="502"/>
      <c r="BE13" s="502"/>
      <c r="BF13" s="502"/>
      <c r="BG13" s="502"/>
      <c r="BH13" s="502"/>
      <c r="BI13" s="502"/>
      <c r="BJ13" s="502"/>
      <c r="BK13" s="502"/>
      <c r="BL13" s="502"/>
      <c r="BM13" s="502"/>
      <c r="BN13" s="502"/>
      <c r="BO13" s="502"/>
      <c r="BP13" s="502"/>
      <c r="BQ13" s="503"/>
      <c r="BR13" s="503"/>
      <c r="BT13" s="512" t="s">
        <v>163</v>
      </c>
      <c r="BU13" s="512"/>
      <c r="BV13" s="503"/>
      <c r="BW13" s="503"/>
      <c r="BX13" s="503"/>
      <c r="BY13" s="503"/>
      <c r="BZ13" s="503"/>
      <c r="CA13" s="503"/>
      <c r="CB13" s="87"/>
      <c r="CC13" s="512" t="s">
        <v>163</v>
      </c>
      <c r="CD13" s="512"/>
      <c r="CE13" s="503"/>
      <c r="CF13" s="503"/>
      <c r="CG13" s="503"/>
      <c r="CH13" s="503"/>
      <c r="CI13" s="503"/>
      <c r="CJ13" s="503"/>
      <c r="CK13" s="503"/>
      <c r="CL13" s="503"/>
      <c r="CM13" s="503"/>
      <c r="CN13" s="503"/>
      <c r="CO13" s="503"/>
      <c r="CR13" s="89">
        <v>3</v>
      </c>
      <c r="CS13" s="499"/>
      <c r="CT13" s="500"/>
      <c r="CU13" s="500"/>
      <c r="CV13" s="500"/>
      <c r="CW13" s="500"/>
      <c r="CX13" s="501"/>
      <c r="CY13" s="502"/>
      <c r="CZ13" s="502"/>
      <c r="DA13" s="502"/>
      <c r="DB13" s="502"/>
      <c r="DC13" s="502"/>
      <c r="DD13" s="502"/>
      <c r="DE13" s="502"/>
      <c r="DF13" s="502"/>
      <c r="DG13" s="502"/>
      <c r="DH13" s="502"/>
      <c r="DI13" s="502"/>
      <c r="DJ13" s="502"/>
      <c r="DK13" s="502"/>
      <c r="DL13" s="503"/>
      <c r="DM13" s="503"/>
      <c r="DO13" s="512" t="s">
        <v>163</v>
      </c>
      <c r="DP13" s="512"/>
      <c r="DQ13" s="503"/>
      <c r="DR13" s="503"/>
      <c r="DS13" s="503"/>
      <c r="DT13" s="503"/>
      <c r="DU13" s="503"/>
      <c r="DV13" s="503"/>
      <c r="DW13" s="87"/>
      <c r="DX13" s="512" t="s">
        <v>163</v>
      </c>
      <c r="DY13" s="512"/>
      <c r="DZ13" s="503"/>
      <c r="EA13" s="503"/>
      <c r="EB13" s="503"/>
      <c r="EC13" s="503"/>
      <c r="ED13" s="503"/>
      <c r="EE13" s="503"/>
      <c r="EF13" s="503"/>
      <c r="EG13" s="503"/>
      <c r="EH13" s="503"/>
      <c r="EI13" s="503"/>
      <c r="EJ13" s="503"/>
      <c r="EM13" s="89">
        <v>3</v>
      </c>
      <c r="EN13" s="499"/>
      <c r="EO13" s="500"/>
      <c r="EP13" s="500"/>
      <c r="EQ13" s="500"/>
      <c r="ER13" s="500"/>
      <c r="ES13" s="501"/>
      <c r="ET13" s="502"/>
      <c r="EU13" s="502"/>
      <c r="EV13" s="502"/>
      <c r="EW13" s="502"/>
      <c r="EX13" s="502"/>
      <c r="EY13" s="502"/>
      <c r="EZ13" s="502"/>
      <c r="FA13" s="502"/>
      <c r="FB13" s="502"/>
      <c r="FC13" s="502"/>
      <c r="FD13" s="502"/>
      <c r="FE13" s="502"/>
      <c r="FF13" s="502"/>
      <c r="FG13" s="503"/>
      <c r="FH13" s="503"/>
      <c r="FJ13" s="512" t="s">
        <v>163</v>
      </c>
      <c r="FK13" s="512"/>
      <c r="FL13" s="503"/>
      <c r="FM13" s="503"/>
      <c r="FN13" s="503"/>
      <c r="FO13" s="503"/>
      <c r="FP13" s="503"/>
      <c r="FQ13" s="503"/>
      <c r="FR13" s="87"/>
      <c r="FS13" s="512" t="s">
        <v>163</v>
      </c>
      <c r="FT13" s="512"/>
      <c r="FU13" s="503"/>
      <c r="FV13" s="503"/>
      <c r="FW13" s="503"/>
      <c r="FX13" s="503"/>
      <c r="FY13" s="503"/>
      <c r="FZ13" s="503"/>
      <c r="GA13" s="503"/>
      <c r="GB13" s="503"/>
      <c r="GC13" s="503"/>
      <c r="GD13" s="503"/>
      <c r="GE13" s="503"/>
      <c r="GH13" s="89">
        <v>3</v>
      </c>
      <c r="GI13" s="499"/>
      <c r="GJ13" s="500"/>
      <c r="GK13" s="500"/>
      <c r="GL13" s="500"/>
      <c r="GM13" s="500"/>
      <c r="GN13" s="501"/>
      <c r="GO13" s="502"/>
      <c r="GP13" s="502"/>
      <c r="GQ13" s="502"/>
      <c r="GR13" s="502"/>
      <c r="GS13" s="502"/>
      <c r="GT13" s="502"/>
      <c r="GU13" s="502"/>
      <c r="GV13" s="502"/>
      <c r="GW13" s="502"/>
      <c r="GX13" s="502"/>
      <c r="GY13" s="502"/>
      <c r="GZ13" s="502"/>
      <c r="HA13" s="502"/>
      <c r="HB13" s="503"/>
      <c r="HC13" s="503"/>
      <c r="HE13" s="512" t="s">
        <v>163</v>
      </c>
      <c r="HF13" s="512"/>
      <c r="HG13" s="503"/>
      <c r="HH13" s="503"/>
      <c r="HI13" s="503"/>
      <c r="HJ13" s="503"/>
      <c r="HK13" s="503"/>
      <c r="HL13" s="503"/>
      <c r="HM13" s="87"/>
      <c r="HN13" s="512" t="s">
        <v>163</v>
      </c>
      <c r="HO13" s="512"/>
      <c r="HP13" s="503"/>
      <c r="HQ13" s="503"/>
      <c r="HR13" s="503"/>
      <c r="HS13" s="503"/>
      <c r="HT13" s="503"/>
      <c r="HU13" s="503"/>
      <c r="HV13" s="503"/>
      <c r="HW13" s="503"/>
      <c r="HX13" s="503"/>
      <c r="HY13" s="503"/>
      <c r="HZ13" s="503"/>
    </row>
    <row r="14" spans="1:234" ht="17.149999999999999" customHeight="1" x14ac:dyDescent="0.25">
      <c r="B14" s="91">
        <v>4</v>
      </c>
      <c r="C14" s="504"/>
      <c r="D14" s="505"/>
      <c r="E14" s="505"/>
      <c r="F14" s="505"/>
      <c r="G14" s="505"/>
      <c r="H14" s="506"/>
      <c r="I14" s="507"/>
      <c r="J14" s="507"/>
      <c r="K14" s="507"/>
      <c r="L14" s="507"/>
      <c r="M14" s="507"/>
      <c r="N14" s="507"/>
      <c r="O14" s="507"/>
      <c r="P14" s="507"/>
      <c r="Q14" s="507"/>
      <c r="R14" s="507"/>
      <c r="S14" s="507"/>
      <c r="T14" s="507"/>
      <c r="U14" s="507"/>
      <c r="V14" s="508"/>
      <c r="W14" s="508"/>
      <c r="Y14" s="511" t="s">
        <v>171</v>
      </c>
      <c r="Z14" s="511"/>
      <c r="AA14" s="503"/>
      <c r="AB14" s="503"/>
      <c r="AC14" s="503"/>
      <c r="AD14" s="503"/>
      <c r="AE14" s="503"/>
      <c r="AF14" s="503"/>
      <c r="AG14" s="87"/>
      <c r="AH14" s="511" t="s">
        <v>171</v>
      </c>
      <c r="AI14" s="511"/>
      <c r="AJ14" s="503"/>
      <c r="AK14" s="503"/>
      <c r="AL14" s="503"/>
      <c r="AM14" s="503"/>
      <c r="AN14" s="503"/>
      <c r="AO14" s="503"/>
      <c r="AP14" s="503"/>
      <c r="AQ14" s="503"/>
      <c r="AR14" s="503"/>
      <c r="AS14" s="503"/>
      <c r="AT14" s="503"/>
      <c r="AW14" s="91">
        <v>4</v>
      </c>
      <c r="AX14" s="504"/>
      <c r="AY14" s="505"/>
      <c r="AZ14" s="505"/>
      <c r="BA14" s="505"/>
      <c r="BB14" s="505"/>
      <c r="BC14" s="506"/>
      <c r="BD14" s="507"/>
      <c r="BE14" s="507"/>
      <c r="BF14" s="507"/>
      <c r="BG14" s="507"/>
      <c r="BH14" s="507"/>
      <c r="BI14" s="507"/>
      <c r="BJ14" s="507"/>
      <c r="BK14" s="507"/>
      <c r="BL14" s="507"/>
      <c r="BM14" s="507"/>
      <c r="BN14" s="507"/>
      <c r="BO14" s="507"/>
      <c r="BP14" s="507"/>
      <c r="BQ14" s="508"/>
      <c r="BR14" s="508"/>
      <c r="BT14" s="511" t="s">
        <v>171</v>
      </c>
      <c r="BU14" s="511"/>
      <c r="BV14" s="503"/>
      <c r="BW14" s="503"/>
      <c r="BX14" s="503"/>
      <c r="BY14" s="503"/>
      <c r="BZ14" s="503"/>
      <c r="CA14" s="503"/>
      <c r="CB14" s="87"/>
      <c r="CC14" s="511" t="s">
        <v>171</v>
      </c>
      <c r="CD14" s="511"/>
      <c r="CE14" s="503"/>
      <c r="CF14" s="503"/>
      <c r="CG14" s="503"/>
      <c r="CH14" s="503"/>
      <c r="CI14" s="503"/>
      <c r="CJ14" s="503"/>
      <c r="CK14" s="503"/>
      <c r="CL14" s="503"/>
      <c r="CM14" s="503"/>
      <c r="CN14" s="503"/>
      <c r="CO14" s="503"/>
      <c r="CR14" s="91">
        <v>4</v>
      </c>
      <c r="CS14" s="504"/>
      <c r="CT14" s="505"/>
      <c r="CU14" s="505"/>
      <c r="CV14" s="505"/>
      <c r="CW14" s="505"/>
      <c r="CX14" s="506"/>
      <c r="CY14" s="507"/>
      <c r="CZ14" s="507"/>
      <c r="DA14" s="507"/>
      <c r="DB14" s="507"/>
      <c r="DC14" s="507"/>
      <c r="DD14" s="507"/>
      <c r="DE14" s="507"/>
      <c r="DF14" s="507"/>
      <c r="DG14" s="507"/>
      <c r="DH14" s="507"/>
      <c r="DI14" s="507"/>
      <c r="DJ14" s="507"/>
      <c r="DK14" s="507"/>
      <c r="DL14" s="508"/>
      <c r="DM14" s="508"/>
      <c r="DO14" s="511" t="s">
        <v>171</v>
      </c>
      <c r="DP14" s="511"/>
      <c r="DQ14" s="503"/>
      <c r="DR14" s="503"/>
      <c r="DS14" s="503"/>
      <c r="DT14" s="503"/>
      <c r="DU14" s="503"/>
      <c r="DV14" s="503"/>
      <c r="DW14" s="87"/>
      <c r="DX14" s="511" t="s">
        <v>171</v>
      </c>
      <c r="DY14" s="511"/>
      <c r="DZ14" s="503"/>
      <c r="EA14" s="503"/>
      <c r="EB14" s="503"/>
      <c r="EC14" s="503"/>
      <c r="ED14" s="503"/>
      <c r="EE14" s="503"/>
      <c r="EF14" s="503"/>
      <c r="EG14" s="503"/>
      <c r="EH14" s="503"/>
      <c r="EI14" s="503"/>
      <c r="EJ14" s="503"/>
      <c r="EM14" s="91">
        <v>4</v>
      </c>
      <c r="EN14" s="504"/>
      <c r="EO14" s="505"/>
      <c r="EP14" s="505"/>
      <c r="EQ14" s="505"/>
      <c r="ER14" s="505"/>
      <c r="ES14" s="506"/>
      <c r="ET14" s="507"/>
      <c r="EU14" s="507"/>
      <c r="EV14" s="507"/>
      <c r="EW14" s="507"/>
      <c r="EX14" s="507"/>
      <c r="EY14" s="507"/>
      <c r="EZ14" s="507"/>
      <c r="FA14" s="507"/>
      <c r="FB14" s="507"/>
      <c r="FC14" s="507"/>
      <c r="FD14" s="507"/>
      <c r="FE14" s="507"/>
      <c r="FF14" s="507"/>
      <c r="FG14" s="508"/>
      <c r="FH14" s="508"/>
      <c r="FJ14" s="511" t="s">
        <v>171</v>
      </c>
      <c r="FK14" s="511"/>
      <c r="FL14" s="503"/>
      <c r="FM14" s="503"/>
      <c r="FN14" s="503"/>
      <c r="FO14" s="503"/>
      <c r="FP14" s="503"/>
      <c r="FQ14" s="503"/>
      <c r="FR14" s="87"/>
      <c r="FS14" s="511" t="s">
        <v>171</v>
      </c>
      <c r="FT14" s="511"/>
      <c r="FU14" s="503"/>
      <c r="FV14" s="503"/>
      <c r="FW14" s="503"/>
      <c r="FX14" s="503"/>
      <c r="FY14" s="503"/>
      <c r="FZ14" s="503"/>
      <c r="GA14" s="503"/>
      <c r="GB14" s="503"/>
      <c r="GC14" s="503"/>
      <c r="GD14" s="503"/>
      <c r="GE14" s="503"/>
      <c r="GH14" s="91">
        <v>4</v>
      </c>
      <c r="GI14" s="504"/>
      <c r="GJ14" s="505"/>
      <c r="GK14" s="505"/>
      <c r="GL14" s="505"/>
      <c r="GM14" s="505"/>
      <c r="GN14" s="506"/>
      <c r="GO14" s="507"/>
      <c r="GP14" s="507"/>
      <c r="GQ14" s="507"/>
      <c r="GR14" s="507"/>
      <c r="GS14" s="507"/>
      <c r="GT14" s="507"/>
      <c r="GU14" s="507"/>
      <c r="GV14" s="507"/>
      <c r="GW14" s="507"/>
      <c r="GX14" s="507"/>
      <c r="GY14" s="507"/>
      <c r="GZ14" s="507"/>
      <c r="HA14" s="507"/>
      <c r="HB14" s="508"/>
      <c r="HC14" s="508"/>
      <c r="HE14" s="511" t="s">
        <v>171</v>
      </c>
      <c r="HF14" s="511"/>
      <c r="HG14" s="503"/>
      <c r="HH14" s="503"/>
      <c r="HI14" s="503"/>
      <c r="HJ14" s="503"/>
      <c r="HK14" s="503"/>
      <c r="HL14" s="503"/>
      <c r="HM14" s="87"/>
      <c r="HN14" s="511" t="s">
        <v>171</v>
      </c>
      <c r="HO14" s="511"/>
      <c r="HP14" s="503"/>
      <c r="HQ14" s="503"/>
      <c r="HR14" s="503"/>
      <c r="HS14" s="503"/>
      <c r="HT14" s="503"/>
      <c r="HU14" s="503"/>
      <c r="HV14" s="503"/>
      <c r="HW14" s="503"/>
      <c r="HX14" s="503"/>
      <c r="HY14" s="503"/>
      <c r="HZ14" s="503"/>
    </row>
    <row r="15" spans="1:234" ht="17.149999999999999" customHeight="1" x14ac:dyDescent="0.25">
      <c r="B15" s="89">
        <v>5</v>
      </c>
      <c r="C15" s="499"/>
      <c r="D15" s="500"/>
      <c r="E15" s="500"/>
      <c r="F15" s="500"/>
      <c r="G15" s="500"/>
      <c r="H15" s="501"/>
      <c r="I15" s="502"/>
      <c r="J15" s="502"/>
      <c r="K15" s="502"/>
      <c r="L15" s="502"/>
      <c r="M15" s="502"/>
      <c r="N15" s="502"/>
      <c r="O15" s="502"/>
      <c r="P15" s="502"/>
      <c r="Q15" s="502"/>
      <c r="R15" s="502"/>
      <c r="S15" s="502"/>
      <c r="T15" s="502"/>
      <c r="U15" s="502"/>
      <c r="V15" s="503"/>
      <c r="W15" s="503"/>
      <c r="Y15" s="510" t="s">
        <v>174</v>
      </c>
      <c r="Z15" s="510"/>
      <c r="AA15" s="503"/>
      <c r="AB15" s="503"/>
      <c r="AC15" s="503"/>
      <c r="AD15" s="503"/>
      <c r="AE15" s="503"/>
      <c r="AF15" s="503"/>
      <c r="AG15" s="87"/>
      <c r="AH15" s="510" t="s">
        <v>174</v>
      </c>
      <c r="AI15" s="510"/>
      <c r="AJ15" s="503"/>
      <c r="AK15" s="503"/>
      <c r="AL15" s="503"/>
      <c r="AM15" s="503"/>
      <c r="AN15" s="503"/>
      <c r="AO15" s="503"/>
      <c r="AP15" s="503"/>
      <c r="AQ15" s="503"/>
      <c r="AR15" s="503"/>
      <c r="AS15" s="503"/>
      <c r="AT15" s="503"/>
      <c r="AW15" s="89">
        <v>5</v>
      </c>
      <c r="AX15" s="499"/>
      <c r="AY15" s="500"/>
      <c r="AZ15" s="500"/>
      <c r="BA15" s="500"/>
      <c r="BB15" s="500"/>
      <c r="BC15" s="501"/>
      <c r="BD15" s="502"/>
      <c r="BE15" s="502"/>
      <c r="BF15" s="502"/>
      <c r="BG15" s="502"/>
      <c r="BH15" s="502"/>
      <c r="BI15" s="502"/>
      <c r="BJ15" s="502"/>
      <c r="BK15" s="502"/>
      <c r="BL15" s="502"/>
      <c r="BM15" s="502"/>
      <c r="BN15" s="502"/>
      <c r="BO15" s="502"/>
      <c r="BP15" s="502"/>
      <c r="BQ15" s="503"/>
      <c r="BR15" s="503"/>
      <c r="BT15" s="510" t="s">
        <v>174</v>
      </c>
      <c r="BU15" s="510"/>
      <c r="BV15" s="503"/>
      <c r="BW15" s="503"/>
      <c r="BX15" s="503"/>
      <c r="BY15" s="503"/>
      <c r="BZ15" s="503"/>
      <c r="CA15" s="503"/>
      <c r="CB15" s="87"/>
      <c r="CC15" s="510" t="s">
        <v>174</v>
      </c>
      <c r="CD15" s="510"/>
      <c r="CE15" s="503"/>
      <c r="CF15" s="503"/>
      <c r="CG15" s="503"/>
      <c r="CH15" s="503"/>
      <c r="CI15" s="503"/>
      <c r="CJ15" s="503"/>
      <c r="CK15" s="503"/>
      <c r="CL15" s="503"/>
      <c r="CM15" s="503"/>
      <c r="CN15" s="503"/>
      <c r="CO15" s="503"/>
      <c r="CR15" s="89">
        <v>5</v>
      </c>
      <c r="CS15" s="499"/>
      <c r="CT15" s="500"/>
      <c r="CU15" s="500"/>
      <c r="CV15" s="500"/>
      <c r="CW15" s="500"/>
      <c r="CX15" s="501"/>
      <c r="CY15" s="502"/>
      <c r="CZ15" s="502"/>
      <c r="DA15" s="502"/>
      <c r="DB15" s="502"/>
      <c r="DC15" s="502"/>
      <c r="DD15" s="502"/>
      <c r="DE15" s="502"/>
      <c r="DF15" s="502"/>
      <c r="DG15" s="502"/>
      <c r="DH15" s="502"/>
      <c r="DI15" s="502"/>
      <c r="DJ15" s="502"/>
      <c r="DK15" s="502"/>
      <c r="DL15" s="503"/>
      <c r="DM15" s="503"/>
      <c r="DO15" s="510" t="s">
        <v>174</v>
      </c>
      <c r="DP15" s="510"/>
      <c r="DQ15" s="503"/>
      <c r="DR15" s="503"/>
      <c r="DS15" s="503"/>
      <c r="DT15" s="503"/>
      <c r="DU15" s="503"/>
      <c r="DV15" s="503"/>
      <c r="DW15" s="87"/>
      <c r="DX15" s="510" t="s">
        <v>174</v>
      </c>
      <c r="DY15" s="510"/>
      <c r="DZ15" s="503"/>
      <c r="EA15" s="503"/>
      <c r="EB15" s="503"/>
      <c r="EC15" s="503"/>
      <c r="ED15" s="503"/>
      <c r="EE15" s="503"/>
      <c r="EF15" s="503"/>
      <c r="EG15" s="503"/>
      <c r="EH15" s="503"/>
      <c r="EI15" s="503"/>
      <c r="EJ15" s="503"/>
      <c r="EM15" s="89">
        <v>5</v>
      </c>
      <c r="EN15" s="499"/>
      <c r="EO15" s="500"/>
      <c r="EP15" s="500"/>
      <c r="EQ15" s="500"/>
      <c r="ER15" s="500"/>
      <c r="ES15" s="501"/>
      <c r="ET15" s="502"/>
      <c r="EU15" s="502"/>
      <c r="EV15" s="502"/>
      <c r="EW15" s="502"/>
      <c r="EX15" s="502"/>
      <c r="EY15" s="502"/>
      <c r="EZ15" s="502"/>
      <c r="FA15" s="502"/>
      <c r="FB15" s="502"/>
      <c r="FC15" s="502"/>
      <c r="FD15" s="502"/>
      <c r="FE15" s="502"/>
      <c r="FF15" s="502"/>
      <c r="FG15" s="503"/>
      <c r="FH15" s="503"/>
      <c r="FJ15" s="510" t="s">
        <v>174</v>
      </c>
      <c r="FK15" s="510"/>
      <c r="FL15" s="503"/>
      <c r="FM15" s="503"/>
      <c r="FN15" s="503"/>
      <c r="FO15" s="503"/>
      <c r="FP15" s="503"/>
      <c r="FQ15" s="503"/>
      <c r="FR15" s="87"/>
      <c r="FS15" s="510" t="s">
        <v>174</v>
      </c>
      <c r="FT15" s="510"/>
      <c r="FU15" s="503"/>
      <c r="FV15" s="503"/>
      <c r="FW15" s="503"/>
      <c r="FX15" s="503"/>
      <c r="FY15" s="503"/>
      <c r="FZ15" s="503"/>
      <c r="GA15" s="503"/>
      <c r="GB15" s="503"/>
      <c r="GC15" s="503"/>
      <c r="GD15" s="503"/>
      <c r="GE15" s="503"/>
      <c r="GH15" s="89">
        <v>5</v>
      </c>
      <c r="GI15" s="499"/>
      <c r="GJ15" s="500"/>
      <c r="GK15" s="500"/>
      <c r="GL15" s="500"/>
      <c r="GM15" s="500"/>
      <c r="GN15" s="501"/>
      <c r="GO15" s="502"/>
      <c r="GP15" s="502"/>
      <c r="GQ15" s="502"/>
      <c r="GR15" s="502"/>
      <c r="GS15" s="502"/>
      <c r="GT15" s="502"/>
      <c r="GU15" s="502"/>
      <c r="GV15" s="502"/>
      <c r="GW15" s="502"/>
      <c r="GX15" s="502"/>
      <c r="GY15" s="502"/>
      <c r="GZ15" s="502"/>
      <c r="HA15" s="502"/>
      <c r="HB15" s="503"/>
      <c r="HC15" s="503"/>
      <c r="HE15" s="510" t="s">
        <v>174</v>
      </c>
      <c r="HF15" s="510"/>
      <c r="HG15" s="503"/>
      <c r="HH15" s="503"/>
      <c r="HI15" s="503"/>
      <c r="HJ15" s="503"/>
      <c r="HK15" s="503"/>
      <c r="HL15" s="503"/>
      <c r="HM15" s="87"/>
      <c r="HN15" s="510" t="s">
        <v>174</v>
      </c>
      <c r="HO15" s="510"/>
      <c r="HP15" s="503"/>
      <c r="HQ15" s="503"/>
      <c r="HR15" s="503"/>
      <c r="HS15" s="503"/>
      <c r="HT15" s="503"/>
      <c r="HU15" s="503"/>
      <c r="HV15" s="503"/>
      <c r="HW15" s="503"/>
      <c r="HX15" s="503"/>
      <c r="HY15" s="503"/>
      <c r="HZ15" s="503"/>
    </row>
    <row r="16" spans="1:234" ht="17.149999999999999" customHeight="1" x14ac:dyDescent="0.25">
      <c r="B16" s="91">
        <v>6</v>
      </c>
      <c r="C16" s="504"/>
      <c r="D16" s="505"/>
      <c r="E16" s="505"/>
      <c r="F16" s="505"/>
      <c r="G16" s="505"/>
      <c r="H16" s="506"/>
      <c r="I16" s="507"/>
      <c r="J16" s="507"/>
      <c r="K16" s="507"/>
      <c r="L16" s="507"/>
      <c r="M16" s="507"/>
      <c r="N16" s="507"/>
      <c r="O16" s="507"/>
      <c r="P16" s="507"/>
      <c r="Q16" s="507"/>
      <c r="R16" s="507"/>
      <c r="S16" s="507"/>
      <c r="T16" s="507"/>
      <c r="U16" s="507"/>
      <c r="V16" s="508"/>
      <c r="W16" s="508"/>
      <c r="Y16" s="87"/>
      <c r="Z16" s="87"/>
      <c r="AA16" s="87"/>
      <c r="AB16" s="87"/>
      <c r="AC16" s="87"/>
      <c r="AD16" s="87"/>
      <c r="AE16" s="87"/>
      <c r="AF16" s="87"/>
      <c r="AG16" s="87"/>
      <c r="AH16" s="87"/>
      <c r="AI16" s="87"/>
      <c r="AJ16" s="87"/>
      <c r="AK16" s="87"/>
      <c r="AL16" s="87"/>
      <c r="AM16" s="87"/>
      <c r="AN16" s="87"/>
      <c r="AO16" s="87"/>
      <c r="AW16" s="91">
        <v>6</v>
      </c>
      <c r="AX16" s="504"/>
      <c r="AY16" s="505"/>
      <c r="AZ16" s="505"/>
      <c r="BA16" s="505"/>
      <c r="BB16" s="505"/>
      <c r="BC16" s="506"/>
      <c r="BD16" s="507"/>
      <c r="BE16" s="507"/>
      <c r="BF16" s="507"/>
      <c r="BG16" s="507"/>
      <c r="BH16" s="507"/>
      <c r="BI16" s="507"/>
      <c r="BJ16" s="507"/>
      <c r="BK16" s="507"/>
      <c r="BL16" s="507"/>
      <c r="BM16" s="507"/>
      <c r="BN16" s="507"/>
      <c r="BO16" s="507"/>
      <c r="BP16" s="507"/>
      <c r="BQ16" s="508"/>
      <c r="BR16" s="508"/>
      <c r="BT16" s="87"/>
      <c r="BU16" s="87"/>
      <c r="BV16" s="87"/>
      <c r="BW16" s="87"/>
      <c r="BX16" s="87"/>
      <c r="BY16" s="87"/>
      <c r="BZ16" s="87"/>
      <c r="CA16" s="87"/>
      <c r="CB16" s="87"/>
      <c r="CC16" s="87"/>
      <c r="CD16" s="87"/>
      <c r="CE16" s="87"/>
      <c r="CF16" s="87"/>
      <c r="CG16" s="87"/>
      <c r="CH16" s="87"/>
      <c r="CI16" s="87"/>
      <c r="CJ16" s="87"/>
      <c r="CR16" s="91">
        <v>6</v>
      </c>
      <c r="CS16" s="504"/>
      <c r="CT16" s="505"/>
      <c r="CU16" s="505"/>
      <c r="CV16" s="505"/>
      <c r="CW16" s="505"/>
      <c r="CX16" s="506"/>
      <c r="CY16" s="507"/>
      <c r="CZ16" s="507"/>
      <c r="DA16" s="507"/>
      <c r="DB16" s="507"/>
      <c r="DC16" s="507"/>
      <c r="DD16" s="507"/>
      <c r="DE16" s="507"/>
      <c r="DF16" s="507"/>
      <c r="DG16" s="507"/>
      <c r="DH16" s="507"/>
      <c r="DI16" s="507"/>
      <c r="DJ16" s="507"/>
      <c r="DK16" s="507"/>
      <c r="DL16" s="508"/>
      <c r="DM16" s="508"/>
      <c r="DO16" s="87"/>
      <c r="DP16" s="87"/>
      <c r="DQ16" s="87"/>
      <c r="DR16" s="87"/>
      <c r="DS16" s="87"/>
      <c r="DT16" s="87"/>
      <c r="DU16" s="87"/>
      <c r="DV16" s="87"/>
      <c r="DW16" s="87"/>
      <c r="DX16" s="87"/>
      <c r="DY16" s="87"/>
      <c r="DZ16" s="87"/>
      <c r="EA16" s="87"/>
      <c r="EB16" s="87"/>
      <c r="EC16" s="87"/>
      <c r="ED16" s="87"/>
      <c r="EE16" s="87"/>
      <c r="EM16" s="91">
        <v>6</v>
      </c>
      <c r="EN16" s="504"/>
      <c r="EO16" s="505"/>
      <c r="EP16" s="505"/>
      <c r="EQ16" s="505"/>
      <c r="ER16" s="505"/>
      <c r="ES16" s="506"/>
      <c r="ET16" s="507"/>
      <c r="EU16" s="507"/>
      <c r="EV16" s="507"/>
      <c r="EW16" s="507"/>
      <c r="EX16" s="507"/>
      <c r="EY16" s="507"/>
      <c r="EZ16" s="507"/>
      <c r="FA16" s="507"/>
      <c r="FB16" s="507"/>
      <c r="FC16" s="507"/>
      <c r="FD16" s="507"/>
      <c r="FE16" s="507"/>
      <c r="FF16" s="507"/>
      <c r="FG16" s="508"/>
      <c r="FH16" s="508"/>
      <c r="FJ16" s="87"/>
      <c r="FK16" s="87"/>
      <c r="FL16" s="87"/>
      <c r="FM16" s="87"/>
      <c r="FN16" s="87"/>
      <c r="FO16" s="87"/>
      <c r="FP16" s="87"/>
      <c r="FQ16" s="87"/>
      <c r="FR16" s="87"/>
      <c r="FS16" s="87"/>
      <c r="FT16" s="87"/>
      <c r="FU16" s="87"/>
      <c r="FV16" s="87"/>
      <c r="FW16" s="87"/>
      <c r="FX16" s="87"/>
      <c r="FY16" s="87"/>
      <c r="FZ16" s="87"/>
      <c r="GH16" s="91">
        <v>6</v>
      </c>
      <c r="GI16" s="504"/>
      <c r="GJ16" s="505"/>
      <c r="GK16" s="505"/>
      <c r="GL16" s="505"/>
      <c r="GM16" s="505"/>
      <c r="GN16" s="506"/>
      <c r="GO16" s="507"/>
      <c r="GP16" s="507"/>
      <c r="GQ16" s="507"/>
      <c r="GR16" s="507"/>
      <c r="GS16" s="507"/>
      <c r="GT16" s="507"/>
      <c r="GU16" s="507"/>
      <c r="GV16" s="507"/>
      <c r="GW16" s="507"/>
      <c r="GX16" s="507"/>
      <c r="GY16" s="507"/>
      <c r="GZ16" s="507"/>
      <c r="HA16" s="507"/>
      <c r="HB16" s="508"/>
      <c r="HC16" s="508"/>
      <c r="HE16" s="87"/>
      <c r="HF16" s="87"/>
      <c r="HG16" s="87"/>
      <c r="HH16" s="87"/>
      <c r="HI16" s="87"/>
      <c r="HJ16" s="87"/>
      <c r="HK16" s="87"/>
      <c r="HL16" s="87"/>
      <c r="HM16" s="87"/>
      <c r="HN16" s="87"/>
      <c r="HO16" s="87"/>
      <c r="HP16" s="87"/>
      <c r="HQ16" s="87"/>
      <c r="HR16" s="87"/>
      <c r="HS16" s="87"/>
      <c r="HT16" s="87"/>
      <c r="HU16" s="87"/>
    </row>
    <row r="17" spans="2:234" ht="17.149999999999999" customHeight="1" x14ac:dyDescent="0.25">
      <c r="B17" s="89">
        <v>7</v>
      </c>
      <c r="C17" s="499"/>
      <c r="D17" s="500"/>
      <c r="E17" s="500"/>
      <c r="F17" s="500"/>
      <c r="G17" s="500"/>
      <c r="H17" s="501"/>
      <c r="I17" s="502"/>
      <c r="J17" s="502"/>
      <c r="K17" s="502"/>
      <c r="L17" s="502"/>
      <c r="M17" s="502"/>
      <c r="N17" s="502"/>
      <c r="O17" s="502"/>
      <c r="P17" s="502"/>
      <c r="Q17" s="502"/>
      <c r="R17" s="502"/>
      <c r="S17" s="502"/>
      <c r="T17" s="502"/>
      <c r="U17" s="502"/>
      <c r="V17" s="503"/>
      <c r="W17" s="503"/>
      <c r="Y17" s="509" t="str">
        <f>IF(C3="","",C3&amp;"的武器架")</f>
        <v/>
      </c>
      <c r="Z17" s="509"/>
      <c r="AA17" s="509"/>
      <c r="AB17" s="509"/>
      <c r="AC17" s="509"/>
      <c r="AD17" s="509"/>
      <c r="AE17" s="509"/>
      <c r="AF17" s="509"/>
      <c r="AG17" s="509"/>
      <c r="AH17" s="509"/>
      <c r="AI17" s="509"/>
      <c r="AJ17" s="509"/>
      <c r="AK17" s="509"/>
      <c r="AL17" s="509"/>
      <c r="AM17" s="509"/>
      <c r="AN17" s="509"/>
      <c r="AO17" s="509"/>
      <c r="AP17" s="509"/>
      <c r="AQ17" s="509"/>
      <c r="AR17" s="509"/>
      <c r="AS17" s="509"/>
      <c r="AT17" s="509"/>
      <c r="AW17" s="89">
        <v>7</v>
      </c>
      <c r="AX17" s="499"/>
      <c r="AY17" s="500"/>
      <c r="AZ17" s="500"/>
      <c r="BA17" s="500"/>
      <c r="BB17" s="500"/>
      <c r="BC17" s="501"/>
      <c r="BD17" s="502"/>
      <c r="BE17" s="502"/>
      <c r="BF17" s="502"/>
      <c r="BG17" s="502"/>
      <c r="BH17" s="502"/>
      <c r="BI17" s="502"/>
      <c r="BJ17" s="502"/>
      <c r="BK17" s="502"/>
      <c r="BL17" s="502"/>
      <c r="BM17" s="502"/>
      <c r="BN17" s="502"/>
      <c r="BO17" s="502"/>
      <c r="BP17" s="502"/>
      <c r="BQ17" s="503"/>
      <c r="BR17" s="503"/>
      <c r="BT17" s="509" t="str">
        <f>IF(C4="","",C4&amp;"的武器架")</f>
        <v/>
      </c>
      <c r="BU17" s="509"/>
      <c r="BV17" s="509"/>
      <c r="BW17" s="509"/>
      <c r="BX17" s="509"/>
      <c r="BY17" s="509"/>
      <c r="BZ17" s="509"/>
      <c r="CA17" s="509"/>
      <c r="CB17" s="509"/>
      <c r="CC17" s="509"/>
      <c r="CD17" s="509"/>
      <c r="CE17" s="509"/>
      <c r="CF17" s="509"/>
      <c r="CG17" s="509"/>
      <c r="CH17" s="509"/>
      <c r="CI17" s="509"/>
      <c r="CJ17" s="509"/>
      <c r="CK17" s="509"/>
      <c r="CL17" s="509"/>
      <c r="CM17" s="509"/>
      <c r="CN17" s="509"/>
      <c r="CO17" s="509"/>
      <c r="CR17" s="89">
        <v>7</v>
      </c>
      <c r="CS17" s="499"/>
      <c r="CT17" s="500"/>
      <c r="CU17" s="500"/>
      <c r="CV17" s="500"/>
      <c r="CW17" s="500"/>
      <c r="CX17" s="501"/>
      <c r="CY17" s="502"/>
      <c r="CZ17" s="502"/>
      <c r="DA17" s="502"/>
      <c r="DB17" s="502"/>
      <c r="DC17" s="502"/>
      <c r="DD17" s="502"/>
      <c r="DE17" s="502"/>
      <c r="DF17" s="502"/>
      <c r="DG17" s="502"/>
      <c r="DH17" s="502"/>
      <c r="DI17" s="502"/>
      <c r="DJ17" s="502"/>
      <c r="DK17" s="502"/>
      <c r="DL17" s="503"/>
      <c r="DM17" s="503"/>
      <c r="DO17" s="509" t="str">
        <f>IF(C5="","",C5&amp;"的武器架")</f>
        <v/>
      </c>
      <c r="DP17" s="509"/>
      <c r="DQ17" s="509"/>
      <c r="DR17" s="509"/>
      <c r="DS17" s="509"/>
      <c r="DT17" s="509"/>
      <c r="DU17" s="509"/>
      <c r="DV17" s="509"/>
      <c r="DW17" s="509"/>
      <c r="DX17" s="509"/>
      <c r="DY17" s="509"/>
      <c r="DZ17" s="509"/>
      <c r="EA17" s="509"/>
      <c r="EB17" s="509"/>
      <c r="EC17" s="509"/>
      <c r="ED17" s="509"/>
      <c r="EE17" s="509"/>
      <c r="EF17" s="509"/>
      <c r="EG17" s="509"/>
      <c r="EH17" s="509"/>
      <c r="EI17" s="509"/>
      <c r="EJ17" s="509"/>
      <c r="EM17" s="89">
        <v>7</v>
      </c>
      <c r="EN17" s="499"/>
      <c r="EO17" s="500"/>
      <c r="EP17" s="500"/>
      <c r="EQ17" s="500"/>
      <c r="ER17" s="500"/>
      <c r="ES17" s="501"/>
      <c r="ET17" s="502"/>
      <c r="EU17" s="502"/>
      <c r="EV17" s="502"/>
      <c r="EW17" s="502"/>
      <c r="EX17" s="502"/>
      <c r="EY17" s="502"/>
      <c r="EZ17" s="502"/>
      <c r="FA17" s="502"/>
      <c r="FB17" s="502"/>
      <c r="FC17" s="502"/>
      <c r="FD17" s="502"/>
      <c r="FE17" s="502"/>
      <c r="FF17" s="502"/>
      <c r="FG17" s="503"/>
      <c r="FH17" s="503"/>
      <c r="FJ17" s="509" t="str">
        <f>IF(C6="","",C6&amp;"的武器架")</f>
        <v/>
      </c>
      <c r="FK17" s="509"/>
      <c r="FL17" s="509"/>
      <c r="FM17" s="509"/>
      <c r="FN17" s="509"/>
      <c r="FO17" s="509"/>
      <c r="FP17" s="509"/>
      <c r="FQ17" s="509"/>
      <c r="FR17" s="509"/>
      <c r="FS17" s="509"/>
      <c r="FT17" s="509"/>
      <c r="FU17" s="509"/>
      <c r="FV17" s="509"/>
      <c r="FW17" s="509"/>
      <c r="FX17" s="509"/>
      <c r="FY17" s="509"/>
      <c r="FZ17" s="509"/>
      <c r="GA17" s="509"/>
      <c r="GB17" s="509"/>
      <c r="GC17" s="509"/>
      <c r="GD17" s="509"/>
      <c r="GE17" s="509"/>
      <c r="GH17" s="89">
        <v>7</v>
      </c>
      <c r="GI17" s="499"/>
      <c r="GJ17" s="500"/>
      <c r="GK17" s="500"/>
      <c r="GL17" s="500"/>
      <c r="GM17" s="500"/>
      <c r="GN17" s="501"/>
      <c r="GO17" s="502"/>
      <c r="GP17" s="502"/>
      <c r="GQ17" s="502"/>
      <c r="GR17" s="502"/>
      <c r="GS17" s="502"/>
      <c r="GT17" s="502"/>
      <c r="GU17" s="502"/>
      <c r="GV17" s="502"/>
      <c r="GW17" s="502"/>
      <c r="GX17" s="502"/>
      <c r="GY17" s="502"/>
      <c r="GZ17" s="502"/>
      <c r="HA17" s="502"/>
      <c r="HB17" s="503"/>
      <c r="HC17" s="503"/>
      <c r="HE17" s="509" t="str">
        <f>IF(C7="","",C7&amp;"的武器架")</f>
        <v/>
      </c>
      <c r="HF17" s="509"/>
      <c r="HG17" s="509"/>
      <c r="HH17" s="509"/>
      <c r="HI17" s="509"/>
      <c r="HJ17" s="509"/>
      <c r="HK17" s="509"/>
      <c r="HL17" s="509"/>
      <c r="HM17" s="509"/>
      <c r="HN17" s="509"/>
      <c r="HO17" s="509"/>
      <c r="HP17" s="509"/>
      <c r="HQ17" s="509"/>
      <c r="HR17" s="509"/>
      <c r="HS17" s="509"/>
      <c r="HT17" s="509"/>
      <c r="HU17" s="509"/>
      <c r="HV17" s="509"/>
      <c r="HW17" s="509"/>
      <c r="HX17" s="509"/>
      <c r="HY17" s="509"/>
      <c r="HZ17" s="509"/>
    </row>
    <row r="18" spans="2:234" ht="17.149999999999999" customHeight="1" x14ac:dyDescent="0.3">
      <c r="B18" s="91">
        <v>8</v>
      </c>
      <c r="C18" s="504"/>
      <c r="D18" s="505"/>
      <c r="E18" s="505"/>
      <c r="F18" s="505"/>
      <c r="G18" s="505"/>
      <c r="H18" s="506"/>
      <c r="I18" s="507"/>
      <c r="J18" s="507"/>
      <c r="K18" s="507"/>
      <c r="L18" s="507"/>
      <c r="M18" s="507"/>
      <c r="N18" s="507"/>
      <c r="O18" s="507"/>
      <c r="P18" s="507"/>
      <c r="Q18" s="507"/>
      <c r="R18" s="507"/>
      <c r="S18" s="507"/>
      <c r="T18" s="507"/>
      <c r="U18" s="507"/>
      <c r="V18" s="508"/>
      <c r="W18" s="508"/>
      <c r="Y18" s="87"/>
      <c r="Z18" s="379" t="s">
        <v>106</v>
      </c>
      <c r="AA18" s="379"/>
      <c r="AB18" s="379"/>
      <c r="AC18" s="379"/>
      <c r="AD18" s="379"/>
      <c r="AE18" s="379"/>
      <c r="AF18" s="379" t="s">
        <v>199</v>
      </c>
      <c r="AG18" s="379"/>
      <c r="AH18" s="379"/>
      <c r="AI18" s="379"/>
      <c r="AJ18" s="379"/>
      <c r="AK18" s="379"/>
      <c r="AL18" s="379"/>
      <c r="AM18" s="379"/>
      <c r="AN18" s="379"/>
      <c r="AO18" s="379"/>
      <c r="AP18" s="379"/>
      <c r="AQ18" s="379"/>
      <c r="AR18" s="379"/>
      <c r="AS18" s="379" t="s">
        <v>3081</v>
      </c>
      <c r="AT18" s="379"/>
      <c r="AW18" s="91">
        <v>8</v>
      </c>
      <c r="AX18" s="504"/>
      <c r="AY18" s="505"/>
      <c r="AZ18" s="505"/>
      <c r="BA18" s="505"/>
      <c r="BB18" s="505"/>
      <c r="BC18" s="506"/>
      <c r="BD18" s="507"/>
      <c r="BE18" s="507"/>
      <c r="BF18" s="507"/>
      <c r="BG18" s="507"/>
      <c r="BH18" s="507"/>
      <c r="BI18" s="507"/>
      <c r="BJ18" s="507"/>
      <c r="BK18" s="507"/>
      <c r="BL18" s="507"/>
      <c r="BM18" s="507"/>
      <c r="BN18" s="507"/>
      <c r="BO18" s="507"/>
      <c r="BP18" s="507"/>
      <c r="BQ18" s="508"/>
      <c r="BR18" s="508"/>
      <c r="BT18" s="87"/>
      <c r="BU18" s="379" t="s">
        <v>106</v>
      </c>
      <c r="BV18" s="379"/>
      <c r="BW18" s="379"/>
      <c r="BX18" s="379"/>
      <c r="BY18" s="379"/>
      <c r="BZ18" s="379"/>
      <c r="CA18" s="379" t="s">
        <v>199</v>
      </c>
      <c r="CB18" s="379"/>
      <c r="CC18" s="379"/>
      <c r="CD18" s="379"/>
      <c r="CE18" s="379"/>
      <c r="CF18" s="379"/>
      <c r="CG18" s="379"/>
      <c r="CH18" s="379"/>
      <c r="CI18" s="379"/>
      <c r="CJ18" s="379"/>
      <c r="CK18" s="379"/>
      <c r="CL18" s="379"/>
      <c r="CM18" s="379"/>
      <c r="CN18" s="379" t="s">
        <v>3081</v>
      </c>
      <c r="CO18" s="379"/>
      <c r="CR18" s="91">
        <v>8</v>
      </c>
      <c r="CS18" s="504"/>
      <c r="CT18" s="505"/>
      <c r="CU18" s="505"/>
      <c r="CV18" s="505"/>
      <c r="CW18" s="505"/>
      <c r="CX18" s="506"/>
      <c r="CY18" s="507"/>
      <c r="CZ18" s="507"/>
      <c r="DA18" s="507"/>
      <c r="DB18" s="507"/>
      <c r="DC18" s="507"/>
      <c r="DD18" s="507"/>
      <c r="DE18" s="507"/>
      <c r="DF18" s="507"/>
      <c r="DG18" s="507"/>
      <c r="DH18" s="507"/>
      <c r="DI18" s="507"/>
      <c r="DJ18" s="507"/>
      <c r="DK18" s="507"/>
      <c r="DL18" s="508"/>
      <c r="DM18" s="508"/>
      <c r="DO18" s="87"/>
      <c r="DP18" s="379" t="s">
        <v>106</v>
      </c>
      <c r="DQ18" s="379"/>
      <c r="DR18" s="379"/>
      <c r="DS18" s="379"/>
      <c r="DT18" s="379"/>
      <c r="DU18" s="379"/>
      <c r="DV18" s="379" t="s">
        <v>199</v>
      </c>
      <c r="DW18" s="379"/>
      <c r="DX18" s="379"/>
      <c r="DY18" s="379"/>
      <c r="DZ18" s="379"/>
      <c r="EA18" s="379"/>
      <c r="EB18" s="379"/>
      <c r="EC18" s="379"/>
      <c r="ED18" s="379"/>
      <c r="EE18" s="379"/>
      <c r="EF18" s="379"/>
      <c r="EG18" s="379"/>
      <c r="EH18" s="379"/>
      <c r="EI18" s="379" t="s">
        <v>3081</v>
      </c>
      <c r="EJ18" s="379"/>
      <c r="EM18" s="91">
        <v>8</v>
      </c>
      <c r="EN18" s="504"/>
      <c r="EO18" s="505"/>
      <c r="EP18" s="505"/>
      <c r="EQ18" s="505"/>
      <c r="ER18" s="505"/>
      <c r="ES18" s="506"/>
      <c r="ET18" s="507"/>
      <c r="EU18" s="507"/>
      <c r="EV18" s="507"/>
      <c r="EW18" s="507"/>
      <c r="EX18" s="507"/>
      <c r="EY18" s="507"/>
      <c r="EZ18" s="507"/>
      <c r="FA18" s="507"/>
      <c r="FB18" s="507"/>
      <c r="FC18" s="507"/>
      <c r="FD18" s="507"/>
      <c r="FE18" s="507"/>
      <c r="FF18" s="507"/>
      <c r="FG18" s="508"/>
      <c r="FH18" s="508"/>
      <c r="FJ18" s="87"/>
      <c r="FK18" s="379" t="s">
        <v>106</v>
      </c>
      <c r="FL18" s="379"/>
      <c r="FM18" s="379"/>
      <c r="FN18" s="379"/>
      <c r="FO18" s="379"/>
      <c r="FP18" s="379"/>
      <c r="FQ18" s="379" t="s">
        <v>199</v>
      </c>
      <c r="FR18" s="379"/>
      <c r="FS18" s="379"/>
      <c r="FT18" s="379"/>
      <c r="FU18" s="379"/>
      <c r="FV18" s="379"/>
      <c r="FW18" s="379"/>
      <c r="FX18" s="379"/>
      <c r="FY18" s="379"/>
      <c r="FZ18" s="379"/>
      <c r="GA18" s="379"/>
      <c r="GB18" s="379"/>
      <c r="GC18" s="379"/>
      <c r="GD18" s="379" t="s">
        <v>3081</v>
      </c>
      <c r="GE18" s="379"/>
      <c r="GH18" s="91">
        <v>8</v>
      </c>
      <c r="GI18" s="504"/>
      <c r="GJ18" s="505"/>
      <c r="GK18" s="505"/>
      <c r="GL18" s="505"/>
      <c r="GM18" s="505"/>
      <c r="GN18" s="506"/>
      <c r="GO18" s="507"/>
      <c r="GP18" s="507"/>
      <c r="GQ18" s="507"/>
      <c r="GR18" s="507"/>
      <c r="GS18" s="507"/>
      <c r="GT18" s="507"/>
      <c r="GU18" s="507"/>
      <c r="GV18" s="507"/>
      <c r="GW18" s="507"/>
      <c r="GX18" s="507"/>
      <c r="GY18" s="507"/>
      <c r="GZ18" s="507"/>
      <c r="HA18" s="507"/>
      <c r="HB18" s="508"/>
      <c r="HC18" s="508"/>
      <c r="HE18" s="87"/>
      <c r="HF18" s="379" t="s">
        <v>106</v>
      </c>
      <c r="HG18" s="379"/>
      <c r="HH18" s="379"/>
      <c r="HI18" s="379"/>
      <c r="HJ18" s="379"/>
      <c r="HK18" s="379"/>
      <c r="HL18" s="379" t="s">
        <v>199</v>
      </c>
      <c r="HM18" s="379"/>
      <c r="HN18" s="379"/>
      <c r="HO18" s="379"/>
      <c r="HP18" s="379"/>
      <c r="HQ18" s="379"/>
      <c r="HR18" s="379"/>
      <c r="HS18" s="379"/>
      <c r="HT18" s="379"/>
      <c r="HU18" s="379"/>
      <c r="HV18" s="379"/>
      <c r="HW18" s="379"/>
      <c r="HX18" s="379"/>
      <c r="HY18" s="379" t="s">
        <v>3081</v>
      </c>
      <c r="HZ18" s="379"/>
    </row>
    <row r="19" spans="2:234" ht="17.149999999999999" customHeight="1" x14ac:dyDescent="0.25">
      <c r="B19" s="89">
        <v>9</v>
      </c>
      <c r="C19" s="499"/>
      <c r="D19" s="500"/>
      <c r="E19" s="500"/>
      <c r="F19" s="500"/>
      <c r="G19" s="500"/>
      <c r="H19" s="501"/>
      <c r="I19" s="502"/>
      <c r="J19" s="502"/>
      <c r="K19" s="502"/>
      <c r="L19" s="502"/>
      <c r="M19" s="502"/>
      <c r="N19" s="502"/>
      <c r="O19" s="502"/>
      <c r="P19" s="502"/>
      <c r="Q19" s="502"/>
      <c r="R19" s="502"/>
      <c r="S19" s="502"/>
      <c r="T19" s="502"/>
      <c r="U19" s="502"/>
      <c r="V19" s="503"/>
      <c r="W19" s="503"/>
      <c r="Y19" s="89">
        <v>1</v>
      </c>
      <c r="Z19" s="499"/>
      <c r="AA19" s="500"/>
      <c r="AB19" s="500"/>
      <c r="AC19" s="500"/>
      <c r="AD19" s="500"/>
      <c r="AE19" s="501"/>
      <c r="AF19" s="502"/>
      <c r="AG19" s="502"/>
      <c r="AH19" s="502"/>
      <c r="AI19" s="502"/>
      <c r="AJ19" s="502"/>
      <c r="AK19" s="502"/>
      <c r="AL19" s="502"/>
      <c r="AM19" s="502"/>
      <c r="AN19" s="502"/>
      <c r="AO19" s="502"/>
      <c r="AP19" s="502"/>
      <c r="AQ19" s="502"/>
      <c r="AR19" s="502"/>
      <c r="AS19" s="503"/>
      <c r="AT19" s="503"/>
      <c r="AW19" s="89">
        <v>9</v>
      </c>
      <c r="AX19" s="499"/>
      <c r="AY19" s="500"/>
      <c r="AZ19" s="500"/>
      <c r="BA19" s="500"/>
      <c r="BB19" s="500"/>
      <c r="BC19" s="501"/>
      <c r="BD19" s="502"/>
      <c r="BE19" s="502"/>
      <c r="BF19" s="502"/>
      <c r="BG19" s="502"/>
      <c r="BH19" s="502"/>
      <c r="BI19" s="502"/>
      <c r="BJ19" s="502"/>
      <c r="BK19" s="502"/>
      <c r="BL19" s="502"/>
      <c r="BM19" s="502"/>
      <c r="BN19" s="502"/>
      <c r="BO19" s="502"/>
      <c r="BP19" s="502"/>
      <c r="BQ19" s="503"/>
      <c r="BR19" s="503"/>
      <c r="BT19" s="89">
        <v>1</v>
      </c>
      <c r="BU19" s="499"/>
      <c r="BV19" s="500"/>
      <c r="BW19" s="500"/>
      <c r="BX19" s="500"/>
      <c r="BY19" s="500"/>
      <c r="BZ19" s="501"/>
      <c r="CA19" s="502"/>
      <c r="CB19" s="502"/>
      <c r="CC19" s="502"/>
      <c r="CD19" s="502"/>
      <c r="CE19" s="502"/>
      <c r="CF19" s="502"/>
      <c r="CG19" s="502"/>
      <c r="CH19" s="502"/>
      <c r="CI19" s="502"/>
      <c r="CJ19" s="502"/>
      <c r="CK19" s="502"/>
      <c r="CL19" s="502"/>
      <c r="CM19" s="502"/>
      <c r="CN19" s="503"/>
      <c r="CO19" s="503"/>
      <c r="CR19" s="89">
        <v>9</v>
      </c>
      <c r="CS19" s="499"/>
      <c r="CT19" s="500"/>
      <c r="CU19" s="500"/>
      <c r="CV19" s="500"/>
      <c r="CW19" s="500"/>
      <c r="CX19" s="501"/>
      <c r="CY19" s="502"/>
      <c r="CZ19" s="502"/>
      <c r="DA19" s="502"/>
      <c r="DB19" s="502"/>
      <c r="DC19" s="502"/>
      <c r="DD19" s="502"/>
      <c r="DE19" s="502"/>
      <c r="DF19" s="502"/>
      <c r="DG19" s="502"/>
      <c r="DH19" s="502"/>
      <c r="DI19" s="502"/>
      <c r="DJ19" s="502"/>
      <c r="DK19" s="502"/>
      <c r="DL19" s="503"/>
      <c r="DM19" s="503"/>
      <c r="DO19" s="89">
        <v>1</v>
      </c>
      <c r="DP19" s="499"/>
      <c r="DQ19" s="500"/>
      <c r="DR19" s="500"/>
      <c r="DS19" s="500"/>
      <c r="DT19" s="500"/>
      <c r="DU19" s="501"/>
      <c r="DV19" s="502"/>
      <c r="DW19" s="502"/>
      <c r="DX19" s="502"/>
      <c r="DY19" s="502"/>
      <c r="DZ19" s="502"/>
      <c r="EA19" s="502"/>
      <c r="EB19" s="502"/>
      <c r="EC19" s="502"/>
      <c r="ED19" s="502"/>
      <c r="EE19" s="502"/>
      <c r="EF19" s="502"/>
      <c r="EG19" s="502"/>
      <c r="EH19" s="502"/>
      <c r="EI19" s="503"/>
      <c r="EJ19" s="503"/>
      <c r="EM19" s="89">
        <v>9</v>
      </c>
      <c r="EN19" s="499"/>
      <c r="EO19" s="500"/>
      <c r="EP19" s="500"/>
      <c r="EQ19" s="500"/>
      <c r="ER19" s="500"/>
      <c r="ES19" s="501"/>
      <c r="ET19" s="502"/>
      <c r="EU19" s="502"/>
      <c r="EV19" s="502"/>
      <c r="EW19" s="502"/>
      <c r="EX19" s="502"/>
      <c r="EY19" s="502"/>
      <c r="EZ19" s="502"/>
      <c r="FA19" s="502"/>
      <c r="FB19" s="502"/>
      <c r="FC19" s="502"/>
      <c r="FD19" s="502"/>
      <c r="FE19" s="502"/>
      <c r="FF19" s="502"/>
      <c r="FG19" s="503"/>
      <c r="FH19" s="503"/>
      <c r="FJ19" s="89">
        <v>1</v>
      </c>
      <c r="FK19" s="499"/>
      <c r="FL19" s="500"/>
      <c r="FM19" s="500"/>
      <c r="FN19" s="500"/>
      <c r="FO19" s="500"/>
      <c r="FP19" s="501"/>
      <c r="FQ19" s="502"/>
      <c r="FR19" s="502"/>
      <c r="FS19" s="502"/>
      <c r="FT19" s="502"/>
      <c r="FU19" s="502"/>
      <c r="FV19" s="502"/>
      <c r="FW19" s="502"/>
      <c r="FX19" s="502"/>
      <c r="FY19" s="502"/>
      <c r="FZ19" s="502"/>
      <c r="GA19" s="502"/>
      <c r="GB19" s="502"/>
      <c r="GC19" s="502"/>
      <c r="GD19" s="503"/>
      <c r="GE19" s="503"/>
      <c r="GH19" s="89">
        <v>9</v>
      </c>
      <c r="GI19" s="499"/>
      <c r="GJ19" s="500"/>
      <c r="GK19" s="500"/>
      <c r="GL19" s="500"/>
      <c r="GM19" s="500"/>
      <c r="GN19" s="501"/>
      <c r="GO19" s="502"/>
      <c r="GP19" s="502"/>
      <c r="GQ19" s="502"/>
      <c r="GR19" s="502"/>
      <c r="GS19" s="502"/>
      <c r="GT19" s="502"/>
      <c r="GU19" s="502"/>
      <c r="GV19" s="502"/>
      <c r="GW19" s="502"/>
      <c r="GX19" s="502"/>
      <c r="GY19" s="502"/>
      <c r="GZ19" s="502"/>
      <c r="HA19" s="502"/>
      <c r="HB19" s="503"/>
      <c r="HC19" s="503"/>
      <c r="HE19" s="89">
        <v>1</v>
      </c>
      <c r="HF19" s="499"/>
      <c r="HG19" s="500"/>
      <c r="HH19" s="500"/>
      <c r="HI19" s="500"/>
      <c r="HJ19" s="500"/>
      <c r="HK19" s="501"/>
      <c r="HL19" s="502"/>
      <c r="HM19" s="502"/>
      <c r="HN19" s="502"/>
      <c r="HO19" s="502"/>
      <c r="HP19" s="502"/>
      <c r="HQ19" s="502"/>
      <c r="HR19" s="502"/>
      <c r="HS19" s="502"/>
      <c r="HT19" s="502"/>
      <c r="HU19" s="502"/>
      <c r="HV19" s="502"/>
      <c r="HW19" s="502"/>
      <c r="HX19" s="502"/>
      <c r="HY19" s="503"/>
      <c r="HZ19" s="503"/>
    </row>
    <row r="20" spans="2:234" ht="17.149999999999999" customHeight="1" x14ac:dyDescent="0.25">
      <c r="B20" s="91">
        <v>10</v>
      </c>
      <c r="C20" s="504"/>
      <c r="D20" s="505"/>
      <c r="E20" s="505"/>
      <c r="F20" s="505"/>
      <c r="G20" s="505"/>
      <c r="H20" s="506"/>
      <c r="I20" s="507"/>
      <c r="J20" s="507"/>
      <c r="K20" s="507"/>
      <c r="L20" s="507"/>
      <c r="M20" s="507"/>
      <c r="N20" s="507"/>
      <c r="O20" s="507"/>
      <c r="P20" s="507"/>
      <c r="Q20" s="507"/>
      <c r="R20" s="507"/>
      <c r="S20" s="507"/>
      <c r="T20" s="507"/>
      <c r="U20" s="507"/>
      <c r="V20" s="508"/>
      <c r="W20" s="508"/>
      <c r="Y20" s="91">
        <v>2</v>
      </c>
      <c r="Z20" s="504"/>
      <c r="AA20" s="505"/>
      <c r="AB20" s="505"/>
      <c r="AC20" s="505"/>
      <c r="AD20" s="505"/>
      <c r="AE20" s="506"/>
      <c r="AF20" s="507"/>
      <c r="AG20" s="507"/>
      <c r="AH20" s="507"/>
      <c r="AI20" s="507"/>
      <c r="AJ20" s="507"/>
      <c r="AK20" s="507"/>
      <c r="AL20" s="507"/>
      <c r="AM20" s="507"/>
      <c r="AN20" s="507"/>
      <c r="AO20" s="507"/>
      <c r="AP20" s="507"/>
      <c r="AQ20" s="507"/>
      <c r="AR20" s="507"/>
      <c r="AS20" s="508"/>
      <c r="AT20" s="508"/>
      <c r="AW20" s="91">
        <v>10</v>
      </c>
      <c r="AX20" s="504"/>
      <c r="AY20" s="505"/>
      <c r="AZ20" s="505"/>
      <c r="BA20" s="505"/>
      <c r="BB20" s="505"/>
      <c r="BC20" s="506"/>
      <c r="BD20" s="507"/>
      <c r="BE20" s="507"/>
      <c r="BF20" s="507"/>
      <c r="BG20" s="507"/>
      <c r="BH20" s="507"/>
      <c r="BI20" s="507"/>
      <c r="BJ20" s="507"/>
      <c r="BK20" s="507"/>
      <c r="BL20" s="507"/>
      <c r="BM20" s="507"/>
      <c r="BN20" s="507"/>
      <c r="BO20" s="507"/>
      <c r="BP20" s="507"/>
      <c r="BQ20" s="508"/>
      <c r="BR20" s="508"/>
      <c r="BT20" s="91">
        <v>2</v>
      </c>
      <c r="BU20" s="504"/>
      <c r="BV20" s="505"/>
      <c r="BW20" s="505"/>
      <c r="BX20" s="505"/>
      <c r="BY20" s="505"/>
      <c r="BZ20" s="506"/>
      <c r="CA20" s="507"/>
      <c r="CB20" s="507"/>
      <c r="CC20" s="507"/>
      <c r="CD20" s="507"/>
      <c r="CE20" s="507"/>
      <c r="CF20" s="507"/>
      <c r="CG20" s="507"/>
      <c r="CH20" s="507"/>
      <c r="CI20" s="507"/>
      <c r="CJ20" s="507"/>
      <c r="CK20" s="507"/>
      <c r="CL20" s="507"/>
      <c r="CM20" s="507"/>
      <c r="CN20" s="508"/>
      <c r="CO20" s="508"/>
      <c r="CR20" s="91">
        <v>10</v>
      </c>
      <c r="CS20" s="504"/>
      <c r="CT20" s="505"/>
      <c r="CU20" s="505"/>
      <c r="CV20" s="505"/>
      <c r="CW20" s="505"/>
      <c r="CX20" s="506"/>
      <c r="CY20" s="507"/>
      <c r="CZ20" s="507"/>
      <c r="DA20" s="507"/>
      <c r="DB20" s="507"/>
      <c r="DC20" s="507"/>
      <c r="DD20" s="507"/>
      <c r="DE20" s="507"/>
      <c r="DF20" s="507"/>
      <c r="DG20" s="507"/>
      <c r="DH20" s="507"/>
      <c r="DI20" s="507"/>
      <c r="DJ20" s="507"/>
      <c r="DK20" s="507"/>
      <c r="DL20" s="508"/>
      <c r="DM20" s="508"/>
      <c r="DO20" s="91">
        <v>2</v>
      </c>
      <c r="DP20" s="504"/>
      <c r="DQ20" s="505"/>
      <c r="DR20" s="505"/>
      <c r="DS20" s="505"/>
      <c r="DT20" s="505"/>
      <c r="DU20" s="506"/>
      <c r="DV20" s="507"/>
      <c r="DW20" s="507"/>
      <c r="DX20" s="507"/>
      <c r="DY20" s="507"/>
      <c r="DZ20" s="507"/>
      <c r="EA20" s="507"/>
      <c r="EB20" s="507"/>
      <c r="EC20" s="507"/>
      <c r="ED20" s="507"/>
      <c r="EE20" s="507"/>
      <c r="EF20" s="507"/>
      <c r="EG20" s="507"/>
      <c r="EH20" s="507"/>
      <c r="EI20" s="508"/>
      <c r="EJ20" s="508"/>
      <c r="EM20" s="91">
        <v>10</v>
      </c>
      <c r="EN20" s="504"/>
      <c r="EO20" s="505"/>
      <c r="EP20" s="505"/>
      <c r="EQ20" s="505"/>
      <c r="ER20" s="505"/>
      <c r="ES20" s="506"/>
      <c r="ET20" s="507"/>
      <c r="EU20" s="507"/>
      <c r="EV20" s="507"/>
      <c r="EW20" s="507"/>
      <c r="EX20" s="507"/>
      <c r="EY20" s="507"/>
      <c r="EZ20" s="507"/>
      <c r="FA20" s="507"/>
      <c r="FB20" s="507"/>
      <c r="FC20" s="507"/>
      <c r="FD20" s="507"/>
      <c r="FE20" s="507"/>
      <c r="FF20" s="507"/>
      <c r="FG20" s="508"/>
      <c r="FH20" s="508"/>
      <c r="FJ20" s="91">
        <v>2</v>
      </c>
      <c r="FK20" s="504"/>
      <c r="FL20" s="505"/>
      <c r="FM20" s="505"/>
      <c r="FN20" s="505"/>
      <c r="FO20" s="505"/>
      <c r="FP20" s="506"/>
      <c r="FQ20" s="507"/>
      <c r="FR20" s="507"/>
      <c r="FS20" s="507"/>
      <c r="FT20" s="507"/>
      <c r="FU20" s="507"/>
      <c r="FV20" s="507"/>
      <c r="FW20" s="507"/>
      <c r="FX20" s="507"/>
      <c r="FY20" s="507"/>
      <c r="FZ20" s="507"/>
      <c r="GA20" s="507"/>
      <c r="GB20" s="507"/>
      <c r="GC20" s="507"/>
      <c r="GD20" s="508"/>
      <c r="GE20" s="508"/>
      <c r="GH20" s="91">
        <v>10</v>
      </c>
      <c r="GI20" s="504"/>
      <c r="GJ20" s="505"/>
      <c r="GK20" s="505"/>
      <c r="GL20" s="505"/>
      <c r="GM20" s="505"/>
      <c r="GN20" s="506"/>
      <c r="GO20" s="507"/>
      <c r="GP20" s="507"/>
      <c r="GQ20" s="507"/>
      <c r="GR20" s="507"/>
      <c r="GS20" s="507"/>
      <c r="GT20" s="507"/>
      <c r="GU20" s="507"/>
      <c r="GV20" s="507"/>
      <c r="GW20" s="507"/>
      <c r="GX20" s="507"/>
      <c r="GY20" s="507"/>
      <c r="GZ20" s="507"/>
      <c r="HA20" s="507"/>
      <c r="HB20" s="508"/>
      <c r="HC20" s="508"/>
      <c r="HE20" s="91">
        <v>2</v>
      </c>
      <c r="HF20" s="504"/>
      <c r="HG20" s="505"/>
      <c r="HH20" s="505"/>
      <c r="HI20" s="505"/>
      <c r="HJ20" s="505"/>
      <c r="HK20" s="506"/>
      <c r="HL20" s="507"/>
      <c r="HM20" s="507"/>
      <c r="HN20" s="507"/>
      <c r="HO20" s="507"/>
      <c r="HP20" s="507"/>
      <c r="HQ20" s="507"/>
      <c r="HR20" s="507"/>
      <c r="HS20" s="507"/>
      <c r="HT20" s="507"/>
      <c r="HU20" s="507"/>
      <c r="HV20" s="507"/>
      <c r="HW20" s="507"/>
      <c r="HX20" s="507"/>
      <c r="HY20" s="508"/>
      <c r="HZ20" s="508"/>
    </row>
    <row r="21" spans="2:234" ht="17.149999999999999" customHeight="1" x14ac:dyDescent="0.25">
      <c r="B21" s="89">
        <v>11</v>
      </c>
      <c r="C21" s="499"/>
      <c r="D21" s="500"/>
      <c r="E21" s="500"/>
      <c r="F21" s="500"/>
      <c r="G21" s="500"/>
      <c r="H21" s="501"/>
      <c r="I21" s="502"/>
      <c r="J21" s="502"/>
      <c r="K21" s="502"/>
      <c r="L21" s="502"/>
      <c r="M21" s="502"/>
      <c r="N21" s="502"/>
      <c r="O21" s="502"/>
      <c r="P21" s="502"/>
      <c r="Q21" s="502"/>
      <c r="R21" s="502"/>
      <c r="S21" s="502"/>
      <c r="T21" s="502"/>
      <c r="U21" s="502"/>
      <c r="V21" s="503"/>
      <c r="W21" s="503"/>
      <c r="Y21" s="89">
        <v>3</v>
      </c>
      <c r="Z21" s="499"/>
      <c r="AA21" s="500"/>
      <c r="AB21" s="500"/>
      <c r="AC21" s="500"/>
      <c r="AD21" s="500"/>
      <c r="AE21" s="501"/>
      <c r="AF21" s="502"/>
      <c r="AG21" s="502"/>
      <c r="AH21" s="502"/>
      <c r="AI21" s="502"/>
      <c r="AJ21" s="502"/>
      <c r="AK21" s="502"/>
      <c r="AL21" s="502"/>
      <c r="AM21" s="502"/>
      <c r="AN21" s="502"/>
      <c r="AO21" s="502"/>
      <c r="AP21" s="502"/>
      <c r="AQ21" s="502"/>
      <c r="AR21" s="502"/>
      <c r="AS21" s="503"/>
      <c r="AT21" s="503"/>
      <c r="AW21" s="89">
        <v>11</v>
      </c>
      <c r="AX21" s="499"/>
      <c r="AY21" s="500"/>
      <c r="AZ21" s="500"/>
      <c r="BA21" s="500"/>
      <c r="BB21" s="500"/>
      <c r="BC21" s="501"/>
      <c r="BD21" s="502"/>
      <c r="BE21" s="502"/>
      <c r="BF21" s="502"/>
      <c r="BG21" s="502"/>
      <c r="BH21" s="502"/>
      <c r="BI21" s="502"/>
      <c r="BJ21" s="502"/>
      <c r="BK21" s="502"/>
      <c r="BL21" s="502"/>
      <c r="BM21" s="502"/>
      <c r="BN21" s="502"/>
      <c r="BO21" s="502"/>
      <c r="BP21" s="502"/>
      <c r="BQ21" s="503"/>
      <c r="BR21" s="503"/>
      <c r="BT21" s="89">
        <v>3</v>
      </c>
      <c r="BU21" s="499"/>
      <c r="BV21" s="500"/>
      <c r="BW21" s="500"/>
      <c r="BX21" s="500"/>
      <c r="BY21" s="500"/>
      <c r="BZ21" s="501"/>
      <c r="CA21" s="502"/>
      <c r="CB21" s="502"/>
      <c r="CC21" s="502"/>
      <c r="CD21" s="502"/>
      <c r="CE21" s="502"/>
      <c r="CF21" s="502"/>
      <c r="CG21" s="502"/>
      <c r="CH21" s="502"/>
      <c r="CI21" s="502"/>
      <c r="CJ21" s="502"/>
      <c r="CK21" s="502"/>
      <c r="CL21" s="502"/>
      <c r="CM21" s="502"/>
      <c r="CN21" s="503"/>
      <c r="CO21" s="503"/>
      <c r="CR21" s="89">
        <v>11</v>
      </c>
      <c r="CS21" s="499"/>
      <c r="CT21" s="500"/>
      <c r="CU21" s="500"/>
      <c r="CV21" s="500"/>
      <c r="CW21" s="500"/>
      <c r="CX21" s="501"/>
      <c r="CY21" s="502"/>
      <c r="CZ21" s="502"/>
      <c r="DA21" s="502"/>
      <c r="DB21" s="502"/>
      <c r="DC21" s="502"/>
      <c r="DD21" s="502"/>
      <c r="DE21" s="502"/>
      <c r="DF21" s="502"/>
      <c r="DG21" s="502"/>
      <c r="DH21" s="502"/>
      <c r="DI21" s="502"/>
      <c r="DJ21" s="502"/>
      <c r="DK21" s="502"/>
      <c r="DL21" s="503"/>
      <c r="DM21" s="503"/>
      <c r="DO21" s="89">
        <v>3</v>
      </c>
      <c r="DP21" s="499"/>
      <c r="DQ21" s="500"/>
      <c r="DR21" s="500"/>
      <c r="DS21" s="500"/>
      <c r="DT21" s="500"/>
      <c r="DU21" s="501"/>
      <c r="DV21" s="502"/>
      <c r="DW21" s="502"/>
      <c r="DX21" s="502"/>
      <c r="DY21" s="502"/>
      <c r="DZ21" s="502"/>
      <c r="EA21" s="502"/>
      <c r="EB21" s="502"/>
      <c r="EC21" s="502"/>
      <c r="ED21" s="502"/>
      <c r="EE21" s="502"/>
      <c r="EF21" s="502"/>
      <c r="EG21" s="502"/>
      <c r="EH21" s="502"/>
      <c r="EI21" s="503"/>
      <c r="EJ21" s="503"/>
      <c r="EM21" s="89">
        <v>11</v>
      </c>
      <c r="EN21" s="499"/>
      <c r="EO21" s="500"/>
      <c r="EP21" s="500"/>
      <c r="EQ21" s="500"/>
      <c r="ER21" s="500"/>
      <c r="ES21" s="501"/>
      <c r="ET21" s="502"/>
      <c r="EU21" s="502"/>
      <c r="EV21" s="502"/>
      <c r="EW21" s="502"/>
      <c r="EX21" s="502"/>
      <c r="EY21" s="502"/>
      <c r="EZ21" s="502"/>
      <c r="FA21" s="502"/>
      <c r="FB21" s="502"/>
      <c r="FC21" s="502"/>
      <c r="FD21" s="502"/>
      <c r="FE21" s="502"/>
      <c r="FF21" s="502"/>
      <c r="FG21" s="503"/>
      <c r="FH21" s="503"/>
      <c r="FJ21" s="89">
        <v>3</v>
      </c>
      <c r="FK21" s="499"/>
      <c r="FL21" s="500"/>
      <c r="FM21" s="500"/>
      <c r="FN21" s="500"/>
      <c r="FO21" s="500"/>
      <c r="FP21" s="501"/>
      <c r="FQ21" s="502"/>
      <c r="FR21" s="502"/>
      <c r="FS21" s="502"/>
      <c r="FT21" s="502"/>
      <c r="FU21" s="502"/>
      <c r="FV21" s="502"/>
      <c r="FW21" s="502"/>
      <c r="FX21" s="502"/>
      <c r="FY21" s="502"/>
      <c r="FZ21" s="502"/>
      <c r="GA21" s="502"/>
      <c r="GB21" s="502"/>
      <c r="GC21" s="502"/>
      <c r="GD21" s="503"/>
      <c r="GE21" s="503"/>
      <c r="GH21" s="89">
        <v>11</v>
      </c>
      <c r="GI21" s="499"/>
      <c r="GJ21" s="500"/>
      <c r="GK21" s="500"/>
      <c r="GL21" s="500"/>
      <c r="GM21" s="500"/>
      <c r="GN21" s="501"/>
      <c r="GO21" s="502"/>
      <c r="GP21" s="502"/>
      <c r="GQ21" s="502"/>
      <c r="GR21" s="502"/>
      <c r="GS21" s="502"/>
      <c r="GT21" s="502"/>
      <c r="GU21" s="502"/>
      <c r="GV21" s="502"/>
      <c r="GW21" s="502"/>
      <c r="GX21" s="502"/>
      <c r="GY21" s="502"/>
      <c r="GZ21" s="502"/>
      <c r="HA21" s="502"/>
      <c r="HB21" s="503"/>
      <c r="HC21" s="503"/>
      <c r="HE21" s="89">
        <v>3</v>
      </c>
      <c r="HF21" s="499"/>
      <c r="HG21" s="500"/>
      <c r="HH21" s="500"/>
      <c r="HI21" s="500"/>
      <c r="HJ21" s="500"/>
      <c r="HK21" s="501"/>
      <c r="HL21" s="502"/>
      <c r="HM21" s="502"/>
      <c r="HN21" s="502"/>
      <c r="HO21" s="502"/>
      <c r="HP21" s="502"/>
      <c r="HQ21" s="502"/>
      <c r="HR21" s="502"/>
      <c r="HS21" s="502"/>
      <c r="HT21" s="502"/>
      <c r="HU21" s="502"/>
      <c r="HV21" s="502"/>
      <c r="HW21" s="502"/>
      <c r="HX21" s="502"/>
      <c r="HY21" s="503"/>
      <c r="HZ21" s="503"/>
    </row>
    <row r="22" spans="2:234" ht="17.149999999999999" customHeight="1" x14ac:dyDescent="0.25">
      <c r="B22" s="91">
        <v>12</v>
      </c>
      <c r="C22" s="504"/>
      <c r="D22" s="505"/>
      <c r="E22" s="505"/>
      <c r="F22" s="505"/>
      <c r="G22" s="505"/>
      <c r="H22" s="506"/>
      <c r="I22" s="507"/>
      <c r="J22" s="507"/>
      <c r="K22" s="507"/>
      <c r="L22" s="507"/>
      <c r="M22" s="507"/>
      <c r="N22" s="507"/>
      <c r="O22" s="507"/>
      <c r="P22" s="507"/>
      <c r="Q22" s="507"/>
      <c r="R22" s="507"/>
      <c r="S22" s="507"/>
      <c r="T22" s="507"/>
      <c r="U22" s="507"/>
      <c r="V22" s="508"/>
      <c r="W22" s="508"/>
      <c r="Y22" s="91">
        <v>4</v>
      </c>
      <c r="Z22" s="504"/>
      <c r="AA22" s="505"/>
      <c r="AB22" s="505"/>
      <c r="AC22" s="505"/>
      <c r="AD22" s="505"/>
      <c r="AE22" s="506"/>
      <c r="AF22" s="507"/>
      <c r="AG22" s="507"/>
      <c r="AH22" s="507"/>
      <c r="AI22" s="507"/>
      <c r="AJ22" s="507"/>
      <c r="AK22" s="507"/>
      <c r="AL22" s="507"/>
      <c r="AM22" s="507"/>
      <c r="AN22" s="507"/>
      <c r="AO22" s="507"/>
      <c r="AP22" s="507"/>
      <c r="AQ22" s="507"/>
      <c r="AR22" s="507"/>
      <c r="AS22" s="508"/>
      <c r="AT22" s="508"/>
      <c r="AW22" s="91">
        <v>12</v>
      </c>
      <c r="AX22" s="504"/>
      <c r="AY22" s="505"/>
      <c r="AZ22" s="505"/>
      <c r="BA22" s="505"/>
      <c r="BB22" s="505"/>
      <c r="BC22" s="506"/>
      <c r="BD22" s="507"/>
      <c r="BE22" s="507"/>
      <c r="BF22" s="507"/>
      <c r="BG22" s="507"/>
      <c r="BH22" s="507"/>
      <c r="BI22" s="507"/>
      <c r="BJ22" s="507"/>
      <c r="BK22" s="507"/>
      <c r="BL22" s="507"/>
      <c r="BM22" s="507"/>
      <c r="BN22" s="507"/>
      <c r="BO22" s="507"/>
      <c r="BP22" s="507"/>
      <c r="BQ22" s="508"/>
      <c r="BR22" s="508"/>
      <c r="BT22" s="91">
        <v>4</v>
      </c>
      <c r="BU22" s="504"/>
      <c r="BV22" s="505"/>
      <c r="BW22" s="505"/>
      <c r="BX22" s="505"/>
      <c r="BY22" s="505"/>
      <c r="BZ22" s="506"/>
      <c r="CA22" s="507"/>
      <c r="CB22" s="507"/>
      <c r="CC22" s="507"/>
      <c r="CD22" s="507"/>
      <c r="CE22" s="507"/>
      <c r="CF22" s="507"/>
      <c r="CG22" s="507"/>
      <c r="CH22" s="507"/>
      <c r="CI22" s="507"/>
      <c r="CJ22" s="507"/>
      <c r="CK22" s="507"/>
      <c r="CL22" s="507"/>
      <c r="CM22" s="507"/>
      <c r="CN22" s="508"/>
      <c r="CO22" s="508"/>
      <c r="CR22" s="91">
        <v>12</v>
      </c>
      <c r="CS22" s="504"/>
      <c r="CT22" s="505"/>
      <c r="CU22" s="505"/>
      <c r="CV22" s="505"/>
      <c r="CW22" s="505"/>
      <c r="CX22" s="506"/>
      <c r="CY22" s="507"/>
      <c r="CZ22" s="507"/>
      <c r="DA22" s="507"/>
      <c r="DB22" s="507"/>
      <c r="DC22" s="507"/>
      <c r="DD22" s="507"/>
      <c r="DE22" s="507"/>
      <c r="DF22" s="507"/>
      <c r="DG22" s="507"/>
      <c r="DH22" s="507"/>
      <c r="DI22" s="507"/>
      <c r="DJ22" s="507"/>
      <c r="DK22" s="507"/>
      <c r="DL22" s="508"/>
      <c r="DM22" s="508"/>
      <c r="DO22" s="91">
        <v>4</v>
      </c>
      <c r="DP22" s="504"/>
      <c r="DQ22" s="505"/>
      <c r="DR22" s="505"/>
      <c r="DS22" s="505"/>
      <c r="DT22" s="505"/>
      <c r="DU22" s="506"/>
      <c r="DV22" s="507"/>
      <c r="DW22" s="507"/>
      <c r="DX22" s="507"/>
      <c r="DY22" s="507"/>
      <c r="DZ22" s="507"/>
      <c r="EA22" s="507"/>
      <c r="EB22" s="507"/>
      <c r="EC22" s="507"/>
      <c r="ED22" s="507"/>
      <c r="EE22" s="507"/>
      <c r="EF22" s="507"/>
      <c r="EG22" s="507"/>
      <c r="EH22" s="507"/>
      <c r="EI22" s="508"/>
      <c r="EJ22" s="508"/>
      <c r="EM22" s="91">
        <v>12</v>
      </c>
      <c r="EN22" s="504"/>
      <c r="EO22" s="505"/>
      <c r="EP22" s="505"/>
      <c r="EQ22" s="505"/>
      <c r="ER22" s="505"/>
      <c r="ES22" s="506"/>
      <c r="ET22" s="507"/>
      <c r="EU22" s="507"/>
      <c r="EV22" s="507"/>
      <c r="EW22" s="507"/>
      <c r="EX22" s="507"/>
      <c r="EY22" s="507"/>
      <c r="EZ22" s="507"/>
      <c r="FA22" s="507"/>
      <c r="FB22" s="507"/>
      <c r="FC22" s="507"/>
      <c r="FD22" s="507"/>
      <c r="FE22" s="507"/>
      <c r="FF22" s="507"/>
      <c r="FG22" s="508"/>
      <c r="FH22" s="508"/>
      <c r="FJ22" s="91">
        <v>4</v>
      </c>
      <c r="FK22" s="504"/>
      <c r="FL22" s="505"/>
      <c r="FM22" s="505"/>
      <c r="FN22" s="505"/>
      <c r="FO22" s="505"/>
      <c r="FP22" s="506"/>
      <c r="FQ22" s="507"/>
      <c r="FR22" s="507"/>
      <c r="FS22" s="507"/>
      <c r="FT22" s="507"/>
      <c r="FU22" s="507"/>
      <c r="FV22" s="507"/>
      <c r="FW22" s="507"/>
      <c r="FX22" s="507"/>
      <c r="FY22" s="507"/>
      <c r="FZ22" s="507"/>
      <c r="GA22" s="507"/>
      <c r="GB22" s="507"/>
      <c r="GC22" s="507"/>
      <c r="GD22" s="508"/>
      <c r="GE22" s="508"/>
      <c r="GH22" s="91">
        <v>12</v>
      </c>
      <c r="GI22" s="504"/>
      <c r="GJ22" s="505"/>
      <c r="GK22" s="505"/>
      <c r="GL22" s="505"/>
      <c r="GM22" s="505"/>
      <c r="GN22" s="506"/>
      <c r="GO22" s="507"/>
      <c r="GP22" s="507"/>
      <c r="GQ22" s="507"/>
      <c r="GR22" s="507"/>
      <c r="GS22" s="507"/>
      <c r="GT22" s="507"/>
      <c r="GU22" s="507"/>
      <c r="GV22" s="507"/>
      <c r="GW22" s="507"/>
      <c r="GX22" s="507"/>
      <c r="GY22" s="507"/>
      <c r="GZ22" s="507"/>
      <c r="HA22" s="507"/>
      <c r="HB22" s="508"/>
      <c r="HC22" s="508"/>
      <c r="HE22" s="91">
        <v>4</v>
      </c>
      <c r="HF22" s="504"/>
      <c r="HG22" s="505"/>
      <c r="HH22" s="505"/>
      <c r="HI22" s="505"/>
      <c r="HJ22" s="505"/>
      <c r="HK22" s="506"/>
      <c r="HL22" s="507"/>
      <c r="HM22" s="507"/>
      <c r="HN22" s="507"/>
      <c r="HO22" s="507"/>
      <c r="HP22" s="507"/>
      <c r="HQ22" s="507"/>
      <c r="HR22" s="507"/>
      <c r="HS22" s="507"/>
      <c r="HT22" s="507"/>
      <c r="HU22" s="507"/>
      <c r="HV22" s="507"/>
      <c r="HW22" s="507"/>
      <c r="HX22" s="507"/>
      <c r="HY22" s="508"/>
      <c r="HZ22" s="508"/>
    </row>
    <row r="23" spans="2:234" ht="17.149999999999999" customHeight="1" x14ac:dyDescent="0.25">
      <c r="B23" s="89">
        <v>13</v>
      </c>
      <c r="C23" s="499"/>
      <c r="D23" s="500"/>
      <c r="E23" s="500"/>
      <c r="F23" s="500"/>
      <c r="G23" s="500"/>
      <c r="H23" s="501"/>
      <c r="I23" s="502"/>
      <c r="J23" s="502"/>
      <c r="K23" s="502"/>
      <c r="L23" s="502"/>
      <c r="M23" s="502"/>
      <c r="N23" s="502"/>
      <c r="O23" s="502"/>
      <c r="P23" s="502"/>
      <c r="Q23" s="502"/>
      <c r="R23" s="502"/>
      <c r="S23" s="502"/>
      <c r="T23" s="502"/>
      <c r="U23" s="502"/>
      <c r="V23" s="503"/>
      <c r="W23" s="503"/>
      <c r="Y23" s="89">
        <v>5</v>
      </c>
      <c r="Z23" s="499"/>
      <c r="AA23" s="500"/>
      <c r="AB23" s="500"/>
      <c r="AC23" s="500"/>
      <c r="AD23" s="500"/>
      <c r="AE23" s="501"/>
      <c r="AF23" s="502"/>
      <c r="AG23" s="502"/>
      <c r="AH23" s="502"/>
      <c r="AI23" s="502"/>
      <c r="AJ23" s="502"/>
      <c r="AK23" s="502"/>
      <c r="AL23" s="502"/>
      <c r="AM23" s="502"/>
      <c r="AN23" s="502"/>
      <c r="AO23" s="502"/>
      <c r="AP23" s="502"/>
      <c r="AQ23" s="502"/>
      <c r="AR23" s="502"/>
      <c r="AS23" s="503"/>
      <c r="AT23" s="503"/>
      <c r="AW23" s="89">
        <v>13</v>
      </c>
      <c r="AX23" s="499"/>
      <c r="AY23" s="500"/>
      <c r="AZ23" s="500"/>
      <c r="BA23" s="500"/>
      <c r="BB23" s="500"/>
      <c r="BC23" s="501"/>
      <c r="BD23" s="502"/>
      <c r="BE23" s="502"/>
      <c r="BF23" s="502"/>
      <c r="BG23" s="502"/>
      <c r="BH23" s="502"/>
      <c r="BI23" s="502"/>
      <c r="BJ23" s="502"/>
      <c r="BK23" s="502"/>
      <c r="BL23" s="502"/>
      <c r="BM23" s="502"/>
      <c r="BN23" s="502"/>
      <c r="BO23" s="502"/>
      <c r="BP23" s="502"/>
      <c r="BQ23" s="503"/>
      <c r="BR23" s="503"/>
      <c r="BT23" s="89">
        <v>5</v>
      </c>
      <c r="BU23" s="499"/>
      <c r="BV23" s="500"/>
      <c r="BW23" s="500"/>
      <c r="BX23" s="500"/>
      <c r="BY23" s="500"/>
      <c r="BZ23" s="501"/>
      <c r="CA23" s="502"/>
      <c r="CB23" s="502"/>
      <c r="CC23" s="502"/>
      <c r="CD23" s="502"/>
      <c r="CE23" s="502"/>
      <c r="CF23" s="502"/>
      <c r="CG23" s="502"/>
      <c r="CH23" s="502"/>
      <c r="CI23" s="502"/>
      <c r="CJ23" s="502"/>
      <c r="CK23" s="502"/>
      <c r="CL23" s="502"/>
      <c r="CM23" s="502"/>
      <c r="CN23" s="503"/>
      <c r="CO23" s="503"/>
      <c r="CR23" s="89">
        <v>13</v>
      </c>
      <c r="CS23" s="499"/>
      <c r="CT23" s="500"/>
      <c r="CU23" s="500"/>
      <c r="CV23" s="500"/>
      <c r="CW23" s="500"/>
      <c r="CX23" s="501"/>
      <c r="CY23" s="502"/>
      <c r="CZ23" s="502"/>
      <c r="DA23" s="502"/>
      <c r="DB23" s="502"/>
      <c r="DC23" s="502"/>
      <c r="DD23" s="502"/>
      <c r="DE23" s="502"/>
      <c r="DF23" s="502"/>
      <c r="DG23" s="502"/>
      <c r="DH23" s="502"/>
      <c r="DI23" s="502"/>
      <c r="DJ23" s="502"/>
      <c r="DK23" s="502"/>
      <c r="DL23" s="503"/>
      <c r="DM23" s="503"/>
      <c r="DO23" s="89">
        <v>5</v>
      </c>
      <c r="DP23" s="499"/>
      <c r="DQ23" s="500"/>
      <c r="DR23" s="500"/>
      <c r="DS23" s="500"/>
      <c r="DT23" s="500"/>
      <c r="DU23" s="501"/>
      <c r="DV23" s="502"/>
      <c r="DW23" s="502"/>
      <c r="DX23" s="502"/>
      <c r="DY23" s="502"/>
      <c r="DZ23" s="502"/>
      <c r="EA23" s="502"/>
      <c r="EB23" s="502"/>
      <c r="EC23" s="502"/>
      <c r="ED23" s="502"/>
      <c r="EE23" s="502"/>
      <c r="EF23" s="502"/>
      <c r="EG23" s="502"/>
      <c r="EH23" s="502"/>
      <c r="EI23" s="503"/>
      <c r="EJ23" s="503"/>
      <c r="EM23" s="89">
        <v>13</v>
      </c>
      <c r="EN23" s="499"/>
      <c r="EO23" s="500"/>
      <c r="EP23" s="500"/>
      <c r="EQ23" s="500"/>
      <c r="ER23" s="500"/>
      <c r="ES23" s="501"/>
      <c r="ET23" s="502"/>
      <c r="EU23" s="502"/>
      <c r="EV23" s="502"/>
      <c r="EW23" s="502"/>
      <c r="EX23" s="502"/>
      <c r="EY23" s="502"/>
      <c r="EZ23" s="502"/>
      <c r="FA23" s="502"/>
      <c r="FB23" s="502"/>
      <c r="FC23" s="502"/>
      <c r="FD23" s="502"/>
      <c r="FE23" s="502"/>
      <c r="FF23" s="502"/>
      <c r="FG23" s="503"/>
      <c r="FH23" s="503"/>
      <c r="FJ23" s="89">
        <v>5</v>
      </c>
      <c r="FK23" s="499"/>
      <c r="FL23" s="500"/>
      <c r="FM23" s="500"/>
      <c r="FN23" s="500"/>
      <c r="FO23" s="500"/>
      <c r="FP23" s="501"/>
      <c r="FQ23" s="502"/>
      <c r="FR23" s="502"/>
      <c r="FS23" s="502"/>
      <c r="FT23" s="502"/>
      <c r="FU23" s="502"/>
      <c r="FV23" s="502"/>
      <c r="FW23" s="502"/>
      <c r="FX23" s="502"/>
      <c r="FY23" s="502"/>
      <c r="FZ23" s="502"/>
      <c r="GA23" s="502"/>
      <c r="GB23" s="502"/>
      <c r="GC23" s="502"/>
      <c r="GD23" s="503"/>
      <c r="GE23" s="503"/>
      <c r="GH23" s="89">
        <v>13</v>
      </c>
      <c r="GI23" s="499"/>
      <c r="GJ23" s="500"/>
      <c r="GK23" s="500"/>
      <c r="GL23" s="500"/>
      <c r="GM23" s="500"/>
      <c r="GN23" s="501"/>
      <c r="GO23" s="502"/>
      <c r="GP23" s="502"/>
      <c r="GQ23" s="502"/>
      <c r="GR23" s="502"/>
      <c r="GS23" s="502"/>
      <c r="GT23" s="502"/>
      <c r="GU23" s="502"/>
      <c r="GV23" s="502"/>
      <c r="GW23" s="502"/>
      <c r="GX23" s="502"/>
      <c r="GY23" s="502"/>
      <c r="GZ23" s="502"/>
      <c r="HA23" s="502"/>
      <c r="HB23" s="503"/>
      <c r="HC23" s="503"/>
      <c r="HE23" s="89">
        <v>5</v>
      </c>
      <c r="HF23" s="499"/>
      <c r="HG23" s="500"/>
      <c r="HH23" s="500"/>
      <c r="HI23" s="500"/>
      <c r="HJ23" s="500"/>
      <c r="HK23" s="501"/>
      <c r="HL23" s="502"/>
      <c r="HM23" s="502"/>
      <c r="HN23" s="502"/>
      <c r="HO23" s="502"/>
      <c r="HP23" s="502"/>
      <c r="HQ23" s="502"/>
      <c r="HR23" s="502"/>
      <c r="HS23" s="502"/>
      <c r="HT23" s="502"/>
      <c r="HU23" s="502"/>
      <c r="HV23" s="502"/>
      <c r="HW23" s="502"/>
      <c r="HX23" s="502"/>
      <c r="HY23" s="503"/>
      <c r="HZ23" s="503"/>
    </row>
    <row r="24" spans="2:234" ht="17.149999999999999" customHeight="1" x14ac:dyDescent="0.25">
      <c r="B24" s="91">
        <v>14</v>
      </c>
      <c r="C24" s="504"/>
      <c r="D24" s="505"/>
      <c r="E24" s="505"/>
      <c r="F24" s="505"/>
      <c r="G24" s="505"/>
      <c r="H24" s="506"/>
      <c r="I24" s="507"/>
      <c r="J24" s="507"/>
      <c r="K24" s="507"/>
      <c r="L24" s="507"/>
      <c r="M24" s="507"/>
      <c r="N24" s="507"/>
      <c r="O24" s="507"/>
      <c r="P24" s="507"/>
      <c r="Q24" s="507"/>
      <c r="R24" s="507"/>
      <c r="S24" s="507"/>
      <c r="T24" s="507"/>
      <c r="U24" s="507"/>
      <c r="V24" s="508"/>
      <c r="W24" s="508"/>
      <c r="Y24" s="91">
        <v>6</v>
      </c>
      <c r="Z24" s="504"/>
      <c r="AA24" s="505"/>
      <c r="AB24" s="505"/>
      <c r="AC24" s="505"/>
      <c r="AD24" s="505"/>
      <c r="AE24" s="506"/>
      <c r="AF24" s="507"/>
      <c r="AG24" s="507"/>
      <c r="AH24" s="507"/>
      <c r="AI24" s="507"/>
      <c r="AJ24" s="507"/>
      <c r="AK24" s="507"/>
      <c r="AL24" s="507"/>
      <c r="AM24" s="507"/>
      <c r="AN24" s="507"/>
      <c r="AO24" s="507"/>
      <c r="AP24" s="507"/>
      <c r="AQ24" s="507"/>
      <c r="AR24" s="507"/>
      <c r="AS24" s="508"/>
      <c r="AT24" s="508"/>
      <c r="AW24" s="91">
        <v>14</v>
      </c>
      <c r="AX24" s="504"/>
      <c r="AY24" s="505"/>
      <c r="AZ24" s="505"/>
      <c r="BA24" s="505"/>
      <c r="BB24" s="505"/>
      <c r="BC24" s="506"/>
      <c r="BD24" s="507"/>
      <c r="BE24" s="507"/>
      <c r="BF24" s="507"/>
      <c r="BG24" s="507"/>
      <c r="BH24" s="507"/>
      <c r="BI24" s="507"/>
      <c r="BJ24" s="507"/>
      <c r="BK24" s="507"/>
      <c r="BL24" s="507"/>
      <c r="BM24" s="507"/>
      <c r="BN24" s="507"/>
      <c r="BO24" s="507"/>
      <c r="BP24" s="507"/>
      <c r="BQ24" s="508"/>
      <c r="BR24" s="508"/>
      <c r="BT24" s="91">
        <v>6</v>
      </c>
      <c r="BU24" s="504"/>
      <c r="BV24" s="505"/>
      <c r="BW24" s="505"/>
      <c r="BX24" s="505"/>
      <c r="BY24" s="505"/>
      <c r="BZ24" s="506"/>
      <c r="CA24" s="507"/>
      <c r="CB24" s="507"/>
      <c r="CC24" s="507"/>
      <c r="CD24" s="507"/>
      <c r="CE24" s="507"/>
      <c r="CF24" s="507"/>
      <c r="CG24" s="507"/>
      <c r="CH24" s="507"/>
      <c r="CI24" s="507"/>
      <c r="CJ24" s="507"/>
      <c r="CK24" s="507"/>
      <c r="CL24" s="507"/>
      <c r="CM24" s="507"/>
      <c r="CN24" s="508"/>
      <c r="CO24" s="508"/>
      <c r="CR24" s="91">
        <v>14</v>
      </c>
      <c r="CS24" s="504"/>
      <c r="CT24" s="505"/>
      <c r="CU24" s="505"/>
      <c r="CV24" s="505"/>
      <c r="CW24" s="505"/>
      <c r="CX24" s="506"/>
      <c r="CY24" s="507"/>
      <c r="CZ24" s="507"/>
      <c r="DA24" s="507"/>
      <c r="DB24" s="507"/>
      <c r="DC24" s="507"/>
      <c r="DD24" s="507"/>
      <c r="DE24" s="507"/>
      <c r="DF24" s="507"/>
      <c r="DG24" s="507"/>
      <c r="DH24" s="507"/>
      <c r="DI24" s="507"/>
      <c r="DJ24" s="507"/>
      <c r="DK24" s="507"/>
      <c r="DL24" s="508"/>
      <c r="DM24" s="508"/>
      <c r="DO24" s="91">
        <v>6</v>
      </c>
      <c r="DP24" s="504"/>
      <c r="DQ24" s="505"/>
      <c r="DR24" s="505"/>
      <c r="DS24" s="505"/>
      <c r="DT24" s="505"/>
      <c r="DU24" s="506"/>
      <c r="DV24" s="507"/>
      <c r="DW24" s="507"/>
      <c r="DX24" s="507"/>
      <c r="DY24" s="507"/>
      <c r="DZ24" s="507"/>
      <c r="EA24" s="507"/>
      <c r="EB24" s="507"/>
      <c r="EC24" s="507"/>
      <c r="ED24" s="507"/>
      <c r="EE24" s="507"/>
      <c r="EF24" s="507"/>
      <c r="EG24" s="507"/>
      <c r="EH24" s="507"/>
      <c r="EI24" s="508"/>
      <c r="EJ24" s="508"/>
      <c r="EM24" s="91">
        <v>14</v>
      </c>
      <c r="EN24" s="504"/>
      <c r="EO24" s="505"/>
      <c r="EP24" s="505"/>
      <c r="EQ24" s="505"/>
      <c r="ER24" s="505"/>
      <c r="ES24" s="506"/>
      <c r="ET24" s="507"/>
      <c r="EU24" s="507"/>
      <c r="EV24" s="507"/>
      <c r="EW24" s="507"/>
      <c r="EX24" s="507"/>
      <c r="EY24" s="507"/>
      <c r="EZ24" s="507"/>
      <c r="FA24" s="507"/>
      <c r="FB24" s="507"/>
      <c r="FC24" s="507"/>
      <c r="FD24" s="507"/>
      <c r="FE24" s="507"/>
      <c r="FF24" s="507"/>
      <c r="FG24" s="508"/>
      <c r="FH24" s="508"/>
      <c r="FJ24" s="91">
        <v>6</v>
      </c>
      <c r="FK24" s="504"/>
      <c r="FL24" s="505"/>
      <c r="FM24" s="505"/>
      <c r="FN24" s="505"/>
      <c r="FO24" s="505"/>
      <c r="FP24" s="506"/>
      <c r="FQ24" s="507"/>
      <c r="FR24" s="507"/>
      <c r="FS24" s="507"/>
      <c r="FT24" s="507"/>
      <c r="FU24" s="507"/>
      <c r="FV24" s="507"/>
      <c r="FW24" s="507"/>
      <c r="FX24" s="507"/>
      <c r="FY24" s="507"/>
      <c r="FZ24" s="507"/>
      <c r="GA24" s="507"/>
      <c r="GB24" s="507"/>
      <c r="GC24" s="507"/>
      <c r="GD24" s="508"/>
      <c r="GE24" s="508"/>
      <c r="GH24" s="91">
        <v>14</v>
      </c>
      <c r="GI24" s="504"/>
      <c r="GJ24" s="505"/>
      <c r="GK24" s="505"/>
      <c r="GL24" s="505"/>
      <c r="GM24" s="505"/>
      <c r="GN24" s="506"/>
      <c r="GO24" s="507"/>
      <c r="GP24" s="507"/>
      <c r="GQ24" s="507"/>
      <c r="GR24" s="507"/>
      <c r="GS24" s="507"/>
      <c r="GT24" s="507"/>
      <c r="GU24" s="507"/>
      <c r="GV24" s="507"/>
      <c r="GW24" s="507"/>
      <c r="GX24" s="507"/>
      <c r="GY24" s="507"/>
      <c r="GZ24" s="507"/>
      <c r="HA24" s="507"/>
      <c r="HB24" s="508"/>
      <c r="HC24" s="508"/>
      <c r="HE24" s="91">
        <v>6</v>
      </c>
      <c r="HF24" s="504"/>
      <c r="HG24" s="505"/>
      <c r="HH24" s="505"/>
      <c r="HI24" s="505"/>
      <c r="HJ24" s="505"/>
      <c r="HK24" s="506"/>
      <c r="HL24" s="507"/>
      <c r="HM24" s="507"/>
      <c r="HN24" s="507"/>
      <c r="HO24" s="507"/>
      <c r="HP24" s="507"/>
      <c r="HQ24" s="507"/>
      <c r="HR24" s="507"/>
      <c r="HS24" s="507"/>
      <c r="HT24" s="507"/>
      <c r="HU24" s="507"/>
      <c r="HV24" s="507"/>
      <c r="HW24" s="507"/>
      <c r="HX24" s="507"/>
      <c r="HY24" s="508"/>
      <c r="HZ24" s="508"/>
    </row>
    <row r="25" spans="2:234" ht="17.149999999999999" customHeight="1" x14ac:dyDescent="0.25">
      <c r="B25" s="89">
        <v>15</v>
      </c>
      <c r="C25" s="499"/>
      <c r="D25" s="500"/>
      <c r="E25" s="500"/>
      <c r="F25" s="500"/>
      <c r="G25" s="500"/>
      <c r="H25" s="501"/>
      <c r="I25" s="502"/>
      <c r="J25" s="502"/>
      <c r="K25" s="502"/>
      <c r="L25" s="502"/>
      <c r="M25" s="502"/>
      <c r="N25" s="502"/>
      <c r="O25" s="502"/>
      <c r="P25" s="502"/>
      <c r="Q25" s="502"/>
      <c r="R25" s="502"/>
      <c r="S25" s="502"/>
      <c r="T25" s="502"/>
      <c r="U25" s="502"/>
      <c r="V25" s="503"/>
      <c r="W25" s="503"/>
      <c r="Y25" s="89">
        <v>7</v>
      </c>
      <c r="Z25" s="499"/>
      <c r="AA25" s="500"/>
      <c r="AB25" s="500"/>
      <c r="AC25" s="500"/>
      <c r="AD25" s="500"/>
      <c r="AE25" s="501"/>
      <c r="AF25" s="502"/>
      <c r="AG25" s="502"/>
      <c r="AH25" s="502"/>
      <c r="AI25" s="502"/>
      <c r="AJ25" s="502"/>
      <c r="AK25" s="502"/>
      <c r="AL25" s="502"/>
      <c r="AM25" s="502"/>
      <c r="AN25" s="502"/>
      <c r="AO25" s="502"/>
      <c r="AP25" s="502"/>
      <c r="AQ25" s="502"/>
      <c r="AR25" s="502"/>
      <c r="AS25" s="503"/>
      <c r="AT25" s="503"/>
      <c r="AW25" s="89">
        <v>15</v>
      </c>
      <c r="AX25" s="499"/>
      <c r="AY25" s="500"/>
      <c r="AZ25" s="500"/>
      <c r="BA25" s="500"/>
      <c r="BB25" s="500"/>
      <c r="BC25" s="501"/>
      <c r="BD25" s="502"/>
      <c r="BE25" s="502"/>
      <c r="BF25" s="502"/>
      <c r="BG25" s="502"/>
      <c r="BH25" s="502"/>
      <c r="BI25" s="502"/>
      <c r="BJ25" s="502"/>
      <c r="BK25" s="502"/>
      <c r="BL25" s="502"/>
      <c r="BM25" s="502"/>
      <c r="BN25" s="502"/>
      <c r="BO25" s="502"/>
      <c r="BP25" s="502"/>
      <c r="BQ25" s="503"/>
      <c r="BR25" s="503"/>
      <c r="BT25" s="89">
        <v>7</v>
      </c>
      <c r="BU25" s="499"/>
      <c r="BV25" s="500"/>
      <c r="BW25" s="500"/>
      <c r="BX25" s="500"/>
      <c r="BY25" s="500"/>
      <c r="BZ25" s="501"/>
      <c r="CA25" s="502"/>
      <c r="CB25" s="502"/>
      <c r="CC25" s="502"/>
      <c r="CD25" s="502"/>
      <c r="CE25" s="502"/>
      <c r="CF25" s="502"/>
      <c r="CG25" s="502"/>
      <c r="CH25" s="502"/>
      <c r="CI25" s="502"/>
      <c r="CJ25" s="502"/>
      <c r="CK25" s="502"/>
      <c r="CL25" s="502"/>
      <c r="CM25" s="502"/>
      <c r="CN25" s="503"/>
      <c r="CO25" s="503"/>
      <c r="CR25" s="89">
        <v>15</v>
      </c>
      <c r="CS25" s="499"/>
      <c r="CT25" s="500"/>
      <c r="CU25" s="500"/>
      <c r="CV25" s="500"/>
      <c r="CW25" s="500"/>
      <c r="CX25" s="501"/>
      <c r="CY25" s="502"/>
      <c r="CZ25" s="502"/>
      <c r="DA25" s="502"/>
      <c r="DB25" s="502"/>
      <c r="DC25" s="502"/>
      <c r="DD25" s="502"/>
      <c r="DE25" s="502"/>
      <c r="DF25" s="502"/>
      <c r="DG25" s="502"/>
      <c r="DH25" s="502"/>
      <c r="DI25" s="502"/>
      <c r="DJ25" s="502"/>
      <c r="DK25" s="502"/>
      <c r="DL25" s="503"/>
      <c r="DM25" s="503"/>
      <c r="DO25" s="89">
        <v>7</v>
      </c>
      <c r="DP25" s="499"/>
      <c r="DQ25" s="500"/>
      <c r="DR25" s="500"/>
      <c r="DS25" s="500"/>
      <c r="DT25" s="500"/>
      <c r="DU25" s="501"/>
      <c r="DV25" s="502"/>
      <c r="DW25" s="502"/>
      <c r="DX25" s="502"/>
      <c r="DY25" s="502"/>
      <c r="DZ25" s="502"/>
      <c r="EA25" s="502"/>
      <c r="EB25" s="502"/>
      <c r="EC25" s="502"/>
      <c r="ED25" s="502"/>
      <c r="EE25" s="502"/>
      <c r="EF25" s="502"/>
      <c r="EG25" s="502"/>
      <c r="EH25" s="502"/>
      <c r="EI25" s="503"/>
      <c r="EJ25" s="503"/>
      <c r="EM25" s="89">
        <v>15</v>
      </c>
      <c r="EN25" s="499"/>
      <c r="EO25" s="500"/>
      <c r="EP25" s="500"/>
      <c r="EQ25" s="500"/>
      <c r="ER25" s="500"/>
      <c r="ES25" s="501"/>
      <c r="ET25" s="502"/>
      <c r="EU25" s="502"/>
      <c r="EV25" s="502"/>
      <c r="EW25" s="502"/>
      <c r="EX25" s="502"/>
      <c r="EY25" s="502"/>
      <c r="EZ25" s="502"/>
      <c r="FA25" s="502"/>
      <c r="FB25" s="502"/>
      <c r="FC25" s="502"/>
      <c r="FD25" s="502"/>
      <c r="FE25" s="502"/>
      <c r="FF25" s="502"/>
      <c r="FG25" s="503"/>
      <c r="FH25" s="503"/>
      <c r="FJ25" s="89">
        <v>7</v>
      </c>
      <c r="FK25" s="499"/>
      <c r="FL25" s="500"/>
      <c r="FM25" s="500"/>
      <c r="FN25" s="500"/>
      <c r="FO25" s="500"/>
      <c r="FP25" s="501"/>
      <c r="FQ25" s="502"/>
      <c r="FR25" s="502"/>
      <c r="FS25" s="502"/>
      <c r="FT25" s="502"/>
      <c r="FU25" s="502"/>
      <c r="FV25" s="502"/>
      <c r="FW25" s="502"/>
      <c r="FX25" s="502"/>
      <c r="FY25" s="502"/>
      <c r="FZ25" s="502"/>
      <c r="GA25" s="502"/>
      <c r="GB25" s="502"/>
      <c r="GC25" s="502"/>
      <c r="GD25" s="503"/>
      <c r="GE25" s="503"/>
      <c r="GH25" s="89">
        <v>15</v>
      </c>
      <c r="GI25" s="499"/>
      <c r="GJ25" s="500"/>
      <c r="GK25" s="500"/>
      <c r="GL25" s="500"/>
      <c r="GM25" s="500"/>
      <c r="GN25" s="501"/>
      <c r="GO25" s="502"/>
      <c r="GP25" s="502"/>
      <c r="GQ25" s="502"/>
      <c r="GR25" s="502"/>
      <c r="GS25" s="502"/>
      <c r="GT25" s="502"/>
      <c r="GU25" s="502"/>
      <c r="GV25" s="502"/>
      <c r="GW25" s="502"/>
      <c r="GX25" s="502"/>
      <c r="GY25" s="502"/>
      <c r="GZ25" s="502"/>
      <c r="HA25" s="502"/>
      <c r="HB25" s="503"/>
      <c r="HC25" s="503"/>
      <c r="HE25" s="89">
        <v>7</v>
      </c>
      <c r="HF25" s="499"/>
      <c r="HG25" s="500"/>
      <c r="HH25" s="500"/>
      <c r="HI25" s="500"/>
      <c r="HJ25" s="500"/>
      <c r="HK25" s="501"/>
      <c r="HL25" s="502"/>
      <c r="HM25" s="502"/>
      <c r="HN25" s="502"/>
      <c r="HO25" s="502"/>
      <c r="HP25" s="502"/>
      <c r="HQ25" s="502"/>
      <c r="HR25" s="502"/>
      <c r="HS25" s="502"/>
      <c r="HT25" s="502"/>
      <c r="HU25" s="502"/>
      <c r="HV25" s="502"/>
      <c r="HW25" s="502"/>
      <c r="HX25" s="502"/>
      <c r="HY25" s="503"/>
      <c r="HZ25" s="503"/>
    </row>
    <row r="26" spans="2:234" ht="17.149999999999999" customHeight="1" x14ac:dyDescent="0.25">
      <c r="B26" s="91">
        <v>16</v>
      </c>
      <c r="C26" s="504"/>
      <c r="D26" s="505"/>
      <c r="E26" s="505"/>
      <c r="F26" s="505"/>
      <c r="G26" s="505"/>
      <c r="H26" s="506"/>
      <c r="I26" s="507"/>
      <c r="J26" s="507"/>
      <c r="K26" s="507"/>
      <c r="L26" s="507"/>
      <c r="M26" s="507"/>
      <c r="N26" s="507"/>
      <c r="O26" s="507"/>
      <c r="P26" s="507"/>
      <c r="Q26" s="507"/>
      <c r="R26" s="507"/>
      <c r="S26" s="507"/>
      <c r="T26" s="507"/>
      <c r="U26" s="507"/>
      <c r="V26" s="508"/>
      <c r="W26" s="508"/>
      <c r="Y26" s="91">
        <v>8</v>
      </c>
      <c r="Z26" s="504"/>
      <c r="AA26" s="505"/>
      <c r="AB26" s="505"/>
      <c r="AC26" s="505"/>
      <c r="AD26" s="505"/>
      <c r="AE26" s="506"/>
      <c r="AF26" s="507"/>
      <c r="AG26" s="507"/>
      <c r="AH26" s="507"/>
      <c r="AI26" s="507"/>
      <c r="AJ26" s="507"/>
      <c r="AK26" s="507"/>
      <c r="AL26" s="507"/>
      <c r="AM26" s="507"/>
      <c r="AN26" s="507"/>
      <c r="AO26" s="507"/>
      <c r="AP26" s="507"/>
      <c r="AQ26" s="507"/>
      <c r="AR26" s="507"/>
      <c r="AS26" s="508"/>
      <c r="AT26" s="508"/>
      <c r="AW26" s="91">
        <v>16</v>
      </c>
      <c r="AX26" s="504"/>
      <c r="AY26" s="505"/>
      <c r="AZ26" s="505"/>
      <c r="BA26" s="505"/>
      <c r="BB26" s="505"/>
      <c r="BC26" s="506"/>
      <c r="BD26" s="507"/>
      <c r="BE26" s="507"/>
      <c r="BF26" s="507"/>
      <c r="BG26" s="507"/>
      <c r="BH26" s="507"/>
      <c r="BI26" s="507"/>
      <c r="BJ26" s="507"/>
      <c r="BK26" s="507"/>
      <c r="BL26" s="507"/>
      <c r="BM26" s="507"/>
      <c r="BN26" s="507"/>
      <c r="BO26" s="507"/>
      <c r="BP26" s="507"/>
      <c r="BQ26" s="508"/>
      <c r="BR26" s="508"/>
      <c r="BT26" s="91">
        <v>8</v>
      </c>
      <c r="BU26" s="504"/>
      <c r="BV26" s="505"/>
      <c r="BW26" s="505"/>
      <c r="BX26" s="505"/>
      <c r="BY26" s="505"/>
      <c r="BZ26" s="506"/>
      <c r="CA26" s="507"/>
      <c r="CB26" s="507"/>
      <c r="CC26" s="507"/>
      <c r="CD26" s="507"/>
      <c r="CE26" s="507"/>
      <c r="CF26" s="507"/>
      <c r="CG26" s="507"/>
      <c r="CH26" s="507"/>
      <c r="CI26" s="507"/>
      <c r="CJ26" s="507"/>
      <c r="CK26" s="507"/>
      <c r="CL26" s="507"/>
      <c r="CM26" s="507"/>
      <c r="CN26" s="508"/>
      <c r="CO26" s="508"/>
      <c r="CR26" s="91">
        <v>16</v>
      </c>
      <c r="CS26" s="504"/>
      <c r="CT26" s="505"/>
      <c r="CU26" s="505"/>
      <c r="CV26" s="505"/>
      <c r="CW26" s="505"/>
      <c r="CX26" s="506"/>
      <c r="CY26" s="507"/>
      <c r="CZ26" s="507"/>
      <c r="DA26" s="507"/>
      <c r="DB26" s="507"/>
      <c r="DC26" s="507"/>
      <c r="DD26" s="507"/>
      <c r="DE26" s="507"/>
      <c r="DF26" s="507"/>
      <c r="DG26" s="507"/>
      <c r="DH26" s="507"/>
      <c r="DI26" s="507"/>
      <c r="DJ26" s="507"/>
      <c r="DK26" s="507"/>
      <c r="DL26" s="508"/>
      <c r="DM26" s="508"/>
      <c r="DO26" s="91">
        <v>8</v>
      </c>
      <c r="DP26" s="504"/>
      <c r="DQ26" s="505"/>
      <c r="DR26" s="505"/>
      <c r="DS26" s="505"/>
      <c r="DT26" s="505"/>
      <c r="DU26" s="506"/>
      <c r="DV26" s="507"/>
      <c r="DW26" s="507"/>
      <c r="DX26" s="507"/>
      <c r="DY26" s="507"/>
      <c r="DZ26" s="507"/>
      <c r="EA26" s="507"/>
      <c r="EB26" s="507"/>
      <c r="EC26" s="507"/>
      <c r="ED26" s="507"/>
      <c r="EE26" s="507"/>
      <c r="EF26" s="507"/>
      <c r="EG26" s="507"/>
      <c r="EH26" s="507"/>
      <c r="EI26" s="508"/>
      <c r="EJ26" s="508"/>
      <c r="EM26" s="91">
        <v>16</v>
      </c>
      <c r="EN26" s="504"/>
      <c r="EO26" s="505"/>
      <c r="EP26" s="505"/>
      <c r="EQ26" s="505"/>
      <c r="ER26" s="505"/>
      <c r="ES26" s="506"/>
      <c r="ET26" s="507"/>
      <c r="EU26" s="507"/>
      <c r="EV26" s="507"/>
      <c r="EW26" s="507"/>
      <c r="EX26" s="507"/>
      <c r="EY26" s="507"/>
      <c r="EZ26" s="507"/>
      <c r="FA26" s="507"/>
      <c r="FB26" s="507"/>
      <c r="FC26" s="507"/>
      <c r="FD26" s="507"/>
      <c r="FE26" s="507"/>
      <c r="FF26" s="507"/>
      <c r="FG26" s="508"/>
      <c r="FH26" s="508"/>
      <c r="FJ26" s="91">
        <v>8</v>
      </c>
      <c r="FK26" s="504"/>
      <c r="FL26" s="505"/>
      <c r="FM26" s="505"/>
      <c r="FN26" s="505"/>
      <c r="FO26" s="505"/>
      <c r="FP26" s="506"/>
      <c r="FQ26" s="507"/>
      <c r="FR26" s="507"/>
      <c r="FS26" s="507"/>
      <c r="FT26" s="507"/>
      <c r="FU26" s="507"/>
      <c r="FV26" s="507"/>
      <c r="FW26" s="507"/>
      <c r="FX26" s="507"/>
      <c r="FY26" s="507"/>
      <c r="FZ26" s="507"/>
      <c r="GA26" s="507"/>
      <c r="GB26" s="507"/>
      <c r="GC26" s="507"/>
      <c r="GD26" s="508"/>
      <c r="GE26" s="508"/>
      <c r="GH26" s="91">
        <v>16</v>
      </c>
      <c r="GI26" s="504"/>
      <c r="GJ26" s="505"/>
      <c r="GK26" s="505"/>
      <c r="GL26" s="505"/>
      <c r="GM26" s="505"/>
      <c r="GN26" s="506"/>
      <c r="GO26" s="507"/>
      <c r="GP26" s="507"/>
      <c r="GQ26" s="507"/>
      <c r="GR26" s="507"/>
      <c r="GS26" s="507"/>
      <c r="GT26" s="507"/>
      <c r="GU26" s="507"/>
      <c r="GV26" s="507"/>
      <c r="GW26" s="507"/>
      <c r="GX26" s="507"/>
      <c r="GY26" s="507"/>
      <c r="GZ26" s="507"/>
      <c r="HA26" s="507"/>
      <c r="HB26" s="508"/>
      <c r="HC26" s="508"/>
      <c r="HE26" s="91">
        <v>8</v>
      </c>
      <c r="HF26" s="504"/>
      <c r="HG26" s="505"/>
      <c r="HH26" s="505"/>
      <c r="HI26" s="505"/>
      <c r="HJ26" s="505"/>
      <c r="HK26" s="506"/>
      <c r="HL26" s="507"/>
      <c r="HM26" s="507"/>
      <c r="HN26" s="507"/>
      <c r="HO26" s="507"/>
      <c r="HP26" s="507"/>
      <c r="HQ26" s="507"/>
      <c r="HR26" s="507"/>
      <c r="HS26" s="507"/>
      <c r="HT26" s="507"/>
      <c r="HU26" s="507"/>
      <c r="HV26" s="507"/>
      <c r="HW26" s="507"/>
      <c r="HX26" s="507"/>
      <c r="HY26" s="508"/>
      <c r="HZ26" s="508"/>
    </row>
    <row r="27" spans="2:234" ht="17.149999999999999" customHeight="1" x14ac:dyDescent="0.25">
      <c r="B27" s="89">
        <v>17</v>
      </c>
      <c r="C27" s="499"/>
      <c r="D27" s="500"/>
      <c r="E27" s="500"/>
      <c r="F27" s="500"/>
      <c r="G27" s="500"/>
      <c r="H27" s="501"/>
      <c r="I27" s="502"/>
      <c r="J27" s="502"/>
      <c r="K27" s="502"/>
      <c r="L27" s="502"/>
      <c r="M27" s="502"/>
      <c r="N27" s="502"/>
      <c r="O27" s="502"/>
      <c r="P27" s="502"/>
      <c r="Q27" s="502"/>
      <c r="R27" s="502"/>
      <c r="S27" s="502"/>
      <c r="T27" s="502"/>
      <c r="U27" s="502"/>
      <c r="V27" s="503"/>
      <c r="W27" s="503"/>
      <c r="Y27" s="89">
        <v>9</v>
      </c>
      <c r="Z27" s="499"/>
      <c r="AA27" s="500"/>
      <c r="AB27" s="500"/>
      <c r="AC27" s="500"/>
      <c r="AD27" s="500"/>
      <c r="AE27" s="501"/>
      <c r="AF27" s="502"/>
      <c r="AG27" s="502"/>
      <c r="AH27" s="502"/>
      <c r="AI27" s="502"/>
      <c r="AJ27" s="502"/>
      <c r="AK27" s="502"/>
      <c r="AL27" s="502"/>
      <c r="AM27" s="502"/>
      <c r="AN27" s="502"/>
      <c r="AO27" s="502"/>
      <c r="AP27" s="502"/>
      <c r="AQ27" s="502"/>
      <c r="AR27" s="502"/>
      <c r="AS27" s="503"/>
      <c r="AT27" s="503"/>
      <c r="AW27" s="89">
        <v>17</v>
      </c>
      <c r="AX27" s="499"/>
      <c r="AY27" s="500"/>
      <c r="AZ27" s="500"/>
      <c r="BA27" s="500"/>
      <c r="BB27" s="500"/>
      <c r="BC27" s="501"/>
      <c r="BD27" s="502"/>
      <c r="BE27" s="502"/>
      <c r="BF27" s="502"/>
      <c r="BG27" s="502"/>
      <c r="BH27" s="502"/>
      <c r="BI27" s="502"/>
      <c r="BJ27" s="502"/>
      <c r="BK27" s="502"/>
      <c r="BL27" s="502"/>
      <c r="BM27" s="502"/>
      <c r="BN27" s="502"/>
      <c r="BO27" s="502"/>
      <c r="BP27" s="502"/>
      <c r="BQ27" s="503"/>
      <c r="BR27" s="503"/>
      <c r="BT27" s="89">
        <v>9</v>
      </c>
      <c r="BU27" s="499"/>
      <c r="BV27" s="500"/>
      <c r="BW27" s="500"/>
      <c r="BX27" s="500"/>
      <c r="BY27" s="500"/>
      <c r="BZ27" s="501"/>
      <c r="CA27" s="502"/>
      <c r="CB27" s="502"/>
      <c r="CC27" s="502"/>
      <c r="CD27" s="502"/>
      <c r="CE27" s="502"/>
      <c r="CF27" s="502"/>
      <c r="CG27" s="502"/>
      <c r="CH27" s="502"/>
      <c r="CI27" s="502"/>
      <c r="CJ27" s="502"/>
      <c r="CK27" s="502"/>
      <c r="CL27" s="502"/>
      <c r="CM27" s="502"/>
      <c r="CN27" s="503"/>
      <c r="CO27" s="503"/>
      <c r="CR27" s="89">
        <v>17</v>
      </c>
      <c r="CS27" s="499"/>
      <c r="CT27" s="500"/>
      <c r="CU27" s="500"/>
      <c r="CV27" s="500"/>
      <c r="CW27" s="500"/>
      <c r="CX27" s="501"/>
      <c r="CY27" s="502"/>
      <c r="CZ27" s="502"/>
      <c r="DA27" s="502"/>
      <c r="DB27" s="502"/>
      <c r="DC27" s="502"/>
      <c r="DD27" s="502"/>
      <c r="DE27" s="502"/>
      <c r="DF27" s="502"/>
      <c r="DG27" s="502"/>
      <c r="DH27" s="502"/>
      <c r="DI27" s="502"/>
      <c r="DJ27" s="502"/>
      <c r="DK27" s="502"/>
      <c r="DL27" s="503"/>
      <c r="DM27" s="503"/>
      <c r="DO27" s="89">
        <v>9</v>
      </c>
      <c r="DP27" s="499"/>
      <c r="DQ27" s="500"/>
      <c r="DR27" s="500"/>
      <c r="DS27" s="500"/>
      <c r="DT27" s="500"/>
      <c r="DU27" s="501"/>
      <c r="DV27" s="502"/>
      <c r="DW27" s="502"/>
      <c r="DX27" s="502"/>
      <c r="DY27" s="502"/>
      <c r="DZ27" s="502"/>
      <c r="EA27" s="502"/>
      <c r="EB27" s="502"/>
      <c r="EC27" s="502"/>
      <c r="ED27" s="502"/>
      <c r="EE27" s="502"/>
      <c r="EF27" s="502"/>
      <c r="EG27" s="502"/>
      <c r="EH27" s="502"/>
      <c r="EI27" s="503"/>
      <c r="EJ27" s="503"/>
      <c r="EM27" s="89">
        <v>17</v>
      </c>
      <c r="EN27" s="499"/>
      <c r="EO27" s="500"/>
      <c r="EP27" s="500"/>
      <c r="EQ27" s="500"/>
      <c r="ER27" s="500"/>
      <c r="ES27" s="501"/>
      <c r="ET27" s="502"/>
      <c r="EU27" s="502"/>
      <c r="EV27" s="502"/>
      <c r="EW27" s="502"/>
      <c r="EX27" s="502"/>
      <c r="EY27" s="502"/>
      <c r="EZ27" s="502"/>
      <c r="FA27" s="502"/>
      <c r="FB27" s="502"/>
      <c r="FC27" s="502"/>
      <c r="FD27" s="502"/>
      <c r="FE27" s="502"/>
      <c r="FF27" s="502"/>
      <c r="FG27" s="503"/>
      <c r="FH27" s="503"/>
      <c r="FJ27" s="89">
        <v>9</v>
      </c>
      <c r="FK27" s="499"/>
      <c r="FL27" s="500"/>
      <c r="FM27" s="500"/>
      <c r="FN27" s="500"/>
      <c r="FO27" s="500"/>
      <c r="FP27" s="501"/>
      <c r="FQ27" s="502"/>
      <c r="FR27" s="502"/>
      <c r="FS27" s="502"/>
      <c r="FT27" s="502"/>
      <c r="FU27" s="502"/>
      <c r="FV27" s="502"/>
      <c r="FW27" s="502"/>
      <c r="FX27" s="502"/>
      <c r="FY27" s="502"/>
      <c r="FZ27" s="502"/>
      <c r="GA27" s="502"/>
      <c r="GB27" s="502"/>
      <c r="GC27" s="502"/>
      <c r="GD27" s="503"/>
      <c r="GE27" s="503"/>
      <c r="GH27" s="89">
        <v>17</v>
      </c>
      <c r="GI27" s="499"/>
      <c r="GJ27" s="500"/>
      <c r="GK27" s="500"/>
      <c r="GL27" s="500"/>
      <c r="GM27" s="500"/>
      <c r="GN27" s="501"/>
      <c r="GO27" s="502"/>
      <c r="GP27" s="502"/>
      <c r="GQ27" s="502"/>
      <c r="GR27" s="502"/>
      <c r="GS27" s="502"/>
      <c r="GT27" s="502"/>
      <c r="GU27" s="502"/>
      <c r="GV27" s="502"/>
      <c r="GW27" s="502"/>
      <c r="GX27" s="502"/>
      <c r="GY27" s="502"/>
      <c r="GZ27" s="502"/>
      <c r="HA27" s="502"/>
      <c r="HB27" s="503"/>
      <c r="HC27" s="503"/>
      <c r="HE27" s="89">
        <v>9</v>
      </c>
      <c r="HF27" s="499"/>
      <c r="HG27" s="500"/>
      <c r="HH27" s="500"/>
      <c r="HI27" s="500"/>
      <c r="HJ27" s="500"/>
      <c r="HK27" s="501"/>
      <c r="HL27" s="502"/>
      <c r="HM27" s="502"/>
      <c r="HN27" s="502"/>
      <c r="HO27" s="502"/>
      <c r="HP27" s="502"/>
      <c r="HQ27" s="502"/>
      <c r="HR27" s="502"/>
      <c r="HS27" s="502"/>
      <c r="HT27" s="502"/>
      <c r="HU27" s="502"/>
      <c r="HV27" s="502"/>
      <c r="HW27" s="502"/>
      <c r="HX27" s="502"/>
      <c r="HY27" s="503"/>
      <c r="HZ27" s="503"/>
    </row>
    <row r="28" spans="2:234" ht="17.149999999999999" customHeight="1" x14ac:dyDescent="0.25">
      <c r="B28" s="91">
        <v>18</v>
      </c>
      <c r="C28" s="504"/>
      <c r="D28" s="505"/>
      <c r="E28" s="505"/>
      <c r="F28" s="505"/>
      <c r="G28" s="505"/>
      <c r="H28" s="506"/>
      <c r="I28" s="507"/>
      <c r="J28" s="507"/>
      <c r="K28" s="507"/>
      <c r="L28" s="507"/>
      <c r="M28" s="507"/>
      <c r="N28" s="507"/>
      <c r="O28" s="507"/>
      <c r="P28" s="507"/>
      <c r="Q28" s="507"/>
      <c r="R28" s="507"/>
      <c r="S28" s="507"/>
      <c r="T28" s="507"/>
      <c r="U28" s="507"/>
      <c r="V28" s="508"/>
      <c r="W28" s="508"/>
      <c r="Y28" s="91">
        <v>10</v>
      </c>
      <c r="Z28" s="504"/>
      <c r="AA28" s="505"/>
      <c r="AB28" s="505"/>
      <c r="AC28" s="505"/>
      <c r="AD28" s="505"/>
      <c r="AE28" s="506"/>
      <c r="AF28" s="507"/>
      <c r="AG28" s="507"/>
      <c r="AH28" s="507"/>
      <c r="AI28" s="507"/>
      <c r="AJ28" s="507"/>
      <c r="AK28" s="507"/>
      <c r="AL28" s="507"/>
      <c r="AM28" s="507"/>
      <c r="AN28" s="507"/>
      <c r="AO28" s="507"/>
      <c r="AP28" s="507"/>
      <c r="AQ28" s="507"/>
      <c r="AR28" s="507"/>
      <c r="AS28" s="508"/>
      <c r="AT28" s="508"/>
      <c r="AW28" s="91">
        <v>18</v>
      </c>
      <c r="AX28" s="504"/>
      <c r="AY28" s="505"/>
      <c r="AZ28" s="505"/>
      <c r="BA28" s="505"/>
      <c r="BB28" s="505"/>
      <c r="BC28" s="506"/>
      <c r="BD28" s="507"/>
      <c r="BE28" s="507"/>
      <c r="BF28" s="507"/>
      <c r="BG28" s="507"/>
      <c r="BH28" s="507"/>
      <c r="BI28" s="507"/>
      <c r="BJ28" s="507"/>
      <c r="BK28" s="507"/>
      <c r="BL28" s="507"/>
      <c r="BM28" s="507"/>
      <c r="BN28" s="507"/>
      <c r="BO28" s="507"/>
      <c r="BP28" s="507"/>
      <c r="BQ28" s="508"/>
      <c r="BR28" s="508"/>
      <c r="BT28" s="91">
        <v>10</v>
      </c>
      <c r="BU28" s="504"/>
      <c r="BV28" s="505"/>
      <c r="BW28" s="505"/>
      <c r="BX28" s="505"/>
      <c r="BY28" s="505"/>
      <c r="BZ28" s="506"/>
      <c r="CA28" s="507"/>
      <c r="CB28" s="507"/>
      <c r="CC28" s="507"/>
      <c r="CD28" s="507"/>
      <c r="CE28" s="507"/>
      <c r="CF28" s="507"/>
      <c r="CG28" s="507"/>
      <c r="CH28" s="507"/>
      <c r="CI28" s="507"/>
      <c r="CJ28" s="507"/>
      <c r="CK28" s="507"/>
      <c r="CL28" s="507"/>
      <c r="CM28" s="507"/>
      <c r="CN28" s="508"/>
      <c r="CO28" s="508"/>
      <c r="CR28" s="91">
        <v>18</v>
      </c>
      <c r="CS28" s="504"/>
      <c r="CT28" s="505"/>
      <c r="CU28" s="505"/>
      <c r="CV28" s="505"/>
      <c r="CW28" s="505"/>
      <c r="CX28" s="506"/>
      <c r="CY28" s="507"/>
      <c r="CZ28" s="507"/>
      <c r="DA28" s="507"/>
      <c r="DB28" s="507"/>
      <c r="DC28" s="507"/>
      <c r="DD28" s="507"/>
      <c r="DE28" s="507"/>
      <c r="DF28" s="507"/>
      <c r="DG28" s="507"/>
      <c r="DH28" s="507"/>
      <c r="DI28" s="507"/>
      <c r="DJ28" s="507"/>
      <c r="DK28" s="507"/>
      <c r="DL28" s="508"/>
      <c r="DM28" s="508"/>
      <c r="DO28" s="91">
        <v>10</v>
      </c>
      <c r="DP28" s="504"/>
      <c r="DQ28" s="505"/>
      <c r="DR28" s="505"/>
      <c r="DS28" s="505"/>
      <c r="DT28" s="505"/>
      <c r="DU28" s="506"/>
      <c r="DV28" s="507"/>
      <c r="DW28" s="507"/>
      <c r="DX28" s="507"/>
      <c r="DY28" s="507"/>
      <c r="DZ28" s="507"/>
      <c r="EA28" s="507"/>
      <c r="EB28" s="507"/>
      <c r="EC28" s="507"/>
      <c r="ED28" s="507"/>
      <c r="EE28" s="507"/>
      <c r="EF28" s="507"/>
      <c r="EG28" s="507"/>
      <c r="EH28" s="507"/>
      <c r="EI28" s="508"/>
      <c r="EJ28" s="508"/>
      <c r="EM28" s="91">
        <v>18</v>
      </c>
      <c r="EN28" s="504"/>
      <c r="EO28" s="505"/>
      <c r="EP28" s="505"/>
      <c r="EQ28" s="505"/>
      <c r="ER28" s="505"/>
      <c r="ES28" s="506"/>
      <c r="ET28" s="507"/>
      <c r="EU28" s="507"/>
      <c r="EV28" s="507"/>
      <c r="EW28" s="507"/>
      <c r="EX28" s="507"/>
      <c r="EY28" s="507"/>
      <c r="EZ28" s="507"/>
      <c r="FA28" s="507"/>
      <c r="FB28" s="507"/>
      <c r="FC28" s="507"/>
      <c r="FD28" s="507"/>
      <c r="FE28" s="507"/>
      <c r="FF28" s="507"/>
      <c r="FG28" s="508"/>
      <c r="FH28" s="508"/>
      <c r="FJ28" s="91">
        <v>10</v>
      </c>
      <c r="FK28" s="504"/>
      <c r="FL28" s="505"/>
      <c r="FM28" s="505"/>
      <c r="FN28" s="505"/>
      <c r="FO28" s="505"/>
      <c r="FP28" s="506"/>
      <c r="FQ28" s="507"/>
      <c r="FR28" s="507"/>
      <c r="FS28" s="507"/>
      <c r="FT28" s="507"/>
      <c r="FU28" s="507"/>
      <c r="FV28" s="507"/>
      <c r="FW28" s="507"/>
      <c r="FX28" s="507"/>
      <c r="FY28" s="507"/>
      <c r="FZ28" s="507"/>
      <c r="GA28" s="507"/>
      <c r="GB28" s="507"/>
      <c r="GC28" s="507"/>
      <c r="GD28" s="508"/>
      <c r="GE28" s="508"/>
      <c r="GH28" s="91">
        <v>18</v>
      </c>
      <c r="GI28" s="504"/>
      <c r="GJ28" s="505"/>
      <c r="GK28" s="505"/>
      <c r="GL28" s="505"/>
      <c r="GM28" s="505"/>
      <c r="GN28" s="506"/>
      <c r="GO28" s="507"/>
      <c r="GP28" s="507"/>
      <c r="GQ28" s="507"/>
      <c r="GR28" s="507"/>
      <c r="GS28" s="507"/>
      <c r="GT28" s="507"/>
      <c r="GU28" s="507"/>
      <c r="GV28" s="507"/>
      <c r="GW28" s="507"/>
      <c r="GX28" s="507"/>
      <c r="GY28" s="507"/>
      <c r="GZ28" s="507"/>
      <c r="HA28" s="507"/>
      <c r="HB28" s="508"/>
      <c r="HC28" s="508"/>
      <c r="HE28" s="91">
        <v>10</v>
      </c>
      <c r="HF28" s="504"/>
      <c r="HG28" s="505"/>
      <c r="HH28" s="505"/>
      <c r="HI28" s="505"/>
      <c r="HJ28" s="505"/>
      <c r="HK28" s="506"/>
      <c r="HL28" s="507"/>
      <c r="HM28" s="507"/>
      <c r="HN28" s="507"/>
      <c r="HO28" s="507"/>
      <c r="HP28" s="507"/>
      <c r="HQ28" s="507"/>
      <c r="HR28" s="507"/>
      <c r="HS28" s="507"/>
      <c r="HT28" s="507"/>
      <c r="HU28" s="507"/>
      <c r="HV28" s="507"/>
      <c r="HW28" s="507"/>
      <c r="HX28" s="507"/>
      <c r="HY28" s="508"/>
      <c r="HZ28" s="508"/>
    </row>
    <row r="29" spans="2:234" ht="17.149999999999999" customHeight="1" x14ac:dyDescent="0.25">
      <c r="B29" s="89">
        <v>19</v>
      </c>
      <c r="C29" s="499"/>
      <c r="D29" s="500"/>
      <c r="E29" s="500"/>
      <c r="F29" s="500"/>
      <c r="G29" s="500"/>
      <c r="H29" s="501"/>
      <c r="I29" s="502"/>
      <c r="J29" s="502"/>
      <c r="K29" s="502"/>
      <c r="L29" s="502"/>
      <c r="M29" s="502"/>
      <c r="N29" s="502"/>
      <c r="O29" s="502"/>
      <c r="P29" s="502"/>
      <c r="Q29" s="502"/>
      <c r="R29" s="502"/>
      <c r="S29" s="502"/>
      <c r="T29" s="502"/>
      <c r="U29" s="502"/>
      <c r="V29" s="503"/>
      <c r="W29" s="503"/>
      <c r="Y29" s="89">
        <v>11</v>
      </c>
      <c r="Z29" s="499"/>
      <c r="AA29" s="500"/>
      <c r="AB29" s="500"/>
      <c r="AC29" s="500"/>
      <c r="AD29" s="500"/>
      <c r="AE29" s="501"/>
      <c r="AF29" s="502"/>
      <c r="AG29" s="502"/>
      <c r="AH29" s="502"/>
      <c r="AI29" s="502"/>
      <c r="AJ29" s="502"/>
      <c r="AK29" s="502"/>
      <c r="AL29" s="502"/>
      <c r="AM29" s="502"/>
      <c r="AN29" s="502"/>
      <c r="AO29" s="502"/>
      <c r="AP29" s="502"/>
      <c r="AQ29" s="502"/>
      <c r="AR29" s="502"/>
      <c r="AS29" s="503"/>
      <c r="AT29" s="503"/>
      <c r="AW29" s="89">
        <v>19</v>
      </c>
      <c r="AX29" s="499"/>
      <c r="AY29" s="500"/>
      <c r="AZ29" s="500"/>
      <c r="BA29" s="500"/>
      <c r="BB29" s="500"/>
      <c r="BC29" s="501"/>
      <c r="BD29" s="502"/>
      <c r="BE29" s="502"/>
      <c r="BF29" s="502"/>
      <c r="BG29" s="502"/>
      <c r="BH29" s="502"/>
      <c r="BI29" s="502"/>
      <c r="BJ29" s="502"/>
      <c r="BK29" s="502"/>
      <c r="BL29" s="502"/>
      <c r="BM29" s="502"/>
      <c r="BN29" s="502"/>
      <c r="BO29" s="502"/>
      <c r="BP29" s="502"/>
      <c r="BQ29" s="503"/>
      <c r="BR29" s="503"/>
      <c r="BT29" s="89">
        <v>11</v>
      </c>
      <c r="BU29" s="499"/>
      <c r="BV29" s="500"/>
      <c r="BW29" s="500"/>
      <c r="BX29" s="500"/>
      <c r="BY29" s="500"/>
      <c r="BZ29" s="501"/>
      <c r="CA29" s="502"/>
      <c r="CB29" s="502"/>
      <c r="CC29" s="502"/>
      <c r="CD29" s="502"/>
      <c r="CE29" s="502"/>
      <c r="CF29" s="502"/>
      <c r="CG29" s="502"/>
      <c r="CH29" s="502"/>
      <c r="CI29" s="502"/>
      <c r="CJ29" s="502"/>
      <c r="CK29" s="502"/>
      <c r="CL29" s="502"/>
      <c r="CM29" s="502"/>
      <c r="CN29" s="503"/>
      <c r="CO29" s="503"/>
      <c r="CR29" s="89">
        <v>19</v>
      </c>
      <c r="CS29" s="499"/>
      <c r="CT29" s="500"/>
      <c r="CU29" s="500"/>
      <c r="CV29" s="500"/>
      <c r="CW29" s="500"/>
      <c r="CX29" s="501"/>
      <c r="CY29" s="502"/>
      <c r="CZ29" s="502"/>
      <c r="DA29" s="502"/>
      <c r="DB29" s="502"/>
      <c r="DC29" s="502"/>
      <c r="DD29" s="502"/>
      <c r="DE29" s="502"/>
      <c r="DF29" s="502"/>
      <c r="DG29" s="502"/>
      <c r="DH29" s="502"/>
      <c r="DI29" s="502"/>
      <c r="DJ29" s="502"/>
      <c r="DK29" s="502"/>
      <c r="DL29" s="503"/>
      <c r="DM29" s="503"/>
      <c r="DO29" s="89">
        <v>11</v>
      </c>
      <c r="DP29" s="499"/>
      <c r="DQ29" s="500"/>
      <c r="DR29" s="500"/>
      <c r="DS29" s="500"/>
      <c r="DT29" s="500"/>
      <c r="DU29" s="501"/>
      <c r="DV29" s="502"/>
      <c r="DW29" s="502"/>
      <c r="DX29" s="502"/>
      <c r="DY29" s="502"/>
      <c r="DZ29" s="502"/>
      <c r="EA29" s="502"/>
      <c r="EB29" s="502"/>
      <c r="EC29" s="502"/>
      <c r="ED29" s="502"/>
      <c r="EE29" s="502"/>
      <c r="EF29" s="502"/>
      <c r="EG29" s="502"/>
      <c r="EH29" s="502"/>
      <c r="EI29" s="503"/>
      <c r="EJ29" s="503"/>
      <c r="EM29" s="89">
        <v>19</v>
      </c>
      <c r="EN29" s="499"/>
      <c r="EO29" s="500"/>
      <c r="EP29" s="500"/>
      <c r="EQ29" s="500"/>
      <c r="ER29" s="500"/>
      <c r="ES29" s="501"/>
      <c r="ET29" s="502"/>
      <c r="EU29" s="502"/>
      <c r="EV29" s="502"/>
      <c r="EW29" s="502"/>
      <c r="EX29" s="502"/>
      <c r="EY29" s="502"/>
      <c r="EZ29" s="502"/>
      <c r="FA29" s="502"/>
      <c r="FB29" s="502"/>
      <c r="FC29" s="502"/>
      <c r="FD29" s="502"/>
      <c r="FE29" s="502"/>
      <c r="FF29" s="502"/>
      <c r="FG29" s="503"/>
      <c r="FH29" s="503"/>
      <c r="FJ29" s="89">
        <v>11</v>
      </c>
      <c r="FK29" s="499"/>
      <c r="FL29" s="500"/>
      <c r="FM29" s="500"/>
      <c r="FN29" s="500"/>
      <c r="FO29" s="500"/>
      <c r="FP29" s="501"/>
      <c r="FQ29" s="502"/>
      <c r="FR29" s="502"/>
      <c r="FS29" s="502"/>
      <c r="FT29" s="502"/>
      <c r="FU29" s="502"/>
      <c r="FV29" s="502"/>
      <c r="FW29" s="502"/>
      <c r="FX29" s="502"/>
      <c r="FY29" s="502"/>
      <c r="FZ29" s="502"/>
      <c r="GA29" s="502"/>
      <c r="GB29" s="502"/>
      <c r="GC29" s="502"/>
      <c r="GD29" s="503"/>
      <c r="GE29" s="503"/>
      <c r="GH29" s="89">
        <v>19</v>
      </c>
      <c r="GI29" s="499"/>
      <c r="GJ29" s="500"/>
      <c r="GK29" s="500"/>
      <c r="GL29" s="500"/>
      <c r="GM29" s="500"/>
      <c r="GN29" s="501"/>
      <c r="GO29" s="502"/>
      <c r="GP29" s="502"/>
      <c r="GQ29" s="502"/>
      <c r="GR29" s="502"/>
      <c r="GS29" s="502"/>
      <c r="GT29" s="502"/>
      <c r="GU29" s="502"/>
      <c r="GV29" s="502"/>
      <c r="GW29" s="502"/>
      <c r="GX29" s="502"/>
      <c r="GY29" s="502"/>
      <c r="GZ29" s="502"/>
      <c r="HA29" s="502"/>
      <c r="HB29" s="503"/>
      <c r="HC29" s="503"/>
      <c r="HE29" s="89">
        <v>11</v>
      </c>
      <c r="HF29" s="499"/>
      <c r="HG29" s="500"/>
      <c r="HH29" s="500"/>
      <c r="HI29" s="500"/>
      <c r="HJ29" s="500"/>
      <c r="HK29" s="501"/>
      <c r="HL29" s="502"/>
      <c r="HM29" s="502"/>
      <c r="HN29" s="502"/>
      <c r="HO29" s="502"/>
      <c r="HP29" s="502"/>
      <c r="HQ29" s="502"/>
      <c r="HR29" s="502"/>
      <c r="HS29" s="502"/>
      <c r="HT29" s="502"/>
      <c r="HU29" s="502"/>
      <c r="HV29" s="502"/>
      <c r="HW29" s="502"/>
      <c r="HX29" s="502"/>
      <c r="HY29" s="503"/>
      <c r="HZ29" s="503"/>
    </row>
    <row r="30" spans="2:234" ht="17.149999999999999" customHeight="1" x14ac:dyDescent="0.25">
      <c r="B30" s="91">
        <v>20</v>
      </c>
      <c r="C30" s="504"/>
      <c r="D30" s="505"/>
      <c r="E30" s="505"/>
      <c r="F30" s="505"/>
      <c r="G30" s="505"/>
      <c r="H30" s="506"/>
      <c r="I30" s="507"/>
      <c r="J30" s="507"/>
      <c r="K30" s="507"/>
      <c r="L30" s="507"/>
      <c r="M30" s="507"/>
      <c r="N30" s="507"/>
      <c r="O30" s="507"/>
      <c r="P30" s="507"/>
      <c r="Q30" s="507"/>
      <c r="R30" s="507"/>
      <c r="S30" s="507"/>
      <c r="T30" s="507"/>
      <c r="U30" s="507"/>
      <c r="V30" s="508"/>
      <c r="W30" s="508"/>
      <c r="Y30" s="91">
        <v>12</v>
      </c>
      <c r="Z30" s="504"/>
      <c r="AA30" s="505"/>
      <c r="AB30" s="505"/>
      <c r="AC30" s="505"/>
      <c r="AD30" s="505"/>
      <c r="AE30" s="506"/>
      <c r="AF30" s="507"/>
      <c r="AG30" s="507"/>
      <c r="AH30" s="507"/>
      <c r="AI30" s="507"/>
      <c r="AJ30" s="507"/>
      <c r="AK30" s="507"/>
      <c r="AL30" s="507"/>
      <c r="AM30" s="507"/>
      <c r="AN30" s="507"/>
      <c r="AO30" s="507"/>
      <c r="AP30" s="507"/>
      <c r="AQ30" s="507"/>
      <c r="AR30" s="507"/>
      <c r="AS30" s="508"/>
      <c r="AT30" s="508"/>
      <c r="AW30" s="91">
        <v>20</v>
      </c>
      <c r="AX30" s="504"/>
      <c r="AY30" s="505"/>
      <c r="AZ30" s="505"/>
      <c r="BA30" s="505"/>
      <c r="BB30" s="505"/>
      <c r="BC30" s="506"/>
      <c r="BD30" s="507"/>
      <c r="BE30" s="507"/>
      <c r="BF30" s="507"/>
      <c r="BG30" s="507"/>
      <c r="BH30" s="507"/>
      <c r="BI30" s="507"/>
      <c r="BJ30" s="507"/>
      <c r="BK30" s="507"/>
      <c r="BL30" s="507"/>
      <c r="BM30" s="507"/>
      <c r="BN30" s="507"/>
      <c r="BO30" s="507"/>
      <c r="BP30" s="507"/>
      <c r="BQ30" s="508"/>
      <c r="BR30" s="508"/>
      <c r="BT30" s="91">
        <v>12</v>
      </c>
      <c r="BU30" s="504"/>
      <c r="BV30" s="505"/>
      <c r="BW30" s="505"/>
      <c r="BX30" s="505"/>
      <c r="BY30" s="505"/>
      <c r="BZ30" s="506"/>
      <c r="CA30" s="507"/>
      <c r="CB30" s="507"/>
      <c r="CC30" s="507"/>
      <c r="CD30" s="507"/>
      <c r="CE30" s="507"/>
      <c r="CF30" s="507"/>
      <c r="CG30" s="507"/>
      <c r="CH30" s="507"/>
      <c r="CI30" s="507"/>
      <c r="CJ30" s="507"/>
      <c r="CK30" s="507"/>
      <c r="CL30" s="507"/>
      <c r="CM30" s="507"/>
      <c r="CN30" s="508"/>
      <c r="CO30" s="508"/>
      <c r="CR30" s="91">
        <v>20</v>
      </c>
      <c r="CS30" s="504"/>
      <c r="CT30" s="505"/>
      <c r="CU30" s="505"/>
      <c r="CV30" s="505"/>
      <c r="CW30" s="505"/>
      <c r="CX30" s="506"/>
      <c r="CY30" s="507"/>
      <c r="CZ30" s="507"/>
      <c r="DA30" s="507"/>
      <c r="DB30" s="507"/>
      <c r="DC30" s="507"/>
      <c r="DD30" s="507"/>
      <c r="DE30" s="507"/>
      <c r="DF30" s="507"/>
      <c r="DG30" s="507"/>
      <c r="DH30" s="507"/>
      <c r="DI30" s="507"/>
      <c r="DJ30" s="507"/>
      <c r="DK30" s="507"/>
      <c r="DL30" s="508"/>
      <c r="DM30" s="508"/>
      <c r="DO30" s="91">
        <v>12</v>
      </c>
      <c r="DP30" s="504"/>
      <c r="DQ30" s="505"/>
      <c r="DR30" s="505"/>
      <c r="DS30" s="505"/>
      <c r="DT30" s="505"/>
      <c r="DU30" s="506"/>
      <c r="DV30" s="507"/>
      <c r="DW30" s="507"/>
      <c r="DX30" s="507"/>
      <c r="DY30" s="507"/>
      <c r="DZ30" s="507"/>
      <c r="EA30" s="507"/>
      <c r="EB30" s="507"/>
      <c r="EC30" s="507"/>
      <c r="ED30" s="507"/>
      <c r="EE30" s="507"/>
      <c r="EF30" s="507"/>
      <c r="EG30" s="507"/>
      <c r="EH30" s="507"/>
      <c r="EI30" s="508"/>
      <c r="EJ30" s="508"/>
      <c r="EM30" s="91">
        <v>20</v>
      </c>
      <c r="EN30" s="504"/>
      <c r="EO30" s="505"/>
      <c r="EP30" s="505"/>
      <c r="EQ30" s="505"/>
      <c r="ER30" s="505"/>
      <c r="ES30" s="506"/>
      <c r="ET30" s="507"/>
      <c r="EU30" s="507"/>
      <c r="EV30" s="507"/>
      <c r="EW30" s="507"/>
      <c r="EX30" s="507"/>
      <c r="EY30" s="507"/>
      <c r="EZ30" s="507"/>
      <c r="FA30" s="507"/>
      <c r="FB30" s="507"/>
      <c r="FC30" s="507"/>
      <c r="FD30" s="507"/>
      <c r="FE30" s="507"/>
      <c r="FF30" s="507"/>
      <c r="FG30" s="508"/>
      <c r="FH30" s="508"/>
      <c r="FJ30" s="91">
        <v>12</v>
      </c>
      <c r="FK30" s="504"/>
      <c r="FL30" s="505"/>
      <c r="FM30" s="505"/>
      <c r="FN30" s="505"/>
      <c r="FO30" s="505"/>
      <c r="FP30" s="506"/>
      <c r="FQ30" s="507"/>
      <c r="FR30" s="507"/>
      <c r="FS30" s="507"/>
      <c r="FT30" s="507"/>
      <c r="FU30" s="507"/>
      <c r="FV30" s="507"/>
      <c r="FW30" s="507"/>
      <c r="FX30" s="507"/>
      <c r="FY30" s="507"/>
      <c r="FZ30" s="507"/>
      <c r="GA30" s="507"/>
      <c r="GB30" s="507"/>
      <c r="GC30" s="507"/>
      <c r="GD30" s="508"/>
      <c r="GE30" s="508"/>
      <c r="GH30" s="91">
        <v>20</v>
      </c>
      <c r="GI30" s="504"/>
      <c r="GJ30" s="505"/>
      <c r="GK30" s="505"/>
      <c r="GL30" s="505"/>
      <c r="GM30" s="505"/>
      <c r="GN30" s="506"/>
      <c r="GO30" s="507"/>
      <c r="GP30" s="507"/>
      <c r="GQ30" s="507"/>
      <c r="GR30" s="507"/>
      <c r="GS30" s="507"/>
      <c r="GT30" s="507"/>
      <c r="GU30" s="507"/>
      <c r="GV30" s="507"/>
      <c r="GW30" s="507"/>
      <c r="GX30" s="507"/>
      <c r="GY30" s="507"/>
      <c r="GZ30" s="507"/>
      <c r="HA30" s="507"/>
      <c r="HB30" s="508"/>
      <c r="HC30" s="508"/>
      <c r="HE30" s="91">
        <v>12</v>
      </c>
      <c r="HF30" s="504"/>
      <c r="HG30" s="505"/>
      <c r="HH30" s="505"/>
      <c r="HI30" s="505"/>
      <c r="HJ30" s="505"/>
      <c r="HK30" s="506"/>
      <c r="HL30" s="507"/>
      <c r="HM30" s="507"/>
      <c r="HN30" s="507"/>
      <c r="HO30" s="507"/>
      <c r="HP30" s="507"/>
      <c r="HQ30" s="507"/>
      <c r="HR30" s="507"/>
      <c r="HS30" s="507"/>
      <c r="HT30" s="507"/>
      <c r="HU30" s="507"/>
      <c r="HV30" s="507"/>
      <c r="HW30" s="507"/>
      <c r="HX30" s="507"/>
      <c r="HY30" s="508"/>
      <c r="HZ30" s="508"/>
    </row>
    <row r="31" spans="2:234" ht="17.149999999999999" customHeight="1" x14ac:dyDescent="0.25">
      <c r="B31" s="89">
        <v>21</v>
      </c>
      <c r="C31" s="499"/>
      <c r="D31" s="500"/>
      <c r="E31" s="500"/>
      <c r="F31" s="500"/>
      <c r="G31" s="500"/>
      <c r="H31" s="501"/>
      <c r="I31" s="502"/>
      <c r="J31" s="502"/>
      <c r="K31" s="502"/>
      <c r="L31" s="502"/>
      <c r="M31" s="502"/>
      <c r="N31" s="502"/>
      <c r="O31" s="502"/>
      <c r="P31" s="502"/>
      <c r="Q31" s="502"/>
      <c r="R31" s="502"/>
      <c r="S31" s="502"/>
      <c r="T31" s="502"/>
      <c r="U31" s="502"/>
      <c r="V31" s="503"/>
      <c r="W31" s="503"/>
      <c r="Y31" s="89">
        <v>13</v>
      </c>
      <c r="Z31" s="499"/>
      <c r="AA31" s="500"/>
      <c r="AB31" s="500"/>
      <c r="AC31" s="500"/>
      <c r="AD31" s="500"/>
      <c r="AE31" s="501"/>
      <c r="AF31" s="502"/>
      <c r="AG31" s="502"/>
      <c r="AH31" s="502"/>
      <c r="AI31" s="502"/>
      <c r="AJ31" s="502"/>
      <c r="AK31" s="502"/>
      <c r="AL31" s="502"/>
      <c r="AM31" s="502"/>
      <c r="AN31" s="502"/>
      <c r="AO31" s="502"/>
      <c r="AP31" s="502"/>
      <c r="AQ31" s="502"/>
      <c r="AR31" s="502"/>
      <c r="AS31" s="503"/>
      <c r="AT31" s="503"/>
      <c r="AW31" s="89">
        <v>21</v>
      </c>
      <c r="AX31" s="499"/>
      <c r="AY31" s="500"/>
      <c r="AZ31" s="500"/>
      <c r="BA31" s="500"/>
      <c r="BB31" s="500"/>
      <c r="BC31" s="501"/>
      <c r="BD31" s="502"/>
      <c r="BE31" s="502"/>
      <c r="BF31" s="502"/>
      <c r="BG31" s="502"/>
      <c r="BH31" s="502"/>
      <c r="BI31" s="502"/>
      <c r="BJ31" s="502"/>
      <c r="BK31" s="502"/>
      <c r="BL31" s="502"/>
      <c r="BM31" s="502"/>
      <c r="BN31" s="502"/>
      <c r="BO31" s="502"/>
      <c r="BP31" s="502"/>
      <c r="BQ31" s="503"/>
      <c r="BR31" s="503"/>
      <c r="BT31" s="89">
        <v>13</v>
      </c>
      <c r="BU31" s="499"/>
      <c r="BV31" s="500"/>
      <c r="BW31" s="500"/>
      <c r="BX31" s="500"/>
      <c r="BY31" s="500"/>
      <c r="BZ31" s="501"/>
      <c r="CA31" s="502"/>
      <c r="CB31" s="502"/>
      <c r="CC31" s="502"/>
      <c r="CD31" s="502"/>
      <c r="CE31" s="502"/>
      <c r="CF31" s="502"/>
      <c r="CG31" s="502"/>
      <c r="CH31" s="502"/>
      <c r="CI31" s="502"/>
      <c r="CJ31" s="502"/>
      <c r="CK31" s="502"/>
      <c r="CL31" s="502"/>
      <c r="CM31" s="502"/>
      <c r="CN31" s="503"/>
      <c r="CO31" s="503"/>
      <c r="CR31" s="89">
        <v>21</v>
      </c>
      <c r="CS31" s="499"/>
      <c r="CT31" s="500"/>
      <c r="CU31" s="500"/>
      <c r="CV31" s="500"/>
      <c r="CW31" s="500"/>
      <c r="CX31" s="501"/>
      <c r="CY31" s="502"/>
      <c r="CZ31" s="502"/>
      <c r="DA31" s="502"/>
      <c r="DB31" s="502"/>
      <c r="DC31" s="502"/>
      <c r="DD31" s="502"/>
      <c r="DE31" s="502"/>
      <c r="DF31" s="502"/>
      <c r="DG31" s="502"/>
      <c r="DH31" s="502"/>
      <c r="DI31" s="502"/>
      <c r="DJ31" s="502"/>
      <c r="DK31" s="502"/>
      <c r="DL31" s="503"/>
      <c r="DM31" s="503"/>
      <c r="DO31" s="89">
        <v>13</v>
      </c>
      <c r="DP31" s="499"/>
      <c r="DQ31" s="500"/>
      <c r="DR31" s="500"/>
      <c r="DS31" s="500"/>
      <c r="DT31" s="500"/>
      <c r="DU31" s="501"/>
      <c r="DV31" s="502"/>
      <c r="DW31" s="502"/>
      <c r="DX31" s="502"/>
      <c r="DY31" s="502"/>
      <c r="DZ31" s="502"/>
      <c r="EA31" s="502"/>
      <c r="EB31" s="502"/>
      <c r="EC31" s="502"/>
      <c r="ED31" s="502"/>
      <c r="EE31" s="502"/>
      <c r="EF31" s="502"/>
      <c r="EG31" s="502"/>
      <c r="EH31" s="502"/>
      <c r="EI31" s="503"/>
      <c r="EJ31" s="503"/>
      <c r="EM31" s="89">
        <v>21</v>
      </c>
      <c r="EN31" s="499"/>
      <c r="EO31" s="500"/>
      <c r="EP31" s="500"/>
      <c r="EQ31" s="500"/>
      <c r="ER31" s="500"/>
      <c r="ES31" s="501"/>
      <c r="ET31" s="502"/>
      <c r="EU31" s="502"/>
      <c r="EV31" s="502"/>
      <c r="EW31" s="502"/>
      <c r="EX31" s="502"/>
      <c r="EY31" s="502"/>
      <c r="EZ31" s="502"/>
      <c r="FA31" s="502"/>
      <c r="FB31" s="502"/>
      <c r="FC31" s="502"/>
      <c r="FD31" s="502"/>
      <c r="FE31" s="502"/>
      <c r="FF31" s="502"/>
      <c r="FG31" s="503"/>
      <c r="FH31" s="503"/>
      <c r="FJ31" s="89">
        <v>13</v>
      </c>
      <c r="FK31" s="499"/>
      <c r="FL31" s="500"/>
      <c r="FM31" s="500"/>
      <c r="FN31" s="500"/>
      <c r="FO31" s="500"/>
      <c r="FP31" s="501"/>
      <c r="FQ31" s="502"/>
      <c r="FR31" s="502"/>
      <c r="FS31" s="502"/>
      <c r="FT31" s="502"/>
      <c r="FU31" s="502"/>
      <c r="FV31" s="502"/>
      <c r="FW31" s="502"/>
      <c r="FX31" s="502"/>
      <c r="FY31" s="502"/>
      <c r="FZ31" s="502"/>
      <c r="GA31" s="502"/>
      <c r="GB31" s="502"/>
      <c r="GC31" s="502"/>
      <c r="GD31" s="503"/>
      <c r="GE31" s="503"/>
      <c r="GH31" s="89">
        <v>21</v>
      </c>
      <c r="GI31" s="499"/>
      <c r="GJ31" s="500"/>
      <c r="GK31" s="500"/>
      <c r="GL31" s="500"/>
      <c r="GM31" s="500"/>
      <c r="GN31" s="501"/>
      <c r="GO31" s="502"/>
      <c r="GP31" s="502"/>
      <c r="GQ31" s="502"/>
      <c r="GR31" s="502"/>
      <c r="GS31" s="502"/>
      <c r="GT31" s="502"/>
      <c r="GU31" s="502"/>
      <c r="GV31" s="502"/>
      <c r="GW31" s="502"/>
      <c r="GX31" s="502"/>
      <c r="GY31" s="502"/>
      <c r="GZ31" s="502"/>
      <c r="HA31" s="502"/>
      <c r="HB31" s="503"/>
      <c r="HC31" s="503"/>
      <c r="HE31" s="89">
        <v>13</v>
      </c>
      <c r="HF31" s="499"/>
      <c r="HG31" s="500"/>
      <c r="HH31" s="500"/>
      <c r="HI31" s="500"/>
      <c r="HJ31" s="500"/>
      <c r="HK31" s="501"/>
      <c r="HL31" s="502"/>
      <c r="HM31" s="502"/>
      <c r="HN31" s="502"/>
      <c r="HO31" s="502"/>
      <c r="HP31" s="502"/>
      <c r="HQ31" s="502"/>
      <c r="HR31" s="502"/>
      <c r="HS31" s="502"/>
      <c r="HT31" s="502"/>
      <c r="HU31" s="502"/>
      <c r="HV31" s="502"/>
      <c r="HW31" s="502"/>
      <c r="HX31" s="502"/>
      <c r="HY31" s="503"/>
      <c r="HZ31" s="503"/>
    </row>
    <row r="32" spans="2:234" ht="17.149999999999999" customHeight="1" x14ac:dyDescent="0.25">
      <c r="B32" s="91">
        <v>22</v>
      </c>
      <c r="C32" s="504"/>
      <c r="D32" s="505"/>
      <c r="E32" s="505"/>
      <c r="F32" s="505"/>
      <c r="G32" s="505"/>
      <c r="H32" s="506"/>
      <c r="I32" s="507"/>
      <c r="J32" s="507"/>
      <c r="K32" s="507"/>
      <c r="L32" s="507"/>
      <c r="M32" s="507"/>
      <c r="N32" s="507"/>
      <c r="O32" s="507"/>
      <c r="P32" s="507"/>
      <c r="Q32" s="507"/>
      <c r="R32" s="507"/>
      <c r="S32" s="507"/>
      <c r="T32" s="507"/>
      <c r="U32" s="507"/>
      <c r="V32" s="508"/>
      <c r="W32" s="508"/>
      <c r="Y32" s="91">
        <v>14</v>
      </c>
      <c r="Z32" s="504"/>
      <c r="AA32" s="505"/>
      <c r="AB32" s="505"/>
      <c r="AC32" s="505"/>
      <c r="AD32" s="505"/>
      <c r="AE32" s="506"/>
      <c r="AF32" s="507"/>
      <c r="AG32" s="507"/>
      <c r="AH32" s="507"/>
      <c r="AI32" s="507"/>
      <c r="AJ32" s="507"/>
      <c r="AK32" s="507"/>
      <c r="AL32" s="507"/>
      <c r="AM32" s="507"/>
      <c r="AN32" s="507"/>
      <c r="AO32" s="507"/>
      <c r="AP32" s="507"/>
      <c r="AQ32" s="507"/>
      <c r="AR32" s="507"/>
      <c r="AS32" s="508"/>
      <c r="AT32" s="508"/>
      <c r="AW32" s="91">
        <v>22</v>
      </c>
      <c r="AX32" s="504"/>
      <c r="AY32" s="505"/>
      <c r="AZ32" s="505"/>
      <c r="BA32" s="505"/>
      <c r="BB32" s="505"/>
      <c r="BC32" s="506"/>
      <c r="BD32" s="507"/>
      <c r="BE32" s="507"/>
      <c r="BF32" s="507"/>
      <c r="BG32" s="507"/>
      <c r="BH32" s="507"/>
      <c r="BI32" s="507"/>
      <c r="BJ32" s="507"/>
      <c r="BK32" s="507"/>
      <c r="BL32" s="507"/>
      <c r="BM32" s="507"/>
      <c r="BN32" s="507"/>
      <c r="BO32" s="507"/>
      <c r="BP32" s="507"/>
      <c r="BQ32" s="508"/>
      <c r="BR32" s="508"/>
      <c r="BT32" s="91">
        <v>14</v>
      </c>
      <c r="BU32" s="504"/>
      <c r="BV32" s="505"/>
      <c r="BW32" s="505"/>
      <c r="BX32" s="505"/>
      <c r="BY32" s="505"/>
      <c r="BZ32" s="506"/>
      <c r="CA32" s="507"/>
      <c r="CB32" s="507"/>
      <c r="CC32" s="507"/>
      <c r="CD32" s="507"/>
      <c r="CE32" s="507"/>
      <c r="CF32" s="507"/>
      <c r="CG32" s="507"/>
      <c r="CH32" s="507"/>
      <c r="CI32" s="507"/>
      <c r="CJ32" s="507"/>
      <c r="CK32" s="507"/>
      <c r="CL32" s="507"/>
      <c r="CM32" s="507"/>
      <c r="CN32" s="508"/>
      <c r="CO32" s="508"/>
      <c r="CR32" s="91">
        <v>22</v>
      </c>
      <c r="CS32" s="504"/>
      <c r="CT32" s="505"/>
      <c r="CU32" s="505"/>
      <c r="CV32" s="505"/>
      <c r="CW32" s="505"/>
      <c r="CX32" s="506"/>
      <c r="CY32" s="507"/>
      <c r="CZ32" s="507"/>
      <c r="DA32" s="507"/>
      <c r="DB32" s="507"/>
      <c r="DC32" s="507"/>
      <c r="DD32" s="507"/>
      <c r="DE32" s="507"/>
      <c r="DF32" s="507"/>
      <c r="DG32" s="507"/>
      <c r="DH32" s="507"/>
      <c r="DI32" s="507"/>
      <c r="DJ32" s="507"/>
      <c r="DK32" s="507"/>
      <c r="DL32" s="508"/>
      <c r="DM32" s="508"/>
      <c r="DO32" s="91">
        <v>14</v>
      </c>
      <c r="DP32" s="504"/>
      <c r="DQ32" s="505"/>
      <c r="DR32" s="505"/>
      <c r="DS32" s="505"/>
      <c r="DT32" s="505"/>
      <c r="DU32" s="506"/>
      <c r="DV32" s="507"/>
      <c r="DW32" s="507"/>
      <c r="DX32" s="507"/>
      <c r="DY32" s="507"/>
      <c r="DZ32" s="507"/>
      <c r="EA32" s="507"/>
      <c r="EB32" s="507"/>
      <c r="EC32" s="507"/>
      <c r="ED32" s="507"/>
      <c r="EE32" s="507"/>
      <c r="EF32" s="507"/>
      <c r="EG32" s="507"/>
      <c r="EH32" s="507"/>
      <c r="EI32" s="508"/>
      <c r="EJ32" s="508"/>
      <c r="EM32" s="91">
        <v>22</v>
      </c>
      <c r="EN32" s="504"/>
      <c r="EO32" s="505"/>
      <c r="EP32" s="505"/>
      <c r="EQ32" s="505"/>
      <c r="ER32" s="505"/>
      <c r="ES32" s="506"/>
      <c r="ET32" s="507"/>
      <c r="EU32" s="507"/>
      <c r="EV32" s="507"/>
      <c r="EW32" s="507"/>
      <c r="EX32" s="507"/>
      <c r="EY32" s="507"/>
      <c r="EZ32" s="507"/>
      <c r="FA32" s="507"/>
      <c r="FB32" s="507"/>
      <c r="FC32" s="507"/>
      <c r="FD32" s="507"/>
      <c r="FE32" s="507"/>
      <c r="FF32" s="507"/>
      <c r="FG32" s="508"/>
      <c r="FH32" s="508"/>
      <c r="FJ32" s="91">
        <v>14</v>
      </c>
      <c r="FK32" s="504"/>
      <c r="FL32" s="505"/>
      <c r="FM32" s="505"/>
      <c r="FN32" s="505"/>
      <c r="FO32" s="505"/>
      <c r="FP32" s="506"/>
      <c r="FQ32" s="507"/>
      <c r="FR32" s="507"/>
      <c r="FS32" s="507"/>
      <c r="FT32" s="507"/>
      <c r="FU32" s="507"/>
      <c r="FV32" s="507"/>
      <c r="FW32" s="507"/>
      <c r="FX32" s="507"/>
      <c r="FY32" s="507"/>
      <c r="FZ32" s="507"/>
      <c r="GA32" s="507"/>
      <c r="GB32" s="507"/>
      <c r="GC32" s="507"/>
      <c r="GD32" s="508"/>
      <c r="GE32" s="508"/>
      <c r="GH32" s="91">
        <v>22</v>
      </c>
      <c r="GI32" s="504"/>
      <c r="GJ32" s="505"/>
      <c r="GK32" s="505"/>
      <c r="GL32" s="505"/>
      <c r="GM32" s="505"/>
      <c r="GN32" s="506"/>
      <c r="GO32" s="507"/>
      <c r="GP32" s="507"/>
      <c r="GQ32" s="507"/>
      <c r="GR32" s="507"/>
      <c r="GS32" s="507"/>
      <c r="GT32" s="507"/>
      <c r="GU32" s="507"/>
      <c r="GV32" s="507"/>
      <c r="GW32" s="507"/>
      <c r="GX32" s="507"/>
      <c r="GY32" s="507"/>
      <c r="GZ32" s="507"/>
      <c r="HA32" s="507"/>
      <c r="HB32" s="508"/>
      <c r="HC32" s="508"/>
      <c r="HE32" s="91">
        <v>14</v>
      </c>
      <c r="HF32" s="504"/>
      <c r="HG32" s="505"/>
      <c r="HH32" s="505"/>
      <c r="HI32" s="505"/>
      <c r="HJ32" s="505"/>
      <c r="HK32" s="506"/>
      <c r="HL32" s="507"/>
      <c r="HM32" s="507"/>
      <c r="HN32" s="507"/>
      <c r="HO32" s="507"/>
      <c r="HP32" s="507"/>
      <c r="HQ32" s="507"/>
      <c r="HR32" s="507"/>
      <c r="HS32" s="507"/>
      <c r="HT32" s="507"/>
      <c r="HU32" s="507"/>
      <c r="HV32" s="507"/>
      <c r="HW32" s="507"/>
      <c r="HX32" s="507"/>
      <c r="HY32" s="508"/>
      <c r="HZ32" s="508"/>
    </row>
    <row r="33" spans="2:234" ht="17.149999999999999" customHeight="1" x14ac:dyDescent="0.25">
      <c r="B33" s="89">
        <v>23</v>
      </c>
      <c r="C33" s="499"/>
      <c r="D33" s="500"/>
      <c r="E33" s="500"/>
      <c r="F33" s="500"/>
      <c r="G33" s="500"/>
      <c r="H33" s="501"/>
      <c r="I33" s="502"/>
      <c r="J33" s="502"/>
      <c r="K33" s="502"/>
      <c r="L33" s="502"/>
      <c r="M33" s="502"/>
      <c r="N33" s="502"/>
      <c r="O33" s="502"/>
      <c r="P33" s="502"/>
      <c r="Q33" s="502"/>
      <c r="R33" s="502"/>
      <c r="S33" s="502"/>
      <c r="T33" s="502"/>
      <c r="U33" s="502"/>
      <c r="V33" s="503"/>
      <c r="W33" s="503"/>
      <c r="Y33" s="89">
        <v>15</v>
      </c>
      <c r="Z33" s="499"/>
      <c r="AA33" s="500"/>
      <c r="AB33" s="500"/>
      <c r="AC33" s="500"/>
      <c r="AD33" s="500"/>
      <c r="AE33" s="501"/>
      <c r="AF33" s="502"/>
      <c r="AG33" s="502"/>
      <c r="AH33" s="502"/>
      <c r="AI33" s="502"/>
      <c r="AJ33" s="502"/>
      <c r="AK33" s="502"/>
      <c r="AL33" s="502"/>
      <c r="AM33" s="502"/>
      <c r="AN33" s="502"/>
      <c r="AO33" s="502"/>
      <c r="AP33" s="502"/>
      <c r="AQ33" s="502"/>
      <c r="AR33" s="502"/>
      <c r="AS33" s="503"/>
      <c r="AT33" s="503"/>
      <c r="AW33" s="89">
        <v>23</v>
      </c>
      <c r="AX33" s="499"/>
      <c r="AY33" s="500"/>
      <c r="AZ33" s="500"/>
      <c r="BA33" s="500"/>
      <c r="BB33" s="500"/>
      <c r="BC33" s="501"/>
      <c r="BD33" s="502"/>
      <c r="BE33" s="502"/>
      <c r="BF33" s="502"/>
      <c r="BG33" s="502"/>
      <c r="BH33" s="502"/>
      <c r="BI33" s="502"/>
      <c r="BJ33" s="502"/>
      <c r="BK33" s="502"/>
      <c r="BL33" s="502"/>
      <c r="BM33" s="502"/>
      <c r="BN33" s="502"/>
      <c r="BO33" s="502"/>
      <c r="BP33" s="502"/>
      <c r="BQ33" s="503"/>
      <c r="BR33" s="503"/>
      <c r="BT33" s="89">
        <v>15</v>
      </c>
      <c r="BU33" s="499"/>
      <c r="BV33" s="500"/>
      <c r="BW33" s="500"/>
      <c r="BX33" s="500"/>
      <c r="BY33" s="500"/>
      <c r="BZ33" s="501"/>
      <c r="CA33" s="502"/>
      <c r="CB33" s="502"/>
      <c r="CC33" s="502"/>
      <c r="CD33" s="502"/>
      <c r="CE33" s="502"/>
      <c r="CF33" s="502"/>
      <c r="CG33" s="502"/>
      <c r="CH33" s="502"/>
      <c r="CI33" s="502"/>
      <c r="CJ33" s="502"/>
      <c r="CK33" s="502"/>
      <c r="CL33" s="502"/>
      <c r="CM33" s="502"/>
      <c r="CN33" s="503"/>
      <c r="CO33" s="503"/>
      <c r="CR33" s="89">
        <v>23</v>
      </c>
      <c r="CS33" s="499"/>
      <c r="CT33" s="500"/>
      <c r="CU33" s="500"/>
      <c r="CV33" s="500"/>
      <c r="CW33" s="500"/>
      <c r="CX33" s="501"/>
      <c r="CY33" s="502"/>
      <c r="CZ33" s="502"/>
      <c r="DA33" s="502"/>
      <c r="DB33" s="502"/>
      <c r="DC33" s="502"/>
      <c r="DD33" s="502"/>
      <c r="DE33" s="502"/>
      <c r="DF33" s="502"/>
      <c r="DG33" s="502"/>
      <c r="DH33" s="502"/>
      <c r="DI33" s="502"/>
      <c r="DJ33" s="502"/>
      <c r="DK33" s="502"/>
      <c r="DL33" s="503"/>
      <c r="DM33" s="503"/>
      <c r="DO33" s="89">
        <v>15</v>
      </c>
      <c r="DP33" s="499"/>
      <c r="DQ33" s="500"/>
      <c r="DR33" s="500"/>
      <c r="DS33" s="500"/>
      <c r="DT33" s="500"/>
      <c r="DU33" s="501"/>
      <c r="DV33" s="502"/>
      <c r="DW33" s="502"/>
      <c r="DX33" s="502"/>
      <c r="DY33" s="502"/>
      <c r="DZ33" s="502"/>
      <c r="EA33" s="502"/>
      <c r="EB33" s="502"/>
      <c r="EC33" s="502"/>
      <c r="ED33" s="502"/>
      <c r="EE33" s="502"/>
      <c r="EF33" s="502"/>
      <c r="EG33" s="502"/>
      <c r="EH33" s="502"/>
      <c r="EI33" s="503"/>
      <c r="EJ33" s="503"/>
      <c r="EM33" s="89">
        <v>23</v>
      </c>
      <c r="EN33" s="499"/>
      <c r="EO33" s="500"/>
      <c r="EP33" s="500"/>
      <c r="EQ33" s="500"/>
      <c r="ER33" s="500"/>
      <c r="ES33" s="501"/>
      <c r="ET33" s="502"/>
      <c r="EU33" s="502"/>
      <c r="EV33" s="502"/>
      <c r="EW33" s="502"/>
      <c r="EX33" s="502"/>
      <c r="EY33" s="502"/>
      <c r="EZ33" s="502"/>
      <c r="FA33" s="502"/>
      <c r="FB33" s="502"/>
      <c r="FC33" s="502"/>
      <c r="FD33" s="502"/>
      <c r="FE33" s="502"/>
      <c r="FF33" s="502"/>
      <c r="FG33" s="503"/>
      <c r="FH33" s="503"/>
      <c r="FJ33" s="89">
        <v>15</v>
      </c>
      <c r="FK33" s="499"/>
      <c r="FL33" s="500"/>
      <c r="FM33" s="500"/>
      <c r="FN33" s="500"/>
      <c r="FO33" s="500"/>
      <c r="FP33" s="501"/>
      <c r="FQ33" s="502"/>
      <c r="FR33" s="502"/>
      <c r="FS33" s="502"/>
      <c r="FT33" s="502"/>
      <c r="FU33" s="502"/>
      <c r="FV33" s="502"/>
      <c r="FW33" s="502"/>
      <c r="FX33" s="502"/>
      <c r="FY33" s="502"/>
      <c r="FZ33" s="502"/>
      <c r="GA33" s="502"/>
      <c r="GB33" s="502"/>
      <c r="GC33" s="502"/>
      <c r="GD33" s="503"/>
      <c r="GE33" s="503"/>
      <c r="GH33" s="89">
        <v>23</v>
      </c>
      <c r="GI33" s="499"/>
      <c r="GJ33" s="500"/>
      <c r="GK33" s="500"/>
      <c r="GL33" s="500"/>
      <c r="GM33" s="500"/>
      <c r="GN33" s="501"/>
      <c r="GO33" s="502"/>
      <c r="GP33" s="502"/>
      <c r="GQ33" s="502"/>
      <c r="GR33" s="502"/>
      <c r="GS33" s="502"/>
      <c r="GT33" s="502"/>
      <c r="GU33" s="502"/>
      <c r="GV33" s="502"/>
      <c r="GW33" s="502"/>
      <c r="GX33" s="502"/>
      <c r="GY33" s="502"/>
      <c r="GZ33" s="502"/>
      <c r="HA33" s="502"/>
      <c r="HB33" s="503"/>
      <c r="HC33" s="503"/>
      <c r="HE33" s="89">
        <v>15</v>
      </c>
      <c r="HF33" s="499"/>
      <c r="HG33" s="500"/>
      <c r="HH33" s="500"/>
      <c r="HI33" s="500"/>
      <c r="HJ33" s="500"/>
      <c r="HK33" s="501"/>
      <c r="HL33" s="502"/>
      <c r="HM33" s="502"/>
      <c r="HN33" s="502"/>
      <c r="HO33" s="502"/>
      <c r="HP33" s="502"/>
      <c r="HQ33" s="502"/>
      <c r="HR33" s="502"/>
      <c r="HS33" s="502"/>
      <c r="HT33" s="502"/>
      <c r="HU33" s="502"/>
      <c r="HV33" s="502"/>
      <c r="HW33" s="502"/>
      <c r="HX33" s="502"/>
      <c r="HY33" s="503"/>
      <c r="HZ33" s="503"/>
    </row>
    <row r="34" spans="2:234" ht="17.149999999999999" customHeight="1" x14ac:dyDescent="0.25">
      <c r="B34" s="91">
        <v>24</v>
      </c>
      <c r="C34" s="504"/>
      <c r="D34" s="505"/>
      <c r="E34" s="505"/>
      <c r="F34" s="505"/>
      <c r="G34" s="505"/>
      <c r="H34" s="506"/>
      <c r="I34" s="507"/>
      <c r="J34" s="507"/>
      <c r="K34" s="507"/>
      <c r="L34" s="507"/>
      <c r="M34" s="507"/>
      <c r="N34" s="507"/>
      <c r="O34" s="507"/>
      <c r="P34" s="507"/>
      <c r="Q34" s="507"/>
      <c r="R34" s="507"/>
      <c r="S34" s="507"/>
      <c r="T34" s="507"/>
      <c r="U34" s="507"/>
      <c r="V34" s="508"/>
      <c r="W34" s="508"/>
      <c r="Y34" s="91">
        <v>16</v>
      </c>
      <c r="Z34" s="504"/>
      <c r="AA34" s="505"/>
      <c r="AB34" s="505"/>
      <c r="AC34" s="505"/>
      <c r="AD34" s="505"/>
      <c r="AE34" s="506"/>
      <c r="AF34" s="507"/>
      <c r="AG34" s="507"/>
      <c r="AH34" s="507"/>
      <c r="AI34" s="507"/>
      <c r="AJ34" s="507"/>
      <c r="AK34" s="507"/>
      <c r="AL34" s="507"/>
      <c r="AM34" s="507"/>
      <c r="AN34" s="507"/>
      <c r="AO34" s="507"/>
      <c r="AP34" s="507"/>
      <c r="AQ34" s="507"/>
      <c r="AR34" s="507"/>
      <c r="AS34" s="508"/>
      <c r="AT34" s="508"/>
      <c r="AW34" s="91">
        <v>24</v>
      </c>
      <c r="AX34" s="504"/>
      <c r="AY34" s="505"/>
      <c r="AZ34" s="505"/>
      <c r="BA34" s="505"/>
      <c r="BB34" s="505"/>
      <c r="BC34" s="506"/>
      <c r="BD34" s="507"/>
      <c r="BE34" s="507"/>
      <c r="BF34" s="507"/>
      <c r="BG34" s="507"/>
      <c r="BH34" s="507"/>
      <c r="BI34" s="507"/>
      <c r="BJ34" s="507"/>
      <c r="BK34" s="507"/>
      <c r="BL34" s="507"/>
      <c r="BM34" s="507"/>
      <c r="BN34" s="507"/>
      <c r="BO34" s="507"/>
      <c r="BP34" s="507"/>
      <c r="BQ34" s="508"/>
      <c r="BR34" s="508"/>
      <c r="BT34" s="91">
        <v>16</v>
      </c>
      <c r="BU34" s="504"/>
      <c r="BV34" s="505"/>
      <c r="BW34" s="505"/>
      <c r="BX34" s="505"/>
      <c r="BY34" s="505"/>
      <c r="BZ34" s="506"/>
      <c r="CA34" s="507"/>
      <c r="CB34" s="507"/>
      <c r="CC34" s="507"/>
      <c r="CD34" s="507"/>
      <c r="CE34" s="507"/>
      <c r="CF34" s="507"/>
      <c r="CG34" s="507"/>
      <c r="CH34" s="507"/>
      <c r="CI34" s="507"/>
      <c r="CJ34" s="507"/>
      <c r="CK34" s="507"/>
      <c r="CL34" s="507"/>
      <c r="CM34" s="507"/>
      <c r="CN34" s="508"/>
      <c r="CO34" s="508"/>
      <c r="CR34" s="91">
        <v>24</v>
      </c>
      <c r="CS34" s="504"/>
      <c r="CT34" s="505"/>
      <c r="CU34" s="505"/>
      <c r="CV34" s="505"/>
      <c r="CW34" s="505"/>
      <c r="CX34" s="506"/>
      <c r="CY34" s="507"/>
      <c r="CZ34" s="507"/>
      <c r="DA34" s="507"/>
      <c r="DB34" s="507"/>
      <c r="DC34" s="507"/>
      <c r="DD34" s="507"/>
      <c r="DE34" s="507"/>
      <c r="DF34" s="507"/>
      <c r="DG34" s="507"/>
      <c r="DH34" s="507"/>
      <c r="DI34" s="507"/>
      <c r="DJ34" s="507"/>
      <c r="DK34" s="507"/>
      <c r="DL34" s="508"/>
      <c r="DM34" s="508"/>
      <c r="DO34" s="91">
        <v>16</v>
      </c>
      <c r="DP34" s="504"/>
      <c r="DQ34" s="505"/>
      <c r="DR34" s="505"/>
      <c r="DS34" s="505"/>
      <c r="DT34" s="505"/>
      <c r="DU34" s="506"/>
      <c r="DV34" s="507"/>
      <c r="DW34" s="507"/>
      <c r="DX34" s="507"/>
      <c r="DY34" s="507"/>
      <c r="DZ34" s="507"/>
      <c r="EA34" s="507"/>
      <c r="EB34" s="507"/>
      <c r="EC34" s="507"/>
      <c r="ED34" s="507"/>
      <c r="EE34" s="507"/>
      <c r="EF34" s="507"/>
      <c r="EG34" s="507"/>
      <c r="EH34" s="507"/>
      <c r="EI34" s="508"/>
      <c r="EJ34" s="508"/>
      <c r="EM34" s="91">
        <v>24</v>
      </c>
      <c r="EN34" s="504"/>
      <c r="EO34" s="505"/>
      <c r="EP34" s="505"/>
      <c r="EQ34" s="505"/>
      <c r="ER34" s="505"/>
      <c r="ES34" s="506"/>
      <c r="ET34" s="507"/>
      <c r="EU34" s="507"/>
      <c r="EV34" s="507"/>
      <c r="EW34" s="507"/>
      <c r="EX34" s="507"/>
      <c r="EY34" s="507"/>
      <c r="EZ34" s="507"/>
      <c r="FA34" s="507"/>
      <c r="FB34" s="507"/>
      <c r="FC34" s="507"/>
      <c r="FD34" s="507"/>
      <c r="FE34" s="507"/>
      <c r="FF34" s="507"/>
      <c r="FG34" s="508"/>
      <c r="FH34" s="508"/>
      <c r="FJ34" s="91">
        <v>16</v>
      </c>
      <c r="FK34" s="504"/>
      <c r="FL34" s="505"/>
      <c r="FM34" s="505"/>
      <c r="FN34" s="505"/>
      <c r="FO34" s="505"/>
      <c r="FP34" s="506"/>
      <c r="FQ34" s="507"/>
      <c r="FR34" s="507"/>
      <c r="FS34" s="507"/>
      <c r="FT34" s="507"/>
      <c r="FU34" s="507"/>
      <c r="FV34" s="507"/>
      <c r="FW34" s="507"/>
      <c r="FX34" s="507"/>
      <c r="FY34" s="507"/>
      <c r="FZ34" s="507"/>
      <c r="GA34" s="507"/>
      <c r="GB34" s="507"/>
      <c r="GC34" s="507"/>
      <c r="GD34" s="508"/>
      <c r="GE34" s="508"/>
      <c r="GH34" s="91">
        <v>24</v>
      </c>
      <c r="GI34" s="504"/>
      <c r="GJ34" s="505"/>
      <c r="GK34" s="505"/>
      <c r="GL34" s="505"/>
      <c r="GM34" s="505"/>
      <c r="GN34" s="506"/>
      <c r="GO34" s="507"/>
      <c r="GP34" s="507"/>
      <c r="GQ34" s="507"/>
      <c r="GR34" s="507"/>
      <c r="GS34" s="507"/>
      <c r="GT34" s="507"/>
      <c r="GU34" s="507"/>
      <c r="GV34" s="507"/>
      <c r="GW34" s="507"/>
      <c r="GX34" s="507"/>
      <c r="GY34" s="507"/>
      <c r="GZ34" s="507"/>
      <c r="HA34" s="507"/>
      <c r="HB34" s="508"/>
      <c r="HC34" s="508"/>
      <c r="HE34" s="91">
        <v>16</v>
      </c>
      <c r="HF34" s="504"/>
      <c r="HG34" s="505"/>
      <c r="HH34" s="505"/>
      <c r="HI34" s="505"/>
      <c r="HJ34" s="505"/>
      <c r="HK34" s="506"/>
      <c r="HL34" s="507"/>
      <c r="HM34" s="507"/>
      <c r="HN34" s="507"/>
      <c r="HO34" s="507"/>
      <c r="HP34" s="507"/>
      <c r="HQ34" s="507"/>
      <c r="HR34" s="507"/>
      <c r="HS34" s="507"/>
      <c r="HT34" s="507"/>
      <c r="HU34" s="507"/>
      <c r="HV34" s="507"/>
      <c r="HW34" s="507"/>
      <c r="HX34" s="507"/>
      <c r="HY34" s="508"/>
      <c r="HZ34" s="508"/>
    </row>
    <row r="35" spans="2:234" ht="17.149999999999999" customHeight="1" x14ac:dyDescent="0.25">
      <c r="B35" s="89">
        <v>25</v>
      </c>
      <c r="C35" s="499"/>
      <c r="D35" s="500"/>
      <c r="E35" s="500"/>
      <c r="F35" s="500"/>
      <c r="G35" s="500"/>
      <c r="H35" s="501"/>
      <c r="I35" s="502"/>
      <c r="J35" s="502"/>
      <c r="K35" s="502"/>
      <c r="L35" s="502"/>
      <c r="M35" s="502"/>
      <c r="N35" s="502"/>
      <c r="O35" s="502"/>
      <c r="P35" s="502"/>
      <c r="Q35" s="502"/>
      <c r="R35" s="502"/>
      <c r="S35" s="502"/>
      <c r="T35" s="502"/>
      <c r="U35" s="502"/>
      <c r="V35" s="503"/>
      <c r="W35" s="503"/>
      <c r="Y35" s="89">
        <v>17</v>
      </c>
      <c r="Z35" s="499"/>
      <c r="AA35" s="500"/>
      <c r="AB35" s="500"/>
      <c r="AC35" s="500"/>
      <c r="AD35" s="500"/>
      <c r="AE35" s="501"/>
      <c r="AF35" s="502"/>
      <c r="AG35" s="502"/>
      <c r="AH35" s="502"/>
      <c r="AI35" s="502"/>
      <c r="AJ35" s="502"/>
      <c r="AK35" s="502"/>
      <c r="AL35" s="502"/>
      <c r="AM35" s="502"/>
      <c r="AN35" s="502"/>
      <c r="AO35" s="502"/>
      <c r="AP35" s="502"/>
      <c r="AQ35" s="502"/>
      <c r="AR35" s="502"/>
      <c r="AS35" s="503"/>
      <c r="AT35" s="503"/>
      <c r="AW35" s="89">
        <v>25</v>
      </c>
      <c r="AX35" s="499"/>
      <c r="AY35" s="500"/>
      <c r="AZ35" s="500"/>
      <c r="BA35" s="500"/>
      <c r="BB35" s="500"/>
      <c r="BC35" s="501"/>
      <c r="BD35" s="502"/>
      <c r="BE35" s="502"/>
      <c r="BF35" s="502"/>
      <c r="BG35" s="502"/>
      <c r="BH35" s="502"/>
      <c r="BI35" s="502"/>
      <c r="BJ35" s="502"/>
      <c r="BK35" s="502"/>
      <c r="BL35" s="502"/>
      <c r="BM35" s="502"/>
      <c r="BN35" s="502"/>
      <c r="BO35" s="502"/>
      <c r="BP35" s="502"/>
      <c r="BQ35" s="503"/>
      <c r="BR35" s="503"/>
      <c r="BT35" s="89">
        <v>17</v>
      </c>
      <c r="BU35" s="499"/>
      <c r="BV35" s="500"/>
      <c r="BW35" s="500"/>
      <c r="BX35" s="500"/>
      <c r="BY35" s="500"/>
      <c r="BZ35" s="501"/>
      <c r="CA35" s="502"/>
      <c r="CB35" s="502"/>
      <c r="CC35" s="502"/>
      <c r="CD35" s="502"/>
      <c r="CE35" s="502"/>
      <c r="CF35" s="502"/>
      <c r="CG35" s="502"/>
      <c r="CH35" s="502"/>
      <c r="CI35" s="502"/>
      <c r="CJ35" s="502"/>
      <c r="CK35" s="502"/>
      <c r="CL35" s="502"/>
      <c r="CM35" s="502"/>
      <c r="CN35" s="503"/>
      <c r="CO35" s="503"/>
      <c r="CR35" s="89">
        <v>25</v>
      </c>
      <c r="CS35" s="499"/>
      <c r="CT35" s="500"/>
      <c r="CU35" s="500"/>
      <c r="CV35" s="500"/>
      <c r="CW35" s="500"/>
      <c r="CX35" s="501"/>
      <c r="CY35" s="502"/>
      <c r="CZ35" s="502"/>
      <c r="DA35" s="502"/>
      <c r="DB35" s="502"/>
      <c r="DC35" s="502"/>
      <c r="DD35" s="502"/>
      <c r="DE35" s="502"/>
      <c r="DF35" s="502"/>
      <c r="DG35" s="502"/>
      <c r="DH35" s="502"/>
      <c r="DI35" s="502"/>
      <c r="DJ35" s="502"/>
      <c r="DK35" s="502"/>
      <c r="DL35" s="503"/>
      <c r="DM35" s="503"/>
      <c r="DO35" s="89">
        <v>17</v>
      </c>
      <c r="DP35" s="499"/>
      <c r="DQ35" s="500"/>
      <c r="DR35" s="500"/>
      <c r="DS35" s="500"/>
      <c r="DT35" s="500"/>
      <c r="DU35" s="501"/>
      <c r="DV35" s="502"/>
      <c r="DW35" s="502"/>
      <c r="DX35" s="502"/>
      <c r="DY35" s="502"/>
      <c r="DZ35" s="502"/>
      <c r="EA35" s="502"/>
      <c r="EB35" s="502"/>
      <c r="EC35" s="502"/>
      <c r="ED35" s="502"/>
      <c r="EE35" s="502"/>
      <c r="EF35" s="502"/>
      <c r="EG35" s="502"/>
      <c r="EH35" s="502"/>
      <c r="EI35" s="503"/>
      <c r="EJ35" s="503"/>
      <c r="EM35" s="89">
        <v>25</v>
      </c>
      <c r="EN35" s="499"/>
      <c r="EO35" s="500"/>
      <c r="EP35" s="500"/>
      <c r="EQ35" s="500"/>
      <c r="ER35" s="500"/>
      <c r="ES35" s="501"/>
      <c r="ET35" s="502"/>
      <c r="EU35" s="502"/>
      <c r="EV35" s="502"/>
      <c r="EW35" s="502"/>
      <c r="EX35" s="502"/>
      <c r="EY35" s="502"/>
      <c r="EZ35" s="502"/>
      <c r="FA35" s="502"/>
      <c r="FB35" s="502"/>
      <c r="FC35" s="502"/>
      <c r="FD35" s="502"/>
      <c r="FE35" s="502"/>
      <c r="FF35" s="502"/>
      <c r="FG35" s="503"/>
      <c r="FH35" s="503"/>
      <c r="FJ35" s="89">
        <v>17</v>
      </c>
      <c r="FK35" s="499"/>
      <c r="FL35" s="500"/>
      <c r="FM35" s="500"/>
      <c r="FN35" s="500"/>
      <c r="FO35" s="500"/>
      <c r="FP35" s="501"/>
      <c r="FQ35" s="502"/>
      <c r="FR35" s="502"/>
      <c r="FS35" s="502"/>
      <c r="FT35" s="502"/>
      <c r="FU35" s="502"/>
      <c r="FV35" s="502"/>
      <c r="FW35" s="502"/>
      <c r="FX35" s="502"/>
      <c r="FY35" s="502"/>
      <c r="FZ35" s="502"/>
      <c r="GA35" s="502"/>
      <c r="GB35" s="502"/>
      <c r="GC35" s="502"/>
      <c r="GD35" s="503"/>
      <c r="GE35" s="503"/>
      <c r="GH35" s="89">
        <v>25</v>
      </c>
      <c r="GI35" s="499"/>
      <c r="GJ35" s="500"/>
      <c r="GK35" s="500"/>
      <c r="GL35" s="500"/>
      <c r="GM35" s="500"/>
      <c r="GN35" s="501"/>
      <c r="GO35" s="502"/>
      <c r="GP35" s="502"/>
      <c r="GQ35" s="502"/>
      <c r="GR35" s="502"/>
      <c r="GS35" s="502"/>
      <c r="GT35" s="502"/>
      <c r="GU35" s="502"/>
      <c r="GV35" s="502"/>
      <c r="GW35" s="502"/>
      <c r="GX35" s="502"/>
      <c r="GY35" s="502"/>
      <c r="GZ35" s="502"/>
      <c r="HA35" s="502"/>
      <c r="HB35" s="503"/>
      <c r="HC35" s="503"/>
      <c r="HE35" s="89">
        <v>17</v>
      </c>
      <c r="HF35" s="499"/>
      <c r="HG35" s="500"/>
      <c r="HH35" s="500"/>
      <c r="HI35" s="500"/>
      <c r="HJ35" s="500"/>
      <c r="HK35" s="501"/>
      <c r="HL35" s="502"/>
      <c r="HM35" s="502"/>
      <c r="HN35" s="502"/>
      <c r="HO35" s="502"/>
      <c r="HP35" s="502"/>
      <c r="HQ35" s="502"/>
      <c r="HR35" s="502"/>
      <c r="HS35" s="502"/>
      <c r="HT35" s="502"/>
      <c r="HU35" s="502"/>
      <c r="HV35" s="502"/>
      <c r="HW35" s="502"/>
      <c r="HX35" s="502"/>
      <c r="HY35" s="503"/>
      <c r="HZ35" s="503"/>
    </row>
    <row r="36" spans="2:234" ht="17.149999999999999" customHeight="1" x14ac:dyDescent="0.25">
      <c r="B36" s="91">
        <v>26</v>
      </c>
      <c r="C36" s="504"/>
      <c r="D36" s="505"/>
      <c r="E36" s="505"/>
      <c r="F36" s="505"/>
      <c r="G36" s="505"/>
      <c r="H36" s="506"/>
      <c r="I36" s="507"/>
      <c r="J36" s="507"/>
      <c r="K36" s="507"/>
      <c r="L36" s="507"/>
      <c r="M36" s="507"/>
      <c r="N36" s="507"/>
      <c r="O36" s="507"/>
      <c r="P36" s="507"/>
      <c r="Q36" s="507"/>
      <c r="R36" s="507"/>
      <c r="S36" s="507"/>
      <c r="T36" s="507"/>
      <c r="U36" s="507"/>
      <c r="V36" s="508"/>
      <c r="W36" s="508"/>
      <c r="Y36" s="91">
        <v>18</v>
      </c>
      <c r="Z36" s="504"/>
      <c r="AA36" s="505"/>
      <c r="AB36" s="505"/>
      <c r="AC36" s="505"/>
      <c r="AD36" s="505"/>
      <c r="AE36" s="506"/>
      <c r="AF36" s="507"/>
      <c r="AG36" s="507"/>
      <c r="AH36" s="507"/>
      <c r="AI36" s="507"/>
      <c r="AJ36" s="507"/>
      <c r="AK36" s="507"/>
      <c r="AL36" s="507"/>
      <c r="AM36" s="507"/>
      <c r="AN36" s="507"/>
      <c r="AO36" s="507"/>
      <c r="AP36" s="507"/>
      <c r="AQ36" s="507"/>
      <c r="AR36" s="507"/>
      <c r="AS36" s="508"/>
      <c r="AT36" s="508"/>
      <c r="AW36" s="91">
        <v>26</v>
      </c>
      <c r="AX36" s="504"/>
      <c r="AY36" s="505"/>
      <c r="AZ36" s="505"/>
      <c r="BA36" s="505"/>
      <c r="BB36" s="505"/>
      <c r="BC36" s="506"/>
      <c r="BD36" s="507"/>
      <c r="BE36" s="507"/>
      <c r="BF36" s="507"/>
      <c r="BG36" s="507"/>
      <c r="BH36" s="507"/>
      <c r="BI36" s="507"/>
      <c r="BJ36" s="507"/>
      <c r="BK36" s="507"/>
      <c r="BL36" s="507"/>
      <c r="BM36" s="507"/>
      <c r="BN36" s="507"/>
      <c r="BO36" s="507"/>
      <c r="BP36" s="507"/>
      <c r="BQ36" s="508"/>
      <c r="BR36" s="508"/>
      <c r="BT36" s="91">
        <v>18</v>
      </c>
      <c r="BU36" s="504"/>
      <c r="BV36" s="505"/>
      <c r="BW36" s="505"/>
      <c r="BX36" s="505"/>
      <c r="BY36" s="505"/>
      <c r="BZ36" s="506"/>
      <c r="CA36" s="507"/>
      <c r="CB36" s="507"/>
      <c r="CC36" s="507"/>
      <c r="CD36" s="507"/>
      <c r="CE36" s="507"/>
      <c r="CF36" s="507"/>
      <c r="CG36" s="507"/>
      <c r="CH36" s="507"/>
      <c r="CI36" s="507"/>
      <c r="CJ36" s="507"/>
      <c r="CK36" s="507"/>
      <c r="CL36" s="507"/>
      <c r="CM36" s="507"/>
      <c r="CN36" s="508"/>
      <c r="CO36" s="508"/>
      <c r="CR36" s="91">
        <v>26</v>
      </c>
      <c r="CS36" s="504"/>
      <c r="CT36" s="505"/>
      <c r="CU36" s="505"/>
      <c r="CV36" s="505"/>
      <c r="CW36" s="505"/>
      <c r="CX36" s="506"/>
      <c r="CY36" s="507"/>
      <c r="CZ36" s="507"/>
      <c r="DA36" s="507"/>
      <c r="DB36" s="507"/>
      <c r="DC36" s="507"/>
      <c r="DD36" s="507"/>
      <c r="DE36" s="507"/>
      <c r="DF36" s="507"/>
      <c r="DG36" s="507"/>
      <c r="DH36" s="507"/>
      <c r="DI36" s="507"/>
      <c r="DJ36" s="507"/>
      <c r="DK36" s="507"/>
      <c r="DL36" s="508"/>
      <c r="DM36" s="508"/>
      <c r="DO36" s="91">
        <v>18</v>
      </c>
      <c r="DP36" s="504"/>
      <c r="DQ36" s="505"/>
      <c r="DR36" s="505"/>
      <c r="DS36" s="505"/>
      <c r="DT36" s="505"/>
      <c r="DU36" s="506"/>
      <c r="DV36" s="507"/>
      <c r="DW36" s="507"/>
      <c r="DX36" s="507"/>
      <c r="DY36" s="507"/>
      <c r="DZ36" s="507"/>
      <c r="EA36" s="507"/>
      <c r="EB36" s="507"/>
      <c r="EC36" s="507"/>
      <c r="ED36" s="507"/>
      <c r="EE36" s="507"/>
      <c r="EF36" s="507"/>
      <c r="EG36" s="507"/>
      <c r="EH36" s="507"/>
      <c r="EI36" s="508"/>
      <c r="EJ36" s="508"/>
      <c r="EM36" s="91">
        <v>26</v>
      </c>
      <c r="EN36" s="504"/>
      <c r="EO36" s="505"/>
      <c r="EP36" s="505"/>
      <c r="EQ36" s="505"/>
      <c r="ER36" s="505"/>
      <c r="ES36" s="506"/>
      <c r="ET36" s="507"/>
      <c r="EU36" s="507"/>
      <c r="EV36" s="507"/>
      <c r="EW36" s="507"/>
      <c r="EX36" s="507"/>
      <c r="EY36" s="507"/>
      <c r="EZ36" s="507"/>
      <c r="FA36" s="507"/>
      <c r="FB36" s="507"/>
      <c r="FC36" s="507"/>
      <c r="FD36" s="507"/>
      <c r="FE36" s="507"/>
      <c r="FF36" s="507"/>
      <c r="FG36" s="508"/>
      <c r="FH36" s="508"/>
      <c r="FJ36" s="91">
        <v>18</v>
      </c>
      <c r="FK36" s="504"/>
      <c r="FL36" s="505"/>
      <c r="FM36" s="505"/>
      <c r="FN36" s="505"/>
      <c r="FO36" s="505"/>
      <c r="FP36" s="506"/>
      <c r="FQ36" s="507"/>
      <c r="FR36" s="507"/>
      <c r="FS36" s="507"/>
      <c r="FT36" s="507"/>
      <c r="FU36" s="507"/>
      <c r="FV36" s="507"/>
      <c r="FW36" s="507"/>
      <c r="FX36" s="507"/>
      <c r="FY36" s="507"/>
      <c r="FZ36" s="507"/>
      <c r="GA36" s="507"/>
      <c r="GB36" s="507"/>
      <c r="GC36" s="507"/>
      <c r="GD36" s="508"/>
      <c r="GE36" s="508"/>
      <c r="GH36" s="91">
        <v>26</v>
      </c>
      <c r="GI36" s="504"/>
      <c r="GJ36" s="505"/>
      <c r="GK36" s="505"/>
      <c r="GL36" s="505"/>
      <c r="GM36" s="505"/>
      <c r="GN36" s="506"/>
      <c r="GO36" s="507"/>
      <c r="GP36" s="507"/>
      <c r="GQ36" s="507"/>
      <c r="GR36" s="507"/>
      <c r="GS36" s="507"/>
      <c r="GT36" s="507"/>
      <c r="GU36" s="507"/>
      <c r="GV36" s="507"/>
      <c r="GW36" s="507"/>
      <c r="GX36" s="507"/>
      <c r="GY36" s="507"/>
      <c r="GZ36" s="507"/>
      <c r="HA36" s="507"/>
      <c r="HB36" s="508"/>
      <c r="HC36" s="508"/>
      <c r="HE36" s="91">
        <v>18</v>
      </c>
      <c r="HF36" s="504"/>
      <c r="HG36" s="505"/>
      <c r="HH36" s="505"/>
      <c r="HI36" s="505"/>
      <c r="HJ36" s="505"/>
      <c r="HK36" s="506"/>
      <c r="HL36" s="507"/>
      <c r="HM36" s="507"/>
      <c r="HN36" s="507"/>
      <c r="HO36" s="507"/>
      <c r="HP36" s="507"/>
      <c r="HQ36" s="507"/>
      <c r="HR36" s="507"/>
      <c r="HS36" s="507"/>
      <c r="HT36" s="507"/>
      <c r="HU36" s="507"/>
      <c r="HV36" s="507"/>
      <c r="HW36" s="507"/>
      <c r="HX36" s="507"/>
      <c r="HY36" s="508"/>
      <c r="HZ36" s="508"/>
    </row>
    <row r="37" spans="2:234" ht="17.149999999999999" customHeight="1" x14ac:dyDescent="0.25">
      <c r="B37" s="89">
        <v>27</v>
      </c>
      <c r="C37" s="499"/>
      <c r="D37" s="500"/>
      <c r="E37" s="500"/>
      <c r="F37" s="500"/>
      <c r="G37" s="500"/>
      <c r="H37" s="501"/>
      <c r="I37" s="502"/>
      <c r="J37" s="502"/>
      <c r="K37" s="502"/>
      <c r="L37" s="502"/>
      <c r="M37" s="502"/>
      <c r="N37" s="502"/>
      <c r="O37" s="502"/>
      <c r="P37" s="502"/>
      <c r="Q37" s="502"/>
      <c r="R37" s="502"/>
      <c r="S37" s="502"/>
      <c r="T37" s="502"/>
      <c r="U37" s="502"/>
      <c r="V37" s="503"/>
      <c r="W37" s="503"/>
      <c r="Y37" s="89">
        <v>19</v>
      </c>
      <c r="Z37" s="499"/>
      <c r="AA37" s="500"/>
      <c r="AB37" s="500"/>
      <c r="AC37" s="500"/>
      <c r="AD37" s="500"/>
      <c r="AE37" s="501"/>
      <c r="AF37" s="502"/>
      <c r="AG37" s="502"/>
      <c r="AH37" s="502"/>
      <c r="AI37" s="502"/>
      <c r="AJ37" s="502"/>
      <c r="AK37" s="502"/>
      <c r="AL37" s="502"/>
      <c r="AM37" s="502"/>
      <c r="AN37" s="502"/>
      <c r="AO37" s="502"/>
      <c r="AP37" s="502"/>
      <c r="AQ37" s="502"/>
      <c r="AR37" s="502"/>
      <c r="AS37" s="503"/>
      <c r="AT37" s="503"/>
      <c r="AW37" s="89">
        <v>27</v>
      </c>
      <c r="AX37" s="499"/>
      <c r="AY37" s="500"/>
      <c r="AZ37" s="500"/>
      <c r="BA37" s="500"/>
      <c r="BB37" s="500"/>
      <c r="BC37" s="501"/>
      <c r="BD37" s="502"/>
      <c r="BE37" s="502"/>
      <c r="BF37" s="502"/>
      <c r="BG37" s="502"/>
      <c r="BH37" s="502"/>
      <c r="BI37" s="502"/>
      <c r="BJ37" s="502"/>
      <c r="BK37" s="502"/>
      <c r="BL37" s="502"/>
      <c r="BM37" s="502"/>
      <c r="BN37" s="502"/>
      <c r="BO37" s="502"/>
      <c r="BP37" s="502"/>
      <c r="BQ37" s="503"/>
      <c r="BR37" s="503"/>
      <c r="BT37" s="89">
        <v>19</v>
      </c>
      <c r="BU37" s="499"/>
      <c r="BV37" s="500"/>
      <c r="BW37" s="500"/>
      <c r="BX37" s="500"/>
      <c r="BY37" s="500"/>
      <c r="BZ37" s="501"/>
      <c r="CA37" s="502"/>
      <c r="CB37" s="502"/>
      <c r="CC37" s="502"/>
      <c r="CD37" s="502"/>
      <c r="CE37" s="502"/>
      <c r="CF37" s="502"/>
      <c r="CG37" s="502"/>
      <c r="CH37" s="502"/>
      <c r="CI37" s="502"/>
      <c r="CJ37" s="502"/>
      <c r="CK37" s="502"/>
      <c r="CL37" s="502"/>
      <c r="CM37" s="502"/>
      <c r="CN37" s="503"/>
      <c r="CO37" s="503"/>
      <c r="CR37" s="89">
        <v>27</v>
      </c>
      <c r="CS37" s="499"/>
      <c r="CT37" s="500"/>
      <c r="CU37" s="500"/>
      <c r="CV37" s="500"/>
      <c r="CW37" s="500"/>
      <c r="CX37" s="501"/>
      <c r="CY37" s="502"/>
      <c r="CZ37" s="502"/>
      <c r="DA37" s="502"/>
      <c r="DB37" s="502"/>
      <c r="DC37" s="502"/>
      <c r="DD37" s="502"/>
      <c r="DE37" s="502"/>
      <c r="DF37" s="502"/>
      <c r="DG37" s="502"/>
      <c r="DH37" s="502"/>
      <c r="DI37" s="502"/>
      <c r="DJ37" s="502"/>
      <c r="DK37" s="502"/>
      <c r="DL37" s="503"/>
      <c r="DM37" s="503"/>
      <c r="DO37" s="89">
        <v>19</v>
      </c>
      <c r="DP37" s="499"/>
      <c r="DQ37" s="500"/>
      <c r="DR37" s="500"/>
      <c r="DS37" s="500"/>
      <c r="DT37" s="500"/>
      <c r="DU37" s="501"/>
      <c r="DV37" s="502"/>
      <c r="DW37" s="502"/>
      <c r="DX37" s="502"/>
      <c r="DY37" s="502"/>
      <c r="DZ37" s="502"/>
      <c r="EA37" s="502"/>
      <c r="EB37" s="502"/>
      <c r="EC37" s="502"/>
      <c r="ED37" s="502"/>
      <c r="EE37" s="502"/>
      <c r="EF37" s="502"/>
      <c r="EG37" s="502"/>
      <c r="EH37" s="502"/>
      <c r="EI37" s="503"/>
      <c r="EJ37" s="503"/>
      <c r="EM37" s="89">
        <v>27</v>
      </c>
      <c r="EN37" s="499"/>
      <c r="EO37" s="500"/>
      <c r="EP37" s="500"/>
      <c r="EQ37" s="500"/>
      <c r="ER37" s="500"/>
      <c r="ES37" s="501"/>
      <c r="ET37" s="502"/>
      <c r="EU37" s="502"/>
      <c r="EV37" s="502"/>
      <c r="EW37" s="502"/>
      <c r="EX37" s="502"/>
      <c r="EY37" s="502"/>
      <c r="EZ37" s="502"/>
      <c r="FA37" s="502"/>
      <c r="FB37" s="502"/>
      <c r="FC37" s="502"/>
      <c r="FD37" s="502"/>
      <c r="FE37" s="502"/>
      <c r="FF37" s="502"/>
      <c r="FG37" s="503"/>
      <c r="FH37" s="503"/>
      <c r="FJ37" s="89">
        <v>19</v>
      </c>
      <c r="FK37" s="499"/>
      <c r="FL37" s="500"/>
      <c r="FM37" s="500"/>
      <c r="FN37" s="500"/>
      <c r="FO37" s="500"/>
      <c r="FP37" s="501"/>
      <c r="FQ37" s="502"/>
      <c r="FR37" s="502"/>
      <c r="FS37" s="502"/>
      <c r="FT37" s="502"/>
      <c r="FU37" s="502"/>
      <c r="FV37" s="502"/>
      <c r="FW37" s="502"/>
      <c r="FX37" s="502"/>
      <c r="FY37" s="502"/>
      <c r="FZ37" s="502"/>
      <c r="GA37" s="502"/>
      <c r="GB37" s="502"/>
      <c r="GC37" s="502"/>
      <c r="GD37" s="503"/>
      <c r="GE37" s="503"/>
      <c r="GH37" s="89">
        <v>27</v>
      </c>
      <c r="GI37" s="499"/>
      <c r="GJ37" s="500"/>
      <c r="GK37" s="500"/>
      <c r="GL37" s="500"/>
      <c r="GM37" s="500"/>
      <c r="GN37" s="501"/>
      <c r="GO37" s="502"/>
      <c r="GP37" s="502"/>
      <c r="GQ37" s="502"/>
      <c r="GR37" s="502"/>
      <c r="GS37" s="502"/>
      <c r="GT37" s="502"/>
      <c r="GU37" s="502"/>
      <c r="GV37" s="502"/>
      <c r="GW37" s="502"/>
      <c r="GX37" s="502"/>
      <c r="GY37" s="502"/>
      <c r="GZ37" s="502"/>
      <c r="HA37" s="502"/>
      <c r="HB37" s="503"/>
      <c r="HC37" s="503"/>
      <c r="HE37" s="89">
        <v>19</v>
      </c>
      <c r="HF37" s="499"/>
      <c r="HG37" s="500"/>
      <c r="HH37" s="500"/>
      <c r="HI37" s="500"/>
      <c r="HJ37" s="500"/>
      <c r="HK37" s="501"/>
      <c r="HL37" s="502"/>
      <c r="HM37" s="502"/>
      <c r="HN37" s="502"/>
      <c r="HO37" s="502"/>
      <c r="HP37" s="502"/>
      <c r="HQ37" s="502"/>
      <c r="HR37" s="502"/>
      <c r="HS37" s="502"/>
      <c r="HT37" s="502"/>
      <c r="HU37" s="502"/>
      <c r="HV37" s="502"/>
      <c r="HW37" s="502"/>
      <c r="HX37" s="502"/>
      <c r="HY37" s="503"/>
      <c r="HZ37" s="503"/>
    </row>
    <row r="38" spans="2:234" ht="17.149999999999999" customHeight="1" x14ac:dyDescent="0.25">
      <c r="B38" s="91">
        <v>28</v>
      </c>
      <c r="C38" s="504"/>
      <c r="D38" s="505"/>
      <c r="E38" s="505"/>
      <c r="F38" s="505"/>
      <c r="G38" s="505"/>
      <c r="H38" s="506"/>
      <c r="I38" s="507"/>
      <c r="J38" s="507"/>
      <c r="K38" s="507"/>
      <c r="L38" s="507"/>
      <c r="M38" s="507"/>
      <c r="N38" s="507"/>
      <c r="O38" s="507"/>
      <c r="P38" s="507"/>
      <c r="Q38" s="507"/>
      <c r="R38" s="507"/>
      <c r="S38" s="507"/>
      <c r="T38" s="507"/>
      <c r="U38" s="507"/>
      <c r="V38" s="508"/>
      <c r="W38" s="508"/>
      <c r="Y38" s="91">
        <v>20</v>
      </c>
      <c r="Z38" s="504"/>
      <c r="AA38" s="505"/>
      <c r="AB38" s="505"/>
      <c r="AC38" s="505"/>
      <c r="AD38" s="505"/>
      <c r="AE38" s="506"/>
      <c r="AF38" s="507"/>
      <c r="AG38" s="507"/>
      <c r="AH38" s="507"/>
      <c r="AI38" s="507"/>
      <c r="AJ38" s="507"/>
      <c r="AK38" s="507"/>
      <c r="AL38" s="507"/>
      <c r="AM38" s="507"/>
      <c r="AN38" s="507"/>
      <c r="AO38" s="507"/>
      <c r="AP38" s="507"/>
      <c r="AQ38" s="507"/>
      <c r="AR38" s="507"/>
      <c r="AS38" s="508"/>
      <c r="AT38" s="508"/>
      <c r="AW38" s="91">
        <v>28</v>
      </c>
      <c r="AX38" s="504"/>
      <c r="AY38" s="505"/>
      <c r="AZ38" s="505"/>
      <c r="BA38" s="505"/>
      <c r="BB38" s="505"/>
      <c r="BC38" s="506"/>
      <c r="BD38" s="507"/>
      <c r="BE38" s="507"/>
      <c r="BF38" s="507"/>
      <c r="BG38" s="507"/>
      <c r="BH38" s="507"/>
      <c r="BI38" s="507"/>
      <c r="BJ38" s="507"/>
      <c r="BK38" s="507"/>
      <c r="BL38" s="507"/>
      <c r="BM38" s="507"/>
      <c r="BN38" s="507"/>
      <c r="BO38" s="507"/>
      <c r="BP38" s="507"/>
      <c r="BQ38" s="508"/>
      <c r="BR38" s="508"/>
      <c r="BT38" s="91">
        <v>20</v>
      </c>
      <c r="BU38" s="504"/>
      <c r="BV38" s="505"/>
      <c r="BW38" s="505"/>
      <c r="BX38" s="505"/>
      <c r="BY38" s="505"/>
      <c r="BZ38" s="506"/>
      <c r="CA38" s="507"/>
      <c r="CB38" s="507"/>
      <c r="CC38" s="507"/>
      <c r="CD38" s="507"/>
      <c r="CE38" s="507"/>
      <c r="CF38" s="507"/>
      <c r="CG38" s="507"/>
      <c r="CH38" s="507"/>
      <c r="CI38" s="507"/>
      <c r="CJ38" s="507"/>
      <c r="CK38" s="507"/>
      <c r="CL38" s="507"/>
      <c r="CM38" s="507"/>
      <c r="CN38" s="508"/>
      <c r="CO38" s="508"/>
      <c r="CR38" s="91">
        <v>28</v>
      </c>
      <c r="CS38" s="504"/>
      <c r="CT38" s="505"/>
      <c r="CU38" s="505"/>
      <c r="CV38" s="505"/>
      <c r="CW38" s="505"/>
      <c r="CX38" s="506"/>
      <c r="CY38" s="507"/>
      <c r="CZ38" s="507"/>
      <c r="DA38" s="507"/>
      <c r="DB38" s="507"/>
      <c r="DC38" s="507"/>
      <c r="DD38" s="507"/>
      <c r="DE38" s="507"/>
      <c r="DF38" s="507"/>
      <c r="DG38" s="507"/>
      <c r="DH38" s="507"/>
      <c r="DI38" s="507"/>
      <c r="DJ38" s="507"/>
      <c r="DK38" s="507"/>
      <c r="DL38" s="508"/>
      <c r="DM38" s="508"/>
      <c r="DO38" s="91">
        <v>20</v>
      </c>
      <c r="DP38" s="504"/>
      <c r="DQ38" s="505"/>
      <c r="DR38" s="505"/>
      <c r="DS38" s="505"/>
      <c r="DT38" s="505"/>
      <c r="DU38" s="506"/>
      <c r="DV38" s="507"/>
      <c r="DW38" s="507"/>
      <c r="DX38" s="507"/>
      <c r="DY38" s="507"/>
      <c r="DZ38" s="507"/>
      <c r="EA38" s="507"/>
      <c r="EB38" s="507"/>
      <c r="EC38" s="507"/>
      <c r="ED38" s="507"/>
      <c r="EE38" s="507"/>
      <c r="EF38" s="507"/>
      <c r="EG38" s="507"/>
      <c r="EH38" s="507"/>
      <c r="EI38" s="508"/>
      <c r="EJ38" s="508"/>
      <c r="EM38" s="91">
        <v>28</v>
      </c>
      <c r="EN38" s="504"/>
      <c r="EO38" s="505"/>
      <c r="EP38" s="505"/>
      <c r="EQ38" s="505"/>
      <c r="ER38" s="505"/>
      <c r="ES38" s="506"/>
      <c r="ET38" s="507"/>
      <c r="EU38" s="507"/>
      <c r="EV38" s="507"/>
      <c r="EW38" s="507"/>
      <c r="EX38" s="507"/>
      <c r="EY38" s="507"/>
      <c r="EZ38" s="507"/>
      <c r="FA38" s="507"/>
      <c r="FB38" s="507"/>
      <c r="FC38" s="507"/>
      <c r="FD38" s="507"/>
      <c r="FE38" s="507"/>
      <c r="FF38" s="507"/>
      <c r="FG38" s="508"/>
      <c r="FH38" s="508"/>
      <c r="FJ38" s="91">
        <v>20</v>
      </c>
      <c r="FK38" s="504"/>
      <c r="FL38" s="505"/>
      <c r="FM38" s="505"/>
      <c r="FN38" s="505"/>
      <c r="FO38" s="505"/>
      <c r="FP38" s="506"/>
      <c r="FQ38" s="507"/>
      <c r="FR38" s="507"/>
      <c r="FS38" s="507"/>
      <c r="FT38" s="507"/>
      <c r="FU38" s="507"/>
      <c r="FV38" s="507"/>
      <c r="FW38" s="507"/>
      <c r="FX38" s="507"/>
      <c r="FY38" s="507"/>
      <c r="FZ38" s="507"/>
      <c r="GA38" s="507"/>
      <c r="GB38" s="507"/>
      <c r="GC38" s="507"/>
      <c r="GD38" s="508"/>
      <c r="GE38" s="508"/>
      <c r="GH38" s="91">
        <v>28</v>
      </c>
      <c r="GI38" s="504"/>
      <c r="GJ38" s="505"/>
      <c r="GK38" s="505"/>
      <c r="GL38" s="505"/>
      <c r="GM38" s="505"/>
      <c r="GN38" s="506"/>
      <c r="GO38" s="507"/>
      <c r="GP38" s="507"/>
      <c r="GQ38" s="507"/>
      <c r="GR38" s="507"/>
      <c r="GS38" s="507"/>
      <c r="GT38" s="507"/>
      <c r="GU38" s="507"/>
      <c r="GV38" s="507"/>
      <c r="GW38" s="507"/>
      <c r="GX38" s="507"/>
      <c r="GY38" s="507"/>
      <c r="GZ38" s="507"/>
      <c r="HA38" s="507"/>
      <c r="HB38" s="508"/>
      <c r="HC38" s="508"/>
      <c r="HE38" s="91">
        <v>20</v>
      </c>
      <c r="HF38" s="504"/>
      <c r="HG38" s="505"/>
      <c r="HH38" s="505"/>
      <c r="HI38" s="505"/>
      <c r="HJ38" s="505"/>
      <c r="HK38" s="506"/>
      <c r="HL38" s="507"/>
      <c r="HM38" s="507"/>
      <c r="HN38" s="507"/>
      <c r="HO38" s="507"/>
      <c r="HP38" s="507"/>
      <c r="HQ38" s="507"/>
      <c r="HR38" s="507"/>
      <c r="HS38" s="507"/>
      <c r="HT38" s="507"/>
      <c r="HU38" s="507"/>
      <c r="HV38" s="507"/>
      <c r="HW38" s="507"/>
      <c r="HX38" s="507"/>
      <c r="HY38" s="508"/>
      <c r="HZ38" s="508"/>
    </row>
    <row r="39" spans="2:234" ht="17.149999999999999" customHeight="1" x14ac:dyDescent="0.25">
      <c r="B39" s="89">
        <v>29</v>
      </c>
      <c r="C39" s="499"/>
      <c r="D39" s="500"/>
      <c r="E39" s="500"/>
      <c r="F39" s="500"/>
      <c r="G39" s="500"/>
      <c r="H39" s="501"/>
      <c r="I39" s="502"/>
      <c r="J39" s="502"/>
      <c r="K39" s="502"/>
      <c r="L39" s="502"/>
      <c r="M39" s="502"/>
      <c r="N39" s="502"/>
      <c r="O39" s="502"/>
      <c r="P39" s="502"/>
      <c r="Q39" s="502"/>
      <c r="R39" s="502"/>
      <c r="S39" s="502"/>
      <c r="T39" s="502"/>
      <c r="U39" s="502"/>
      <c r="V39" s="503"/>
      <c r="W39" s="503"/>
      <c r="Y39" s="89">
        <v>21</v>
      </c>
      <c r="Z39" s="499"/>
      <c r="AA39" s="500"/>
      <c r="AB39" s="500"/>
      <c r="AC39" s="500"/>
      <c r="AD39" s="500"/>
      <c r="AE39" s="501"/>
      <c r="AF39" s="502"/>
      <c r="AG39" s="502"/>
      <c r="AH39" s="502"/>
      <c r="AI39" s="502"/>
      <c r="AJ39" s="502"/>
      <c r="AK39" s="502"/>
      <c r="AL39" s="502"/>
      <c r="AM39" s="502"/>
      <c r="AN39" s="502"/>
      <c r="AO39" s="502"/>
      <c r="AP39" s="502"/>
      <c r="AQ39" s="502"/>
      <c r="AR39" s="502"/>
      <c r="AS39" s="503"/>
      <c r="AT39" s="503"/>
      <c r="AW39" s="89">
        <v>29</v>
      </c>
      <c r="AX39" s="499"/>
      <c r="AY39" s="500"/>
      <c r="AZ39" s="500"/>
      <c r="BA39" s="500"/>
      <c r="BB39" s="500"/>
      <c r="BC39" s="501"/>
      <c r="BD39" s="502"/>
      <c r="BE39" s="502"/>
      <c r="BF39" s="502"/>
      <c r="BG39" s="502"/>
      <c r="BH39" s="502"/>
      <c r="BI39" s="502"/>
      <c r="BJ39" s="502"/>
      <c r="BK39" s="502"/>
      <c r="BL39" s="502"/>
      <c r="BM39" s="502"/>
      <c r="BN39" s="502"/>
      <c r="BO39" s="502"/>
      <c r="BP39" s="502"/>
      <c r="BQ39" s="503"/>
      <c r="BR39" s="503"/>
      <c r="BT39" s="89">
        <v>21</v>
      </c>
      <c r="BU39" s="499"/>
      <c r="BV39" s="500"/>
      <c r="BW39" s="500"/>
      <c r="BX39" s="500"/>
      <c r="BY39" s="500"/>
      <c r="BZ39" s="501"/>
      <c r="CA39" s="502"/>
      <c r="CB39" s="502"/>
      <c r="CC39" s="502"/>
      <c r="CD39" s="502"/>
      <c r="CE39" s="502"/>
      <c r="CF39" s="502"/>
      <c r="CG39" s="502"/>
      <c r="CH39" s="502"/>
      <c r="CI39" s="502"/>
      <c r="CJ39" s="502"/>
      <c r="CK39" s="502"/>
      <c r="CL39" s="502"/>
      <c r="CM39" s="502"/>
      <c r="CN39" s="503"/>
      <c r="CO39" s="503"/>
      <c r="CR39" s="89">
        <v>29</v>
      </c>
      <c r="CS39" s="499"/>
      <c r="CT39" s="500"/>
      <c r="CU39" s="500"/>
      <c r="CV39" s="500"/>
      <c r="CW39" s="500"/>
      <c r="CX39" s="501"/>
      <c r="CY39" s="502"/>
      <c r="CZ39" s="502"/>
      <c r="DA39" s="502"/>
      <c r="DB39" s="502"/>
      <c r="DC39" s="502"/>
      <c r="DD39" s="502"/>
      <c r="DE39" s="502"/>
      <c r="DF39" s="502"/>
      <c r="DG39" s="502"/>
      <c r="DH39" s="502"/>
      <c r="DI39" s="502"/>
      <c r="DJ39" s="502"/>
      <c r="DK39" s="502"/>
      <c r="DL39" s="503"/>
      <c r="DM39" s="503"/>
      <c r="DO39" s="89">
        <v>21</v>
      </c>
      <c r="DP39" s="499"/>
      <c r="DQ39" s="500"/>
      <c r="DR39" s="500"/>
      <c r="DS39" s="500"/>
      <c r="DT39" s="500"/>
      <c r="DU39" s="501"/>
      <c r="DV39" s="502"/>
      <c r="DW39" s="502"/>
      <c r="DX39" s="502"/>
      <c r="DY39" s="502"/>
      <c r="DZ39" s="502"/>
      <c r="EA39" s="502"/>
      <c r="EB39" s="502"/>
      <c r="EC39" s="502"/>
      <c r="ED39" s="502"/>
      <c r="EE39" s="502"/>
      <c r="EF39" s="502"/>
      <c r="EG39" s="502"/>
      <c r="EH39" s="502"/>
      <c r="EI39" s="503"/>
      <c r="EJ39" s="503"/>
      <c r="EM39" s="89">
        <v>29</v>
      </c>
      <c r="EN39" s="499"/>
      <c r="EO39" s="500"/>
      <c r="EP39" s="500"/>
      <c r="EQ39" s="500"/>
      <c r="ER39" s="500"/>
      <c r="ES39" s="501"/>
      <c r="ET39" s="502"/>
      <c r="EU39" s="502"/>
      <c r="EV39" s="502"/>
      <c r="EW39" s="502"/>
      <c r="EX39" s="502"/>
      <c r="EY39" s="502"/>
      <c r="EZ39" s="502"/>
      <c r="FA39" s="502"/>
      <c r="FB39" s="502"/>
      <c r="FC39" s="502"/>
      <c r="FD39" s="502"/>
      <c r="FE39" s="502"/>
      <c r="FF39" s="502"/>
      <c r="FG39" s="503"/>
      <c r="FH39" s="503"/>
      <c r="FJ39" s="89">
        <v>21</v>
      </c>
      <c r="FK39" s="499"/>
      <c r="FL39" s="500"/>
      <c r="FM39" s="500"/>
      <c r="FN39" s="500"/>
      <c r="FO39" s="500"/>
      <c r="FP39" s="501"/>
      <c r="FQ39" s="502"/>
      <c r="FR39" s="502"/>
      <c r="FS39" s="502"/>
      <c r="FT39" s="502"/>
      <c r="FU39" s="502"/>
      <c r="FV39" s="502"/>
      <c r="FW39" s="502"/>
      <c r="FX39" s="502"/>
      <c r="FY39" s="502"/>
      <c r="FZ39" s="502"/>
      <c r="GA39" s="502"/>
      <c r="GB39" s="502"/>
      <c r="GC39" s="502"/>
      <c r="GD39" s="503"/>
      <c r="GE39" s="503"/>
      <c r="GH39" s="89">
        <v>29</v>
      </c>
      <c r="GI39" s="499"/>
      <c r="GJ39" s="500"/>
      <c r="GK39" s="500"/>
      <c r="GL39" s="500"/>
      <c r="GM39" s="500"/>
      <c r="GN39" s="501"/>
      <c r="GO39" s="502"/>
      <c r="GP39" s="502"/>
      <c r="GQ39" s="502"/>
      <c r="GR39" s="502"/>
      <c r="GS39" s="502"/>
      <c r="GT39" s="502"/>
      <c r="GU39" s="502"/>
      <c r="GV39" s="502"/>
      <c r="GW39" s="502"/>
      <c r="GX39" s="502"/>
      <c r="GY39" s="502"/>
      <c r="GZ39" s="502"/>
      <c r="HA39" s="502"/>
      <c r="HB39" s="503"/>
      <c r="HC39" s="503"/>
      <c r="HE39" s="89">
        <v>21</v>
      </c>
      <c r="HF39" s="499"/>
      <c r="HG39" s="500"/>
      <c r="HH39" s="500"/>
      <c r="HI39" s="500"/>
      <c r="HJ39" s="500"/>
      <c r="HK39" s="501"/>
      <c r="HL39" s="502"/>
      <c r="HM39" s="502"/>
      <c r="HN39" s="502"/>
      <c r="HO39" s="502"/>
      <c r="HP39" s="502"/>
      <c r="HQ39" s="502"/>
      <c r="HR39" s="502"/>
      <c r="HS39" s="502"/>
      <c r="HT39" s="502"/>
      <c r="HU39" s="502"/>
      <c r="HV39" s="502"/>
      <c r="HW39" s="502"/>
      <c r="HX39" s="502"/>
      <c r="HY39" s="503"/>
      <c r="HZ39" s="503"/>
    </row>
    <row r="40" spans="2:234" ht="17.149999999999999" customHeight="1" x14ac:dyDescent="0.25">
      <c r="B40" s="91">
        <v>30</v>
      </c>
      <c r="C40" s="504"/>
      <c r="D40" s="505"/>
      <c r="E40" s="505"/>
      <c r="F40" s="505"/>
      <c r="G40" s="505"/>
      <c r="H40" s="506"/>
      <c r="I40" s="507"/>
      <c r="J40" s="507"/>
      <c r="K40" s="507"/>
      <c r="L40" s="507"/>
      <c r="M40" s="507"/>
      <c r="N40" s="507"/>
      <c r="O40" s="507"/>
      <c r="P40" s="507"/>
      <c r="Q40" s="507"/>
      <c r="R40" s="507"/>
      <c r="S40" s="507"/>
      <c r="T40" s="507"/>
      <c r="U40" s="507"/>
      <c r="V40" s="508"/>
      <c r="W40" s="508"/>
      <c r="Y40" s="91">
        <v>22</v>
      </c>
      <c r="Z40" s="504"/>
      <c r="AA40" s="505"/>
      <c r="AB40" s="505"/>
      <c r="AC40" s="505"/>
      <c r="AD40" s="505"/>
      <c r="AE40" s="506"/>
      <c r="AF40" s="507"/>
      <c r="AG40" s="507"/>
      <c r="AH40" s="507"/>
      <c r="AI40" s="507"/>
      <c r="AJ40" s="507"/>
      <c r="AK40" s="507"/>
      <c r="AL40" s="507"/>
      <c r="AM40" s="507"/>
      <c r="AN40" s="507"/>
      <c r="AO40" s="507"/>
      <c r="AP40" s="507"/>
      <c r="AQ40" s="507"/>
      <c r="AR40" s="507"/>
      <c r="AS40" s="508"/>
      <c r="AT40" s="508"/>
      <c r="AW40" s="91">
        <v>30</v>
      </c>
      <c r="AX40" s="504"/>
      <c r="AY40" s="505"/>
      <c r="AZ40" s="505"/>
      <c r="BA40" s="505"/>
      <c r="BB40" s="505"/>
      <c r="BC40" s="506"/>
      <c r="BD40" s="507"/>
      <c r="BE40" s="507"/>
      <c r="BF40" s="507"/>
      <c r="BG40" s="507"/>
      <c r="BH40" s="507"/>
      <c r="BI40" s="507"/>
      <c r="BJ40" s="507"/>
      <c r="BK40" s="507"/>
      <c r="BL40" s="507"/>
      <c r="BM40" s="507"/>
      <c r="BN40" s="507"/>
      <c r="BO40" s="507"/>
      <c r="BP40" s="507"/>
      <c r="BQ40" s="508"/>
      <c r="BR40" s="508"/>
      <c r="BT40" s="91">
        <v>22</v>
      </c>
      <c r="BU40" s="504"/>
      <c r="BV40" s="505"/>
      <c r="BW40" s="505"/>
      <c r="BX40" s="505"/>
      <c r="BY40" s="505"/>
      <c r="BZ40" s="506"/>
      <c r="CA40" s="507"/>
      <c r="CB40" s="507"/>
      <c r="CC40" s="507"/>
      <c r="CD40" s="507"/>
      <c r="CE40" s="507"/>
      <c r="CF40" s="507"/>
      <c r="CG40" s="507"/>
      <c r="CH40" s="507"/>
      <c r="CI40" s="507"/>
      <c r="CJ40" s="507"/>
      <c r="CK40" s="507"/>
      <c r="CL40" s="507"/>
      <c r="CM40" s="507"/>
      <c r="CN40" s="508"/>
      <c r="CO40" s="508"/>
      <c r="CR40" s="91">
        <v>30</v>
      </c>
      <c r="CS40" s="504"/>
      <c r="CT40" s="505"/>
      <c r="CU40" s="505"/>
      <c r="CV40" s="505"/>
      <c r="CW40" s="505"/>
      <c r="CX40" s="506"/>
      <c r="CY40" s="507"/>
      <c r="CZ40" s="507"/>
      <c r="DA40" s="507"/>
      <c r="DB40" s="507"/>
      <c r="DC40" s="507"/>
      <c r="DD40" s="507"/>
      <c r="DE40" s="507"/>
      <c r="DF40" s="507"/>
      <c r="DG40" s="507"/>
      <c r="DH40" s="507"/>
      <c r="DI40" s="507"/>
      <c r="DJ40" s="507"/>
      <c r="DK40" s="507"/>
      <c r="DL40" s="508"/>
      <c r="DM40" s="508"/>
      <c r="DO40" s="91">
        <v>22</v>
      </c>
      <c r="DP40" s="504"/>
      <c r="DQ40" s="505"/>
      <c r="DR40" s="505"/>
      <c r="DS40" s="505"/>
      <c r="DT40" s="505"/>
      <c r="DU40" s="506"/>
      <c r="DV40" s="507"/>
      <c r="DW40" s="507"/>
      <c r="DX40" s="507"/>
      <c r="DY40" s="507"/>
      <c r="DZ40" s="507"/>
      <c r="EA40" s="507"/>
      <c r="EB40" s="507"/>
      <c r="EC40" s="507"/>
      <c r="ED40" s="507"/>
      <c r="EE40" s="507"/>
      <c r="EF40" s="507"/>
      <c r="EG40" s="507"/>
      <c r="EH40" s="507"/>
      <c r="EI40" s="508"/>
      <c r="EJ40" s="508"/>
      <c r="EM40" s="91">
        <v>30</v>
      </c>
      <c r="EN40" s="504"/>
      <c r="EO40" s="505"/>
      <c r="EP40" s="505"/>
      <c r="EQ40" s="505"/>
      <c r="ER40" s="505"/>
      <c r="ES40" s="506"/>
      <c r="ET40" s="507"/>
      <c r="EU40" s="507"/>
      <c r="EV40" s="507"/>
      <c r="EW40" s="507"/>
      <c r="EX40" s="507"/>
      <c r="EY40" s="507"/>
      <c r="EZ40" s="507"/>
      <c r="FA40" s="507"/>
      <c r="FB40" s="507"/>
      <c r="FC40" s="507"/>
      <c r="FD40" s="507"/>
      <c r="FE40" s="507"/>
      <c r="FF40" s="507"/>
      <c r="FG40" s="508"/>
      <c r="FH40" s="508"/>
      <c r="FJ40" s="91">
        <v>22</v>
      </c>
      <c r="FK40" s="504"/>
      <c r="FL40" s="505"/>
      <c r="FM40" s="505"/>
      <c r="FN40" s="505"/>
      <c r="FO40" s="505"/>
      <c r="FP40" s="506"/>
      <c r="FQ40" s="507"/>
      <c r="FR40" s="507"/>
      <c r="FS40" s="507"/>
      <c r="FT40" s="507"/>
      <c r="FU40" s="507"/>
      <c r="FV40" s="507"/>
      <c r="FW40" s="507"/>
      <c r="FX40" s="507"/>
      <c r="FY40" s="507"/>
      <c r="FZ40" s="507"/>
      <c r="GA40" s="507"/>
      <c r="GB40" s="507"/>
      <c r="GC40" s="507"/>
      <c r="GD40" s="508"/>
      <c r="GE40" s="508"/>
      <c r="GH40" s="91">
        <v>30</v>
      </c>
      <c r="GI40" s="504"/>
      <c r="GJ40" s="505"/>
      <c r="GK40" s="505"/>
      <c r="GL40" s="505"/>
      <c r="GM40" s="505"/>
      <c r="GN40" s="506"/>
      <c r="GO40" s="507"/>
      <c r="GP40" s="507"/>
      <c r="GQ40" s="507"/>
      <c r="GR40" s="507"/>
      <c r="GS40" s="507"/>
      <c r="GT40" s="507"/>
      <c r="GU40" s="507"/>
      <c r="GV40" s="507"/>
      <c r="GW40" s="507"/>
      <c r="GX40" s="507"/>
      <c r="GY40" s="507"/>
      <c r="GZ40" s="507"/>
      <c r="HA40" s="507"/>
      <c r="HB40" s="508"/>
      <c r="HC40" s="508"/>
      <c r="HE40" s="91">
        <v>22</v>
      </c>
      <c r="HF40" s="504"/>
      <c r="HG40" s="505"/>
      <c r="HH40" s="505"/>
      <c r="HI40" s="505"/>
      <c r="HJ40" s="505"/>
      <c r="HK40" s="506"/>
      <c r="HL40" s="507"/>
      <c r="HM40" s="507"/>
      <c r="HN40" s="507"/>
      <c r="HO40" s="507"/>
      <c r="HP40" s="507"/>
      <c r="HQ40" s="507"/>
      <c r="HR40" s="507"/>
      <c r="HS40" s="507"/>
      <c r="HT40" s="507"/>
      <c r="HU40" s="507"/>
      <c r="HV40" s="507"/>
      <c r="HW40" s="507"/>
      <c r="HX40" s="507"/>
      <c r="HY40" s="508"/>
      <c r="HZ40" s="508"/>
    </row>
    <row r="41" spans="2:234" ht="17.149999999999999" customHeight="1" x14ac:dyDescent="0.25">
      <c r="B41" s="89">
        <v>31</v>
      </c>
      <c r="C41" s="499"/>
      <c r="D41" s="500"/>
      <c r="E41" s="500"/>
      <c r="F41" s="500"/>
      <c r="G41" s="500"/>
      <c r="H41" s="501"/>
      <c r="I41" s="502"/>
      <c r="J41" s="502"/>
      <c r="K41" s="502"/>
      <c r="L41" s="502"/>
      <c r="M41" s="502"/>
      <c r="N41" s="502"/>
      <c r="O41" s="502"/>
      <c r="P41" s="502"/>
      <c r="Q41" s="502"/>
      <c r="R41" s="502"/>
      <c r="S41" s="502"/>
      <c r="T41" s="502"/>
      <c r="U41" s="502"/>
      <c r="V41" s="503"/>
      <c r="W41" s="503"/>
      <c r="Y41" s="89">
        <v>23</v>
      </c>
      <c r="Z41" s="499"/>
      <c r="AA41" s="500"/>
      <c r="AB41" s="500"/>
      <c r="AC41" s="500"/>
      <c r="AD41" s="500"/>
      <c r="AE41" s="501"/>
      <c r="AF41" s="502"/>
      <c r="AG41" s="502"/>
      <c r="AH41" s="502"/>
      <c r="AI41" s="502"/>
      <c r="AJ41" s="502"/>
      <c r="AK41" s="502"/>
      <c r="AL41" s="502"/>
      <c r="AM41" s="502"/>
      <c r="AN41" s="502"/>
      <c r="AO41" s="502"/>
      <c r="AP41" s="502"/>
      <c r="AQ41" s="502"/>
      <c r="AR41" s="502"/>
      <c r="AS41" s="503"/>
      <c r="AT41" s="503"/>
      <c r="AW41" s="89">
        <v>31</v>
      </c>
      <c r="AX41" s="499"/>
      <c r="AY41" s="500"/>
      <c r="AZ41" s="500"/>
      <c r="BA41" s="500"/>
      <c r="BB41" s="500"/>
      <c r="BC41" s="501"/>
      <c r="BD41" s="502"/>
      <c r="BE41" s="502"/>
      <c r="BF41" s="502"/>
      <c r="BG41" s="502"/>
      <c r="BH41" s="502"/>
      <c r="BI41" s="502"/>
      <c r="BJ41" s="502"/>
      <c r="BK41" s="502"/>
      <c r="BL41" s="502"/>
      <c r="BM41" s="502"/>
      <c r="BN41" s="502"/>
      <c r="BO41" s="502"/>
      <c r="BP41" s="502"/>
      <c r="BQ41" s="503"/>
      <c r="BR41" s="503"/>
      <c r="BT41" s="89">
        <v>23</v>
      </c>
      <c r="BU41" s="499"/>
      <c r="BV41" s="500"/>
      <c r="BW41" s="500"/>
      <c r="BX41" s="500"/>
      <c r="BY41" s="500"/>
      <c r="BZ41" s="501"/>
      <c r="CA41" s="502"/>
      <c r="CB41" s="502"/>
      <c r="CC41" s="502"/>
      <c r="CD41" s="502"/>
      <c r="CE41" s="502"/>
      <c r="CF41" s="502"/>
      <c r="CG41" s="502"/>
      <c r="CH41" s="502"/>
      <c r="CI41" s="502"/>
      <c r="CJ41" s="502"/>
      <c r="CK41" s="502"/>
      <c r="CL41" s="502"/>
      <c r="CM41" s="502"/>
      <c r="CN41" s="503"/>
      <c r="CO41" s="503"/>
      <c r="CR41" s="89">
        <v>31</v>
      </c>
      <c r="CS41" s="499"/>
      <c r="CT41" s="500"/>
      <c r="CU41" s="500"/>
      <c r="CV41" s="500"/>
      <c r="CW41" s="500"/>
      <c r="CX41" s="501"/>
      <c r="CY41" s="502"/>
      <c r="CZ41" s="502"/>
      <c r="DA41" s="502"/>
      <c r="DB41" s="502"/>
      <c r="DC41" s="502"/>
      <c r="DD41" s="502"/>
      <c r="DE41" s="502"/>
      <c r="DF41" s="502"/>
      <c r="DG41" s="502"/>
      <c r="DH41" s="502"/>
      <c r="DI41" s="502"/>
      <c r="DJ41" s="502"/>
      <c r="DK41" s="502"/>
      <c r="DL41" s="503"/>
      <c r="DM41" s="503"/>
      <c r="DO41" s="89">
        <v>23</v>
      </c>
      <c r="DP41" s="499"/>
      <c r="DQ41" s="500"/>
      <c r="DR41" s="500"/>
      <c r="DS41" s="500"/>
      <c r="DT41" s="500"/>
      <c r="DU41" s="501"/>
      <c r="DV41" s="502"/>
      <c r="DW41" s="502"/>
      <c r="DX41" s="502"/>
      <c r="DY41" s="502"/>
      <c r="DZ41" s="502"/>
      <c r="EA41" s="502"/>
      <c r="EB41" s="502"/>
      <c r="EC41" s="502"/>
      <c r="ED41" s="502"/>
      <c r="EE41" s="502"/>
      <c r="EF41" s="502"/>
      <c r="EG41" s="502"/>
      <c r="EH41" s="502"/>
      <c r="EI41" s="503"/>
      <c r="EJ41" s="503"/>
      <c r="EM41" s="89">
        <v>31</v>
      </c>
      <c r="EN41" s="499"/>
      <c r="EO41" s="500"/>
      <c r="EP41" s="500"/>
      <c r="EQ41" s="500"/>
      <c r="ER41" s="500"/>
      <c r="ES41" s="501"/>
      <c r="ET41" s="502"/>
      <c r="EU41" s="502"/>
      <c r="EV41" s="502"/>
      <c r="EW41" s="502"/>
      <c r="EX41" s="502"/>
      <c r="EY41" s="502"/>
      <c r="EZ41" s="502"/>
      <c r="FA41" s="502"/>
      <c r="FB41" s="502"/>
      <c r="FC41" s="502"/>
      <c r="FD41" s="502"/>
      <c r="FE41" s="502"/>
      <c r="FF41" s="502"/>
      <c r="FG41" s="503"/>
      <c r="FH41" s="503"/>
      <c r="FJ41" s="89">
        <v>23</v>
      </c>
      <c r="FK41" s="499"/>
      <c r="FL41" s="500"/>
      <c r="FM41" s="500"/>
      <c r="FN41" s="500"/>
      <c r="FO41" s="500"/>
      <c r="FP41" s="501"/>
      <c r="FQ41" s="502"/>
      <c r="FR41" s="502"/>
      <c r="FS41" s="502"/>
      <c r="FT41" s="502"/>
      <c r="FU41" s="502"/>
      <c r="FV41" s="502"/>
      <c r="FW41" s="502"/>
      <c r="FX41" s="502"/>
      <c r="FY41" s="502"/>
      <c r="FZ41" s="502"/>
      <c r="GA41" s="502"/>
      <c r="GB41" s="502"/>
      <c r="GC41" s="502"/>
      <c r="GD41" s="503"/>
      <c r="GE41" s="503"/>
      <c r="GH41" s="89">
        <v>31</v>
      </c>
      <c r="GI41" s="499"/>
      <c r="GJ41" s="500"/>
      <c r="GK41" s="500"/>
      <c r="GL41" s="500"/>
      <c r="GM41" s="500"/>
      <c r="GN41" s="501"/>
      <c r="GO41" s="502"/>
      <c r="GP41" s="502"/>
      <c r="GQ41" s="502"/>
      <c r="GR41" s="502"/>
      <c r="GS41" s="502"/>
      <c r="GT41" s="502"/>
      <c r="GU41" s="502"/>
      <c r="GV41" s="502"/>
      <c r="GW41" s="502"/>
      <c r="GX41" s="502"/>
      <c r="GY41" s="502"/>
      <c r="GZ41" s="502"/>
      <c r="HA41" s="502"/>
      <c r="HB41" s="503"/>
      <c r="HC41" s="503"/>
      <c r="HE41" s="89">
        <v>23</v>
      </c>
      <c r="HF41" s="499"/>
      <c r="HG41" s="500"/>
      <c r="HH41" s="500"/>
      <c r="HI41" s="500"/>
      <c r="HJ41" s="500"/>
      <c r="HK41" s="501"/>
      <c r="HL41" s="502"/>
      <c r="HM41" s="502"/>
      <c r="HN41" s="502"/>
      <c r="HO41" s="502"/>
      <c r="HP41" s="502"/>
      <c r="HQ41" s="502"/>
      <c r="HR41" s="502"/>
      <c r="HS41" s="502"/>
      <c r="HT41" s="502"/>
      <c r="HU41" s="502"/>
      <c r="HV41" s="502"/>
      <c r="HW41" s="502"/>
      <c r="HX41" s="502"/>
      <c r="HY41" s="503"/>
      <c r="HZ41" s="503"/>
    </row>
    <row r="42" spans="2:234" ht="17.149999999999999" customHeight="1" x14ac:dyDescent="0.25">
      <c r="B42" s="91">
        <v>32</v>
      </c>
      <c r="C42" s="504"/>
      <c r="D42" s="505"/>
      <c r="E42" s="505"/>
      <c r="F42" s="505"/>
      <c r="G42" s="505"/>
      <c r="H42" s="506"/>
      <c r="I42" s="507"/>
      <c r="J42" s="507"/>
      <c r="K42" s="507"/>
      <c r="L42" s="507"/>
      <c r="M42" s="507"/>
      <c r="N42" s="507"/>
      <c r="O42" s="507"/>
      <c r="P42" s="507"/>
      <c r="Q42" s="507"/>
      <c r="R42" s="507"/>
      <c r="S42" s="507"/>
      <c r="T42" s="507"/>
      <c r="U42" s="507"/>
      <c r="V42" s="508"/>
      <c r="W42" s="508"/>
      <c r="Y42" s="91">
        <v>24</v>
      </c>
      <c r="Z42" s="504"/>
      <c r="AA42" s="505"/>
      <c r="AB42" s="505"/>
      <c r="AC42" s="505"/>
      <c r="AD42" s="505"/>
      <c r="AE42" s="506"/>
      <c r="AF42" s="507"/>
      <c r="AG42" s="507"/>
      <c r="AH42" s="507"/>
      <c r="AI42" s="507"/>
      <c r="AJ42" s="507"/>
      <c r="AK42" s="507"/>
      <c r="AL42" s="507"/>
      <c r="AM42" s="507"/>
      <c r="AN42" s="507"/>
      <c r="AO42" s="507"/>
      <c r="AP42" s="507"/>
      <c r="AQ42" s="507"/>
      <c r="AR42" s="507"/>
      <c r="AS42" s="508"/>
      <c r="AT42" s="508"/>
      <c r="AW42" s="91">
        <v>32</v>
      </c>
      <c r="AX42" s="504"/>
      <c r="AY42" s="505"/>
      <c r="AZ42" s="505"/>
      <c r="BA42" s="505"/>
      <c r="BB42" s="505"/>
      <c r="BC42" s="506"/>
      <c r="BD42" s="507"/>
      <c r="BE42" s="507"/>
      <c r="BF42" s="507"/>
      <c r="BG42" s="507"/>
      <c r="BH42" s="507"/>
      <c r="BI42" s="507"/>
      <c r="BJ42" s="507"/>
      <c r="BK42" s="507"/>
      <c r="BL42" s="507"/>
      <c r="BM42" s="507"/>
      <c r="BN42" s="507"/>
      <c r="BO42" s="507"/>
      <c r="BP42" s="507"/>
      <c r="BQ42" s="508"/>
      <c r="BR42" s="508"/>
      <c r="BT42" s="91">
        <v>24</v>
      </c>
      <c r="BU42" s="504"/>
      <c r="BV42" s="505"/>
      <c r="BW42" s="505"/>
      <c r="BX42" s="505"/>
      <c r="BY42" s="505"/>
      <c r="BZ42" s="506"/>
      <c r="CA42" s="507"/>
      <c r="CB42" s="507"/>
      <c r="CC42" s="507"/>
      <c r="CD42" s="507"/>
      <c r="CE42" s="507"/>
      <c r="CF42" s="507"/>
      <c r="CG42" s="507"/>
      <c r="CH42" s="507"/>
      <c r="CI42" s="507"/>
      <c r="CJ42" s="507"/>
      <c r="CK42" s="507"/>
      <c r="CL42" s="507"/>
      <c r="CM42" s="507"/>
      <c r="CN42" s="508"/>
      <c r="CO42" s="508"/>
      <c r="CR42" s="91">
        <v>32</v>
      </c>
      <c r="CS42" s="504"/>
      <c r="CT42" s="505"/>
      <c r="CU42" s="505"/>
      <c r="CV42" s="505"/>
      <c r="CW42" s="505"/>
      <c r="CX42" s="506"/>
      <c r="CY42" s="507"/>
      <c r="CZ42" s="507"/>
      <c r="DA42" s="507"/>
      <c r="DB42" s="507"/>
      <c r="DC42" s="507"/>
      <c r="DD42" s="507"/>
      <c r="DE42" s="507"/>
      <c r="DF42" s="507"/>
      <c r="DG42" s="507"/>
      <c r="DH42" s="507"/>
      <c r="DI42" s="507"/>
      <c r="DJ42" s="507"/>
      <c r="DK42" s="507"/>
      <c r="DL42" s="508"/>
      <c r="DM42" s="508"/>
      <c r="DO42" s="91">
        <v>24</v>
      </c>
      <c r="DP42" s="504"/>
      <c r="DQ42" s="505"/>
      <c r="DR42" s="505"/>
      <c r="DS42" s="505"/>
      <c r="DT42" s="505"/>
      <c r="DU42" s="506"/>
      <c r="DV42" s="507"/>
      <c r="DW42" s="507"/>
      <c r="DX42" s="507"/>
      <c r="DY42" s="507"/>
      <c r="DZ42" s="507"/>
      <c r="EA42" s="507"/>
      <c r="EB42" s="507"/>
      <c r="EC42" s="507"/>
      <c r="ED42" s="507"/>
      <c r="EE42" s="507"/>
      <c r="EF42" s="507"/>
      <c r="EG42" s="507"/>
      <c r="EH42" s="507"/>
      <c r="EI42" s="508"/>
      <c r="EJ42" s="508"/>
      <c r="EM42" s="91">
        <v>32</v>
      </c>
      <c r="EN42" s="504"/>
      <c r="EO42" s="505"/>
      <c r="EP42" s="505"/>
      <c r="EQ42" s="505"/>
      <c r="ER42" s="505"/>
      <c r="ES42" s="506"/>
      <c r="ET42" s="507"/>
      <c r="EU42" s="507"/>
      <c r="EV42" s="507"/>
      <c r="EW42" s="507"/>
      <c r="EX42" s="507"/>
      <c r="EY42" s="507"/>
      <c r="EZ42" s="507"/>
      <c r="FA42" s="507"/>
      <c r="FB42" s="507"/>
      <c r="FC42" s="507"/>
      <c r="FD42" s="507"/>
      <c r="FE42" s="507"/>
      <c r="FF42" s="507"/>
      <c r="FG42" s="508"/>
      <c r="FH42" s="508"/>
      <c r="FJ42" s="91">
        <v>24</v>
      </c>
      <c r="FK42" s="504"/>
      <c r="FL42" s="505"/>
      <c r="FM42" s="505"/>
      <c r="FN42" s="505"/>
      <c r="FO42" s="505"/>
      <c r="FP42" s="506"/>
      <c r="FQ42" s="507"/>
      <c r="FR42" s="507"/>
      <c r="FS42" s="507"/>
      <c r="FT42" s="507"/>
      <c r="FU42" s="507"/>
      <c r="FV42" s="507"/>
      <c r="FW42" s="507"/>
      <c r="FX42" s="507"/>
      <c r="FY42" s="507"/>
      <c r="FZ42" s="507"/>
      <c r="GA42" s="507"/>
      <c r="GB42" s="507"/>
      <c r="GC42" s="507"/>
      <c r="GD42" s="508"/>
      <c r="GE42" s="508"/>
      <c r="GH42" s="91">
        <v>32</v>
      </c>
      <c r="GI42" s="504"/>
      <c r="GJ42" s="505"/>
      <c r="GK42" s="505"/>
      <c r="GL42" s="505"/>
      <c r="GM42" s="505"/>
      <c r="GN42" s="506"/>
      <c r="GO42" s="507"/>
      <c r="GP42" s="507"/>
      <c r="GQ42" s="507"/>
      <c r="GR42" s="507"/>
      <c r="GS42" s="507"/>
      <c r="GT42" s="507"/>
      <c r="GU42" s="507"/>
      <c r="GV42" s="507"/>
      <c r="GW42" s="507"/>
      <c r="GX42" s="507"/>
      <c r="GY42" s="507"/>
      <c r="GZ42" s="507"/>
      <c r="HA42" s="507"/>
      <c r="HB42" s="508"/>
      <c r="HC42" s="508"/>
      <c r="HE42" s="91">
        <v>24</v>
      </c>
      <c r="HF42" s="504"/>
      <c r="HG42" s="505"/>
      <c r="HH42" s="505"/>
      <c r="HI42" s="505"/>
      <c r="HJ42" s="505"/>
      <c r="HK42" s="506"/>
      <c r="HL42" s="507"/>
      <c r="HM42" s="507"/>
      <c r="HN42" s="507"/>
      <c r="HO42" s="507"/>
      <c r="HP42" s="507"/>
      <c r="HQ42" s="507"/>
      <c r="HR42" s="507"/>
      <c r="HS42" s="507"/>
      <c r="HT42" s="507"/>
      <c r="HU42" s="507"/>
      <c r="HV42" s="507"/>
      <c r="HW42" s="507"/>
      <c r="HX42" s="507"/>
      <c r="HY42" s="508"/>
      <c r="HZ42" s="508"/>
    </row>
    <row r="43" spans="2:234" ht="17.149999999999999" customHeight="1" x14ac:dyDescent="0.25">
      <c r="B43" s="89">
        <v>33</v>
      </c>
      <c r="C43" s="499"/>
      <c r="D43" s="500"/>
      <c r="E43" s="500"/>
      <c r="F43" s="500"/>
      <c r="G43" s="500"/>
      <c r="H43" s="501"/>
      <c r="I43" s="502"/>
      <c r="J43" s="502"/>
      <c r="K43" s="502"/>
      <c r="L43" s="502"/>
      <c r="M43" s="502"/>
      <c r="N43" s="502"/>
      <c r="O43" s="502"/>
      <c r="P43" s="502"/>
      <c r="Q43" s="502"/>
      <c r="R43" s="502"/>
      <c r="S43" s="502"/>
      <c r="T43" s="502"/>
      <c r="U43" s="502"/>
      <c r="V43" s="503"/>
      <c r="W43" s="503"/>
      <c r="Y43" s="89">
        <v>25</v>
      </c>
      <c r="Z43" s="499"/>
      <c r="AA43" s="500"/>
      <c r="AB43" s="500"/>
      <c r="AC43" s="500"/>
      <c r="AD43" s="500"/>
      <c r="AE43" s="501"/>
      <c r="AF43" s="502"/>
      <c r="AG43" s="502"/>
      <c r="AH43" s="502"/>
      <c r="AI43" s="502"/>
      <c r="AJ43" s="502"/>
      <c r="AK43" s="502"/>
      <c r="AL43" s="502"/>
      <c r="AM43" s="502"/>
      <c r="AN43" s="502"/>
      <c r="AO43" s="502"/>
      <c r="AP43" s="502"/>
      <c r="AQ43" s="502"/>
      <c r="AR43" s="502"/>
      <c r="AS43" s="503"/>
      <c r="AT43" s="503"/>
      <c r="AW43" s="89">
        <v>33</v>
      </c>
      <c r="AX43" s="499"/>
      <c r="AY43" s="500"/>
      <c r="AZ43" s="500"/>
      <c r="BA43" s="500"/>
      <c r="BB43" s="500"/>
      <c r="BC43" s="501"/>
      <c r="BD43" s="502"/>
      <c r="BE43" s="502"/>
      <c r="BF43" s="502"/>
      <c r="BG43" s="502"/>
      <c r="BH43" s="502"/>
      <c r="BI43" s="502"/>
      <c r="BJ43" s="502"/>
      <c r="BK43" s="502"/>
      <c r="BL43" s="502"/>
      <c r="BM43" s="502"/>
      <c r="BN43" s="502"/>
      <c r="BO43" s="502"/>
      <c r="BP43" s="502"/>
      <c r="BQ43" s="503"/>
      <c r="BR43" s="503"/>
      <c r="BT43" s="89">
        <v>25</v>
      </c>
      <c r="BU43" s="499"/>
      <c r="BV43" s="500"/>
      <c r="BW43" s="500"/>
      <c r="BX43" s="500"/>
      <c r="BY43" s="500"/>
      <c r="BZ43" s="501"/>
      <c r="CA43" s="502"/>
      <c r="CB43" s="502"/>
      <c r="CC43" s="502"/>
      <c r="CD43" s="502"/>
      <c r="CE43" s="502"/>
      <c r="CF43" s="502"/>
      <c r="CG43" s="502"/>
      <c r="CH43" s="502"/>
      <c r="CI43" s="502"/>
      <c r="CJ43" s="502"/>
      <c r="CK43" s="502"/>
      <c r="CL43" s="502"/>
      <c r="CM43" s="502"/>
      <c r="CN43" s="503"/>
      <c r="CO43" s="503"/>
      <c r="CR43" s="89">
        <v>33</v>
      </c>
      <c r="CS43" s="499"/>
      <c r="CT43" s="500"/>
      <c r="CU43" s="500"/>
      <c r="CV43" s="500"/>
      <c r="CW43" s="500"/>
      <c r="CX43" s="501"/>
      <c r="CY43" s="502"/>
      <c r="CZ43" s="502"/>
      <c r="DA43" s="502"/>
      <c r="DB43" s="502"/>
      <c r="DC43" s="502"/>
      <c r="DD43" s="502"/>
      <c r="DE43" s="502"/>
      <c r="DF43" s="502"/>
      <c r="DG43" s="502"/>
      <c r="DH43" s="502"/>
      <c r="DI43" s="502"/>
      <c r="DJ43" s="502"/>
      <c r="DK43" s="502"/>
      <c r="DL43" s="503"/>
      <c r="DM43" s="503"/>
      <c r="DO43" s="89">
        <v>25</v>
      </c>
      <c r="DP43" s="499"/>
      <c r="DQ43" s="500"/>
      <c r="DR43" s="500"/>
      <c r="DS43" s="500"/>
      <c r="DT43" s="500"/>
      <c r="DU43" s="501"/>
      <c r="DV43" s="502"/>
      <c r="DW43" s="502"/>
      <c r="DX43" s="502"/>
      <c r="DY43" s="502"/>
      <c r="DZ43" s="502"/>
      <c r="EA43" s="502"/>
      <c r="EB43" s="502"/>
      <c r="EC43" s="502"/>
      <c r="ED43" s="502"/>
      <c r="EE43" s="502"/>
      <c r="EF43" s="502"/>
      <c r="EG43" s="502"/>
      <c r="EH43" s="502"/>
      <c r="EI43" s="503"/>
      <c r="EJ43" s="503"/>
      <c r="EM43" s="89">
        <v>33</v>
      </c>
      <c r="EN43" s="499"/>
      <c r="EO43" s="500"/>
      <c r="EP43" s="500"/>
      <c r="EQ43" s="500"/>
      <c r="ER43" s="500"/>
      <c r="ES43" s="501"/>
      <c r="ET43" s="502"/>
      <c r="EU43" s="502"/>
      <c r="EV43" s="502"/>
      <c r="EW43" s="502"/>
      <c r="EX43" s="502"/>
      <c r="EY43" s="502"/>
      <c r="EZ43" s="502"/>
      <c r="FA43" s="502"/>
      <c r="FB43" s="502"/>
      <c r="FC43" s="502"/>
      <c r="FD43" s="502"/>
      <c r="FE43" s="502"/>
      <c r="FF43" s="502"/>
      <c r="FG43" s="503"/>
      <c r="FH43" s="503"/>
      <c r="FJ43" s="89">
        <v>25</v>
      </c>
      <c r="FK43" s="499"/>
      <c r="FL43" s="500"/>
      <c r="FM43" s="500"/>
      <c r="FN43" s="500"/>
      <c r="FO43" s="500"/>
      <c r="FP43" s="501"/>
      <c r="FQ43" s="502"/>
      <c r="FR43" s="502"/>
      <c r="FS43" s="502"/>
      <c r="FT43" s="502"/>
      <c r="FU43" s="502"/>
      <c r="FV43" s="502"/>
      <c r="FW43" s="502"/>
      <c r="FX43" s="502"/>
      <c r="FY43" s="502"/>
      <c r="FZ43" s="502"/>
      <c r="GA43" s="502"/>
      <c r="GB43" s="502"/>
      <c r="GC43" s="502"/>
      <c r="GD43" s="503"/>
      <c r="GE43" s="503"/>
      <c r="GH43" s="89">
        <v>33</v>
      </c>
      <c r="GI43" s="499"/>
      <c r="GJ43" s="500"/>
      <c r="GK43" s="500"/>
      <c r="GL43" s="500"/>
      <c r="GM43" s="500"/>
      <c r="GN43" s="501"/>
      <c r="GO43" s="502"/>
      <c r="GP43" s="502"/>
      <c r="GQ43" s="502"/>
      <c r="GR43" s="502"/>
      <c r="GS43" s="502"/>
      <c r="GT43" s="502"/>
      <c r="GU43" s="502"/>
      <c r="GV43" s="502"/>
      <c r="GW43" s="502"/>
      <c r="GX43" s="502"/>
      <c r="GY43" s="502"/>
      <c r="GZ43" s="502"/>
      <c r="HA43" s="502"/>
      <c r="HB43" s="503"/>
      <c r="HC43" s="503"/>
      <c r="HE43" s="89">
        <v>25</v>
      </c>
      <c r="HF43" s="499"/>
      <c r="HG43" s="500"/>
      <c r="HH43" s="500"/>
      <c r="HI43" s="500"/>
      <c r="HJ43" s="500"/>
      <c r="HK43" s="501"/>
      <c r="HL43" s="502"/>
      <c r="HM43" s="502"/>
      <c r="HN43" s="502"/>
      <c r="HO43" s="502"/>
      <c r="HP43" s="502"/>
      <c r="HQ43" s="502"/>
      <c r="HR43" s="502"/>
      <c r="HS43" s="502"/>
      <c r="HT43" s="502"/>
      <c r="HU43" s="502"/>
      <c r="HV43" s="502"/>
      <c r="HW43" s="502"/>
      <c r="HX43" s="502"/>
      <c r="HY43" s="503"/>
      <c r="HZ43" s="503"/>
    </row>
    <row r="44" spans="2:234" ht="17.149999999999999" customHeight="1" x14ac:dyDescent="0.25">
      <c r="B44" s="91">
        <v>34</v>
      </c>
      <c r="C44" s="504"/>
      <c r="D44" s="505"/>
      <c r="E44" s="505"/>
      <c r="F44" s="505"/>
      <c r="G44" s="505"/>
      <c r="H44" s="506"/>
      <c r="I44" s="507"/>
      <c r="J44" s="507"/>
      <c r="K44" s="507"/>
      <c r="L44" s="507"/>
      <c r="M44" s="507"/>
      <c r="N44" s="507"/>
      <c r="O44" s="507"/>
      <c r="P44" s="507"/>
      <c r="Q44" s="507"/>
      <c r="R44" s="507"/>
      <c r="S44" s="507"/>
      <c r="T44" s="507"/>
      <c r="U44" s="507"/>
      <c r="V44" s="508"/>
      <c r="W44" s="508"/>
      <c r="Y44" s="91">
        <v>26</v>
      </c>
      <c r="Z44" s="504"/>
      <c r="AA44" s="505"/>
      <c r="AB44" s="505"/>
      <c r="AC44" s="505"/>
      <c r="AD44" s="505"/>
      <c r="AE44" s="506"/>
      <c r="AF44" s="507"/>
      <c r="AG44" s="507"/>
      <c r="AH44" s="507"/>
      <c r="AI44" s="507"/>
      <c r="AJ44" s="507"/>
      <c r="AK44" s="507"/>
      <c r="AL44" s="507"/>
      <c r="AM44" s="507"/>
      <c r="AN44" s="507"/>
      <c r="AO44" s="507"/>
      <c r="AP44" s="507"/>
      <c r="AQ44" s="507"/>
      <c r="AR44" s="507"/>
      <c r="AS44" s="508"/>
      <c r="AT44" s="508"/>
      <c r="AW44" s="91">
        <v>34</v>
      </c>
      <c r="AX44" s="504"/>
      <c r="AY44" s="505"/>
      <c r="AZ44" s="505"/>
      <c r="BA44" s="505"/>
      <c r="BB44" s="505"/>
      <c r="BC44" s="506"/>
      <c r="BD44" s="507"/>
      <c r="BE44" s="507"/>
      <c r="BF44" s="507"/>
      <c r="BG44" s="507"/>
      <c r="BH44" s="507"/>
      <c r="BI44" s="507"/>
      <c r="BJ44" s="507"/>
      <c r="BK44" s="507"/>
      <c r="BL44" s="507"/>
      <c r="BM44" s="507"/>
      <c r="BN44" s="507"/>
      <c r="BO44" s="507"/>
      <c r="BP44" s="507"/>
      <c r="BQ44" s="508"/>
      <c r="BR44" s="508"/>
      <c r="BT44" s="91">
        <v>26</v>
      </c>
      <c r="BU44" s="504"/>
      <c r="BV44" s="505"/>
      <c r="BW44" s="505"/>
      <c r="BX44" s="505"/>
      <c r="BY44" s="505"/>
      <c r="BZ44" s="506"/>
      <c r="CA44" s="507"/>
      <c r="CB44" s="507"/>
      <c r="CC44" s="507"/>
      <c r="CD44" s="507"/>
      <c r="CE44" s="507"/>
      <c r="CF44" s="507"/>
      <c r="CG44" s="507"/>
      <c r="CH44" s="507"/>
      <c r="CI44" s="507"/>
      <c r="CJ44" s="507"/>
      <c r="CK44" s="507"/>
      <c r="CL44" s="507"/>
      <c r="CM44" s="507"/>
      <c r="CN44" s="508"/>
      <c r="CO44" s="508"/>
      <c r="CR44" s="91">
        <v>34</v>
      </c>
      <c r="CS44" s="504"/>
      <c r="CT44" s="505"/>
      <c r="CU44" s="505"/>
      <c r="CV44" s="505"/>
      <c r="CW44" s="505"/>
      <c r="CX44" s="506"/>
      <c r="CY44" s="507"/>
      <c r="CZ44" s="507"/>
      <c r="DA44" s="507"/>
      <c r="DB44" s="507"/>
      <c r="DC44" s="507"/>
      <c r="DD44" s="507"/>
      <c r="DE44" s="507"/>
      <c r="DF44" s="507"/>
      <c r="DG44" s="507"/>
      <c r="DH44" s="507"/>
      <c r="DI44" s="507"/>
      <c r="DJ44" s="507"/>
      <c r="DK44" s="507"/>
      <c r="DL44" s="508"/>
      <c r="DM44" s="508"/>
      <c r="DO44" s="91">
        <v>26</v>
      </c>
      <c r="DP44" s="504"/>
      <c r="DQ44" s="505"/>
      <c r="DR44" s="505"/>
      <c r="DS44" s="505"/>
      <c r="DT44" s="505"/>
      <c r="DU44" s="506"/>
      <c r="DV44" s="507"/>
      <c r="DW44" s="507"/>
      <c r="DX44" s="507"/>
      <c r="DY44" s="507"/>
      <c r="DZ44" s="507"/>
      <c r="EA44" s="507"/>
      <c r="EB44" s="507"/>
      <c r="EC44" s="507"/>
      <c r="ED44" s="507"/>
      <c r="EE44" s="507"/>
      <c r="EF44" s="507"/>
      <c r="EG44" s="507"/>
      <c r="EH44" s="507"/>
      <c r="EI44" s="508"/>
      <c r="EJ44" s="508"/>
      <c r="EM44" s="91">
        <v>34</v>
      </c>
      <c r="EN44" s="504"/>
      <c r="EO44" s="505"/>
      <c r="EP44" s="505"/>
      <c r="EQ44" s="505"/>
      <c r="ER44" s="505"/>
      <c r="ES44" s="506"/>
      <c r="ET44" s="507"/>
      <c r="EU44" s="507"/>
      <c r="EV44" s="507"/>
      <c r="EW44" s="507"/>
      <c r="EX44" s="507"/>
      <c r="EY44" s="507"/>
      <c r="EZ44" s="507"/>
      <c r="FA44" s="507"/>
      <c r="FB44" s="507"/>
      <c r="FC44" s="507"/>
      <c r="FD44" s="507"/>
      <c r="FE44" s="507"/>
      <c r="FF44" s="507"/>
      <c r="FG44" s="508"/>
      <c r="FH44" s="508"/>
      <c r="FJ44" s="91">
        <v>26</v>
      </c>
      <c r="FK44" s="504"/>
      <c r="FL44" s="505"/>
      <c r="FM44" s="505"/>
      <c r="FN44" s="505"/>
      <c r="FO44" s="505"/>
      <c r="FP44" s="506"/>
      <c r="FQ44" s="507"/>
      <c r="FR44" s="507"/>
      <c r="FS44" s="507"/>
      <c r="FT44" s="507"/>
      <c r="FU44" s="507"/>
      <c r="FV44" s="507"/>
      <c r="FW44" s="507"/>
      <c r="FX44" s="507"/>
      <c r="FY44" s="507"/>
      <c r="FZ44" s="507"/>
      <c r="GA44" s="507"/>
      <c r="GB44" s="507"/>
      <c r="GC44" s="507"/>
      <c r="GD44" s="508"/>
      <c r="GE44" s="508"/>
      <c r="GH44" s="91">
        <v>34</v>
      </c>
      <c r="GI44" s="504"/>
      <c r="GJ44" s="505"/>
      <c r="GK44" s="505"/>
      <c r="GL44" s="505"/>
      <c r="GM44" s="505"/>
      <c r="GN44" s="506"/>
      <c r="GO44" s="507"/>
      <c r="GP44" s="507"/>
      <c r="GQ44" s="507"/>
      <c r="GR44" s="507"/>
      <c r="GS44" s="507"/>
      <c r="GT44" s="507"/>
      <c r="GU44" s="507"/>
      <c r="GV44" s="507"/>
      <c r="GW44" s="507"/>
      <c r="GX44" s="507"/>
      <c r="GY44" s="507"/>
      <c r="GZ44" s="507"/>
      <c r="HA44" s="507"/>
      <c r="HB44" s="508"/>
      <c r="HC44" s="508"/>
      <c r="HE44" s="91">
        <v>26</v>
      </c>
      <c r="HF44" s="504"/>
      <c r="HG44" s="505"/>
      <c r="HH44" s="505"/>
      <c r="HI44" s="505"/>
      <c r="HJ44" s="505"/>
      <c r="HK44" s="506"/>
      <c r="HL44" s="507"/>
      <c r="HM44" s="507"/>
      <c r="HN44" s="507"/>
      <c r="HO44" s="507"/>
      <c r="HP44" s="507"/>
      <c r="HQ44" s="507"/>
      <c r="HR44" s="507"/>
      <c r="HS44" s="507"/>
      <c r="HT44" s="507"/>
      <c r="HU44" s="507"/>
      <c r="HV44" s="507"/>
      <c r="HW44" s="507"/>
      <c r="HX44" s="507"/>
      <c r="HY44" s="508"/>
      <c r="HZ44" s="508"/>
    </row>
    <row r="45" spans="2:234" ht="17.149999999999999" customHeight="1" x14ac:dyDescent="0.25">
      <c r="B45" s="89">
        <v>35</v>
      </c>
      <c r="C45" s="499"/>
      <c r="D45" s="500"/>
      <c r="E45" s="500"/>
      <c r="F45" s="500"/>
      <c r="G45" s="500"/>
      <c r="H45" s="501"/>
      <c r="I45" s="502"/>
      <c r="J45" s="502"/>
      <c r="K45" s="502"/>
      <c r="L45" s="502"/>
      <c r="M45" s="502"/>
      <c r="N45" s="502"/>
      <c r="O45" s="502"/>
      <c r="P45" s="502"/>
      <c r="Q45" s="502"/>
      <c r="R45" s="502"/>
      <c r="S45" s="502"/>
      <c r="T45" s="502"/>
      <c r="U45" s="502"/>
      <c r="V45" s="503"/>
      <c r="W45" s="503"/>
      <c r="Y45" s="89">
        <v>27</v>
      </c>
      <c r="Z45" s="499"/>
      <c r="AA45" s="500"/>
      <c r="AB45" s="500"/>
      <c r="AC45" s="500"/>
      <c r="AD45" s="500"/>
      <c r="AE45" s="501"/>
      <c r="AF45" s="502"/>
      <c r="AG45" s="502"/>
      <c r="AH45" s="502"/>
      <c r="AI45" s="502"/>
      <c r="AJ45" s="502"/>
      <c r="AK45" s="502"/>
      <c r="AL45" s="502"/>
      <c r="AM45" s="502"/>
      <c r="AN45" s="502"/>
      <c r="AO45" s="502"/>
      <c r="AP45" s="502"/>
      <c r="AQ45" s="502"/>
      <c r="AR45" s="502"/>
      <c r="AS45" s="503"/>
      <c r="AT45" s="503"/>
      <c r="AW45" s="89">
        <v>35</v>
      </c>
      <c r="AX45" s="499"/>
      <c r="AY45" s="500"/>
      <c r="AZ45" s="500"/>
      <c r="BA45" s="500"/>
      <c r="BB45" s="500"/>
      <c r="BC45" s="501"/>
      <c r="BD45" s="502"/>
      <c r="BE45" s="502"/>
      <c r="BF45" s="502"/>
      <c r="BG45" s="502"/>
      <c r="BH45" s="502"/>
      <c r="BI45" s="502"/>
      <c r="BJ45" s="502"/>
      <c r="BK45" s="502"/>
      <c r="BL45" s="502"/>
      <c r="BM45" s="502"/>
      <c r="BN45" s="502"/>
      <c r="BO45" s="502"/>
      <c r="BP45" s="502"/>
      <c r="BQ45" s="503"/>
      <c r="BR45" s="503"/>
      <c r="BT45" s="89">
        <v>27</v>
      </c>
      <c r="BU45" s="499"/>
      <c r="BV45" s="500"/>
      <c r="BW45" s="500"/>
      <c r="BX45" s="500"/>
      <c r="BY45" s="500"/>
      <c r="BZ45" s="501"/>
      <c r="CA45" s="502"/>
      <c r="CB45" s="502"/>
      <c r="CC45" s="502"/>
      <c r="CD45" s="502"/>
      <c r="CE45" s="502"/>
      <c r="CF45" s="502"/>
      <c r="CG45" s="502"/>
      <c r="CH45" s="502"/>
      <c r="CI45" s="502"/>
      <c r="CJ45" s="502"/>
      <c r="CK45" s="502"/>
      <c r="CL45" s="502"/>
      <c r="CM45" s="502"/>
      <c r="CN45" s="503"/>
      <c r="CO45" s="503"/>
      <c r="CR45" s="89">
        <v>35</v>
      </c>
      <c r="CS45" s="499"/>
      <c r="CT45" s="500"/>
      <c r="CU45" s="500"/>
      <c r="CV45" s="500"/>
      <c r="CW45" s="500"/>
      <c r="CX45" s="501"/>
      <c r="CY45" s="502"/>
      <c r="CZ45" s="502"/>
      <c r="DA45" s="502"/>
      <c r="DB45" s="502"/>
      <c r="DC45" s="502"/>
      <c r="DD45" s="502"/>
      <c r="DE45" s="502"/>
      <c r="DF45" s="502"/>
      <c r="DG45" s="502"/>
      <c r="DH45" s="502"/>
      <c r="DI45" s="502"/>
      <c r="DJ45" s="502"/>
      <c r="DK45" s="502"/>
      <c r="DL45" s="503"/>
      <c r="DM45" s="503"/>
      <c r="DO45" s="89">
        <v>27</v>
      </c>
      <c r="DP45" s="499"/>
      <c r="DQ45" s="500"/>
      <c r="DR45" s="500"/>
      <c r="DS45" s="500"/>
      <c r="DT45" s="500"/>
      <c r="DU45" s="501"/>
      <c r="DV45" s="502"/>
      <c r="DW45" s="502"/>
      <c r="DX45" s="502"/>
      <c r="DY45" s="502"/>
      <c r="DZ45" s="502"/>
      <c r="EA45" s="502"/>
      <c r="EB45" s="502"/>
      <c r="EC45" s="502"/>
      <c r="ED45" s="502"/>
      <c r="EE45" s="502"/>
      <c r="EF45" s="502"/>
      <c r="EG45" s="502"/>
      <c r="EH45" s="502"/>
      <c r="EI45" s="503"/>
      <c r="EJ45" s="503"/>
      <c r="EM45" s="89">
        <v>35</v>
      </c>
      <c r="EN45" s="499"/>
      <c r="EO45" s="500"/>
      <c r="EP45" s="500"/>
      <c r="EQ45" s="500"/>
      <c r="ER45" s="500"/>
      <c r="ES45" s="501"/>
      <c r="ET45" s="502"/>
      <c r="EU45" s="502"/>
      <c r="EV45" s="502"/>
      <c r="EW45" s="502"/>
      <c r="EX45" s="502"/>
      <c r="EY45" s="502"/>
      <c r="EZ45" s="502"/>
      <c r="FA45" s="502"/>
      <c r="FB45" s="502"/>
      <c r="FC45" s="502"/>
      <c r="FD45" s="502"/>
      <c r="FE45" s="502"/>
      <c r="FF45" s="502"/>
      <c r="FG45" s="503"/>
      <c r="FH45" s="503"/>
      <c r="FJ45" s="89">
        <v>27</v>
      </c>
      <c r="FK45" s="499"/>
      <c r="FL45" s="500"/>
      <c r="FM45" s="500"/>
      <c r="FN45" s="500"/>
      <c r="FO45" s="500"/>
      <c r="FP45" s="501"/>
      <c r="FQ45" s="502"/>
      <c r="FR45" s="502"/>
      <c r="FS45" s="502"/>
      <c r="FT45" s="502"/>
      <c r="FU45" s="502"/>
      <c r="FV45" s="502"/>
      <c r="FW45" s="502"/>
      <c r="FX45" s="502"/>
      <c r="FY45" s="502"/>
      <c r="FZ45" s="502"/>
      <c r="GA45" s="502"/>
      <c r="GB45" s="502"/>
      <c r="GC45" s="502"/>
      <c r="GD45" s="503"/>
      <c r="GE45" s="503"/>
      <c r="GH45" s="89">
        <v>35</v>
      </c>
      <c r="GI45" s="499"/>
      <c r="GJ45" s="500"/>
      <c r="GK45" s="500"/>
      <c r="GL45" s="500"/>
      <c r="GM45" s="500"/>
      <c r="GN45" s="501"/>
      <c r="GO45" s="502"/>
      <c r="GP45" s="502"/>
      <c r="GQ45" s="502"/>
      <c r="GR45" s="502"/>
      <c r="GS45" s="502"/>
      <c r="GT45" s="502"/>
      <c r="GU45" s="502"/>
      <c r="GV45" s="502"/>
      <c r="GW45" s="502"/>
      <c r="GX45" s="502"/>
      <c r="GY45" s="502"/>
      <c r="GZ45" s="502"/>
      <c r="HA45" s="502"/>
      <c r="HB45" s="503"/>
      <c r="HC45" s="503"/>
      <c r="HE45" s="89">
        <v>27</v>
      </c>
      <c r="HF45" s="499"/>
      <c r="HG45" s="500"/>
      <c r="HH45" s="500"/>
      <c r="HI45" s="500"/>
      <c r="HJ45" s="500"/>
      <c r="HK45" s="501"/>
      <c r="HL45" s="502"/>
      <c r="HM45" s="502"/>
      <c r="HN45" s="502"/>
      <c r="HO45" s="502"/>
      <c r="HP45" s="502"/>
      <c r="HQ45" s="502"/>
      <c r="HR45" s="502"/>
      <c r="HS45" s="502"/>
      <c r="HT45" s="502"/>
      <c r="HU45" s="502"/>
      <c r="HV45" s="502"/>
      <c r="HW45" s="502"/>
      <c r="HX45" s="502"/>
      <c r="HY45" s="503"/>
      <c r="HZ45" s="503"/>
    </row>
    <row r="46" spans="2:234" ht="17.149999999999999" customHeight="1" x14ac:dyDescent="0.25">
      <c r="B46" s="91">
        <v>36</v>
      </c>
      <c r="C46" s="504"/>
      <c r="D46" s="505"/>
      <c r="E46" s="505"/>
      <c r="F46" s="505"/>
      <c r="G46" s="505"/>
      <c r="H46" s="506"/>
      <c r="I46" s="507"/>
      <c r="J46" s="507"/>
      <c r="K46" s="507"/>
      <c r="L46" s="507"/>
      <c r="M46" s="507"/>
      <c r="N46" s="507"/>
      <c r="O46" s="507"/>
      <c r="P46" s="507"/>
      <c r="Q46" s="507"/>
      <c r="R46" s="507"/>
      <c r="S46" s="507"/>
      <c r="T46" s="507"/>
      <c r="U46" s="507"/>
      <c r="V46" s="508"/>
      <c r="W46" s="508"/>
      <c r="Y46" s="91">
        <v>28</v>
      </c>
      <c r="Z46" s="504"/>
      <c r="AA46" s="505"/>
      <c r="AB46" s="505"/>
      <c r="AC46" s="505"/>
      <c r="AD46" s="505"/>
      <c r="AE46" s="506"/>
      <c r="AF46" s="507"/>
      <c r="AG46" s="507"/>
      <c r="AH46" s="507"/>
      <c r="AI46" s="507"/>
      <c r="AJ46" s="507"/>
      <c r="AK46" s="507"/>
      <c r="AL46" s="507"/>
      <c r="AM46" s="507"/>
      <c r="AN46" s="507"/>
      <c r="AO46" s="507"/>
      <c r="AP46" s="507"/>
      <c r="AQ46" s="507"/>
      <c r="AR46" s="507"/>
      <c r="AS46" s="508"/>
      <c r="AT46" s="508"/>
      <c r="AW46" s="91">
        <v>36</v>
      </c>
      <c r="AX46" s="504"/>
      <c r="AY46" s="505"/>
      <c r="AZ46" s="505"/>
      <c r="BA46" s="505"/>
      <c r="BB46" s="505"/>
      <c r="BC46" s="506"/>
      <c r="BD46" s="507"/>
      <c r="BE46" s="507"/>
      <c r="BF46" s="507"/>
      <c r="BG46" s="507"/>
      <c r="BH46" s="507"/>
      <c r="BI46" s="507"/>
      <c r="BJ46" s="507"/>
      <c r="BK46" s="507"/>
      <c r="BL46" s="507"/>
      <c r="BM46" s="507"/>
      <c r="BN46" s="507"/>
      <c r="BO46" s="507"/>
      <c r="BP46" s="507"/>
      <c r="BQ46" s="508"/>
      <c r="BR46" s="508"/>
      <c r="BT46" s="91">
        <v>28</v>
      </c>
      <c r="BU46" s="504"/>
      <c r="BV46" s="505"/>
      <c r="BW46" s="505"/>
      <c r="BX46" s="505"/>
      <c r="BY46" s="505"/>
      <c r="BZ46" s="506"/>
      <c r="CA46" s="507"/>
      <c r="CB46" s="507"/>
      <c r="CC46" s="507"/>
      <c r="CD46" s="507"/>
      <c r="CE46" s="507"/>
      <c r="CF46" s="507"/>
      <c r="CG46" s="507"/>
      <c r="CH46" s="507"/>
      <c r="CI46" s="507"/>
      <c r="CJ46" s="507"/>
      <c r="CK46" s="507"/>
      <c r="CL46" s="507"/>
      <c r="CM46" s="507"/>
      <c r="CN46" s="508"/>
      <c r="CO46" s="508"/>
      <c r="CR46" s="91">
        <v>36</v>
      </c>
      <c r="CS46" s="504"/>
      <c r="CT46" s="505"/>
      <c r="CU46" s="505"/>
      <c r="CV46" s="505"/>
      <c r="CW46" s="505"/>
      <c r="CX46" s="506"/>
      <c r="CY46" s="507"/>
      <c r="CZ46" s="507"/>
      <c r="DA46" s="507"/>
      <c r="DB46" s="507"/>
      <c r="DC46" s="507"/>
      <c r="DD46" s="507"/>
      <c r="DE46" s="507"/>
      <c r="DF46" s="507"/>
      <c r="DG46" s="507"/>
      <c r="DH46" s="507"/>
      <c r="DI46" s="507"/>
      <c r="DJ46" s="507"/>
      <c r="DK46" s="507"/>
      <c r="DL46" s="508"/>
      <c r="DM46" s="508"/>
      <c r="DO46" s="91">
        <v>28</v>
      </c>
      <c r="DP46" s="504"/>
      <c r="DQ46" s="505"/>
      <c r="DR46" s="505"/>
      <c r="DS46" s="505"/>
      <c r="DT46" s="505"/>
      <c r="DU46" s="506"/>
      <c r="DV46" s="507"/>
      <c r="DW46" s="507"/>
      <c r="DX46" s="507"/>
      <c r="DY46" s="507"/>
      <c r="DZ46" s="507"/>
      <c r="EA46" s="507"/>
      <c r="EB46" s="507"/>
      <c r="EC46" s="507"/>
      <c r="ED46" s="507"/>
      <c r="EE46" s="507"/>
      <c r="EF46" s="507"/>
      <c r="EG46" s="507"/>
      <c r="EH46" s="507"/>
      <c r="EI46" s="508"/>
      <c r="EJ46" s="508"/>
      <c r="EM46" s="91">
        <v>36</v>
      </c>
      <c r="EN46" s="504"/>
      <c r="EO46" s="505"/>
      <c r="EP46" s="505"/>
      <c r="EQ46" s="505"/>
      <c r="ER46" s="505"/>
      <c r="ES46" s="506"/>
      <c r="ET46" s="507"/>
      <c r="EU46" s="507"/>
      <c r="EV46" s="507"/>
      <c r="EW46" s="507"/>
      <c r="EX46" s="507"/>
      <c r="EY46" s="507"/>
      <c r="EZ46" s="507"/>
      <c r="FA46" s="507"/>
      <c r="FB46" s="507"/>
      <c r="FC46" s="507"/>
      <c r="FD46" s="507"/>
      <c r="FE46" s="507"/>
      <c r="FF46" s="507"/>
      <c r="FG46" s="508"/>
      <c r="FH46" s="508"/>
      <c r="FJ46" s="91">
        <v>28</v>
      </c>
      <c r="FK46" s="504"/>
      <c r="FL46" s="505"/>
      <c r="FM46" s="505"/>
      <c r="FN46" s="505"/>
      <c r="FO46" s="505"/>
      <c r="FP46" s="506"/>
      <c r="FQ46" s="507"/>
      <c r="FR46" s="507"/>
      <c r="FS46" s="507"/>
      <c r="FT46" s="507"/>
      <c r="FU46" s="507"/>
      <c r="FV46" s="507"/>
      <c r="FW46" s="507"/>
      <c r="FX46" s="507"/>
      <c r="FY46" s="507"/>
      <c r="FZ46" s="507"/>
      <c r="GA46" s="507"/>
      <c r="GB46" s="507"/>
      <c r="GC46" s="507"/>
      <c r="GD46" s="508"/>
      <c r="GE46" s="508"/>
      <c r="GH46" s="91">
        <v>36</v>
      </c>
      <c r="GI46" s="504"/>
      <c r="GJ46" s="505"/>
      <c r="GK46" s="505"/>
      <c r="GL46" s="505"/>
      <c r="GM46" s="505"/>
      <c r="GN46" s="506"/>
      <c r="GO46" s="507"/>
      <c r="GP46" s="507"/>
      <c r="GQ46" s="507"/>
      <c r="GR46" s="507"/>
      <c r="GS46" s="507"/>
      <c r="GT46" s="507"/>
      <c r="GU46" s="507"/>
      <c r="GV46" s="507"/>
      <c r="GW46" s="507"/>
      <c r="GX46" s="507"/>
      <c r="GY46" s="507"/>
      <c r="GZ46" s="507"/>
      <c r="HA46" s="507"/>
      <c r="HB46" s="508"/>
      <c r="HC46" s="508"/>
      <c r="HE46" s="91">
        <v>28</v>
      </c>
      <c r="HF46" s="504"/>
      <c r="HG46" s="505"/>
      <c r="HH46" s="505"/>
      <c r="HI46" s="505"/>
      <c r="HJ46" s="505"/>
      <c r="HK46" s="506"/>
      <c r="HL46" s="507"/>
      <c r="HM46" s="507"/>
      <c r="HN46" s="507"/>
      <c r="HO46" s="507"/>
      <c r="HP46" s="507"/>
      <c r="HQ46" s="507"/>
      <c r="HR46" s="507"/>
      <c r="HS46" s="507"/>
      <c r="HT46" s="507"/>
      <c r="HU46" s="507"/>
      <c r="HV46" s="507"/>
      <c r="HW46" s="507"/>
      <c r="HX46" s="507"/>
      <c r="HY46" s="508"/>
      <c r="HZ46" s="508"/>
    </row>
    <row r="47" spans="2:234" ht="17.149999999999999" customHeight="1" x14ac:dyDescent="0.25">
      <c r="B47" s="89">
        <v>37</v>
      </c>
      <c r="C47" s="499"/>
      <c r="D47" s="500"/>
      <c r="E47" s="500"/>
      <c r="F47" s="500"/>
      <c r="G47" s="500"/>
      <c r="H47" s="501"/>
      <c r="I47" s="502"/>
      <c r="J47" s="502"/>
      <c r="K47" s="502"/>
      <c r="L47" s="502"/>
      <c r="M47" s="502"/>
      <c r="N47" s="502"/>
      <c r="O47" s="502"/>
      <c r="P47" s="502"/>
      <c r="Q47" s="502"/>
      <c r="R47" s="502"/>
      <c r="S47" s="502"/>
      <c r="T47" s="502"/>
      <c r="U47" s="502"/>
      <c r="V47" s="503"/>
      <c r="W47" s="503"/>
      <c r="Y47" s="89">
        <v>29</v>
      </c>
      <c r="Z47" s="499"/>
      <c r="AA47" s="500"/>
      <c r="AB47" s="500"/>
      <c r="AC47" s="500"/>
      <c r="AD47" s="500"/>
      <c r="AE47" s="501"/>
      <c r="AF47" s="502"/>
      <c r="AG47" s="502"/>
      <c r="AH47" s="502"/>
      <c r="AI47" s="502"/>
      <c r="AJ47" s="502"/>
      <c r="AK47" s="502"/>
      <c r="AL47" s="502"/>
      <c r="AM47" s="502"/>
      <c r="AN47" s="502"/>
      <c r="AO47" s="502"/>
      <c r="AP47" s="502"/>
      <c r="AQ47" s="502"/>
      <c r="AR47" s="502"/>
      <c r="AS47" s="503"/>
      <c r="AT47" s="503"/>
      <c r="AW47" s="89">
        <v>37</v>
      </c>
      <c r="AX47" s="499"/>
      <c r="AY47" s="500"/>
      <c r="AZ47" s="500"/>
      <c r="BA47" s="500"/>
      <c r="BB47" s="500"/>
      <c r="BC47" s="501"/>
      <c r="BD47" s="502"/>
      <c r="BE47" s="502"/>
      <c r="BF47" s="502"/>
      <c r="BG47" s="502"/>
      <c r="BH47" s="502"/>
      <c r="BI47" s="502"/>
      <c r="BJ47" s="502"/>
      <c r="BK47" s="502"/>
      <c r="BL47" s="502"/>
      <c r="BM47" s="502"/>
      <c r="BN47" s="502"/>
      <c r="BO47" s="502"/>
      <c r="BP47" s="502"/>
      <c r="BQ47" s="503"/>
      <c r="BR47" s="503"/>
      <c r="BT47" s="89">
        <v>29</v>
      </c>
      <c r="BU47" s="499"/>
      <c r="BV47" s="500"/>
      <c r="BW47" s="500"/>
      <c r="BX47" s="500"/>
      <c r="BY47" s="500"/>
      <c r="BZ47" s="501"/>
      <c r="CA47" s="502"/>
      <c r="CB47" s="502"/>
      <c r="CC47" s="502"/>
      <c r="CD47" s="502"/>
      <c r="CE47" s="502"/>
      <c r="CF47" s="502"/>
      <c r="CG47" s="502"/>
      <c r="CH47" s="502"/>
      <c r="CI47" s="502"/>
      <c r="CJ47" s="502"/>
      <c r="CK47" s="502"/>
      <c r="CL47" s="502"/>
      <c r="CM47" s="502"/>
      <c r="CN47" s="503"/>
      <c r="CO47" s="503"/>
      <c r="CR47" s="89">
        <v>37</v>
      </c>
      <c r="CS47" s="499"/>
      <c r="CT47" s="500"/>
      <c r="CU47" s="500"/>
      <c r="CV47" s="500"/>
      <c r="CW47" s="500"/>
      <c r="CX47" s="501"/>
      <c r="CY47" s="502"/>
      <c r="CZ47" s="502"/>
      <c r="DA47" s="502"/>
      <c r="DB47" s="502"/>
      <c r="DC47" s="502"/>
      <c r="DD47" s="502"/>
      <c r="DE47" s="502"/>
      <c r="DF47" s="502"/>
      <c r="DG47" s="502"/>
      <c r="DH47" s="502"/>
      <c r="DI47" s="502"/>
      <c r="DJ47" s="502"/>
      <c r="DK47" s="502"/>
      <c r="DL47" s="503"/>
      <c r="DM47" s="503"/>
      <c r="DO47" s="89">
        <v>29</v>
      </c>
      <c r="DP47" s="499"/>
      <c r="DQ47" s="500"/>
      <c r="DR47" s="500"/>
      <c r="DS47" s="500"/>
      <c r="DT47" s="500"/>
      <c r="DU47" s="501"/>
      <c r="DV47" s="502"/>
      <c r="DW47" s="502"/>
      <c r="DX47" s="502"/>
      <c r="DY47" s="502"/>
      <c r="DZ47" s="502"/>
      <c r="EA47" s="502"/>
      <c r="EB47" s="502"/>
      <c r="EC47" s="502"/>
      <c r="ED47" s="502"/>
      <c r="EE47" s="502"/>
      <c r="EF47" s="502"/>
      <c r="EG47" s="502"/>
      <c r="EH47" s="502"/>
      <c r="EI47" s="503"/>
      <c r="EJ47" s="503"/>
      <c r="EM47" s="89">
        <v>37</v>
      </c>
      <c r="EN47" s="499"/>
      <c r="EO47" s="500"/>
      <c r="EP47" s="500"/>
      <c r="EQ47" s="500"/>
      <c r="ER47" s="500"/>
      <c r="ES47" s="501"/>
      <c r="ET47" s="502"/>
      <c r="EU47" s="502"/>
      <c r="EV47" s="502"/>
      <c r="EW47" s="502"/>
      <c r="EX47" s="502"/>
      <c r="EY47" s="502"/>
      <c r="EZ47" s="502"/>
      <c r="FA47" s="502"/>
      <c r="FB47" s="502"/>
      <c r="FC47" s="502"/>
      <c r="FD47" s="502"/>
      <c r="FE47" s="502"/>
      <c r="FF47" s="502"/>
      <c r="FG47" s="503"/>
      <c r="FH47" s="503"/>
      <c r="FJ47" s="89">
        <v>29</v>
      </c>
      <c r="FK47" s="499"/>
      <c r="FL47" s="500"/>
      <c r="FM47" s="500"/>
      <c r="FN47" s="500"/>
      <c r="FO47" s="500"/>
      <c r="FP47" s="501"/>
      <c r="FQ47" s="502"/>
      <c r="FR47" s="502"/>
      <c r="FS47" s="502"/>
      <c r="FT47" s="502"/>
      <c r="FU47" s="502"/>
      <c r="FV47" s="502"/>
      <c r="FW47" s="502"/>
      <c r="FX47" s="502"/>
      <c r="FY47" s="502"/>
      <c r="FZ47" s="502"/>
      <c r="GA47" s="502"/>
      <c r="GB47" s="502"/>
      <c r="GC47" s="502"/>
      <c r="GD47" s="503"/>
      <c r="GE47" s="503"/>
      <c r="GH47" s="89">
        <v>37</v>
      </c>
      <c r="GI47" s="499"/>
      <c r="GJ47" s="500"/>
      <c r="GK47" s="500"/>
      <c r="GL47" s="500"/>
      <c r="GM47" s="500"/>
      <c r="GN47" s="501"/>
      <c r="GO47" s="502"/>
      <c r="GP47" s="502"/>
      <c r="GQ47" s="502"/>
      <c r="GR47" s="502"/>
      <c r="GS47" s="502"/>
      <c r="GT47" s="502"/>
      <c r="GU47" s="502"/>
      <c r="GV47" s="502"/>
      <c r="GW47" s="502"/>
      <c r="GX47" s="502"/>
      <c r="GY47" s="502"/>
      <c r="GZ47" s="502"/>
      <c r="HA47" s="502"/>
      <c r="HB47" s="503"/>
      <c r="HC47" s="503"/>
      <c r="HE47" s="89">
        <v>29</v>
      </c>
      <c r="HF47" s="499"/>
      <c r="HG47" s="500"/>
      <c r="HH47" s="500"/>
      <c r="HI47" s="500"/>
      <c r="HJ47" s="500"/>
      <c r="HK47" s="501"/>
      <c r="HL47" s="502"/>
      <c r="HM47" s="502"/>
      <c r="HN47" s="502"/>
      <c r="HO47" s="502"/>
      <c r="HP47" s="502"/>
      <c r="HQ47" s="502"/>
      <c r="HR47" s="502"/>
      <c r="HS47" s="502"/>
      <c r="HT47" s="502"/>
      <c r="HU47" s="502"/>
      <c r="HV47" s="502"/>
      <c r="HW47" s="502"/>
      <c r="HX47" s="502"/>
      <c r="HY47" s="503"/>
      <c r="HZ47" s="503"/>
    </row>
    <row r="48" spans="2:234" ht="17.149999999999999" customHeight="1" x14ac:dyDescent="0.25">
      <c r="B48" s="91">
        <v>38</v>
      </c>
      <c r="C48" s="504"/>
      <c r="D48" s="505"/>
      <c r="E48" s="505"/>
      <c r="F48" s="505"/>
      <c r="G48" s="505"/>
      <c r="H48" s="506"/>
      <c r="I48" s="507"/>
      <c r="J48" s="507"/>
      <c r="K48" s="507"/>
      <c r="L48" s="507"/>
      <c r="M48" s="507"/>
      <c r="N48" s="507"/>
      <c r="O48" s="507"/>
      <c r="P48" s="507"/>
      <c r="Q48" s="507"/>
      <c r="R48" s="507"/>
      <c r="S48" s="507"/>
      <c r="T48" s="507"/>
      <c r="U48" s="507"/>
      <c r="V48" s="508"/>
      <c r="W48" s="508"/>
      <c r="Y48" s="91">
        <v>30</v>
      </c>
      <c r="Z48" s="504"/>
      <c r="AA48" s="505"/>
      <c r="AB48" s="505"/>
      <c r="AC48" s="505"/>
      <c r="AD48" s="505"/>
      <c r="AE48" s="506"/>
      <c r="AF48" s="507"/>
      <c r="AG48" s="507"/>
      <c r="AH48" s="507"/>
      <c r="AI48" s="507"/>
      <c r="AJ48" s="507"/>
      <c r="AK48" s="507"/>
      <c r="AL48" s="507"/>
      <c r="AM48" s="507"/>
      <c r="AN48" s="507"/>
      <c r="AO48" s="507"/>
      <c r="AP48" s="507"/>
      <c r="AQ48" s="507"/>
      <c r="AR48" s="507"/>
      <c r="AS48" s="508"/>
      <c r="AT48" s="508"/>
      <c r="AW48" s="91">
        <v>38</v>
      </c>
      <c r="AX48" s="504"/>
      <c r="AY48" s="505"/>
      <c r="AZ48" s="505"/>
      <c r="BA48" s="505"/>
      <c r="BB48" s="505"/>
      <c r="BC48" s="506"/>
      <c r="BD48" s="507"/>
      <c r="BE48" s="507"/>
      <c r="BF48" s="507"/>
      <c r="BG48" s="507"/>
      <c r="BH48" s="507"/>
      <c r="BI48" s="507"/>
      <c r="BJ48" s="507"/>
      <c r="BK48" s="507"/>
      <c r="BL48" s="507"/>
      <c r="BM48" s="507"/>
      <c r="BN48" s="507"/>
      <c r="BO48" s="507"/>
      <c r="BP48" s="507"/>
      <c r="BQ48" s="508"/>
      <c r="BR48" s="508"/>
      <c r="BT48" s="91">
        <v>30</v>
      </c>
      <c r="BU48" s="504"/>
      <c r="BV48" s="505"/>
      <c r="BW48" s="505"/>
      <c r="BX48" s="505"/>
      <c r="BY48" s="505"/>
      <c r="BZ48" s="506"/>
      <c r="CA48" s="507"/>
      <c r="CB48" s="507"/>
      <c r="CC48" s="507"/>
      <c r="CD48" s="507"/>
      <c r="CE48" s="507"/>
      <c r="CF48" s="507"/>
      <c r="CG48" s="507"/>
      <c r="CH48" s="507"/>
      <c r="CI48" s="507"/>
      <c r="CJ48" s="507"/>
      <c r="CK48" s="507"/>
      <c r="CL48" s="507"/>
      <c r="CM48" s="507"/>
      <c r="CN48" s="508"/>
      <c r="CO48" s="508"/>
      <c r="CR48" s="91">
        <v>38</v>
      </c>
      <c r="CS48" s="504"/>
      <c r="CT48" s="505"/>
      <c r="CU48" s="505"/>
      <c r="CV48" s="505"/>
      <c r="CW48" s="505"/>
      <c r="CX48" s="506"/>
      <c r="CY48" s="507"/>
      <c r="CZ48" s="507"/>
      <c r="DA48" s="507"/>
      <c r="DB48" s="507"/>
      <c r="DC48" s="507"/>
      <c r="DD48" s="507"/>
      <c r="DE48" s="507"/>
      <c r="DF48" s="507"/>
      <c r="DG48" s="507"/>
      <c r="DH48" s="507"/>
      <c r="DI48" s="507"/>
      <c r="DJ48" s="507"/>
      <c r="DK48" s="507"/>
      <c r="DL48" s="508"/>
      <c r="DM48" s="508"/>
      <c r="DO48" s="91">
        <v>30</v>
      </c>
      <c r="DP48" s="504"/>
      <c r="DQ48" s="505"/>
      <c r="DR48" s="505"/>
      <c r="DS48" s="505"/>
      <c r="DT48" s="505"/>
      <c r="DU48" s="506"/>
      <c r="DV48" s="507"/>
      <c r="DW48" s="507"/>
      <c r="DX48" s="507"/>
      <c r="DY48" s="507"/>
      <c r="DZ48" s="507"/>
      <c r="EA48" s="507"/>
      <c r="EB48" s="507"/>
      <c r="EC48" s="507"/>
      <c r="ED48" s="507"/>
      <c r="EE48" s="507"/>
      <c r="EF48" s="507"/>
      <c r="EG48" s="507"/>
      <c r="EH48" s="507"/>
      <c r="EI48" s="508"/>
      <c r="EJ48" s="508"/>
      <c r="EM48" s="91">
        <v>38</v>
      </c>
      <c r="EN48" s="504"/>
      <c r="EO48" s="505"/>
      <c r="EP48" s="505"/>
      <c r="EQ48" s="505"/>
      <c r="ER48" s="505"/>
      <c r="ES48" s="506"/>
      <c r="ET48" s="507"/>
      <c r="EU48" s="507"/>
      <c r="EV48" s="507"/>
      <c r="EW48" s="507"/>
      <c r="EX48" s="507"/>
      <c r="EY48" s="507"/>
      <c r="EZ48" s="507"/>
      <c r="FA48" s="507"/>
      <c r="FB48" s="507"/>
      <c r="FC48" s="507"/>
      <c r="FD48" s="507"/>
      <c r="FE48" s="507"/>
      <c r="FF48" s="507"/>
      <c r="FG48" s="508"/>
      <c r="FH48" s="508"/>
      <c r="FJ48" s="91">
        <v>30</v>
      </c>
      <c r="FK48" s="504"/>
      <c r="FL48" s="505"/>
      <c r="FM48" s="505"/>
      <c r="FN48" s="505"/>
      <c r="FO48" s="505"/>
      <c r="FP48" s="506"/>
      <c r="FQ48" s="507"/>
      <c r="FR48" s="507"/>
      <c r="FS48" s="507"/>
      <c r="FT48" s="507"/>
      <c r="FU48" s="507"/>
      <c r="FV48" s="507"/>
      <c r="FW48" s="507"/>
      <c r="FX48" s="507"/>
      <c r="FY48" s="507"/>
      <c r="FZ48" s="507"/>
      <c r="GA48" s="507"/>
      <c r="GB48" s="507"/>
      <c r="GC48" s="507"/>
      <c r="GD48" s="508"/>
      <c r="GE48" s="508"/>
      <c r="GH48" s="91">
        <v>38</v>
      </c>
      <c r="GI48" s="504"/>
      <c r="GJ48" s="505"/>
      <c r="GK48" s="505"/>
      <c r="GL48" s="505"/>
      <c r="GM48" s="505"/>
      <c r="GN48" s="506"/>
      <c r="GO48" s="507"/>
      <c r="GP48" s="507"/>
      <c r="GQ48" s="507"/>
      <c r="GR48" s="507"/>
      <c r="GS48" s="507"/>
      <c r="GT48" s="507"/>
      <c r="GU48" s="507"/>
      <c r="GV48" s="507"/>
      <c r="GW48" s="507"/>
      <c r="GX48" s="507"/>
      <c r="GY48" s="507"/>
      <c r="GZ48" s="507"/>
      <c r="HA48" s="507"/>
      <c r="HB48" s="508"/>
      <c r="HC48" s="508"/>
      <c r="HE48" s="91">
        <v>30</v>
      </c>
      <c r="HF48" s="504"/>
      <c r="HG48" s="505"/>
      <c r="HH48" s="505"/>
      <c r="HI48" s="505"/>
      <c r="HJ48" s="505"/>
      <c r="HK48" s="506"/>
      <c r="HL48" s="507"/>
      <c r="HM48" s="507"/>
      <c r="HN48" s="507"/>
      <c r="HO48" s="507"/>
      <c r="HP48" s="507"/>
      <c r="HQ48" s="507"/>
      <c r="HR48" s="507"/>
      <c r="HS48" s="507"/>
      <c r="HT48" s="507"/>
      <c r="HU48" s="507"/>
      <c r="HV48" s="507"/>
      <c r="HW48" s="507"/>
      <c r="HX48" s="507"/>
      <c r="HY48" s="508"/>
      <c r="HZ48" s="508"/>
    </row>
    <row r="49" spans="2:234" ht="17.149999999999999" customHeight="1" x14ac:dyDescent="0.25">
      <c r="B49" s="89">
        <v>39</v>
      </c>
      <c r="C49" s="499"/>
      <c r="D49" s="500"/>
      <c r="E49" s="500"/>
      <c r="F49" s="500"/>
      <c r="G49" s="500"/>
      <c r="H49" s="501"/>
      <c r="I49" s="502"/>
      <c r="J49" s="502"/>
      <c r="K49" s="502"/>
      <c r="L49" s="502"/>
      <c r="M49" s="502"/>
      <c r="N49" s="502"/>
      <c r="O49" s="502"/>
      <c r="P49" s="502"/>
      <c r="Q49" s="502"/>
      <c r="R49" s="502"/>
      <c r="S49" s="502"/>
      <c r="T49" s="502"/>
      <c r="U49" s="502"/>
      <c r="V49" s="503"/>
      <c r="W49" s="503"/>
      <c r="Y49" s="89">
        <v>31</v>
      </c>
      <c r="Z49" s="499"/>
      <c r="AA49" s="500"/>
      <c r="AB49" s="500"/>
      <c r="AC49" s="500"/>
      <c r="AD49" s="500"/>
      <c r="AE49" s="501"/>
      <c r="AF49" s="502"/>
      <c r="AG49" s="502"/>
      <c r="AH49" s="502"/>
      <c r="AI49" s="502"/>
      <c r="AJ49" s="502"/>
      <c r="AK49" s="502"/>
      <c r="AL49" s="502"/>
      <c r="AM49" s="502"/>
      <c r="AN49" s="502"/>
      <c r="AO49" s="502"/>
      <c r="AP49" s="502"/>
      <c r="AQ49" s="502"/>
      <c r="AR49" s="502"/>
      <c r="AS49" s="503"/>
      <c r="AT49" s="503"/>
      <c r="AW49" s="89">
        <v>39</v>
      </c>
      <c r="AX49" s="499"/>
      <c r="AY49" s="500"/>
      <c r="AZ49" s="500"/>
      <c r="BA49" s="500"/>
      <c r="BB49" s="500"/>
      <c r="BC49" s="501"/>
      <c r="BD49" s="502"/>
      <c r="BE49" s="502"/>
      <c r="BF49" s="502"/>
      <c r="BG49" s="502"/>
      <c r="BH49" s="502"/>
      <c r="BI49" s="502"/>
      <c r="BJ49" s="502"/>
      <c r="BK49" s="502"/>
      <c r="BL49" s="502"/>
      <c r="BM49" s="502"/>
      <c r="BN49" s="502"/>
      <c r="BO49" s="502"/>
      <c r="BP49" s="502"/>
      <c r="BQ49" s="503"/>
      <c r="BR49" s="503"/>
      <c r="BT49" s="89">
        <v>31</v>
      </c>
      <c r="BU49" s="499"/>
      <c r="BV49" s="500"/>
      <c r="BW49" s="500"/>
      <c r="BX49" s="500"/>
      <c r="BY49" s="500"/>
      <c r="BZ49" s="501"/>
      <c r="CA49" s="502"/>
      <c r="CB49" s="502"/>
      <c r="CC49" s="502"/>
      <c r="CD49" s="502"/>
      <c r="CE49" s="502"/>
      <c r="CF49" s="502"/>
      <c r="CG49" s="502"/>
      <c r="CH49" s="502"/>
      <c r="CI49" s="502"/>
      <c r="CJ49" s="502"/>
      <c r="CK49" s="502"/>
      <c r="CL49" s="502"/>
      <c r="CM49" s="502"/>
      <c r="CN49" s="503"/>
      <c r="CO49" s="503"/>
      <c r="CR49" s="89">
        <v>39</v>
      </c>
      <c r="CS49" s="499"/>
      <c r="CT49" s="500"/>
      <c r="CU49" s="500"/>
      <c r="CV49" s="500"/>
      <c r="CW49" s="500"/>
      <c r="CX49" s="501"/>
      <c r="CY49" s="502"/>
      <c r="CZ49" s="502"/>
      <c r="DA49" s="502"/>
      <c r="DB49" s="502"/>
      <c r="DC49" s="502"/>
      <c r="DD49" s="502"/>
      <c r="DE49" s="502"/>
      <c r="DF49" s="502"/>
      <c r="DG49" s="502"/>
      <c r="DH49" s="502"/>
      <c r="DI49" s="502"/>
      <c r="DJ49" s="502"/>
      <c r="DK49" s="502"/>
      <c r="DL49" s="503"/>
      <c r="DM49" s="503"/>
      <c r="DO49" s="89">
        <v>31</v>
      </c>
      <c r="DP49" s="499"/>
      <c r="DQ49" s="500"/>
      <c r="DR49" s="500"/>
      <c r="DS49" s="500"/>
      <c r="DT49" s="500"/>
      <c r="DU49" s="501"/>
      <c r="DV49" s="502"/>
      <c r="DW49" s="502"/>
      <c r="DX49" s="502"/>
      <c r="DY49" s="502"/>
      <c r="DZ49" s="502"/>
      <c r="EA49" s="502"/>
      <c r="EB49" s="502"/>
      <c r="EC49" s="502"/>
      <c r="ED49" s="502"/>
      <c r="EE49" s="502"/>
      <c r="EF49" s="502"/>
      <c r="EG49" s="502"/>
      <c r="EH49" s="502"/>
      <c r="EI49" s="503"/>
      <c r="EJ49" s="503"/>
      <c r="EM49" s="89">
        <v>39</v>
      </c>
      <c r="EN49" s="499"/>
      <c r="EO49" s="500"/>
      <c r="EP49" s="500"/>
      <c r="EQ49" s="500"/>
      <c r="ER49" s="500"/>
      <c r="ES49" s="501"/>
      <c r="ET49" s="502"/>
      <c r="EU49" s="502"/>
      <c r="EV49" s="502"/>
      <c r="EW49" s="502"/>
      <c r="EX49" s="502"/>
      <c r="EY49" s="502"/>
      <c r="EZ49" s="502"/>
      <c r="FA49" s="502"/>
      <c r="FB49" s="502"/>
      <c r="FC49" s="502"/>
      <c r="FD49" s="502"/>
      <c r="FE49" s="502"/>
      <c r="FF49" s="502"/>
      <c r="FG49" s="503"/>
      <c r="FH49" s="503"/>
      <c r="FJ49" s="89">
        <v>31</v>
      </c>
      <c r="FK49" s="499"/>
      <c r="FL49" s="500"/>
      <c r="FM49" s="500"/>
      <c r="FN49" s="500"/>
      <c r="FO49" s="500"/>
      <c r="FP49" s="501"/>
      <c r="FQ49" s="502"/>
      <c r="FR49" s="502"/>
      <c r="FS49" s="502"/>
      <c r="FT49" s="502"/>
      <c r="FU49" s="502"/>
      <c r="FV49" s="502"/>
      <c r="FW49" s="502"/>
      <c r="FX49" s="502"/>
      <c r="FY49" s="502"/>
      <c r="FZ49" s="502"/>
      <c r="GA49" s="502"/>
      <c r="GB49" s="502"/>
      <c r="GC49" s="502"/>
      <c r="GD49" s="503"/>
      <c r="GE49" s="503"/>
      <c r="GH49" s="89">
        <v>39</v>
      </c>
      <c r="GI49" s="499"/>
      <c r="GJ49" s="500"/>
      <c r="GK49" s="500"/>
      <c r="GL49" s="500"/>
      <c r="GM49" s="500"/>
      <c r="GN49" s="501"/>
      <c r="GO49" s="502"/>
      <c r="GP49" s="502"/>
      <c r="GQ49" s="502"/>
      <c r="GR49" s="502"/>
      <c r="GS49" s="502"/>
      <c r="GT49" s="502"/>
      <c r="GU49" s="502"/>
      <c r="GV49" s="502"/>
      <c r="GW49" s="502"/>
      <c r="GX49" s="502"/>
      <c r="GY49" s="502"/>
      <c r="GZ49" s="502"/>
      <c r="HA49" s="502"/>
      <c r="HB49" s="503"/>
      <c r="HC49" s="503"/>
      <c r="HE49" s="89">
        <v>31</v>
      </c>
      <c r="HF49" s="499"/>
      <c r="HG49" s="500"/>
      <c r="HH49" s="500"/>
      <c r="HI49" s="500"/>
      <c r="HJ49" s="500"/>
      <c r="HK49" s="501"/>
      <c r="HL49" s="502"/>
      <c r="HM49" s="502"/>
      <c r="HN49" s="502"/>
      <c r="HO49" s="502"/>
      <c r="HP49" s="502"/>
      <c r="HQ49" s="502"/>
      <c r="HR49" s="502"/>
      <c r="HS49" s="502"/>
      <c r="HT49" s="502"/>
      <c r="HU49" s="502"/>
      <c r="HV49" s="502"/>
      <c r="HW49" s="502"/>
      <c r="HX49" s="502"/>
      <c r="HY49" s="503"/>
      <c r="HZ49" s="503"/>
    </row>
    <row r="50" spans="2:234" ht="17.149999999999999" customHeight="1" x14ac:dyDescent="0.25">
      <c r="B50" s="91">
        <v>40</v>
      </c>
      <c r="C50" s="504"/>
      <c r="D50" s="505"/>
      <c r="E50" s="505"/>
      <c r="F50" s="505"/>
      <c r="G50" s="505"/>
      <c r="H50" s="506"/>
      <c r="I50" s="507"/>
      <c r="J50" s="507"/>
      <c r="K50" s="507"/>
      <c r="L50" s="507"/>
      <c r="M50" s="507"/>
      <c r="N50" s="507"/>
      <c r="O50" s="507"/>
      <c r="P50" s="507"/>
      <c r="Q50" s="507"/>
      <c r="R50" s="507"/>
      <c r="S50" s="507"/>
      <c r="T50" s="507"/>
      <c r="U50" s="507"/>
      <c r="V50" s="508"/>
      <c r="W50" s="508"/>
      <c r="Y50" s="91">
        <v>32</v>
      </c>
      <c r="Z50" s="504"/>
      <c r="AA50" s="505"/>
      <c r="AB50" s="505"/>
      <c r="AC50" s="505"/>
      <c r="AD50" s="505"/>
      <c r="AE50" s="506"/>
      <c r="AF50" s="507"/>
      <c r="AG50" s="507"/>
      <c r="AH50" s="507"/>
      <c r="AI50" s="507"/>
      <c r="AJ50" s="507"/>
      <c r="AK50" s="507"/>
      <c r="AL50" s="507"/>
      <c r="AM50" s="507"/>
      <c r="AN50" s="507"/>
      <c r="AO50" s="507"/>
      <c r="AP50" s="507"/>
      <c r="AQ50" s="507"/>
      <c r="AR50" s="507"/>
      <c r="AS50" s="508"/>
      <c r="AT50" s="508"/>
      <c r="AW50" s="91">
        <v>40</v>
      </c>
      <c r="AX50" s="504"/>
      <c r="AY50" s="505"/>
      <c r="AZ50" s="505"/>
      <c r="BA50" s="505"/>
      <c r="BB50" s="505"/>
      <c r="BC50" s="506"/>
      <c r="BD50" s="507"/>
      <c r="BE50" s="507"/>
      <c r="BF50" s="507"/>
      <c r="BG50" s="507"/>
      <c r="BH50" s="507"/>
      <c r="BI50" s="507"/>
      <c r="BJ50" s="507"/>
      <c r="BK50" s="507"/>
      <c r="BL50" s="507"/>
      <c r="BM50" s="507"/>
      <c r="BN50" s="507"/>
      <c r="BO50" s="507"/>
      <c r="BP50" s="507"/>
      <c r="BQ50" s="508"/>
      <c r="BR50" s="508"/>
      <c r="BT50" s="91">
        <v>32</v>
      </c>
      <c r="BU50" s="504"/>
      <c r="BV50" s="505"/>
      <c r="BW50" s="505"/>
      <c r="BX50" s="505"/>
      <c r="BY50" s="505"/>
      <c r="BZ50" s="506"/>
      <c r="CA50" s="507"/>
      <c r="CB50" s="507"/>
      <c r="CC50" s="507"/>
      <c r="CD50" s="507"/>
      <c r="CE50" s="507"/>
      <c r="CF50" s="507"/>
      <c r="CG50" s="507"/>
      <c r="CH50" s="507"/>
      <c r="CI50" s="507"/>
      <c r="CJ50" s="507"/>
      <c r="CK50" s="507"/>
      <c r="CL50" s="507"/>
      <c r="CM50" s="507"/>
      <c r="CN50" s="508"/>
      <c r="CO50" s="508"/>
      <c r="CR50" s="91">
        <v>40</v>
      </c>
      <c r="CS50" s="504"/>
      <c r="CT50" s="505"/>
      <c r="CU50" s="505"/>
      <c r="CV50" s="505"/>
      <c r="CW50" s="505"/>
      <c r="CX50" s="506"/>
      <c r="CY50" s="507"/>
      <c r="CZ50" s="507"/>
      <c r="DA50" s="507"/>
      <c r="DB50" s="507"/>
      <c r="DC50" s="507"/>
      <c r="DD50" s="507"/>
      <c r="DE50" s="507"/>
      <c r="DF50" s="507"/>
      <c r="DG50" s="507"/>
      <c r="DH50" s="507"/>
      <c r="DI50" s="507"/>
      <c r="DJ50" s="507"/>
      <c r="DK50" s="507"/>
      <c r="DL50" s="508"/>
      <c r="DM50" s="508"/>
      <c r="DO50" s="91">
        <v>32</v>
      </c>
      <c r="DP50" s="504"/>
      <c r="DQ50" s="505"/>
      <c r="DR50" s="505"/>
      <c r="DS50" s="505"/>
      <c r="DT50" s="505"/>
      <c r="DU50" s="506"/>
      <c r="DV50" s="507"/>
      <c r="DW50" s="507"/>
      <c r="DX50" s="507"/>
      <c r="DY50" s="507"/>
      <c r="DZ50" s="507"/>
      <c r="EA50" s="507"/>
      <c r="EB50" s="507"/>
      <c r="EC50" s="507"/>
      <c r="ED50" s="507"/>
      <c r="EE50" s="507"/>
      <c r="EF50" s="507"/>
      <c r="EG50" s="507"/>
      <c r="EH50" s="507"/>
      <c r="EI50" s="508"/>
      <c r="EJ50" s="508"/>
      <c r="EM50" s="91">
        <v>40</v>
      </c>
      <c r="EN50" s="504"/>
      <c r="EO50" s="505"/>
      <c r="EP50" s="505"/>
      <c r="EQ50" s="505"/>
      <c r="ER50" s="505"/>
      <c r="ES50" s="506"/>
      <c r="ET50" s="507"/>
      <c r="EU50" s="507"/>
      <c r="EV50" s="507"/>
      <c r="EW50" s="507"/>
      <c r="EX50" s="507"/>
      <c r="EY50" s="507"/>
      <c r="EZ50" s="507"/>
      <c r="FA50" s="507"/>
      <c r="FB50" s="507"/>
      <c r="FC50" s="507"/>
      <c r="FD50" s="507"/>
      <c r="FE50" s="507"/>
      <c r="FF50" s="507"/>
      <c r="FG50" s="508"/>
      <c r="FH50" s="508"/>
      <c r="FJ50" s="91">
        <v>32</v>
      </c>
      <c r="FK50" s="504"/>
      <c r="FL50" s="505"/>
      <c r="FM50" s="505"/>
      <c r="FN50" s="505"/>
      <c r="FO50" s="505"/>
      <c r="FP50" s="506"/>
      <c r="FQ50" s="507"/>
      <c r="FR50" s="507"/>
      <c r="FS50" s="507"/>
      <c r="FT50" s="507"/>
      <c r="FU50" s="507"/>
      <c r="FV50" s="507"/>
      <c r="FW50" s="507"/>
      <c r="FX50" s="507"/>
      <c r="FY50" s="507"/>
      <c r="FZ50" s="507"/>
      <c r="GA50" s="507"/>
      <c r="GB50" s="507"/>
      <c r="GC50" s="507"/>
      <c r="GD50" s="508"/>
      <c r="GE50" s="508"/>
      <c r="GH50" s="91">
        <v>40</v>
      </c>
      <c r="GI50" s="504"/>
      <c r="GJ50" s="505"/>
      <c r="GK50" s="505"/>
      <c r="GL50" s="505"/>
      <c r="GM50" s="505"/>
      <c r="GN50" s="506"/>
      <c r="GO50" s="507"/>
      <c r="GP50" s="507"/>
      <c r="GQ50" s="507"/>
      <c r="GR50" s="507"/>
      <c r="GS50" s="507"/>
      <c r="GT50" s="507"/>
      <c r="GU50" s="507"/>
      <c r="GV50" s="507"/>
      <c r="GW50" s="507"/>
      <c r="GX50" s="507"/>
      <c r="GY50" s="507"/>
      <c r="GZ50" s="507"/>
      <c r="HA50" s="507"/>
      <c r="HB50" s="508"/>
      <c r="HC50" s="508"/>
      <c r="HE50" s="91">
        <v>32</v>
      </c>
      <c r="HF50" s="504"/>
      <c r="HG50" s="505"/>
      <c r="HH50" s="505"/>
      <c r="HI50" s="505"/>
      <c r="HJ50" s="505"/>
      <c r="HK50" s="506"/>
      <c r="HL50" s="507"/>
      <c r="HM50" s="507"/>
      <c r="HN50" s="507"/>
      <c r="HO50" s="507"/>
      <c r="HP50" s="507"/>
      <c r="HQ50" s="507"/>
      <c r="HR50" s="507"/>
      <c r="HS50" s="507"/>
      <c r="HT50" s="507"/>
      <c r="HU50" s="507"/>
      <c r="HV50" s="507"/>
      <c r="HW50" s="507"/>
      <c r="HX50" s="507"/>
      <c r="HY50" s="508"/>
      <c r="HZ50" s="508"/>
    </row>
    <row r="51" spans="2:234" ht="17.149999999999999" customHeight="1" x14ac:dyDescent="0.25">
      <c r="B51" s="89">
        <v>41</v>
      </c>
      <c r="C51" s="499"/>
      <c r="D51" s="500"/>
      <c r="E51" s="500"/>
      <c r="F51" s="500"/>
      <c r="G51" s="500"/>
      <c r="H51" s="501"/>
      <c r="I51" s="502"/>
      <c r="J51" s="502"/>
      <c r="K51" s="502"/>
      <c r="L51" s="502"/>
      <c r="M51" s="502"/>
      <c r="N51" s="502"/>
      <c r="O51" s="502"/>
      <c r="P51" s="502"/>
      <c r="Q51" s="502"/>
      <c r="R51" s="502"/>
      <c r="S51" s="502"/>
      <c r="T51" s="502"/>
      <c r="U51" s="502"/>
      <c r="V51" s="503"/>
      <c r="W51" s="503"/>
      <c r="Y51" s="89">
        <v>33</v>
      </c>
      <c r="Z51" s="499"/>
      <c r="AA51" s="500"/>
      <c r="AB51" s="500"/>
      <c r="AC51" s="500"/>
      <c r="AD51" s="500"/>
      <c r="AE51" s="501"/>
      <c r="AF51" s="502"/>
      <c r="AG51" s="502"/>
      <c r="AH51" s="502"/>
      <c r="AI51" s="502"/>
      <c r="AJ51" s="502"/>
      <c r="AK51" s="502"/>
      <c r="AL51" s="502"/>
      <c r="AM51" s="502"/>
      <c r="AN51" s="502"/>
      <c r="AO51" s="502"/>
      <c r="AP51" s="502"/>
      <c r="AQ51" s="502"/>
      <c r="AR51" s="502"/>
      <c r="AS51" s="503"/>
      <c r="AT51" s="503"/>
      <c r="AW51" s="89">
        <v>41</v>
      </c>
      <c r="AX51" s="499"/>
      <c r="AY51" s="500"/>
      <c r="AZ51" s="500"/>
      <c r="BA51" s="500"/>
      <c r="BB51" s="500"/>
      <c r="BC51" s="501"/>
      <c r="BD51" s="502"/>
      <c r="BE51" s="502"/>
      <c r="BF51" s="502"/>
      <c r="BG51" s="502"/>
      <c r="BH51" s="502"/>
      <c r="BI51" s="502"/>
      <c r="BJ51" s="502"/>
      <c r="BK51" s="502"/>
      <c r="BL51" s="502"/>
      <c r="BM51" s="502"/>
      <c r="BN51" s="502"/>
      <c r="BO51" s="502"/>
      <c r="BP51" s="502"/>
      <c r="BQ51" s="503"/>
      <c r="BR51" s="503"/>
      <c r="BT51" s="89">
        <v>33</v>
      </c>
      <c r="BU51" s="499"/>
      <c r="BV51" s="500"/>
      <c r="BW51" s="500"/>
      <c r="BX51" s="500"/>
      <c r="BY51" s="500"/>
      <c r="BZ51" s="501"/>
      <c r="CA51" s="502"/>
      <c r="CB51" s="502"/>
      <c r="CC51" s="502"/>
      <c r="CD51" s="502"/>
      <c r="CE51" s="502"/>
      <c r="CF51" s="502"/>
      <c r="CG51" s="502"/>
      <c r="CH51" s="502"/>
      <c r="CI51" s="502"/>
      <c r="CJ51" s="502"/>
      <c r="CK51" s="502"/>
      <c r="CL51" s="502"/>
      <c r="CM51" s="502"/>
      <c r="CN51" s="503"/>
      <c r="CO51" s="503"/>
      <c r="CR51" s="89">
        <v>41</v>
      </c>
      <c r="CS51" s="499"/>
      <c r="CT51" s="500"/>
      <c r="CU51" s="500"/>
      <c r="CV51" s="500"/>
      <c r="CW51" s="500"/>
      <c r="CX51" s="501"/>
      <c r="CY51" s="502"/>
      <c r="CZ51" s="502"/>
      <c r="DA51" s="502"/>
      <c r="DB51" s="502"/>
      <c r="DC51" s="502"/>
      <c r="DD51" s="502"/>
      <c r="DE51" s="502"/>
      <c r="DF51" s="502"/>
      <c r="DG51" s="502"/>
      <c r="DH51" s="502"/>
      <c r="DI51" s="502"/>
      <c r="DJ51" s="502"/>
      <c r="DK51" s="502"/>
      <c r="DL51" s="503"/>
      <c r="DM51" s="503"/>
      <c r="DO51" s="89">
        <v>33</v>
      </c>
      <c r="DP51" s="499"/>
      <c r="DQ51" s="500"/>
      <c r="DR51" s="500"/>
      <c r="DS51" s="500"/>
      <c r="DT51" s="500"/>
      <c r="DU51" s="501"/>
      <c r="DV51" s="502"/>
      <c r="DW51" s="502"/>
      <c r="DX51" s="502"/>
      <c r="DY51" s="502"/>
      <c r="DZ51" s="502"/>
      <c r="EA51" s="502"/>
      <c r="EB51" s="502"/>
      <c r="EC51" s="502"/>
      <c r="ED51" s="502"/>
      <c r="EE51" s="502"/>
      <c r="EF51" s="502"/>
      <c r="EG51" s="502"/>
      <c r="EH51" s="502"/>
      <c r="EI51" s="503"/>
      <c r="EJ51" s="503"/>
      <c r="EM51" s="89">
        <v>41</v>
      </c>
      <c r="EN51" s="499"/>
      <c r="EO51" s="500"/>
      <c r="EP51" s="500"/>
      <c r="EQ51" s="500"/>
      <c r="ER51" s="500"/>
      <c r="ES51" s="501"/>
      <c r="ET51" s="502"/>
      <c r="EU51" s="502"/>
      <c r="EV51" s="502"/>
      <c r="EW51" s="502"/>
      <c r="EX51" s="502"/>
      <c r="EY51" s="502"/>
      <c r="EZ51" s="502"/>
      <c r="FA51" s="502"/>
      <c r="FB51" s="502"/>
      <c r="FC51" s="502"/>
      <c r="FD51" s="502"/>
      <c r="FE51" s="502"/>
      <c r="FF51" s="502"/>
      <c r="FG51" s="503"/>
      <c r="FH51" s="503"/>
      <c r="FJ51" s="89">
        <v>33</v>
      </c>
      <c r="FK51" s="499"/>
      <c r="FL51" s="500"/>
      <c r="FM51" s="500"/>
      <c r="FN51" s="500"/>
      <c r="FO51" s="500"/>
      <c r="FP51" s="501"/>
      <c r="FQ51" s="502"/>
      <c r="FR51" s="502"/>
      <c r="FS51" s="502"/>
      <c r="FT51" s="502"/>
      <c r="FU51" s="502"/>
      <c r="FV51" s="502"/>
      <c r="FW51" s="502"/>
      <c r="FX51" s="502"/>
      <c r="FY51" s="502"/>
      <c r="FZ51" s="502"/>
      <c r="GA51" s="502"/>
      <c r="GB51" s="502"/>
      <c r="GC51" s="502"/>
      <c r="GD51" s="503"/>
      <c r="GE51" s="503"/>
      <c r="GH51" s="89">
        <v>41</v>
      </c>
      <c r="GI51" s="499"/>
      <c r="GJ51" s="500"/>
      <c r="GK51" s="500"/>
      <c r="GL51" s="500"/>
      <c r="GM51" s="500"/>
      <c r="GN51" s="501"/>
      <c r="GO51" s="502"/>
      <c r="GP51" s="502"/>
      <c r="GQ51" s="502"/>
      <c r="GR51" s="502"/>
      <c r="GS51" s="502"/>
      <c r="GT51" s="502"/>
      <c r="GU51" s="502"/>
      <c r="GV51" s="502"/>
      <c r="GW51" s="502"/>
      <c r="GX51" s="502"/>
      <c r="GY51" s="502"/>
      <c r="GZ51" s="502"/>
      <c r="HA51" s="502"/>
      <c r="HB51" s="503"/>
      <c r="HC51" s="503"/>
      <c r="HE51" s="89">
        <v>33</v>
      </c>
      <c r="HF51" s="499"/>
      <c r="HG51" s="500"/>
      <c r="HH51" s="500"/>
      <c r="HI51" s="500"/>
      <c r="HJ51" s="500"/>
      <c r="HK51" s="501"/>
      <c r="HL51" s="502"/>
      <c r="HM51" s="502"/>
      <c r="HN51" s="502"/>
      <c r="HO51" s="502"/>
      <c r="HP51" s="502"/>
      <c r="HQ51" s="502"/>
      <c r="HR51" s="502"/>
      <c r="HS51" s="502"/>
      <c r="HT51" s="502"/>
      <c r="HU51" s="502"/>
      <c r="HV51" s="502"/>
      <c r="HW51" s="502"/>
      <c r="HX51" s="502"/>
      <c r="HY51" s="503"/>
      <c r="HZ51" s="503"/>
    </row>
    <row r="52" spans="2:234" ht="17.149999999999999" customHeight="1" x14ac:dyDescent="0.25">
      <c r="B52" s="91">
        <v>42</v>
      </c>
      <c r="C52" s="504"/>
      <c r="D52" s="505"/>
      <c r="E52" s="505"/>
      <c r="F52" s="505"/>
      <c r="G52" s="505"/>
      <c r="H52" s="506"/>
      <c r="I52" s="507"/>
      <c r="J52" s="507"/>
      <c r="K52" s="507"/>
      <c r="L52" s="507"/>
      <c r="M52" s="507"/>
      <c r="N52" s="507"/>
      <c r="O52" s="507"/>
      <c r="P52" s="507"/>
      <c r="Q52" s="507"/>
      <c r="R52" s="507"/>
      <c r="S52" s="507"/>
      <c r="T52" s="507"/>
      <c r="U52" s="507"/>
      <c r="V52" s="508"/>
      <c r="W52" s="508"/>
      <c r="Y52" s="91">
        <v>34</v>
      </c>
      <c r="Z52" s="504"/>
      <c r="AA52" s="505"/>
      <c r="AB52" s="505"/>
      <c r="AC52" s="505"/>
      <c r="AD52" s="505"/>
      <c r="AE52" s="506"/>
      <c r="AF52" s="507"/>
      <c r="AG52" s="507"/>
      <c r="AH52" s="507"/>
      <c r="AI52" s="507"/>
      <c r="AJ52" s="507"/>
      <c r="AK52" s="507"/>
      <c r="AL52" s="507"/>
      <c r="AM52" s="507"/>
      <c r="AN52" s="507"/>
      <c r="AO52" s="507"/>
      <c r="AP52" s="507"/>
      <c r="AQ52" s="507"/>
      <c r="AR52" s="507"/>
      <c r="AS52" s="508"/>
      <c r="AT52" s="508"/>
      <c r="AW52" s="91">
        <v>42</v>
      </c>
      <c r="AX52" s="504"/>
      <c r="AY52" s="505"/>
      <c r="AZ52" s="505"/>
      <c r="BA52" s="505"/>
      <c r="BB52" s="505"/>
      <c r="BC52" s="506"/>
      <c r="BD52" s="507"/>
      <c r="BE52" s="507"/>
      <c r="BF52" s="507"/>
      <c r="BG52" s="507"/>
      <c r="BH52" s="507"/>
      <c r="BI52" s="507"/>
      <c r="BJ52" s="507"/>
      <c r="BK52" s="507"/>
      <c r="BL52" s="507"/>
      <c r="BM52" s="507"/>
      <c r="BN52" s="507"/>
      <c r="BO52" s="507"/>
      <c r="BP52" s="507"/>
      <c r="BQ52" s="508"/>
      <c r="BR52" s="508"/>
      <c r="BT52" s="91">
        <v>34</v>
      </c>
      <c r="BU52" s="504"/>
      <c r="BV52" s="505"/>
      <c r="BW52" s="505"/>
      <c r="BX52" s="505"/>
      <c r="BY52" s="505"/>
      <c r="BZ52" s="506"/>
      <c r="CA52" s="507"/>
      <c r="CB52" s="507"/>
      <c r="CC52" s="507"/>
      <c r="CD52" s="507"/>
      <c r="CE52" s="507"/>
      <c r="CF52" s="507"/>
      <c r="CG52" s="507"/>
      <c r="CH52" s="507"/>
      <c r="CI52" s="507"/>
      <c r="CJ52" s="507"/>
      <c r="CK52" s="507"/>
      <c r="CL52" s="507"/>
      <c r="CM52" s="507"/>
      <c r="CN52" s="508"/>
      <c r="CO52" s="508"/>
      <c r="CR52" s="91">
        <v>42</v>
      </c>
      <c r="CS52" s="504"/>
      <c r="CT52" s="505"/>
      <c r="CU52" s="505"/>
      <c r="CV52" s="505"/>
      <c r="CW52" s="505"/>
      <c r="CX52" s="506"/>
      <c r="CY52" s="507"/>
      <c r="CZ52" s="507"/>
      <c r="DA52" s="507"/>
      <c r="DB52" s="507"/>
      <c r="DC52" s="507"/>
      <c r="DD52" s="507"/>
      <c r="DE52" s="507"/>
      <c r="DF52" s="507"/>
      <c r="DG52" s="507"/>
      <c r="DH52" s="507"/>
      <c r="DI52" s="507"/>
      <c r="DJ52" s="507"/>
      <c r="DK52" s="507"/>
      <c r="DL52" s="508"/>
      <c r="DM52" s="508"/>
      <c r="DO52" s="91">
        <v>34</v>
      </c>
      <c r="DP52" s="504"/>
      <c r="DQ52" s="505"/>
      <c r="DR52" s="505"/>
      <c r="DS52" s="505"/>
      <c r="DT52" s="505"/>
      <c r="DU52" s="506"/>
      <c r="DV52" s="507"/>
      <c r="DW52" s="507"/>
      <c r="DX52" s="507"/>
      <c r="DY52" s="507"/>
      <c r="DZ52" s="507"/>
      <c r="EA52" s="507"/>
      <c r="EB52" s="507"/>
      <c r="EC52" s="507"/>
      <c r="ED52" s="507"/>
      <c r="EE52" s="507"/>
      <c r="EF52" s="507"/>
      <c r="EG52" s="507"/>
      <c r="EH52" s="507"/>
      <c r="EI52" s="508"/>
      <c r="EJ52" s="508"/>
      <c r="EM52" s="91">
        <v>42</v>
      </c>
      <c r="EN52" s="504"/>
      <c r="EO52" s="505"/>
      <c r="EP52" s="505"/>
      <c r="EQ52" s="505"/>
      <c r="ER52" s="505"/>
      <c r="ES52" s="506"/>
      <c r="ET52" s="507"/>
      <c r="EU52" s="507"/>
      <c r="EV52" s="507"/>
      <c r="EW52" s="507"/>
      <c r="EX52" s="507"/>
      <c r="EY52" s="507"/>
      <c r="EZ52" s="507"/>
      <c r="FA52" s="507"/>
      <c r="FB52" s="507"/>
      <c r="FC52" s="507"/>
      <c r="FD52" s="507"/>
      <c r="FE52" s="507"/>
      <c r="FF52" s="507"/>
      <c r="FG52" s="508"/>
      <c r="FH52" s="508"/>
      <c r="FJ52" s="91">
        <v>34</v>
      </c>
      <c r="FK52" s="504"/>
      <c r="FL52" s="505"/>
      <c r="FM52" s="505"/>
      <c r="FN52" s="505"/>
      <c r="FO52" s="505"/>
      <c r="FP52" s="506"/>
      <c r="FQ52" s="507"/>
      <c r="FR52" s="507"/>
      <c r="FS52" s="507"/>
      <c r="FT52" s="507"/>
      <c r="FU52" s="507"/>
      <c r="FV52" s="507"/>
      <c r="FW52" s="507"/>
      <c r="FX52" s="507"/>
      <c r="FY52" s="507"/>
      <c r="FZ52" s="507"/>
      <c r="GA52" s="507"/>
      <c r="GB52" s="507"/>
      <c r="GC52" s="507"/>
      <c r="GD52" s="508"/>
      <c r="GE52" s="508"/>
      <c r="GH52" s="91">
        <v>42</v>
      </c>
      <c r="GI52" s="504"/>
      <c r="GJ52" s="505"/>
      <c r="GK52" s="505"/>
      <c r="GL52" s="505"/>
      <c r="GM52" s="505"/>
      <c r="GN52" s="506"/>
      <c r="GO52" s="507"/>
      <c r="GP52" s="507"/>
      <c r="GQ52" s="507"/>
      <c r="GR52" s="507"/>
      <c r="GS52" s="507"/>
      <c r="GT52" s="507"/>
      <c r="GU52" s="507"/>
      <c r="GV52" s="507"/>
      <c r="GW52" s="507"/>
      <c r="GX52" s="507"/>
      <c r="GY52" s="507"/>
      <c r="GZ52" s="507"/>
      <c r="HA52" s="507"/>
      <c r="HB52" s="508"/>
      <c r="HC52" s="508"/>
      <c r="HE52" s="91">
        <v>34</v>
      </c>
      <c r="HF52" s="504"/>
      <c r="HG52" s="505"/>
      <c r="HH52" s="505"/>
      <c r="HI52" s="505"/>
      <c r="HJ52" s="505"/>
      <c r="HK52" s="506"/>
      <c r="HL52" s="507"/>
      <c r="HM52" s="507"/>
      <c r="HN52" s="507"/>
      <c r="HO52" s="507"/>
      <c r="HP52" s="507"/>
      <c r="HQ52" s="507"/>
      <c r="HR52" s="507"/>
      <c r="HS52" s="507"/>
      <c r="HT52" s="507"/>
      <c r="HU52" s="507"/>
      <c r="HV52" s="507"/>
      <c r="HW52" s="507"/>
      <c r="HX52" s="507"/>
      <c r="HY52" s="508"/>
      <c r="HZ52" s="508"/>
    </row>
    <row r="53" spans="2:234" ht="17.149999999999999" customHeight="1" x14ac:dyDescent="0.25">
      <c r="B53" s="89">
        <v>43</v>
      </c>
      <c r="C53" s="499"/>
      <c r="D53" s="500"/>
      <c r="E53" s="500"/>
      <c r="F53" s="500"/>
      <c r="G53" s="500"/>
      <c r="H53" s="501"/>
      <c r="I53" s="502"/>
      <c r="J53" s="502"/>
      <c r="K53" s="502"/>
      <c r="L53" s="502"/>
      <c r="M53" s="502"/>
      <c r="N53" s="502"/>
      <c r="O53" s="502"/>
      <c r="P53" s="502"/>
      <c r="Q53" s="502"/>
      <c r="R53" s="502"/>
      <c r="S53" s="502"/>
      <c r="T53" s="502"/>
      <c r="U53" s="502"/>
      <c r="V53" s="503"/>
      <c r="W53" s="503"/>
      <c r="Y53" s="89">
        <v>35</v>
      </c>
      <c r="Z53" s="499"/>
      <c r="AA53" s="500"/>
      <c r="AB53" s="500"/>
      <c r="AC53" s="500"/>
      <c r="AD53" s="500"/>
      <c r="AE53" s="501"/>
      <c r="AF53" s="502"/>
      <c r="AG53" s="502"/>
      <c r="AH53" s="502"/>
      <c r="AI53" s="502"/>
      <c r="AJ53" s="502"/>
      <c r="AK53" s="502"/>
      <c r="AL53" s="502"/>
      <c r="AM53" s="502"/>
      <c r="AN53" s="502"/>
      <c r="AO53" s="502"/>
      <c r="AP53" s="502"/>
      <c r="AQ53" s="502"/>
      <c r="AR53" s="502"/>
      <c r="AS53" s="503"/>
      <c r="AT53" s="503"/>
      <c r="AW53" s="89">
        <v>43</v>
      </c>
      <c r="AX53" s="499"/>
      <c r="AY53" s="500"/>
      <c r="AZ53" s="500"/>
      <c r="BA53" s="500"/>
      <c r="BB53" s="500"/>
      <c r="BC53" s="501"/>
      <c r="BD53" s="502"/>
      <c r="BE53" s="502"/>
      <c r="BF53" s="502"/>
      <c r="BG53" s="502"/>
      <c r="BH53" s="502"/>
      <c r="BI53" s="502"/>
      <c r="BJ53" s="502"/>
      <c r="BK53" s="502"/>
      <c r="BL53" s="502"/>
      <c r="BM53" s="502"/>
      <c r="BN53" s="502"/>
      <c r="BO53" s="502"/>
      <c r="BP53" s="502"/>
      <c r="BQ53" s="503"/>
      <c r="BR53" s="503"/>
      <c r="BT53" s="89">
        <v>35</v>
      </c>
      <c r="BU53" s="499"/>
      <c r="BV53" s="500"/>
      <c r="BW53" s="500"/>
      <c r="BX53" s="500"/>
      <c r="BY53" s="500"/>
      <c r="BZ53" s="501"/>
      <c r="CA53" s="502"/>
      <c r="CB53" s="502"/>
      <c r="CC53" s="502"/>
      <c r="CD53" s="502"/>
      <c r="CE53" s="502"/>
      <c r="CF53" s="502"/>
      <c r="CG53" s="502"/>
      <c r="CH53" s="502"/>
      <c r="CI53" s="502"/>
      <c r="CJ53" s="502"/>
      <c r="CK53" s="502"/>
      <c r="CL53" s="502"/>
      <c r="CM53" s="502"/>
      <c r="CN53" s="503"/>
      <c r="CO53" s="503"/>
      <c r="CR53" s="89">
        <v>43</v>
      </c>
      <c r="CS53" s="499"/>
      <c r="CT53" s="500"/>
      <c r="CU53" s="500"/>
      <c r="CV53" s="500"/>
      <c r="CW53" s="500"/>
      <c r="CX53" s="501"/>
      <c r="CY53" s="502"/>
      <c r="CZ53" s="502"/>
      <c r="DA53" s="502"/>
      <c r="DB53" s="502"/>
      <c r="DC53" s="502"/>
      <c r="DD53" s="502"/>
      <c r="DE53" s="502"/>
      <c r="DF53" s="502"/>
      <c r="DG53" s="502"/>
      <c r="DH53" s="502"/>
      <c r="DI53" s="502"/>
      <c r="DJ53" s="502"/>
      <c r="DK53" s="502"/>
      <c r="DL53" s="503"/>
      <c r="DM53" s="503"/>
      <c r="DO53" s="89">
        <v>35</v>
      </c>
      <c r="DP53" s="499"/>
      <c r="DQ53" s="500"/>
      <c r="DR53" s="500"/>
      <c r="DS53" s="500"/>
      <c r="DT53" s="500"/>
      <c r="DU53" s="501"/>
      <c r="DV53" s="502"/>
      <c r="DW53" s="502"/>
      <c r="DX53" s="502"/>
      <c r="DY53" s="502"/>
      <c r="DZ53" s="502"/>
      <c r="EA53" s="502"/>
      <c r="EB53" s="502"/>
      <c r="EC53" s="502"/>
      <c r="ED53" s="502"/>
      <c r="EE53" s="502"/>
      <c r="EF53" s="502"/>
      <c r="EG53" s="502"/>
      <c r="EH53" s="502"/>
      <c r="EI53" s="503"/>
      <c r="EJ53" s="503"/>
      <c r="EM53" s="89">
        <v>43</v>
      </c>
      <c r="EN53" s="499"/>
      <c r="EO53" s="500"/>
      <c r="EP53" s="500"/>
      <c r="EQ53" s="500"/>
      <c r="ER53" s="500"/>
      <c r="ES53" s="501"/>
      <c r="ET53" s="502"/>
      <c r="EU53" s="502"/>
      <c r="EV53" s="502"/>
      <c r="EW53" s="502"/>
      <c r="EX53" s="502"/>
      <c r="EY53" s="502"/>
      <c r="EZ53" s="502"/>
      <c r="FA53" s="502"/>
      <c r="FB53" s="502"/>
      <c r="FC53" s="502"/>
      <c r="FD53" s="502"/>
      <c r="FE53" s="502"/>
      <c r="FF53" s="502"/>
      <c r="FG53" s="503"/>
      <c r="FH53" s="503"/>
      <c r="FJ53" s="89">
        <v>35</v>
      </c>
      <c r="FK53" s="499"/>
      <c r="FL53" s="500"/>
      <c r="FM53" s="500"/>
      <c r="FN53" s="500"/>
      <c r="FO53" s="500"/>
      <c r="FP53" s="501"/>
      <c r="FQ53" s="502"/>
      <c r="FR53" s="502"/>
      <c r="FS53" s="502"/>
      <c r="FT53" s="502"/>
      <c r="FU53" s="502"/>
      <c r="FV53" s="502"/>
      <c r="FW53" s="502"/>
      <c r="FX53" s="502"/>
      <c r="FY53" s="502"/>
      <c r="FZ53" s="502"/>
      <c r="GA53" s="502"/>
      <c r="GB53" s="502"/>
      <c r="GC53" s="502"/>
      <c r="GD53" s="503"/>
      <c r="GE53" s="503"/>
      <c r="GH53" s="89">
        <v>43</v>
      </c>
      <c r="GI53" s="499"/>
      <c r="GJ53" s="500"/>
      <c r="GK53" s="500"/>
      <c r="GL53" s="500"/>
      <c r="GM53" s="500"/>
      <c r="GN53" s="501"/>
      <c r="GO53" s="502"/>
      <c r="GP53" s="502"/>
      <c r="GQ53" s="502"/>
      <c r="GR53" s="502"/>
      <c r="GS53" s="502"/>
      <c r="GT53" s="502"/>
      <c r="GU53" s="502"/>
      <c r="GV53" s="502"/>
      <c r="GW53" s="502"/>
      <c r="GX53" s="502"/>
      <c r="GY53" s="502"/>
      <c r="GZ53" s="502"/>
      <c r="HA53" s="502"/>
      <c r="HB53" s="503"/>
      <c r="HC53" s="503"/>
      <c r="HE53" s="89">
        <v>35</v>
      </c>
      <c r="HF53" s="499"/>
      <c r="HG53" s="500"/>
      <c r="HH53" s="500"/>
      <c r="HI53" s="500"/>
      <c r="HJ53" s="500"/>
      <c r="HK53" s="501"/>
      <c r="HL53" s="502"/>
      <c r="HM53" s="502"/>
      <c r="HN53" s="502"/>
      <c r="HO53" s="502"/>
      <c r="HP53" s="502"/>
      <c r="HQ53" s="502"/>
      <c r="HR53" s="502"/>
      <c r="HS53" s="502"/>
      <c r="HT53" s="502"/>
      <c r="HU53" s="502"/>
      <c r="HV53" s="502"/>
      <c r="HW53" s="502"/>
      <c r="HX53" s="502"/>
      <c r="HY53" s="503"/>
      <c r="HZ53" s="503"/>
    </row>
    <row r="54" spans="2:234" ht="17.149999999999999" customHeight="1" x14ac:dyDescent="0.25">
      <c r="B54" s="91">
        <v>44</v>
      </c>
      <c r="C54" s="504"/>
      <c r="D54" s="505"/>
      <c r="E54" s="505"/>
      <c r="F54" s="505"/>
      <c r="G54" s="505"/>
      <c r="H54" s="506"/>
      <c r="I54" s="507"/>
      <c r="J54" s="507"/>
      <c r="K54" s="507"/>
      <c r="L54" s="507"/>
      <c r="M54" s="507"/>
      <c r="N54" s="507"/>
      <c r="O54" s="507"/>
      <c r="P54" s="507"/>
      <c r="Q54" s="507"/>
      <c r="R54" s="507"/>
      <c r="S54" s="507"/>
      <c r="T54" s="507"/>
      <c r="U54" s="507"/>
      <c r="V54" s="508"/>
      <c r="W54" s="508"/>
      <c r="Y54" s="91">
        <v>36</v>
      </c>
      <c r="Z54" s="504"/>
      <c r="AA54" s="505"/>
      <c r="AB54" s="505"/>
      <c r="AC54" s="505"/>
      <c r="AD54" s="505"/>
      <c r="AE54" s="506"/>
      <c r="AF54" s="507"/>
      <c r="AG54" s="507"/>
      <c r="AH54" s="507"/>
      <c r="AI54" s="507"/>
      <c r="AJ54" s="507"/>
      <c r="AK54" s="507"/>
      <c r="AL54" s="507"/>
      <c r="AM54" s="507"/>
      <c r="AN54" s="507"/>
      <c r="AO54" s="507"/>
      <c r="AP54" s="507"/>
      <c r="AQ54" s="507"/>
      <c r="AR54" s="507"/>
      <c r="AS54" s="508"/>
      <c r="AT54" s="508"/>
      <c r="AW54" s="91">
        <v>44</v>
      </c>
      <c r="AX54" s="504"/>
      <c r="AY54" s="505"/>
      <c r="AZ54" s="505"/>
      <c r="BA54" s="505"/>
      <c r="BB54" s="505"/>
      <c r="BC54" s="506"/>
      <c r="BD54" s="507"/>
      <c r="BE54" s="507"/>
      <c r="BF54" s="507"/>
      <c r="BG54" s="507"/>
      <c r="BH54" s="507"/>
      <c r="BI54" s="507"/>
      <c r="BJ54" s="507"/>
      <c r="BK54" s="507"/>
      <c r="BL54" s="507"/>
      <c r="BM54" s="507"/>
      <c r="BN54" s="507"/>
      <c r="BO54" s="507"/>
      <c r="BP54" s="507"/>
      <c r="BQ54" s="508"/>
      <c r="BR54" s="508"/>
      <c r="BT54" s="91">
        <v>36</v>
      </c>
      <c r="BU54" s="504"/>
      <c r="BV54" s="505"/>
      <c r="BW54" s="505"/>
      <c r="BX54" s="505"/>
      <c r="BY54" s="505"/>
      <c r="BZ54" s="506"/>
      <c r="CA54" s="507"/>
      <c r="CB54" s="507"/>
      <c r="CC54" s="507"/>
      <c r="CD54" s="507"/>
      <c r="CE54" s="507"/>
      <c r="CF54" s="507"/>
      <c r="CG54" s="507"/>
      <c r="CH54" s="507"/>
      <c r="CI54" s="507"/>
      <c r="CJ54" s="507"/>
      <c r="CK54" s="507"/>
      <c r="CL54" s="507"/>
      <c r="CM54" s="507"/>
      <c r="CN54" s="508"/>
      <c r="CO54" s="508"/>
      <c r="CR54" s="91">
        <v>44</v>
      </c>
      <c r="CS54" s="504"/>
      <c r="CT54" s="505"/>
      <c r="CU54" s="505"/>
      <c r="CV54" s="505"/>
      <c r="CW54" s="505"/>
      <c r="CX54" s="506"/>
      <c r="CY54" s="507"/>
      <c r="CZ54" s="507"/>
      <c r="DA54" s="507"/>
      <c r="DB54" s="507"/>
      <c r="DC54" s="507"/>
      <c r="DD54" s="507"/>
      <c r="DE54" s="507"/>
      <c r="DF54" s="507"/>
      <c r="DG54" s="507"/>
      <c r="DH54" s="507"/>
      <c r="DI54" s="507"/>
      <c r="DJ54" s="507"/>
      <c r="DK54" s="507"/>
      <c r="DL54" s="508"/>
      <c r="DM54" s="508"/>
      <c r="DO54" s="91">
        <v>36</v>
      </c>
      <c r="DP54" s="504"/>
      <c r="DQ54" s="505"/>
      <c r="DR54" s="505"/>
      <c r="DS54" s="505"/>
      <c r="DT54" s="505"/>
      <c r="DU54" s="506"/>
      <c r="DV54" s="507"/>
      <c r="DW54" s="507"/>
      <c r="DX54" s="507"/>
      <c r="DY54" s="507"/>
      <c r="DZ54" s="507"/>
      <c r="EA54" s="507"/>
      <c r="EB54" s="507"/>
      <c r="EC54" s="507"/>
      <c r="ED54" s="507"/>
      <c r="EE54" s="507"/>
      <c r="EF54" s="507"/>
      <c r="EG54" s="507"/>
      <c r="EH54" s="507"/>
      <c r="EI54" s="508"/>
      <c r="EJ54" s="508"/>
      <c r="EM54" s="91">
        <v>44</v>
      </c>
      <c r="EN54" s="504"/>
      <c r="EO54" s="505"/>
      <c r="EP54" s="505"/>
      <c r="EQ54" s="505"/>
      <c r="ER54" s="505"/>
      <c r="ES54" s="506"/>
      <c r="ET54" s="507"/>
      <c r="EU54" s="507"/>
      <c r="EV54" s="507"/>
      <c r="EW54" s="507"/>
      <c r="EX54" s="507"/>
      <c r="EY54" s="507"/>
      <c r="EZ54" s="507"/>
      <c r="FA54" s="507"/>
      <c r="FB54" s="507"/>
      <c r="FC54" s="507"/>
      <c r="FD54" s="507"/>
      <c r="FE54" s="507"/>
      <c r="FF54" s="507"/>
      <c r="FG54" s="508"/>
      <c r="FH54" s="508"/>
      <c r="FJ54" s="91">
        <v>36</v>
      </c>
      <c r="FK54" s="504"/>
      <c r="FL54" s="505"/>
      <c r="FM54" s="505"/>
      <c r="FN54" s="505"/>
      <c r="FO54" s="505"/>
      <c r="FP54" s="506"/>
      <c r="FQ54" s="507"/>
      <c r="FR54" s="507"/>
      <c r="FS54" s="507"/>
      <c r="FT54" s="507"/>
      <c r="FU54" s="507"/>
      <c r="FV54" s="507"/>
      <c r="FW54" s="507"/>
      <c r="FX54" s="507"/>
      <c r="FY54" s="507"/>
      <c r="FZ54" s="507"/>
      <c r="GA54" s="507"/>
      <c r="GB54" s="507"/>
      <c r="GC54" s="507"/>
      <c r="GD54" s="508"/>
      <c r="GE54" s="508"/>
      <c r="GH54" s="91">
        <v>44</v>
      </c>
      <c r="GI54" s="504"/>
      <c r="GJ54" s="505"/>
      <c r="GK54" s="505"/>
      <c r="GL54" s="505"/>
      <c r="GM54" s="505"/>
      <c r="GN54" s="506"/>
      <c r="GO54" s="507"/>
      <c r="GP54" s="507"/>
      <c r="GQ54" s="507"/>
      <c r="GR54" s="507"/>
      <c r="GS54" s="507"/>
      <c r="GT54" s="507"/>
      <c r="GU54" s="507"/>
      <c r="GV54" s="507"/>
      <c r="GW54" s="507"/>
      <c r="GX54" s="507"/>
      <c r="GY54" s="507"/>
      <c r="GZ54" s="507"/>
      <c r="HA54" s="507"/>
      <c r="HB54" s="508"/>
      <c r="HC54" s="508"/>
      <c r="HE54" s="91">
        <v>36</v>
      </c>
      <c r="HF54" s="504"/>
      <c r="HG54" s="505"/>
      <c r="HH54" s="505"/>
      <c r="HI54" s="505"/>
      <c r="HJ54" s="505"/>
      <c r="HK54" s="506"/>
      <c r="HL54" s="507"/>
      <c r="HM54" s="507"/>
      <c r="HN54" s="507"/>
      <c r="HO54" s="507"/>
      <c r="HP54" s="507"/>
      <c r="HQ54" s="507"/>
      <c r="HR54" s="507"/>
      <c r="HS54" s="507"/>
      <c r="HT54" s="507"/>
      <c r="HU54" s="507"/>
      <c r="HV54" s="507"/>
      <c r="HW54" s="507"/>
      <c r="HX54" s="507"/>
      <c r="HY54" s="508"/>
      <c r="HZ54" s="508"/>
    </row>
    <row r="55" spans="2:234" ht="17.149999999999999" customHeight="1" x14ac:dyDescent="0.25">
      <c r="B55" s="89">
        <v>45</v>
      </c>
      <c r="C55" s="499"/>
      <c r="D55" s="500"/>
      <c r="E55" s="500"/>
      <c r="F55" s="500"/>
      <c r="G55" s="500"/>
      <c r="H55" s="501"/>
      <c r="I55" s="502"/>
      <c r="J55" s="502"/>
      <c r="K55" s="502"/>
      <c r="L55" s="502"/>
      <c r="M55" s="502"/>
      <c r="N55" s="502"/>
      <c r="O55" s="502"/>
      <c r="P55" s="502"/>
      <c r="Q55" s="502"/>
      <c r="R55" s="502"/>
      <c r="S55" s="502"/>
      <c r="T55" s="502"/>
      <c r="U55" s="502"/>
      <c r="V55" s="503"/>
      <c r="W55" s="503"/>
      <c r="Y55" s="89">
        <v>37</v>
      </c>
      <c r="Z55" s="499"/>
      <c r="AA55" s="500"/>
      <c r="AB55" s="500"/>
      <c r="AC55" s="500"/>
      <c r="AD55" s="500"/>
      <c r="AE55" s="501"/>
      <c r="AF55" s="502"/>
      <c r="AG55" s="502"/>
      <c r="AH55" s="502"/>
      <c r="AI55" s="502"/>
      <c r="AJ55" s="502"/>
      <c r="AK55" s="502"/>
      <c r="AL55" s="502"/>
      <c r="AM55" s="502"/>
      <c r="AN55" s="502"/>
      <c r="AO55" s="502"/>
      <c r="AP55" s="502"/>
      <c r="AQ55" s="502"/>
      <c r="AR55" s="502"/>
      <c r="AS55" s="503"/>
      <c r="AT55" s="503"/>
      <c r="AW55" s="89">
        <v>45</v>
      </c>
      <c r="AX55" s="499"/>
      <c r="AY55" s="500"/>
      <c r="AZ55" s="500"/>
      <c r="BA55" s="500"/>
      <c r="BB55" s="500"/>
      <c r="BC55" s="501"/>
      <c r="BD55" s="502"/>
      <c r="BE55" s="502"/>
      <c r="BF55" s="502"/>
      <c r="BG55" s="502"/>
      <c r="BH55" s="502"/>
      <c r="BI55" s="502"/>
      <c r="BJ55" s="502"/>
      <c r="BK55" s="502"/>
      <c r="BL55" s="502"/>
      <c r="BM55" s="502"/>
      <c r="BN55" s="502"/>
      <c r="BO55" s="502"/>
      <c r="BP55" s="502"/>
      <c r="BQ55" s="503"/>
      <c r="BR55" s="503"/>
      <c r="BT55" s="89">
        <v>37</v>
      </c>
      <c r="BU55" s="499"/>
      <c r="BV55" s="500"/>
      <c r="BW55" s="500"/>
      <c r="BX55" s="500"/>
      <c r="BY55" s="500"/>
      <c r="BZ55" s="501"/>
      <c r="CA55" s="502"/>
      <c r="CB55" s="502"/>
      <c r="CC55" s="502"/>
      <c r="CD55" s="502"/>
      <c r="CE55" s="502"/>
      <c r="CF55" s="502"/>
      <c r="CG55" s="502"/>
      <c r="CH55" s="502"/>
      <c r="CI55" s="502"/>
      <c r="CJ55" s="502"/>
      <c r="CK55" s="502"/>
      <c r="CL55" s="502"/>
      <c r="CM55" s="502"/>
      <c r="CN55" s="503"/>
      <c r="CO55" s="503"/>
      <c r="CR55" s="89">
        <v>45</v>
      </c>
      <c r="CS55" s="499"/>
      <c r="CT55" s="500"/>
      <c r="CU55" s="500"/>
      <c r="CV55" s="500"/>
      <c r="CW55" s="500"/>
      <c r="CX55" s="501"/>
      <c r="CY55" s="502"/>
      <c r="CZ55" s="502"/>
      <c r="DA55" s="502"/>
      <c r="DB55" s="502"/>
      <c r="DC55" s="502"/>
      <c r="DD55" s="502"/>
      <c r="DE55" s="502"/>
      <c r="DF55" s="502"/>
      <c r="DG55" s="502"/>
      <c r="DH55" s="502"/>
      <c r="DI55" s="502"/>
      <c r="DJ55" s="502"/>
      <c r="DK55" s="502"/>
      <c r="DL55" s="503"/>
      <c r="DM55" s="503"/>
      <c r="DO55" s="89">
        <v>37</v>
      </c>
      <c r="DP55" s="499"/>
      <c r="DQ55" s="500"/>
      <c r="DR55" s="500"/>
      <c r="DS55" s="500"/>
      <c r="DT55" s="500"/>
      <c r="DU55" s="501"/>
      <c r="DV55" s="502"/>
      <c r="DW55" s="502"/>
      <c r="DX55" s="502"/>
      <c r="DY55" s="502"/>
      <c r="DZ55" s="502"/>
      <c r="EA55" s="502"/>
      <c r="EB55" s="502"/>
      <c r="EC55" s="502"/>
      <c r="ED55" s="502"/>
      <c r="EE55" s="502"/>
      <c r="EF55" s="502"/>
      <c r="EG55" s="502"/>
      <c r="EH55" s="502"/>
      <c r="EI55" s="503"/>
      <c r="EJ55" s="503"/>
      <c r="EM55" s="89">
        <v>45</v>
      </c>
      <c r="EN55" s="499"/>
      <c r="EO55" s="500"/>
      <c r="EP55" s="500"/>
      <c r="EQ55" s="500"/>
      <c r="ER55" s="500"/>
      <c r="ES55" s="501"/>
      <c r="ET55" s="502"/>
      <c r="EU55" s="502"/>
      <c r="EV55" s="502"/>
      <c r="EW55" s="502"/>
      <c r="EX55" s="502"/>
      <c r="EY55" s="502"/>
      <c r="EZ55" s="502"/>
      <c r="FA55" s="502"/>
      <c r="FB55" s="502"/>
      <c r="FC55" s="502"/>
      <c r="FD55" s="502"/>
      <c r="FE55" s="502"/>
      <c r="FF55" s="502"/>
      <c r="FG55" s="503"/>
      <c r="FH55" s="503"/>
      <c r="FJ55" s="89">
        <v>37</v>
      </c>
      <c r="FK55" s="499"/>
      <c r="FL55" s="500"/>
      <c r="FM55" s="500"/>
      <c r="FN55" s="500"/>
      <c r="FO55" s="500"/>
      <c r="FP55" s="501"/>
      <c r="FQ55" s="502"/>
      <c r="FR55" s="502"/>
      <c r="FS55" s="502"/>
      <c r="FT55" s="502"/>
      <c r="FU55" s="502"/>
      <c r="FV55" s="502"/>
      <c r="FW55" s="502"/>
      <c r="FX55" s="502"/>
      <c r="FY55" s="502"/>
      <c r="FZ55" s="502"/>
      <c r="GA55" s="502"/>
      <c r="GB55" s="502"/>
      <c r="GC55" s="502"/>
      <c r="GD55" s="503"/>
      <c r="GE55" s="503"/>
      <c r="GH55" s="89">
        <v>45</v>
      </c>
      <c r="GI55" s="499"/>
      <c r="GJ55" s="500"/>
      <c r="GK55" s="500"/>
      <c r="GL55" s="500"/>
      <c r="GM55" s="500"/>
      <c r="GN55" s="501"/>
      <c r="GO55" s="502"/>
      <c r="GP55" s="502"/>
      <c r="GQ55" s="502"/>
      <c r="GR55" s="502"/>
      <c r="GS55" s="502"/>
      <c r="GT55" s="502"/>
      <c r="GU55" s="502"/>
      <c r="GV55" s="502"/>
      <c r="GW55" s="502"/>
      <c r="GX55" s="502"/>
      <c r="GY55" s="502"/>
      <c r="GZ55" s="502"/>
      <c r="HA55" s="502"/>
      <c r="HB55" s="503"/>
      <c r="HC55" s="503"/>
      <c r="HE55" s="89">
        <v>37</v>
      </c>
      <c r="HF55" s="499"/>
      <c r="HG55" s="500"/>
      <c r="HH55" s="500"/>
      <c r="HI55" s="500"/>
      <c r="HJ55" s="500"/>
      <c r="HK55" s="501"/>
      <c r="HL55" s="502"/>
      <c r="HM55" s="502"/>
      <c r="HN55" s="502"/>
      <c r="HO55" s="502"/>
      <c r="HP55" s="502"/>
      <c r="HQ55" s="502"/>
      <c r="HR55" s="502"/>
      <c r="HS55" s="502"/>
      <c r="HT55" s="502"/>
      <c r="HU55" s="502"/>
      <c r="HV55" s="502"/>
      <c r="HW55" s="502"/>
      <c r="HX55" s="502"/>
      <c r="HY55" s="503"/>
      <c r="HZ55" s="503"/>
    </row>
    <row r="56" spans="2:234" ht="17.149999999999999" customHeight="1" x14ac:dyDescent="0.25">
      <c r="B56" s="91">
        <v>46</v>
      </c>
      <c r="C56" s="504"/>
      <c r="D56" s="505"/>
      <c r="E56" s="505"/>
      <c r="F56" s="505"/>
      <c r="G56" s="505"/>
      <c r="H56" s="506"/>
      <c r="I56" s="507"/>
      <c r="J56" s="507"/>
      <c r="K56" s="507"/>
      <c r="L56" s="507"/>
      <c r="M56" s="507"/>
      <c r="N56" s="507"/>
      <c r="O56" s="507"/>
      <c r="P56" s="507"/>
      <c r="Q56" s="507"/>
      <c r="R56" s="507"/>
      <c r="S56" s="507"/>
      <c r="T56" s="507"/>
      <c r="U56" s="507"/>
      <c r="V56" s="508"/>
      <c r="W56" s="508"/>
      <c r="Y56" s="91">
        <v>38</v>
      </c>
      <c r="Z56" s="504"/>
      <c r="AA56" s="505"/>
      <c r="AB56" s="505"/>
      <c r="AC56" s="505"/>
      <c r="AD56" s="505"/>
      <c r="AE56" s="506"/>
      <c r="AF56" s="507"/>
      <c r="AG56" s="507"/>
      <c r="AH56" s="507"/>
      <c r="AI56" s="507"/>
      <c r="AJ56" s="507"/>
      <c r="AK56" s="507"/>
      <c r="AL56" s="507"/>
      <c r="AM56" s="507"/>
      <c r="AN56" s="507"/>
      <c r="AO56" s="507"/>
      <c r="AP56" s="507"/>
      <c r="AQ56" s="507"/>
      <c r="AR56" s="507"/>
      <c r="AS56" s="508"/>
      <c r="AT56" s="508"/>
      <c r="AW56" s="91">
        <v>46</v>
      </c>
      <c r="AX56" s="504"/>
      <c r="AY56" s="505"/>
      <c r="AZ56" s="505"/>
      <c r="BA56" s="505"/>
      <c r="BB56" s="505"/>
      <c r="BC56" s="506"/>
      <c r="BD56" s="507"/>
      <c r="BE56" s="507"/>
      <c r="BF56" s="507"/>
      <c r="BG56" s="507"/>
      <c r="BH56" s="507"/>
      <c r="BI56" s="507"/>
      <c r="BJ56" s="507"/>
      <c r="BK56" s="507"/>
      <c r="BL56" s="507"/>
      <c r="BM56" s="507"/>
      <c r="BN56" s="507"/>
      <c r="BO56" s="507"/>
      <c r="BP56" s="507"/>
      <c r="BQ56" s="508"/>
      <c r="BR56" s="508"/>
      <c r="BT56" s="91">
        <v>38</v>
      </c>
      <c r="BU56" s="504"/>
      <c r="BV56" s="505"/>
      <c r="BW56" s="505"/>
      <c r="BX56" s="505"/>
      <c r="BY56" s="505"/>
      <c r="BZ56" s="506"/>
      <c r="CA56" s="507"/>
      <c r="CB56" s="507"/>
      <c r="CC56" s="507"/>
      <c r="CD56" s="507"/>
      <c r="CE56" s="507"/>
      <c r="CF56" s="507"/>
      <c r="CG56" s="507"/>
      <c r="CH56" s="507"/>
      <c r="CI56" s="507"/>
      <c r="CJ56" s="507"/>
      <c r="CK56" s="507"/>
      <c r="CL56" s="507"/>
      <c r="CM56" s="507"/>
      <c r="CN56" s="508"/>
      <c r="CO56" s="508"/>
      <c r="CR56" s="91">
        <v>46</v>
      </c>
      <c r="CS56" s="504"/>
      <c r="CT56" s="505"/>
      <c r="CU56" s="505"/>
      <c r="CV56" s="505"/>
      <c r="CW56" s="505"/>
      <c r="CX56" s="506"/>
      <c r="CY56" s="507"/>
      <c r="CZ56" s="507"/>
      <c r="DA56" s="507"/>
      <c r="DB56" s="507"/>
      <c r="DC56" s="507"/>
      <c r="DD56" s="507"/>
      <c r="DE56" s="507"/>
      <c r="DF56" s="507"/>
      <c r="DG56" s="507"/>
      <c r="DH56" s="507"/>
      <c r="DI56" s="507"/>
      <c r="DJ56" s="507"/>
      <c r="DK56" s="507"/>
      <c r="DL56" s="508"/>
      <c r="DM56" s="508"/>
      <c r="DO56" s="91">
        <v>38</v>
      </c>
      <c r="DP56" s="504"/>
      <c r="DQ56" s="505"/>
      <c r="DR56" s="505"/>
      <c r="DS56" s="505"/>
      <c r="DT56" s="505"/>
      <c r="DU56" s="506"/>
      <c r="DV56" s="507"/>
      <c r="DW56" s="507"/>
      <c r="DX56" s="507"/>
      <c r="DY56" s="507"/>
      <c r="DZ56" s="507"/>
      <c r="EA56" s="507"/>
      <c r="EB56" s="507"/>
      <c r="EC56" s="507"/>
      <c r="ED56" s="507"/>
      <c r="EE56" s="507"/>
      <c r="EF56" s="507"/>
      <c r="EG56" s="507"/>
      <c r="EH56" s="507"/>
      <c r="EI56" s="508"/>
      <c r="EJ56" s="508"/>
      <c r="EM56" s="91">
        <v>46</v>
      </c>
      <c r="EN56" s="504"/>
      <c r="EO56" s="505"/>
      <c r="EP56" s="505"/>
      <c r="EQ56" s="505"/>
      <c r="ER56" s="505"/>
      <c r="ES56" s="506"/>
      <c r="ET56" s="507"/>
      <c r="EU56" s="507"/>
      <c r="EV56" s="507"/>
      <c r="EW56" s="507"/>
      <c r="EX56" s="507"/>
      <c r="EY56" s="507"/>
      <c r="EZ56" s="507"/>
      <c r="FA56" s="507"/>
      <c r="FB56" s="507"/>
      <c r="FC56" s="507"/>
      <c r="FD56" s="507"/>
      <c r="FE56" s="507"/>
      <c r="FF56" s="507"/>
      <c r="FG56" s="508"/>
      <c r="FH56" s="508"/>
      <c r="FJ56" s="91">
        <v>38</v>
      </c>
      <c r="FK56" s="504"/>
      <c r="FL56" s="505"/>
      <c r="FM56" s="505"/>
      <c r="FN56" s="505"/>
      <c r="FO56" s="505"/>
      <c r="FP56" s="506"/>
      <c r="FQ56" s="507"/>
      <c r="FR56" s="507"/>
      <c r="FS56" s="507"/>
      <c r="FT56" s="507"/>
      <c r="FU56" s="507"/>
      <c r="FV56" s="507"/>
      <c r="FW56" s="507"/>
      <c r="FX56" s="507"/>
      <c r="FY56" s="507"/>
      <c r="FZ56" s="507"/>
      <c r="GA56" s="507"/>
      <c r="GB56" s="507"/>
      <c r="GC56" s="507"/>
      <c r="GD56" s="508"/>
      <c r="GE56" s="508"/>
      <c r="GH56" s="91">
        <v>46</v>
      </c>
      <c r="GI56" s="504"/>
      <c r="GJ56" s="505"/>
      <c r="GK56" s="505"/>
      <c r="GL56" s="505"/>
      <c r="GM56" s="505"/>
      <c r="GN56" s="506"/>
      <c r="GO56" s="507"/>
      <c r="GP56" s="507"/>
      <c r="GQ56" s="507"/>
      <c r="GR56" s="507"/>
      <c r="GS56" s="507"/>
      <c r="GT56" s="507"/>
      <c r="GU56" s="507"/>
      <c r="GV56" s="507"/>
      <c r="GW56" s="507"/>
      <c r="GX56" s="507"/>
      <c r="GY56" s="507"/>
      <c r="GZ56" s="507"/>
      <c r="HA56" s="507"/>
      <c r="HB56" s="508"/>
      <c r="HC56" s="508"/>
      <c r="HE56" s="91">
        <v>38</v>
      </c>
      <c r="HF56" s="504"/>
      <c r="HG56" s="505"/>
      <c r="HH56" s="505"/>
      <c r="HI56" s="505"/>
      <c r="HJ56" s="505"/>
      <c r="HK56" s="506"/>
      <c r="HL56" s="507"/>
      <c r="HM56" s="507"/>
      <c r="HN56" s="507"/>
      <c r="HO56" s="507"/>
      <c r="HP56" s="507"/>
      <c r="HQ56" s="507"/>
      <c r="HR56" s="507"/>
      <c r="HS56" s="507"/>
      <c r="HT56" s="507"/>
      <c r="HU56" s="507"/>
      <c r="HV56" s="507"/>
      <c r="HW56" s="507"/>
      <c r="HX56" s="507"/>
      <c r="HY56" s="508"/>
      <c r="HZ56" s="508"/>
    </row>
    <row r="57" spans="2:234" ht="17.149999999999999" customHeight="1" x14ac:dyDescent="0.25">
      <c r="B57" s="89">
        <v>47</v>
      </c>
      <c r="C57" s="499"/>
      <c r="D57" s="500"/>
      <c r="E57" s="500"/>
      <c r="F57" s="500"/>
      <c r="G57" s="500"/>
      <c r="H57" s="501"/>
      <c r="I57" s="502"/>
      <c r="J57" s="502"/>
      <c r="K57" s="502"/>
      <c r="L57" s="502"/>
      <c r="M57" s="502"/>
      <c r="N57" s="502"/>
      <c r="O57" s="502"/>
      <c r="P57" s="502"/>
      <c r="Q57" s="502"/>
      <c r="R57" s="502"/>
      <c r="S57" s="502"/>
      <c r="T57" s="502"/>
      <c r="U57" s="502"/>
      <c r="V57" s="503"/>
      <c r="W57" s="503"/>
      <c r="Y57" s="89">
        <v>39</v>
      </c>
      <c r="Z57" s="499"/>
      <c r="AA57" s="500"/>
      <c r="AB57" s="500"/>
      <c r="AC57" s="500"/>
      <c r="AD57" s="500"/>
      <c r="AE57" s="501"/>
      <c r="AF57" s="502"/>
      <c r="AG57" s="502"/>
      <c r="AH57" s="502"/>
      <c r="AI57" s="502"/>
      <c r="AJ57" s="502"/>
      <c r="AK57" s="502"/>
      <c r="AL57" s="502"/>
      <c r="AM57" s="502"/>
      <c r="AN57" s="502"/>
      <c r="AO57" s="502"/>
      <c r="AP57" s="502"/>
      <c r="AQ57" s="502"/>
      <c r="AR57" s="502"/>
      <c r="AS57" s="503"/>
      <c r="AT57" s="503"/>
      <c r="AW57" s="89">
        <v>47</v>
      </c>
      <c r="AX57" s="499"/>
      <c r="AY57" s="500"/>
      <c r="AZ57" s="500"/>
      <c r="BA57" s="500"/>
      <c r="BB57" s="500"/>
      <c r="BC57" s="501"/>
      <c r="BD57" s="502"/>
      <c r="BE57" s="502"/>
      <c r="BF57" s="502"/>
      <c r="BG57" s="502"/>
      <c r="BH57" s="502"/>
      <c r="BI57" s="502"/>
      <c r="BJ57" s="502"/>
      <c r="BK57" s="502"/>
      <c r="BL57" s="502"/>
      <c r="BM57" s="502"/>
      <c r="BN57" s="502"/>
      <c r="BO57" s="502"/>
      <c r="BP57" s="502"/>
      <c r="BQ57" s="503"/>
      <c r="BR57" s="503"/>
      <c r="BT57" s="89">
        <v>39</v>
      </c>
      <c r="BU57" s="499"/>
      <c r="BV57" s="500"/>
      <c r="BW57" s="500"/>
      <c r="BX57" s="500"/>
      <c r="BY57" s="500"/>
      <c r="BZ57" s="501"/>
      <c r="CA57" s="502"/>
      <c r="CB57" s="502"/>
      <c r="CC57" s="502"/>
      <c r="CD57" s="502"/>
      <c r="CE57" s="502"/>
      <c r="CF57" s="502"/>
      <c r="CG57" s="502"/>
      <c r="CH57" s="502"/>
      <c r="CI57" s="502"/>
      <c r="CJ57" s="502"/>
      <c r="CK57" s="502"/>
      <c r="CL57" s="502"/>
      <c r="CM57" s="502"/>
      <c r="CN57" s="503"/>
      <c r="CO57" s="503"/>
      <c r="CR57" s="89">
        <v>47</v>
      </c>
      <c r="CS57" s="499"/>
      <c r="CT57" s="500"/>
      <c r="CU57" s="500"/>
      <c r="CV57" s="500"/>
      <c r="CW57" s="500"/>
      <c r="CX57" s="501"/>
      <c r="CY57" s="502"/>
      <c r="CZ57" s="502"/>
      <c r="DA57" s="502"/>
      <c r="DB57" s="502"/>
      <c r="DC57" s="502"/>
      <c r="DD57" s="502"/>
      <c r="DE57" s="502"/>
      <c r="DF57" s="502"/>
      <c r="DG57" s="502"/>
      <c r="DH57" s="502"/>
      <c r="DI57" s="502"/>
      <c r="DJ57" s="502"/>
      <c r="DK57" s="502"/>
      <c r="DL57" s="503"/>
      <c r="DM57" s="503"/>
      <c r="DO57" s="89">
        <v>39</v>
      </c>
      <c r="DP57" s="499"/>
      <c r="DQ57" s="500"/>
      <c r="DR57" s="500"/>
      <c r="DS57" s="500"/>
      <c r="DT57" s="500"/>
      <c r="DU57" s="501"/>
      <c r="DV57" s="502"/>
      <c r="DW57" s="502"/>
      <c r="DX57" s="502"/>
      <c r="DY57" s="502"/>
      <c r="DZ57" s="502"/>
      <c r="EA57" s="502"/>
      <c r="EB57" s="502"/>
      <c r="EC57" s="502"/>
      <c r="ED57" s="502"/>
      <c r="EE57" s="502"/>
      <c r="EF57" s="502"/>
      <c r="EG57" s="502"/>
      <c r="EH57" s="502"/>
      <c r="EI57" s="503"/>
      <c r="EJ57" s="503"/>
      <c r="EM57" s="89">
        <v>47</v>
      </c>
      <c r="EN57" s="499"/>
      <c r="EO57" s="500"/>
      <c r="EP57" s="500"/>
      <c r="EQ57" s="500"/>
      <c r="ER57" s="500"/>
      <c r="ES57" s="501"/>
      <c r="ET57" s="502"/>
      <c r="EU57" s="502"/>
      <c r="EV57" s="502"/>
      <c r="EW57" s="502"/>
      <c r="EX57" s="502"/>
      <c r="EY57" s="502"/>
      <c r="EZ57" s="502"/>
      <c r="FA57" s="502"/>
      <c r="FB57" s="502"/>
      <c r="FC57" s="502"/>
      <c r="FD57" s="502"/>
      <c r="FE57" s="502"/>
      <c r="FF57" s="502"/>
      <c r="FG57" s="503"/>
      <c r="FH57" s="503"/>
      <c r="FJ57" s="89">
        <v>39</v>
      </c>
      <c r="FK57" s="499"/>
      <c r="FL57" s="500"/>
      <c r="FM57" s="500"/>
      <c r="FN57" s="500"/>
      <c r="FO57" s="500"/>
      <c r="FP57" s="501"/>
      <c r="FQ57" s="502"/>
      <c r="FR57" s="502"/>
      <c r="FS57" s="502"/>
      <c r="FT57" s="502"/>
      <c r="FU57" s="502"/>
      <c r="FV57" s="502"/>
      <c r="FW57" s="502"/>
      <c r="FX57" s="502"/>
      <c r="FY57" s="502"/>
      <c r="FZ57" s="502"/>
      <c r="GA57" s="502"/>
      <c r="GB57" s="502"/>
      <c r="GC57" s="502"/>
      <c r="GD57" s="503"/>
      <c r="GE57" s="503"/>
      <c r="GH57" s="89">
        <v>47</v>
      </c>
      <c r="GI57" s="499"/>
      <c r="GJ57" s="500"/>
      <c r="GK57" s="500"/>
      <c r="GL57" s="500"/>
      <c r="GM57" s="500"/>
      <c r="GN57" s="501"/>
      <c r="GO57" s="502"/>
      <c r="GP57" s="502"/>
      <c r="GQ57" s="502"/>
      <c r="GR57" s="502"/>
      <c r="GS57" s="502"/>
      <c r="GT57" s="502"/>
      <c r="GU57" s="502"/>
      <c r="GV57" s="502"/>
      <c r="GW57" s="502"/>
      <c r="GX57" s="502"/>
      <c r="GY57" s="502"/>
      <c r="GZ57" s="502"/>
      <c r="HA57" s="502"/>
      <c r="HB57" s="503"/>
      <c r="HC57" s="503"/>
      <c r="HE57" s="89">
        <v>39</v>
      </c>
      <c r="HF57" s="499"/>
      <c r="HG57" s="500"/>
      <c r="HH57" s="500"/>
      <c r="HI57" s="500"/>
      <c r="HJ57" s="500"/>
      <c r="HK57" s="501"/>
      <c r="HL57" s="502"/>
      <c r="HM57" s="502"/>
      <c r="HN57" s="502"/>
      <c r="HO57" s="502"/>
      <c r="HP57" s="502"/>
      <c r="HQ57" s="502"/>
      <c r="HR57" s="502"/>
      <c r="HS57" s="502"/>
      <c r="HT57" s="502"/>
      <c r="HU57" s="502"/>
      <c r="HV57" s="502"/>
      <c r="HW57" s="502"/>
      <c r="HX57" s="502"/>
      <c r="HY57" s="503"/>
      <c r="HZ57" s="503"/>
    </row>
    <row r="58" spans="2:234" ht="17.149999999999999" customHeight="1" x14ac:dyDescent="0.25">
      <c r="B58" s="91">
        <v>48</v>
      </c>
      <c r="C58" s="504"/>
      <c r="D58" s="505"/>
      <c r="E58" s="505"/>
      <c r="F58" s="505"/>
      <c r="G58" s="505"/>
      <c r="H58" s="506"/>
      <c r="I58" s="507"/>
      <c r="J58" s="507"/>
      <c r="K58" s="507"/>
      <c r="L58" s="507"/>
      <c r="M58" s="507"/>
      <c r="N58" s="507"/>
      <c r="O58" s="507"/>
      <c r="P58" s="507"/>
      <c r="Q58" s="507"/>
      <c r="R58" s="507"/>
      <c r="S58" s="507"/>
      <c r="T58" s="507"/>
      <c r="U58" s="507"/>
      <c r="V58" s="508"/>
      <c r="W58" s="508"/>
      <c r="Y58" s="91">
        <v>40</v>
      </c>
      <c r="Z58" s="504"/>
      <c r="AA58" s="505"/>
      <c r="AB58" s="505"/>
      <c r="AC58" s="505"/>
      <c r="AD58" s="505"/>
      <c r="AE58" s="506"/>
      <c r="AF58" s="507"/>
      <c r="AG58" s="507"/>
      <c r="AH58" s="507"/>
      <c r="AI58" s="507"/>
      <c r="AJ58" s="507"/>
      <c r="AK58" s="507"/>
      <c r="AL58" s="507"/>
      <c r="AM58" s="507"/>
      <c r="AN58" s="507"/>
      <c r="AO58" s="507"/>
      <c r="AP58" s="507"/>
      <c r="AQ58" s="507"/>
      <c r="AR58" s="507"/>
      <c r="AS58" s="508"/>
      <c r="AT58" s="508"/>
      <c r="AW58" s="91">
        <v>48</v>
      </c>
      <c r="AX58" s="504"/>
      <c r="AY58" s="505"/>
      <c r="AZ58" s="505"/>
      <c r="BA58" s="505"/>
      <c r="BB58" s="505"/>
      <c r="BC58" s="506"/>
      <c r="BD58" s="507"/>
      <c r="BE58" s="507"/>
      <c r="BF58" s="507"/>
      <c r="BG58" s="507"/>
      <c r="BH58" s="507"/>
      <c r="BI58" s="507"/>
      <c r="BJ58" s="507"/>
      <c r="BK58" s="507"/>
      <c r="BL58" s="507"/>
      <c r="BM58" s="507"/>
      <c r="BN58" s="507"/>
      <c r="BO58" s="507"/>
      <c r="BP58" s="507"/>
      <c r="BQ58" s="508"/>
      <c r="BR58" s="508"/>
      <c r="BT58" s="91">
        <v>40</v>
      </c>
      <c r="BU58" s="504"/>
      <c r="BV58" s="505"/>
      <c r="BW58" s="505"/>
      <c r="BX58" s="505"/>
      <c r="BY58" s="505"/>
      <c r="BZ58" s="506"/>
      <c r="CA58" s="507"/>
      <c r="CB58" s="507"/>
      <c r="CC58" s="507"/>
      <c r="CD58" s="507"/>
      <c r="CE58" s="507"/>
      <c r="CF58" s="507"/>
      <c r="CG58" s="507"/>
      <c r="CH58" s="507"/>
      <c r="CI58" s="507"/>
      <c r="CJ58" s="507"/>
      <c r="CK58" s="507"/>
      <c r="CL58" s="507"/>
      <c r="CM58" s="507"/>
      <c r="CN58" s="508"/>
      <c r="CO58" s="508"/>
      <c r="CR58" s="91">
        <v>48</v>
      </c>
      <c r="CS58" s="504"/>
      <c r="CT58" s="505"/>
      <c r="CU58" s="505"/>
      <c r="CV58" s="505"/>
      <c r="CW58" s="505"/>
      <c r="CX58" s="506"/>
      <c r="CY58" s="507"/>
      <c r="CZ58" s="507"/>
      <c r="DA58" s="507"/>
      <c r="DB58" s="507"/>
      <c r="DC58" s="507"/>
      <c r="DD58" s="507"/>
      <c r="DE58" s="507"/>
      <c r="DF58" s="507"/>
      <c r="DG58" s="507"/>
      <c r="DH58" s="507"/>
      <c r="DI58" s="507"/>
      <c r="DJ58" s="507"/>
      <c r="DK58" s="507"/>
      <c r="DL58" s="508"/>
      <c r="DM58" s="508"/>
      <c r="DO58" s="91">
        <v>40</v>
      </c>
      <c r="DP58" s="504"/>
      <c r="DQ58" s="505"/>
      <c r="DR58" s="505"/>
      <c r="DS58" s="505"/>
      <c r="DT58" s="505"/>
      <c r="DU58" s="506"/>
      <c r="DV58" s="507"/>
      <c r="DW58" s="507"/>
      <c r="DX58" s="507"/>
      <c r="DY58" s="507"/>
      <c r="DZ58" s="507"/>
      <c r="EA58" s="507"/>
      <c r="EB58" s="507"/>
      <c r="EC58" s="507"/>
      <c r="ED58" s="507"/>
      <c r="EE58" s="507"/>
      <c r="EF58" s="507"/>
      <c r="EG58" s="507"/>
      <c r="EH58" s="507"/>
      <c r="EI58" s="508"/>
      <c r="EJ58" s="508"/>
      <c r="EM58" s="91">
        <v>48</v>
      </c>
      <c r="EN58" s="504"/>
      <c r="EO58" s="505"/>
      <c r="EP58" s="505"/>
      <c r="EQ58" s="505"/>
      <c r="ER58" s="505"/>
      <c r="ES58" s="506"/>
      <c r="ET58" s="507"/>
      <c r="EU58" s="507"/>
      <c r="EV58" s="507"/>
      <c r="EW58" s="507"/>
      <c r="EX58" s="507"/>
      <c r="EY58" s="507"/>
      <c r="EZ58" s="507"/>
      <c r="FA58" s="507"/>
      <c r="FB58" s="507"/>
      <c r="FC58" s="507"/>
      <c r="FD58" s="507"/>
      <c r="FE58" s="507"/>
      <c r="FF58" s="507"/>
      <c r="FG58" s="508"/>
      <c r="FH58" s="508"/>
      <c r="FJ58" s="91">
        <v>40</v>
      </c>
      <c r="FK58" s="504"/>
      <c r="FL58" s="505"/>
      <c r="FM58" s="505"/>
      <c r="FN58" s="505"/>
      <c r="FO58" s="505"/>
      <c r="FP58" s="506"/>
      <c r="FQ58" s="507"/>
      <c r="FR58" s="507"/>
      <c r="FS58" s="507"/>
      <c r="FT58" s="507"/>
      <c r="FU58" s="507"/>
      <c r="FV58" s="507"/>
      <c r="FW58" s="507"/>
      <c r="FX58" s="507"/>
      <c r="FY58" s="507"/>
      <c r="FZ58" s="507"/>
      <c r="GA58" s="507"/>
      <c r="GB58" s="507"/>
      <c r="GC58" s="507"/>
      <c r="GD58" s="508"/>
      <c r="GE58" s="508"/>
      <c r="GH58" s="91">
        <v>48</v>
      </c>
      <c r="GI58" s="504"/>
      <c r="GJ58" s="505"/>
      <c r="GK58" s="505"/>
      <c r="GL58" s="505"/>
      <c r="GM58" s="505"/>
      <c r="GN58" s="506"/>
      <c r="GO58" s="507"/>
      <c r="GP58" s="507"/>
      <c r="GQ58" s="507"/>
      <c r="GR58" s="507"/>
      <c r="GS58" s="507"/>
      <c r="GT58" s="507"/>
      <c r="GU58" s="507"/>
      <c r="GV58" s="507"/>
      <c r="GW58" s="507"/>
      <c r="GX58" s="507"/>
      <c r="GY58" s="507"/>
      <c r="GZ58" s="507"/>
      <c r="HA58" s="507"/>
      <c r="HB58" s="508"/>
      <c r="HC58" s="508"/>
      <c r="HE58" s="91">
        <v>40</v>
      </c>
      <c r="HF58" s="504"/>
      <c r="HG58" s="505"/>
      <c r="HH58" s="505"/>
      <c r="HI58" s="505"/>
      <c r="HJ58" s="505"/>
      <c r="HK58" s="506"/>
      <c r="HL58" s="507"/>
      <c r="HM58" s="507"/>
      <c r="HN58" s="507"/>
      <c r="HO58" s="507"/>
      <c r="HP58" s="507"/>
      <c r="HQ58" s="507"/>
      <c r="HR58" s="507"/>
      <c r="HS58" s="507"/>
      <c r="HT58" s="507"/>
      <c r="HU58" s="507"/>
      <c r="HV58" s="507"/>
      <c r="HW58" s="507"/>
      <c r="HX58" s="507"/>
      <c r="HY58" s="508"/>
      <c r="HZ58" s="508"/>
    </row>
    <row r="59" spans="2:234" ht="17.149999999999999" customHeight="1" x14ac:dyDescent="0.25">
      <c r="B59" s="89">
        <v>49</v>
      </c>
      <c r="C59" s="499"/>
      <c r="D59" s="500"/>
      <c r="E59" s="500"/>
      <c r="F59" s="500"/>
      <c r="G59" s="500"/>
      <c r="H59" s="501"/>
      <c r="I59" s="502"/>
      <c r="J59" s="502"/>
      <c r="K59" s="502"/>
      <c r="L59" s="502"/>
      <c r="M59" s="502"/>
      <c r="N59" s="502"/>
      <c r="O59" s="502"/>
      <c r="P59" s="502"/>
      <c r="Q59" s="502"/>
      <c r="R59" s="502"/>
      <c r="S59" s="502"/>
      <c r="T59" s="502"/>
      <c r="U59" s="502"/>
      <c r="V59" s="503"/>
      <c r="W59" s="503"/>
      <c r="Y59" s="89">
        <v>41</v>
      </c>
      <c r="Z59" s="499"/>
      <c r="AA59" s="500"/>
      <c r="AB59" s="500"/>
      <c r="AC59" s="500"/>
      <c r="AD59" s="500"/>
      <c r="AE59" s="501"/>
      <c r="AF59" s="502"/>
      <c r="AG59" s="502"/>
      <c r="AH59" s="502"/>
      <c r="AI59" s="502"/>
      <c r="AJ59" s="502"/>
      <c r="AK59" s="502"/>
      <c r="AL59" s="502"/>
      <c r="AM59" s="502"/>
      <c r="AN59" s="502"/>
      <c r="AO59" s="502"/>
      <c r="AP59" s="502"/>
      <c r="AQ59" s="502"/>
      <c r="AR59" s="502"/>
      <c r="AS59" s="503"/>
      <c r="AT59" s="503"/>
      <c r="AW59" s="89">
        <v>49</v>
      </c>
      <c r="AX59" s="499"/>
      <c r="AY59" s="500"/>
      <c r="AZ59" s="500"/>
      <c r="BA59" s="500"/>
      <c r="BB59" s="500"/>
      <c r="BC59" s="501"/>
      <c r="BD59" s="502"/>
      <c r="BE59" s="502"/>
      <c r="BF59" s="502"/>
      <c r="BG59" s="502"/>
      <c r="BH59" s="502"/>
      <c r="BI59" s="502"/>
      <c r="BJ59" s="502"/>
      <c r="BK59" s="502"/>
      <c r="BL59" s="502"/>
      <c r="BM59" s="502"/>
      <c r="BN59" s="502"/>
      <c r="BO59" s="502"/>
      <c r="BP59" s="502"/>
      <c r="BQ59" s="503"/>
      <c r="BR59" s="503"/>
      <c r="BT59" s="89">
        <v>41</v>
      </c>
      <c r="BU59" s="499"/>
      <c r="BV59" s="500"/>
      <c r="BW59" s="500"/>
      <c r="BX59" s="500"/>
      <c r="BY59" s="500"/>
      <c r="BZ59" s="501"/>
      <c r="CA59" s="502"/>
      <c r="CB59" s="502"/>
      <c r="CC59" s="502"/>
      <c r="CD59" s="502"/>
      <c r="CE59" s="502"/>
      <c r="CF59" s="502"/>
      <c r="CG59" s="502"/>
      <c r="CH59" s="502"/>
      <c r="CI59" s="502"/>
      <c r="CJ59" s="502"/>
      <c r="CK59" s="502"/>
      <c r="CL59" s="502"/>
      <c r="CM59" s="502"/>
      <c r="CN59" s="503"/>
      <c r="CO59" s="503"/>
      <c r="CR59" s="89">
        <v>49</v>
      </c>
      <c r="CS59" s="499"/>
      <c r="CT59" s="500"/>
      <c r="CU59" s="500"/>
      <c r="CV59" s="500"/>
      <c r="CW59" s="500"/>
      <c r="CX59" s="501"/>
      <c r="CY59" s="502"/>
      <c r="CZ59" s="502"/>
      <c r="DA59" s="502"/>
      <c r="DB59" s="502"/>
      <c r="DC59" s="502"/>
      <c r="DD59" s="502"/>
      <c r="DE59" s="502"/>
      <c r="DF59" s="502"/>
      <c r="DG59" s="502"/>
      <c r="DH59" s="502"/>
      <c r="DI59" s="502"/>
      <c r="DJ59" s="502"/>
      <c r="DK59" s="502"/>
      <c r="DL59" s="503"/>
      <c r="DM59" s="503"/>
      <c r="DO59" s="89">
        <v>41</v>
      </c>
      <c r="DP59" s="499"/>
      <c r="DQ59" s="500"/>
      <c r="DR59" s="500"/>
      <c r="DS59" s="500"/>
      <c r="DT59" s="500"/>
      <c r="DU59" s="501"/>
      <c r="DV59" s="502"/>
      <c r="DW59" s="502"/>
      <c r="DX59" s="502"/>
      <c r="DY59" s="502"/>
      <c r="DZ59" s="502"/>
      <c r="EA59" s="502"/>
      <c r="EB59" s="502"/>
      <c r="EC59" s="502"/>
      <c r="ED59" s="502"/>
      <c r="EE59" s="502"/>
      <c r="EF59" s="502"/>
      <c r="EG59" s="502"/>
      <c r="EH59" s="502"/>
      <c r="EI59" s="503"/>
      <c r="EJ59" s="503"/>
      <c r="EM59" s="89">
        <v>49</v>
      </c>
      <c r="EN59" s="499"/>
      <c r="EO59" s="500"/>
      <c r="EP59" s="500"/>
      <c r="EQ59" s="500"/>
      <c r="ER59" s="500"/>
      <c r="ES59" s="501"/>
      <c r="ET59" s="502"/>
      <c r="EU59" s="502"/>
      <c r="EV59" s="502"/>
      <c r="EW59" s="502"/>
      <c r="EX59" s="502"/>
      <c r="EY59" s="502"/>
      <c r="EZ59" s="502"/>
      <c r="FA59" s="502"/>
      <c r="FB59" s="502"/>
      <c r="FC59" s="502"/>
      <c r="FD59" s="502"/>
      <c r="FE59" s="502"/>
      <c r="FF59" s="502"/>
      <c r="FG59" s="503"/>
      <c r="FH59" s="503"/>
      <c r="FJ59" s="89">
        <v>41</v>
      </c>
      <c r="FK59" s="499"/>
      <c r="FL59" s="500"/>
      <c r="FM59" s="500"/>
      <c r="FN59" s="500"/>
      <c r="FO59" s="500"/>
      <c r="FP59" s="501"/>
      <c r="FQ59" s="502"/>
      <c r="FR59" s="502"/>
      <c r="FS59" s="502"/>
      <c r="FT59" s="502"/>
      <c r="FU59" s="502"/>
      <c r="FV59" s="502"/>
      <c r="FW59" s="502"/>
      <c r="FX59" s="502"/>
      <c r="FY59" s="502"/>
      <c r="FZ59" s="502"/>
      <c r="GA59" s="502"/>
      <c r="GB59" s="502"/>
      <c r="GC59" s="502"/>
      <c r="GD59" s="503"/>
      <c r="GE59" s="503"/>
      <c r="GH59" s="89">
        <v>49</v>
      </c>
      <c r="GI59" s="499"/>
      <c r="GJ59" s="500"/>
      <c r="GK59" s="500"/>
      <c r="GL59" s="500"/>
      <c r="GM59" s="500"/>
      <c r="GN59" s="501"/>
      <c r="GO59" s="502"/>
      <c r="GP59" s="502"/>
      <c r="GQ59" s="502"/>
      <c r="GR59" s="502"/>
      <c r="GS59" s="502"/>
      <c r="GT59" s="502"/>
      <c r="GU59" s="502"/>
      <c r="GV59" s="502"/>
      <c r="GW59" s="502"/>
      <c r="GX59" s="502"/>
      <c r="GY59" s="502"/>
      <c r="GZ59" s="502"/>
      <c r="HA59" s="502"/>
      <c r="HB59" s="503"/>
      <c r="HC59" s="503"/>
      <c r="HE59" s="89">
        <v>41</v>
      </c>
      <c r="HF59" s="499"/>
      <c r="HG59" s="500"/>
      <c r="HH59" s="500"/>
      <c r="HI59" s="500"/>
      <c r="HJ59" s="500"/>
      <c r="HK59" s="501"/>
      <c r="HL59" s="502"/>
      <c r="HM59" s="502"/>
      <c r="HN59" s="502"/>
      <c r="HO59" s="502"/>
      <c r="HP59" s="502"/>
      <c r="HQ59" s="502"/>
      <c r="HR59" s="502"/>
      <c r="HS59" s="502"/>
      <c r="HT59" s="502"/>
      <c r="HU59" s="502"/>
      <c r="HV59" s="502"/>
      <c r="HW59" s="502"/>
      <c r="HX59" s="502"/>
      <c r="HY59" s="503"/>
      <c r="HZ59" s="503"/>
    </row>
    <row r="60" spans="2:234" ht="17.149999999999999" customHeight="1" x14ac:dyDescent="0.25">
      <c r="B60" s="91">
        <v>50</v>
      </c>
      <c r="C60" s="504"/>
      <c r="D60" s="505"/>
      <c r="E60" s="505"/>
      <c r="F60" s="505"/>
      <c r="G60" s="505"/>
      <c r="H60" s="506"/>
      <c r="I60" s="507"/>
      <c r="J60" s="507"/>
      <c r="K60" s="507"/>
      <c r="L60" s="507"/>
      <c r="M60" s="507"/>
      <c r="N60" s="507"/>
      <c r="O60" s="507"/>
      <c r="P60" s="507"/>
      <c r="Q60" s="507"/>
      <c r="R60" s="507"/>
      <c r="S60" s="507"/>
      <c r="T60" s="507"/>
      <c r="U60" s="507"/>
      <c r="V60" s="508"/>
      <c r="W60" s="508"/>
      <c r="Y60" s="91">
        <v>42</v>
      </c>
      <c r="Z60" s="504"/>
      <c r="AA60" s="505"/>
      <c r="AB60" s="505"/>
      <c r="AC60" s="505"/>
      <c r="AD60" s="505"/>
      <c r="AE60" s="506"/>
      <c r="AF60" s="507"/>
      <c r="AG60" s="507"/>
      <c r="AH60" s="507"/>
      <c r="AI60" s="507"/>
      <c r="AJ60" s="507"/>
      <c r="AK60" s="507"/>
      <c r="AL60" s="507"/>
      <c r="AM60" s="507"/>
      <c r="AN60" s="507"/>
      <c r="AO60" s="507"/>
      <c r="AP60" s="507"/>
      <c r="AQ60" s="507"/>
      <c r="AR60" s="507"/>
      <c r="AS60" s="508"/>
      <c r="AT60" s="508"/>
      <c r="AW60" s="91">
        <v>50</v>
      </c>
      <c r="AX60" s="504"/>
      <c r="AY60" s="505"/>
      <c r="AZ60" s="505"/>
      <c r="BA60" s="505"/>
      <c r="BB60" s="505"/>
      <c r="BC60" s="506"/>
      <c r="BD60" s="507"/>
      <c r="BE60" s="507"/>
      <c r="BF60" s="507"/>
      <c r="BG60" s="507"/>
      <c r="BH60" s="507"/>
      <c r="BI60" s="507"/>
      <c r="BJ60" s="507"/>
      <c r="BK60" s="507"/>
      <c r="BL60" s="507"/>
      <c r="BM60" s="507"/>
      <c r="BN60" s="507"/>
      <c r="BO60" s="507"/>
      <c r="BP60" s="507"/>
      <c r="BQ60" s="508"/>
      <c r="BR60" s="508"/>
      <c r="BT60" s="91">
        <v>42</v>
      </c>
      <c r="BU60" s="504"/>
      <c r="BV60" s="505"/>
      <c r="BW60" s="505"/>
      <c r="BX60" s="505"/>
      <c r="BY60" s="505"/>
      <c r="BZ60" s="506"/>
      <c r="CA60" s="507"/>
      <c r="CB60" s="507"/>
      <c r="CC60" s="507"/>
      <c r="CD60" s="507"/>
      <c r="CE60" s="507"/>
      <c r="CF60" s="507"/>
      <c r="CG60" s="507"/>
      <c r="CH60" s="507"/>
      <c r="CI60" s="507"/>
      <c r="CJ60" s="507"/>
      <c r="CK60" s="507"/>
      <c r="CL60" s="507"/>
      <c r="CM60" s="507"/>
      <c r="CN60" s="508"/>
      <c r="CO60" s="508"/>
      <c r="CR60" s="91">
        <v>50</v>
      </c>
      <c r="CS60" s="504"/>
      <c r="CT60" s="505"/>
      <c r="CU60" s="505"/>
      <c r="CV60" s="505"/>
      <c r="CW60" s="505"/>
      <c r="CX60" s="506"/>
      <c r="CY60" s="507"/>
      <c r="CZ60" s="507"/>
      <c r="DA60" s="507"/>
      <c r="DB60" s="507"/>
      <c r="DC60" s="507"/>
      <c r="DD60" s="507"/>
      <c r="DE60" s="507"/>
      <c r="DF60" s="507"/>
      <c r="DG60" s="507"/>
      <c r="DH60" s="507"/>
      <c r="DI60" s="507"/>
      <c r="DJ60" s="507"/>
      <c r="DK60" s="507"/>
      <c r="DL60" s="508"/>
      <c r="DM60" s="508"/>
      <c r="DO60" s="91">
        <v>42</v>
      </c>
      <c r="DP60" s="504"/>
      <c r="DQ60" s="505"/>
      <c r="DR60" s="505"/>
      <c r="DS60" s="505"/>
      <c r="DT60" s="505"/>
      <c r="DU60" s="506"/>
      <c r="DV60" s="507"/>
      <c r="DW60" s="507"/>
      <c r="DX60" s="507"/>
      <c r="DY60" s="507"/>
      <c r="DZ60" s="507"/>
      <c r="EA60" s="507"/>
      <c r="EB60" s="507"/>
      <c r="EC60" s="507"/>
      <c r="ED60" s="507"/>
      <c r="EE60" s="507"/>
      <c r="EF60" s="507"/>
      <c r="EG60" s="507"/>
      <c r="EH60" s="507"/>
      <c r="EI60" s="508"/>
      <c r="EJ60" s="508"/>
      <c r="EM60" s="91">
        <v>50</v>
      </c>
      <c r="EN60" s="504"/>
      <c r="EO60" s="505"/>
      <c r="EP60" s="505"/>
      <c r="EQ60" s="505"/>
      <c r="ER60" s="505"/>
      <c r="ES60" s="506"/>
      <c r="ET60" s="507"/>
      <c r="EU60" s="507"/>
      <c r="EV60" s="507"/>
      <c r="EW60" s="507"/>
      <c r="EX60" s="507"/>
      <c r="EY60" s="507"/>
      <c r="EZ60" s="507"/>
      <c r="FA60" s="507"/>
      <c r="FB60" s="507"/>
      <c r="FC60" s="507"/>
      <c r="FD60" s="507"/>
      <c r="FE60" s="507"/>
      <c r="FF60" s="507"/>
      <c r="FG60" s="508"/>
      <c r="FH60" s="508"/>
      <c r="FJ60" s="91">
        <v>42</v>
      </c>
      <c r="FK60" s="504"/>
      <c r="FL60" s="505"/>
      <c r="FM60" s="505"/>
      <c r="FN60" s="505"/>
      <c r="FO60" s="505"/>
      <c r="FP60" s="506"/>
      <c r="FQ60" s="507"/>
      <c r="FR60" s="507"/>
      <c r="FS60" s="507"/>
      <c r="FT60" s="507"/>
      <c r="FU60" s="507"/>
      <c r="FV60" s="507"/>
      <c r="FW60" s="507"/>
      <c r="FX60" s="507"/>
      <c r="FY60" s="507"/>
      <c r="FZ60" s="507"/>
      <c r="GA60" s="507"/>
      <c r="GB60" s="507"/>
      <c r="GC60" s="507"/>
      <c r="GD60" s="508"/>
      <c r="GE60" s="508"/>
      <c r="GH60" s="91">
        <v>50</v>
      </c>
      <c r="GI60" s="504"/>
      <c r="GJ60" s="505"/>
      <c r="GK60" s="505"/>
      <c r="GL60" s="505"/>
      <c r="GM60" s="505"/>
      <c r="GN60" s="506"/>
      <c r="GO60" s="507"/>
      <c r="GP60" s="507"/>
      <c r="GQ60" s="507"/>
      <c r="GR60" s="507"/>
      <c r="GS60" s="507"/>
      <c r="GT60" s="507"/>
      <c r="GU60" s="507"/>
      <c r="GV60" s="507"/>
      <c r="GW60" s="507"/>
      <c r="GX60" s="507"/>
      <c r="GY60" s="507"/>
      <c r="GZ60" s="507"/>
      <c r="HA60" s="507"/>
      <c r="HB60" s="508"/>
      <c r="HC60" s="508"/>
      <c r="HE60" s="91">
        <v>42</v>
      </c>
      <c r="HF60" s="504"/>
      <c r="HG60" s="505"/>
      <c r="HH60" s="505"/>
      <c r="HI60" s="505"/>
      <c r="HJ60" s="505"/>
      <c r="HK60" s="506"/>
      <c r="HL60" s="507"/>
      <c r="HM60" s="507"/>
      <c r="HN60" s="507"/>
      <c r="HO60" s="507"/>
      <c r="HP60" s="507"/>
      <c r="HQ60" s="507"/>
      <c r="HR60" s="507"/>
      <c r="HS60" s="507"/>
      <c r="HT60" s="507"/>
      <c r="HU60" s="507"/>
      <c r="HV60" s="507"/>
      <c r="HW60" s="507"/>
      <c r="HX60" s="507"/>
      <c r="HY60" s="508"/>
      <c r="HZ60" s="508"/>
    </row>
    <row r="61" spans="2:234" ht="17.149999999999999" customHeight="1" x14ac:dyDescent="0.25">
      <c r="B61" s="89">
        <v>51</v>
      </c>
      <c r="C61" s="499"/>
      <c r="D61" s="500"/>
      <c r="E61" s="500"/>
      <c r="F61" s="500"/>
      <c r="G61" s="500"/>
      <c r="H61" s="501"/>
      <c r="I61" s="502"/>
      <c r="J61" s="502"/>
      <c r="K61" s="502"/>
      <c r="L61" s="502"/>
      <c r="M61" s="502"/>
      <c r="N61" s="502"/>
      <c r="O61" s="502"/>
      <c r="P61" s="502"/>
      <c r="Q61" s="502"/>
      <c r="R61" s="502"/>
      <c r="S61" s="502"/>
      <c r="T61" s="502"/>
      <c r="U61" s="502"/>
      <c r="V61" s="503"/>
      <c r="W61" s="503"/>
      <c r="Y61" s="89">
        <v>43</v>
      </c>
      <c r="Z61" s="499"/>
      <c r="AA61" s="500"/>
      <c r="AB61" s="500"/>
      <c r="AC61" s="500"/>
      <c r="AD61" s="500"/>
      <c r="AE61" s="501"/>
      <c r="AF61" s="502"/>
      <c r="AG61" s="502"/>
      <c r="AH61" s="502"/>
      <c r="AI61" s="502"/>
      <c r="AJ61" s="502"/>
      <c r="AK61" s="502"/>
      <c r="AL61" s="502"/>
      <c r="AM61" s="502"/>
      <c r="AN61" s="502"/>
      <c r="AO61" s="502"/>
      <c r="AP61" s="502"/>
      <c r="AQ61" s="502"/>
      <c r="AR61" s="502"/>
      <c r="AS61" s="503"/>
      <c r="AT61" s="503"/>
      <c r="AW61" s="89">
        <v>51</v>
      </c>
      <c r="AX61" s="499"/>
      <c r="AY61" s="500"/>
      <c r="AZ61" s="500"/>
      <c r="BA61" s="500"/>
      <c r="BB61" s="500"/>
      <c r="BC61" s="501"/>
      <c r="BD61" s="502"/>
      <c r="BE61" s="502"/>
      <c r="BF61" s="502"/>
      <c r="BG61" s="502"/>
      <c r="BH61" s="502"/>
      <c r="BI61" s="502"/>
      <c r="BJ61" s="502"/>
      <c r="BK61" s="502"/>
      <c r="BL61" s="502"/>
      <c r="BM61" s="502"/>
      <c r="BN61" s="502"/>
      <c r="BO61" s="502"/>
      <c r="BP61" s="502"/>
      <c r="BQ61" s="503"/>
      <c r="BR61" s="503"/>
      <c r="BT61" s="89">
        <v>43</v>
      </c>
      <c r="BU61" s="499"/>
      <c r="BV61" s="500"/>
      <c r="BW61" s="500"/>
      <c r="BX61" s="500"/>
      <c r="BY61" s="500"/>
      <c r="BZ61" s="501"/>
      <c r="CA61" s="502"/>
      <c r="CB61" s="502"/>
      <c r="CC61" s="502"/>
      <c r="CD61" s="502"/>
      <c r="CE61" s="502"/>
      <c r="CF61" s="502"/>
      <c r="CG61" s="502"/>
      <c r="CH61" s="502"/>
      <c r="CI61" s="502"/>
      <c r="CJ61" s="502"/>
      <c r="CK61" s="502"/>
      <c r="CL61" s="502"/>
      <c r="CM61" s="502"/>
      <c r="CN61" s="503"/>
      <c r="CO61" s="503"/>
      <c r="CR61" s="89">
        <v>51</v>
      </c>
      <c r="CS61" s="499"/>
      <c r="CT61" s="500"/>
      <c r="CU61" s="500"/>
      <c r="CV61" s="500"/>
      <c r="CW61" s="500"/>
      <c r="CX61" s="501"/>
      <c r="CY61" s="502"/>
      <c r="CZ61" s="502"/>
      <c r="DA61" s="502"/>
      <c r="DB61" s="502"/>
      <c r="DC61" s="502"/>
      <c r="DD61" s="502"/>
      <c r="DE61" s="502"/>
      <c r="DF61" s="502"/>
      <c r="DG61" s="502"/>
      <c r="DH61" s="502"/>
      <c r="DI61" s="502"/>
      <c r="DJ61" s="502"/>
      <c r="DK61" s="502"/>
      <c r="DL61" s="503"/>
      <c r="DM61" s="503"/>
      <c r="DO61" s="89">
        <v>43</v>
      </c>
      <c r="DP61" s="499"/>
      <c r="DQ61" s="500"/>
      <c r="DR61" s="500"/>
      <c r="DS61" s="500"/>
      <c r="DT61" s="500"/>
      <c r="DU61" s="501"/>
      <c r="DV61" s="502"/>
      <c r="DW61" s="502"/>
      <c r="DX61" s="502"/>
      <c r="DY61" s="502"/>
      <c r="DZ61" s="502"/>
      <c r="EA61" s="502"/>
      <c r="EB61" s="502"/>
      <c r="EC61" s="502"/>
      <c r="ED61" s="502"/>
      <c r="EE61" s="502"/>
      <c r="EF61" s="502"/>
      <c r="EG61" s="502"/>
      <c r="EH61" s="502"/>
      <c r="EI61" s="503"/>
      <c r="EJ61" s="503"/>
      <c r="EM61" s="89">
        <v>51</v>
      </c>
      <c r="EN61" s="499"/>
      <c r="EO61" s="500"/>
      <c r="EP61" s="500"/>
      <c r="EQ61" s="500"/>
      <c r="ER61" s="500"/>
      <c r="ES61" s="501"/>
      <c r="ET61" s="502"/>
      <c r="EU61" s="502"/>
      <c r="EV61" s="502"/>
      <c r="EW61" s="502"/>
      <c r="EX61" s="502"/>
      <c r="EY61" s="502"/>
      <c r="EZ61" s="502"/>
      <c r="FA61" s="502"/>
      <c r="FB61" s="502"/>
      <c r="FC61" s="502"/>
      <c r="FD61" s="502"/>
      <c r="FE61" s="502"/>
      <c r="FF61" s="502"/>
      <c r="FG61" s="503"/>
      <c r="FH61" s="503"/>
      <c r="FJ61" s="89">
        <v>43</v>
      </c>
      <c r="FK61" s="499"/>
      <c r="FL61" s="500"/>
      <c r="FM61" s="500"/>
      <c r="FN61" s="500"/>
      <c r="FO61" s="500"/>
      <c r="FP61" s="501"/>
      <c r="FQ61" s="502"/>
      <c r="FR61" s="502"/>
      <c r="FS61" s="502"/>
      <c r="FT61" s="502"/>
      <c r="FU61" s="502"/>
      <c r="FV61" s="502"/>
      <c r="FW61" s="502"/>
      <c r="FX61" s="502"/>
      <c r="FY61" s="502"/>
      <c r="FZ61" s="502"/>
      <c r="GA61" s="502"/>
      <c r="GB61" s="502"/>
      <c r="GC61" s="502"/>
      <c r="GD61" s="503"/>
      <c r="GE61" s="503"/>
      <c r="GH61" s="89">
        <v>51</v>
      </c>
      <c r="GI61" s="499"/>
      <c r="GJ61" s="500"/>
      <c r="GK61" s="500"/>
      <c r="GL61" s="500"/>
      <c r="GM61" s="500"/>
      <c r="GN61" s="501"/>
      <c r="GO61" s="502"/>
      <c r="GP61" s="502"/>
      <c r="GQ61" s="502"/>
      <c r="GR61" s="502"/>
      <c r="GS61" s="502"/>
      <c r="GT61" s="502"/>
      <c r="GU61" s="502"/>
      <c r="GV61" s="502"/>
      <c r="GW61" s="502"/>
      <c r="GX61" s="502"/>
      <c r="GY61" s="502"/>
      <c r="GZ61" s="502"/>
      <c r="HA61" s="502"/>
      <c r="HB61" s="503"/>
      <c r="HC61" s="503"/>
      <c r="HE61" s="89">
        <v>43</v>
      </c>
      <c r="HF61" s="499"/>
      <c r="HG61" s="500"/>
      <c r="HH61" s="500"/>
      <c r="HI61" s="500"/>
      <c r="HJ61" s="500"/>
      <c r="HK61" s="501"/>
      <c r="HL61" s="502"/>
      <c r="HM61" s="502"/>
      <c r="HN61" s="502"/>
      <c r="HO61" s="502"/>
      <c r="HP61" s="502"/>
      <c r="HQ61" s="502"/>
      <c r="HR61" s="502"/>
      <c r="HS61" s="502"/>
      <c r="HT61" s="502"/>
      <c r="HU61" s="502"/>
      <c r="HV61" s="502"/>
      <c r="HW61" s="502"/>
      <c r="HX61" s="502"/>
      <c r="HY61" s="503"/>
      <c r="HZ61" s="503"/>
    </row>
    <row r="62" spans="2:234" ht="17.149999999999999" customHeight="1" x14ac:dyDescent="0.25">
      <c r="B62" s="91">
        <v>52</v>
      </c>
      <c r="C62" s="504"/>
      <c r="D62" s="505"/>
      <c r="E62" s="505"/>
      <c r="F62" s="505"/>
      <c r="G62" s="505"/>
      <c r="H62" s="506"/>
      <c r="I62" s="507"/>
      <c r="J62" s="507"/>
      <c r="K62" s="507"/>
      <c r="L62" s="507"/>
      <c r="M62" s="507"/>
      <c r="N62" s="507"/>
      <c r="O62" s="507"/>
      <c r="P62" s="507"/>
      <c r="Q62" s="507"/>
      <c r="R62" s="507"/>
      <c r="S62" s="507"/>
      <c r="T62" s="507"/>
      <c r="U62" s="507"/>
      <c r="V62" s="508"/>
      <c r="W62" s="508"/>
      <c r="Y62" s="91">
        <v>44</v>
      </c>
      <c r="Z62" s="504"/>
      <c r="AA62" s="505"/>
      <c r="AB62" s="505"/>
      <c r="AC62" s="505"/>
      <c r="AD62" s="505"/>
      <c r="AE62" s="506"/>
      <c r="AF62" s="507"/>
      <c r="AG62" s="507"/>
      <c r="AH62" s="507"/>
      <c r="AI62" s="507"/>
      <c r="AJ62" s="507"/>
      <c r="AK62" s="507"/>
      <c r="AL62" s="507"/>
      <c r="AM62" s="507"/>
      <c r="AN62" s="507"/>
      <c r="AO62" s="507"/>
      <c r="AP62" s="507"/>
      <c r="AQ62" s="507"/>
      <c r="AR62" s="507"/>
      <c r="AS62" s="508"/>
      <c r="AT62" s="508"/>
      <c r="AW62" s="91">
        <v>52</v>
      </c>
      <c r="AX62" s="504"/>
      <c r="AY62" s="505"/>
      <c r="AZ62" s="505"/>
      <c r="BA62" s="505"/>
      <c r="BB62" s="505"/>
      <c r="BC62" s="506"/>
      <c r="BD62" s="507"/>
      <c r="BE62" s="507"/>
      <c r="BF62" s="507"/>
      <c r="BG62" s="507"/>
      <c r="BH62" s="507"/>
      <c r="BI62" s="507"/>
      <c r="BJ62" s="507"/>
      <c r="BK62" s="507"/>
      <c r="BL62" s="507"/>
      <c r="BM62" s="507"/>
      <c r="BN62" s="507"/>
      <c r="BO62" s="507"/>
      <c r="BP62" s="507"/>
      <c r="BQ62" s="508"/>
      <c r="BR62" s="508"/>
      <c r="BT62" s="91">
        <v>44</v>
      </c>
      <c r="BU62" s="504"/>
      <c r="BV62" s="505"/>
      <c r="BW62" s="505"/>
      <c r="BX62" s="505"/>
      <c r="BY62" s="505"/>
      <c r="BZ62" s="506"/>
      <c r="CA62" s="507"/>
      <c r="CB62" s="507"/>
      <c r="CC62" s="507"/>
      <c r="CD62" s="507"/>
      <c r="CE62" s="507"/>
      <c r="CF62" s="507"/>
      <c r="CG62" s="507"/>
      <c r="CH62" s="507"/>
      <c r="CI62" s="507"/>
      <c r="CJ62" s="507"/>
      <c r="CK62" s="507"/>
      <c r="CL62" s="507"/>
      <c r="CM62" s="507"/>
      <c r="CN62" s="508"/>
      <c r="CO62" s="508"/>
      <c r="CR62" s="91">
        <v>52</v>
      </c>
      <c r="CS62" s="504"/>
      <c r="CT62" s="505"/>
      <c r="CU62" s="505"/>
      <c r="CV62" s="505"/>
      <c r="CW62" s="505"/>
      <c r="CX62" s="506"/>
      <c r="CY62" s="507"/>
      <c r="CZ62" s="507"/>
      <c r="DA62" s="507"/>
      <c r="DB62" s="507"/>
      <c r="DC62" s="507"/>
      <c r="DD62" s="507"/>
      <c r="DE62" s="507"/>
      <c r="DF62" s="507"/>
      <c r="DG62" s="507"/>
      <c r="DH62" s="507"/>
      <c r="DI62" s="507"/>
      <c r="DJ62" s="507"/>
      <c r="DK62" s="507"/>
      <c r="DL62" s="508"/>
      <c r="DM62" s="508"/>
      <c r="DO62" s="91">
        <v>44</v>
      </c>
      <c r="DP62" s="504"/>
      <c r="DQ62" s="505"/>
      <c r="DR62" s="505"/>
      <c r="DS62" s="505"/>
      <c r="DT62" s="505"/>
      <c r="DU62" s="506"/>
      <c r="DV62" s="507"/>
      <c r="DW62" s="507"/>
      <c r="DX62" s="507"/>
      <c r="DY62" s="507"/>
      <c r="DZ62" s="507"/>
      <c r="EA62" s="507"/>
      <c r="EB62" s="507"/>
      <c r="EC62" s="507"/>
      <c r="ED62" s="507"/>
      <c r="EE62" s="507"/>
      <c r="EF62" s="507"/>
      <c r="EG62" s="507"/>
      <c r="EH62" s="507"/>
      <c r="EI62" s="508"/>
      <c r="EJ62" s="508"/>
      <c r="EM62" s="91">
        <v>52</v>
      </c>
      <c r="EN62" s="504"/>
      <c r="EO62" s="505"/>
      <c r="EP62" s="505"/>
      <c r="EQ62" s="505"/>
      <c r="ER62" s="505"/>
      <c r="ES62" s="506"/>
      <c r="ET62" s="507"/>
      <c r="EU62" s="507"/>
      <c r="EV62" s="507"/>
      <c r="EW62" s="507"/>
      <c r="EX62" s="507"/>
      <c r="EY62" s="507"/>
      <c r="EZ62" s="507"/>
      <c r="FA62" s="507"/>
      <c r="FB62" s="507"/>
      <c r="FC62" s="507"/>
      <c r="FD62" s="507"/>
      <c r="FE62" s="507"/>
      <c r="FF62" s="507"/>
      <c r="FG62" s="508"/>
      <c r="FH62" s="508"/>
      <c r="FJ62" s="91">
        <v>44</v>
      </c>
      <c r="FK62" s="504"/>
      <c r="FL62" s="505"/>
      <c r="FM62" s="505"/>
      <c r="FN62" s="505"/>
      <c r="FO62" s="505"/>
      <c r="FP62" s="506"/>
      <c r="FQ62" s="507"/>
      <c r="FR62" s="507"/>
      <c r="FS62" s="507"/>
      <c r="FT62" s="507"/>
      <c r="FU62" s="507"/>
      <c r="FV62" s="507"/>
      <c r="FW62" s="507"/>
      <c r="FX62" s="507"/>
      <c r="FY62" s="507"/>
      <c r="FZ62" s="507"/>
      <c r="GA62" s="507"/>
      <c r="GB62" s="507"/>
      <c r="GC62" s="507"/>
      <c r="GD62" s="508"/>
      <c r="GE62" s="508"/>
      <c r="GH62" s="91">
        <v>52</v>
      </c>
      <c r="GI62" s="504"/>
      <c r="GJ62" s="505"/>
      <c r="GK62" s="505"/>
      <c r="GL62" s="505"/>
      <c r="GM62" s="505"/>
      <c r="GN62" s="506"/>
      <c r="GO62" s="507"/>
      <c r="GP62" s="507"/>
      <c r="GQ62" s="507"/>
      <c r="GR62" s="507"/>
      <c r="GS62" s="507"/>
      <c r="GT62" s="507"/>
      <c r="GU62" s="507"/>
      <c r="GV62" s="507"/>
      <c r="GW62" s="507"/>
      <c r="GX62" s="507"/>
      <c r="GY62" s="507"/>
      <c r="GZ62" s="507"/>
      <c r="HA62" s="507"/>
      <c r="HB62" s="508"/>
      <c r="HC62" s="508"/>
      <c r="HE62" s="91">
        <v>44</v>
      </c>
      <c r="HF62" s="504"/>
      <c r="HG62" s="505"/>
      <c r="HH62" s="505"/>
      <c r="HI62" s="505"/>
      <c r="HJ62" s="505"/>
      <c r="HK62" s="506"/>
      <c r="HL62" s="507"/>
      <c r="HM62" s="507"/>
      <c r="HN62" s="507"/>
      <c r="HO62" s="507"/>
      <c r="HP62" s="507"/>
      <c r="HQ62" s="507"/>
      <c r="HR62" s="507"/>
      <c r="HS62" s="507"/>
      <c r="HT62" s="507"/>
      <c r="HU62" s="507"/>
      <c r="HV62" s="507"/>
      <c r="HW62" s="507"/>
      <c r="HX62" s="507"/>
      <c r="HY62" s="508"/>
      <c r="HZ62" s="508"/>
    </row>
    <row r="63" spans="2:234" ht="17.149999999999999" customHeight="1" x14ac:dyDescent="0.25">
      <c r="B63" s="89">
        <v>53</v>
      </c>
      <c r="C63" s="499"/>
      <c r="D63" s="500"/>
      <c r="E63" s="500"/>
      <c r="F63" s="500"/>
      <c r="G63" s="500"/>
      <c r="H63" s="501"/>
      <c r="I63" s="502"/>
      <c r="J63" s="502"/>
      <c r="K63" s="502"/>
      <c r="L63" s="502"/>
      <c r="M63" s="502"/>
      <c r="N63" s="502"/>
      <c r="O63" s="502"/>
      <c r="P63" s="502"/>
      <c r="Q63" s="502"/>
      <c r="R63" s="502"/>
      <c r="S63" s="502"/>
      <c r="T63" s="502"/>
      <c r="U63" s="502"/>
      <c r="V63" s="503"/>
      <c r="W63" s="503"/>
      <c r="Y63" s="89">
        <v>45</v>
      </c>
      <c r="Z63" s="499"/>
      <c r="AA63" s="500"/>
      <c r="AB63" s="500"/>
      <c r="AC63" s="500"/>
      <c r="AD63" s="500"/>
      <c r="AE63" s="501"/>
      <c r="AF63" s="502"/>
      <c r="AG63" s="502"/>
      <c r="AH63" s="502"/>
      <c r="AI63" s="502"/>
      <c r="AJ63" s="502"/>
      <c r="AK63" s="502"/>
      <c r="AL63" s="502"/>
      <c r="AM63" s="502"/>
      <c r="AN63" s="502"/>
      <c r="AO63" s="502"/>
      <c r="AP63" s="502"/>
      <c r="AQ63" s="502"/>
      <c r="AR63" s="502"/>
      <c r="AS63" s="503"/>
      <c r="AT63" s="503"/>
      <c r="AW63" s="89">
        <v>53</v>
      </c>
      <c r="AX63" s="499"/>
      <c r="AY63" s="500"/>
      <c r="AZ63" s="500"/>
      <c r="BA63" s="500"/>
      <c r="BB63" s="500"/>
      <c r="BC63" s="501"/>
      <c r="BD63" s="502"/>
      <c r="BE63" s="502"/>
      <c r="BF63" s="502"/>
      <c r="BG63" s="502"/>
      <c r="BH63" s="502"/>
      <c r="BI63" s="502"/>
      <c r="BJ63" s="502"/>
      <c r="BK63" s="502"/>
      <c r="BL63" s="502"/>
      <c r="BM63" s="502"/>
      <c r="BN63" s="502"/>
      <c r="BO63" s="502"/>
      <c r="BP63" s="502"/>
      <c r="BQ63" s="503"/>
      <c r="BR63" s="503"/>
      <c r="BT63" s="89">
        <v>45</v>
      </c>
      <c r="BU63" s="499"/>
      <c r="BV63" s="500"/>
      <c r="BW63" s="500"/>
      <c r="BX63" s="500"/>
      <c r="BY63" s="500"/>
      <c r="BZ63" s="501"/>
      <c r="CA63" s="502"/>
      <c r="CB63" s="502"/>
      <c r="CC63" s="502"/>
      <c r="CD63" s="502"/>
      <c r="CE63" s="502"/>
      <c r="CF63" s="502"/>
      <c r="CG63" s="502"/>
      <c r="CH63" s="502"/>
      <c r="CI63" s="502"/>
      <c r="CJ63" s="502"/>
      <c r="CK63" s="502"/>
      <c r="CL63" s="502"/>
      <c r="CM63" s="502"/>
      <c r="CN63" s="503"/>
      <c r="CO63" s="503"/>
      <c r="CR63" s="89">
        <v>53</v>
      </c>
      <c r="CS63" s="499"/>
      <c r="CT63" s="500"/>
      <c r="CU63" s="500"/>
      <c r="CV63" s="500"/>
      <c r="CW63" s="500"/>
      <c r="CX63" s="501"/>
      <c r="CY63" s="502"/>
      <c r="CZ63" s="502"/>
      <c r="DA63" s="502"/>
      <c r="DB63" s="502"/>
      <c r="DC63" s="502"/>
      <c r="DD63" s="502"/>
      <c r="DE63" s="502"/>
      <c r="DF63" s="502"/>
      <c r="DG63" s="502"/>
      <c r="DH63" s="502"/>
      <c r="DI63" s="502"/>
      <c r="DJ63" s="502"/>
      <c r="DK63" s="502"/>
      <c r="DL63" s="503"/>
      <c r="DM63" s="503"/>
      <c r="DO63" s="89">
        <v>45</v>
      </c>
      <c r="DP63" s="499"/>
      <c r="DQ63" s="500"/>
      <c r="DR63" s="500"/>
      <c r="DS63" s="500"/>
      <c r="DT63" s="500"/>
      <c r="DU63" s="501"/>
      <c r="DV63" s="502"/>
      <c r="DW63" s="502"/>
      <c r="DX63" s="502"/>
      <c r="DY63" s="502"/>
      <c r="DZ63" s="502"/>
      <c r="EA63" s="502"/>
      <c r="EB63" s="502"/>
      <c r="EC63" s="502"/>
      <c r="ED63" s="502"/>
      <c r="EE63" s="502"/>
      <c r="EF63" s="502"/>
      <c r="EG63" s="502"/>
      <c r="EH63" s="502"/>
      <c r="EI63" s="503"/>
      <c r="EJ63" s="503"/>
      <c r="EM63" s="89">
        <v>53</v>
      </c>
      <c r="EN63" s="499"/>
      <c r="EO63" s="500"/>
      <c r="EP63" s="500"/>
      <c r="EQ63" s="500"/>
      <c r="ER63" s="500"/>
      <c r="ES63" s="501"/>
      <c r="ET63" s="502"/>
      <c r="EU63" s="502"/>
      <c r="EV63" s="502"/>
      <c r="EW63" s="502"/>
      <c r="EX63" s="502"/>
      <c r="EY63" s="502"/>
      <c r="EZ63" s="502"/>
      <c r="FA63" s="502"/>
      <c r="FB63" s="502"/>
      <c r="FC63" s="502"/>
      <c r="FD63" s="502"/>
      <c r="FE63" s="502"/>
      <c r="FF63" s="502"/>
      <c r="FG63" s="503"/>
      <c r="FH63" s="503"/>
      <c r="FJ63" s="89">
        <v>45</v>
      </c>
      <c r="FK63" s="499"/>
      <c r="FL63" s="500"/>
      <c r="FM63" s="500"/>
      <c r="FN63" s="500"/>
      <c r="FO63" s="500"/>
      <c r="FP63" s="501"/>
      <c r="FQ63" s="502"/>
      <c r="FR63" s="502"/>
      <c r="FS63" s="502"/>
      <c r="FT63" s="502"/>
      <c r="FU63" s="502"/>
      <c r="FV63" s="502"/>
      <c r="FW63" s="502"/>
      <c r="FX63" s="502"/>
      <c r="FY63" s="502"/>
      <c r="FZ63" s="502"/>
      <c r="GA63" s="502"/>
      <c r="GB63" s="502"/>
      <c r="GC63" s="502"/>
      <c r="GD63" s="503"/>
      <c r="GE63" s="503"/>
      <c r="GH63" s="89">
        <v>53</v>
      </c>
      <c r="GI63" s="499"/>
      <c r="GJ63" s="500"/>
      <c r="GK63" s="500"/>
      <c r="GL63" s="500"/>
      <c r="GM63" s="500"/>
      <c r="GN63" s="501"/>
      <c r="GO63" s="502"/>
      <c r="GP63" s="502"/>
      <c r="GQ63" s="502"/>
      <c r="GR63" s="502"/>
      <c r="GS63" s="502"/>
      <c r="GT63" s="502"/>
      <c r="GU63" s="502"/>
      <c r="GV63" s="502"/>
      <c r="GW63" s="502"/>
      <c r="GX63" s="502"/>
      <c r="GY63" s="502"/>
      <c r="GZ63" s="502"/>
      <c r="HA63" s="502"/>
      <c r="HB63" s="503"/>
      <c r="HC63" s="503"/>
      <c r="HE63" s="89">
        <v>45</v>
      </c>
      <c r="HF63" s="499"/>
      <c r="HG63" s="500"/>
      <c r="HH63" s="500"/>
      <c r="HI63" s="500"/>
      <c r="HJ63" s="500"/>
      <c r="HK63" s="501"/>
      <c r="HL63" s="502"/>
      <c r="HM63" s="502"/>
      <c r="HN63" s="502"/>
      <c r="HO63" s="502"/>
      <c r="HP63" s="502"/>
      <c r="HQ63" s="502"/>
      <c r="HR63" s="502"/>
      <c r="HS63" s="502"/>
      <c r="HT63" s="502"/>
      <c r="HU63" s="502"/>
      <c r="HV63" s="502"/>
      <c r="HW63" s="502"/>
      <c r="HX63" s="502"/>
      <c r="HY63" s="503"/>
      <c r="HZ63" s="503"/>
    </row>
    <row r="64" spans="2:234" ht="17.149999999999999" customHeight="1" x14ac:dyDescent="0.25">
      <c r="B64" s="91">
        <v>54</v>
      </c>
      <c r="C64" s="504"/>
      <c r="D64" s="505"/>
      <c r="E64" s="505"/>
      <c r="F64" s="505"/>
      <c r="G64" s="505"/>
      <c r="H64" s="506"/>
      <c r="I64" s="507"/>
      <c r="J64" s="507"/>
      <c r="K64" s="507"/>
      <c r="L64" s="507"/>
      <c r="M64" s="507"/>
      <c r="N64" s="507"/>
      <c r="O64" s="507"/>
      <c r="P64" s="507"/>
      <c r="Q64" s="507"/>
      <c r="R64" s="507"/>
      <c r="S64" s="507"/>
      <c r="T64" s="507"/>
      <c r="U64" s="507"/>
      <c r="V64" s="508"/>
      <c r="W64" s="508"/>
      <c r="Y64" s="91">
        <v>46</v>
      </c>
      <c r="Z64" s="504"/>
      <c r="AA64" s="505"/>
      <c r="AB64" s="505"/>
      <c r="AC64" s="505"/>
      <c r="AD64" s="505"/>
      <c r="AE64" s="506"/>
      <c r="AF64" s="507"/>
      <c r="AG64" s="507"/>
      <c r="AH64" s="507"/>
      <c r="AI64" s="507"/>
      <c r="AJ64" s="507"/>
      <c r="AK64" s="507"/>
      <c r="AL64" s="507"/>
      <c r="AM64" s="507"/>
      <c r="AN64" s="507"/>
      <c r="AO64" s="507"/>
      <c r="AP64" s="507"/>
      <c r="AQ64" s="507"/>
      <c r="AR64" s="507"/>
      <c r="AS64" s="508"/>
      <c r="AT64" s="508"/>
      <c r="AW64" s="91">
        <v>54</v>
      </c>
      <c r="AX64" s="504"/>
      <c r="AY64" s="505"/>
      <c r="AZ64" s="505"/>
      <c r="BA64" s="505"/>
      <c r="BB64" s="505"/>
      <c r="BC64" s="506"/>
      <c r="BD64" s="507"/>
      <c r="BE64" s="507"/>
      <c r="BF64" s="507"/>
      <c r="BG64" s="507"/>
      <c r="BH64" s="507"/>
      <c r="BI64" s="507"/>
      <c r="BJ64" s="507"/>
      <c r="BK64" s="507"/>
      <c r="BL64" s="507"/>
      <c r="BM64" s="507"/>
      <c r="BN64" s="507"/>
      <c r="BO64" s="507"/>
      <c r="BP64" s="507"/>
      <c r="BQ64" s="508"/>
      <c r="BR64" s="508"/>
      <c r="BT64" s="91">
        <v>46</v>
      </c>
      <c r="BU64" s="504"/>
      <c r="BV64" s="505"/>
      <c r="BW64" s="505"/>
      <c r="BX64" s="505"/>
      <c r="BY64" s="505"/>
      <c r="BZ64" s="506"/>
      <c r="CA64" s="507"/>
      <c r="CB64" s="507"/>
      <c r="CC64" s="507"/>
      <c r="CD64" s="507"/>
      <c r="CE64" s="507"/>
      <c r="CF64" s="507"/>
      <c r="CG64" s="507"/>
      <c r="CH64" s="507"/>
      <c r="CI64" s="507"/>
      <c r="CJ64" s="507"/>
      <c r="CK64" s="507"/>
      <c r="CL64" s="507"/>
      <c r="CM64" s="507"/>
      <c r="CN64" s="508"/>
      <c r="CO64" s="508"/>
      <c r="CR64" s="91">
        <v>54</v>
      </c>
      <c r="CS64" s="504"/>
      <c r="CT64" s="505"/>
      <c r="CU64" s="505"/>
      <c r="CV64" s="505"/>
      <c r="CW64" s="505"/>
      <c r="CX64" s="506"/>
      <c r="CY64" s="507"/>
      <c r="CZ64" s="507"/>
      <c r="DA64" s="507"/>
      <c r="DB64" s="507"/>
      <c r="DC64" s="507"/>
      <c r="DD64" s="507"/>
      <c r="DE64" s="507"/>
      <c r="DF64" s="507"/>
      <c r="DG64" s="507"/>
      <c r="DH64" s="507"/>
      <c r="DI64" s="507"/>
      <c r="DJ64" s="507"/>
      <c r="DK64" s="507"/>
      <c r="DL64" s="508"/>
      <c r="DM64" s="508"/>
      <c r="DO64" s="91">
        <v>46</v>
      </c>
      <c r="DP64" s="504"/>
      <c r="DQ64" s="505"/>
      <c r="DR64" s="505"/>
      <c r="DS64" s="505"/>
      <c r="DT64" s="505"/>
      <c r="DU64" s="506"/>
      <c r="DV64" s="507"/>
      <c r="DW64" s="507"/>
      <c r="DX64" s="507"/>
      <c r="DY64" s="507"/>
      <c r="DZ64" s="507"/>
      <c r="EA64" s="507"/>
      <c r="EB64" s="507"/>
      <c r="EC64" s="507"/>
      <c r="ED64" s="507"/>
      <c r="EE64" s="507"/>
      <c r="EF64" s="507"/>
      <c r="EG64" s="507"/>
      <c r="EH64" s="507"/>
      <c r="EI64" s="508"/>
      <c r="EJ64" s="508"/>
      <c r="EM64" s="91">
        <v>54</v>
      </c>
      <c r="EN64" s="504"/>
      <c r="EO64" s="505"/>
      <c r="EP64" s="505"/>
      <c r="EQ64" s="505"/>
      <c r="ER64" s="505"/>
      <c r="ES64" s="506"/>
      <c r="ET64" s="507"/>
      <c r="EU64" s="507"/>
      <c r="EV64" s="507"/>
      <c r="EW64" s="507"/>
      <c r="EX64" s="507"/>
      <c r="EY64" s="507"/>
      <c r="EZ64" s="507"/>
      <c r="FA64" s="507"/>
      <c r="FB64" s="507"/>
      <c r="FC64" s="507"/>
      <c r="FD64" s="507"/>
      <c r="FE64" s="507"/>
      <c r="FF64" s="507"/>
      <c r="FG64" s="508"/>
      <c r="FH64" s="508"/>
      <c r="FJ64" s="91">
        <v>46</v>
      </c>
      <c r="FK64" s="504"/>
      <c r="FL64" s="505"/>
      <c r="FM64" s="505"/>
      <c r="FN64" s="505"/>
      <c r="FO64" s="505"/>
      <c r="FP64" s="506"/>
      <c r="FQ64" s="507"/>
      <c r="FR64" s="507"/>
      <c r="FS64" s="507"/>
      <c r="FT64" s="507"/>
      <c r="FU64" s="507"/>
      <c r="FV64" s="507"/>
      <c r="FW64" s="507"/>
      <c r="FX64" s="507"/>
      <c r="FY64" s="507"/>
      <c r="FZ64" s="507"/>
      <c r="GA64" s="507"/>
      <c r="GB64" s="507"/>
      <c r="GC64" s="507"/>
      <c r="GD64" s="508"/>
      <c r="GE64" s="508"/>
      <c r="GH64" s="91">
        <v>54</v>
      </c>
      <c r="GI64" s="504"/>
      <c r="GJ64" s="505"/>
      <c r="GK64" s="505"/>
      <c r="GL64" s="505"/>
      <c r="GM64" s="505"/>
      <c r="GN64" s="506"/>
      <c r="GO64" s="507"/>
      <c r="GP64" s="507"/>
      <c r="GQ64" s="507"/>
      <c r="GR64" s="507"/>
      <c r="GS64" s="507"/>
      <c r="GT64" s="507"/>
      <c r="GU64" s="507"/>
      <c r="GV64" s="507"/>
      <c r="GW64" s="507"/>
      <c r="GX64" s="507"/>
      <c r="GY64" s="507"/>
      <c r="GZ64" s="507"/>
      <c r="HA64" s="507"/>
      <c r="HB64" s="508"/>
      <c r="HC64" s="508"/>
      <c r="HE64" s="91">
        <v>46</v>
      </c>
      <c r="HF64" s="504"/>
      <c r="HG64" s="505"/>
      <c r="HH64" s="505"/>
      <c r="HI64" s="505"/>
      <c r="HJ64" s="505"/>
      <c r="HK64" s="506"/>
      <c r="HL64" s="507"/>
      <c r="HM64" s="507"/>
      <c r="HN64" s="507"/>
      <c r="HO64" s="507"/>
      <c r="HP64" s="507"/>
      <c r="HQ64" s="507"/>
      <c r="HR64" s="507"/>
      <c r="HS64" s="507"/>
      <c r="HT64" s="507"/>
      <c r="HU64" s="507"/>
      <c r="HV64" s="507"/>
      <c r="HW64" s="507"/>
      <c r="HX64" s="507"/>
      <c r="HY64" s="508"/>
      <c r="HZ64" s="508"/>
    </row>
    <row r="65" spans="2:234" ht="17.149999999999999" customHeight="1" x14ac:dyDescent="0.25">
      <c r="B65" s="89">
        <v>55</v>
      </c>
      <c r="C65" s="499"/>
      <c r="D65" s="500"/>
      <c r="E65" s="500"/>
      <c r="F65" s="500"/>
      <c r="G65" s="500"/>
      <c r="H65" s="501"/>
      <c r="I65" s="502"/>
      <c r="J65" s="502"/>
      <c r="K65" s="502"/>
      <c r="L65" s="502"/>
      <c r="M65" s="502"/>
      <c r="N65" s="502"/>
      <c r="O65" s="502"/>
      <c r="P65" s="502"/>
      <c r="Q65" s="502"/>
      <c r="R65" s="502"/>
      <c r="S65" s="502"/>
      <c r="T65" s="502"/>
      <c r="U65" s="502"/>
      <c r="V65" s="503"/>
      <c r="W65" s="503"/>
      <c r="Y65" s="89">
        <v>47</v>
      </c>
      <c r="Z65" s="499"/>
      <c r="AA65" s="500"/>
      <c r="AB65" s="500"/>
      <c r="AC65" s="500"/>
      <c r="AD65" s="500"/>
      <c r="AE65" s="501"/>
      <c r="AF65" s="502"/>
      <c r="AG65" s="502"/>
      <c r="AH65" s="502"/>
      <c r="AI65" s="502"/>
      <c r="AJ65" s="502"/>
      <c r="AK65" s="502"/>
      <c r="AL65" s="502"/>
      <c r="AM65" s="502"/>
      <c r="AN65" s="502"/>
      <c r="AO65" s="502"/>
      <c r="AP65" s="502"/>
      <c r="AQ65" s="502"/>
      <c r="AR65" s="502"/>
      <c r="AS65" s="503"/>
      <c r="AT65" s="503"/>
      <c r="AW65" s="89">
        <v>55</v>
      </c>
      <c r="AX65" s="499"/>
      <c r="AY65" s="500"/>
      <c r="AZ65" s="500"/>
      <c r="BA65" s="500"/>
      <c r="BB65" s="500"/>
      <c r="BC65" s="501"/>
      <c r="BD65" s="502"/>
      <c r="BE65" s="502"/>
      <c r="BF65" s="502"/>
      <c r="BG65" s="502"/>
      <c r="BH65" s="502"/>
      <c r="BI65" s="502"/>
      <c r="BJ65" s="502"/>
      <c r="BK65" s="502"/>
      <c r="BL65" s="502"/>
      <c r="BM65" s="502"/>
      <c r="BN65" s="502"/>
      <c r="BO65" s="502"/>
      <c r="BP65" s="502"/>
      <c r="BQ65" s="503"/>
      <c r="BR65" s="503"/>
      <c r="BT65" s="89">
        <v>47</v>
      </c>
      <c r="BU65" s="499"/>
      <c r="BV65" s="500"/>
      <c r="BW65" s="500"/>
      <c r="BX65" s="500"/>
      <c r="BY65" s="500"/>
      <c r="BZ65" s="501"/>
      <c r="CA65" s="502"/>
      <c r="CB65" s="502"/>
      <c r="CC65" s="502"/>
      <c r="CD65" s="502"/>
      <c r="CE65" s="502"/>
      <c r="CF65" s="502"/>
      <c r="CG65" s="502"/>
      <c r="CH65" s="502"/>
      <c r="CI65" s="502"/>
      <c r="CJ65" s="502"/>
      <c r="CK65" s="502"/>
      <c r="CL65" s="502"/>
      <c r="CM65" s="502"/>
      <c r="CN65" s="503"/>
      <c r="CO65" s="503"/>
      <c r="CR65" s="89">
        <v>55</v>
      </c>
      <c r="CS65" s="499"/>
      <c r="CT65" s="500"/>
      <c r="CU65" s="500"/>
      <c r="CV65" s="500"/>
      <c r="CW65" s="500"/>
      <c r="CX65" s="501"/>
      <c r="CY65" s="502"/>
      <c r="CZ65" s="502"/>
      <c r="DA65" s="502"/>
      <c r="DB65" s="502"/>
      <c r="DC65" s="502"/>
      <c r="DD65" s="502"/>
      <c r="DE65" s="502"/>
      <c r="DF65" s="502"/>
      <c r="DG65" s="502"/>
      <c r="DH65" s="502"/>
      <c r="DI65" s="502"/>
      <c r="DJ65" s="502"/>
      <c r="DK65" s="502"/>
      <c r="DL65" s="503"/>
      <c r="DM65" s="503"/>
      <c r="DO65" s="89">
        <v>47</v>
      </c>
      <c r="DP65" s="499"/>
      <c r="DQ65" s="500"/>
      <c r="DR65" s="500"/>
      <c r="DS65" s="500"/>
      <c r="DT65" s="500"/>
      <c r="DU65" s="501"/>
      <c r="DV65" s="502"/>
      <c r="DW65" s="502"/>
      <c r="DX65" s="502"/>
      <c r="DY65" s="502"/>
      <c r="DZ65" s="502"/>
      <c r="EA65" s="502"/>
      <c r="EB65" s="502"/>
      <c r="EC65" s="502"/>
      <c r="ED65" s="502"/>
      <c r="EE65" s="502"/>
      <c r="EF65" s="502"/>
      <c r="EG65" s="502"/>
      <c r="EH65" s="502"/>
      <c r="EI65" s="503"/>
      <c r="EJ65" s="503"/>
      <c r="EM65" s="89">
        <v>55</v>
      </c>
      <c r="EN65" s="499"/>
      <c r="EO65" s="500"/>
      <c r="EP65" s="500"/>
      <c r="EQ65" s="500"/>
      <c r="ER65" s="500"/>
      <c r="ES65" s="501"/>
      <c r="ET65" s="502"/>
      <c r="EU65" s="502"/>
      <c r="EV65" s="502"/>
      <c r="EW65" s="502"/>
      <c r="EX65" s="502"/>
      <c r="EY65" s="502"/>
      <c r="EZ65" s="502"/>
      <c r="FA65" s="502"/>
      <c r="FB65" s="502"/>
      <c r="FC65" s="502"/>
      <c r="FD65" s="502"/>
      <c r="FE65" s="502"/>
      <c r="FF65" s="502"/>
      <c r="FG65" s="503"/>
      <c r="FH65" s="503"/>
      <c r="FJ65" s="89">
        <v>47</v>
      </c>
      <c r="FK65" s="499"/>
      <c r="FL65" s="500"/>
      <c r="FM65" s="500"/>
      <c r="FN65" s="500"/>
      <c r="FO65" s="500"/>
      <c r="FP65" s="501"/>
      <c r="FQ65" s="502"/>
      <c r="FR65" s="502"/>
      <c r="FS65" s="502"/>
      <c r="FT65" s="502"/>
      <c r="FU65" s="502"/>
      <c r="FV65" s="502"/>
      <c r="FW65" s="502"/>
      <c r="FX65" s="502"/>
      <c r="FY65" s="502"/>
      <c r="FZ65" s="502"/>
      <c r="GA65" s="502"/>
      <c r="GB65" s="502"/>
      <c r="GC65" s="502"/>
      <c r="GD65" s="503"/>
      <c r="GE65" s="503"/>
      <c r="GH65" s="89">
        <v>55</v>
      </c>
      <c r="GI65" s="499"/>
      <c r="GJ65" s="500"/>
      <c r="GK65" s="500"/>
      <c r="GL65" s="500"/>
      <c r="GM65" s="500"/>
      <c r="GN65" s="501"/>
      <c r="GO65" s="502"/>
      <c r="GP65" s="502"/>
      <c r="GQ65" s="502"/>
      <c r="GR65" s="502"/>
      <c r="GS65" s="502"/>
      <c r="GT65" s="502"/>
      <c r="GU65" s="502"/>
      <c r="GV65" s="502"/>
      <c r="GW65" s="502"/>
      <c r="GX65" s="502"/>
      <c r="GY65" s="502"/>
      <c r="GZ65" s="502"/>
      <c r="HA65" s="502"/>
      <c r="HB65" s="503"/>
      <c r="HC65" s="503"/>
      <c r="HE65" s="89">
        <v>47</v>
      </c>
      <c r="HF65" s="499"/>
      <c r="HG65" s="500"/>
      <c r="HH65" s="500"/>
      <c r="HI65" s="500"/>
      <c r="HJ65" s="500"/>
      <c r="HK65" s="501"/>
      <c r="HL65" s="502"/>
      <c r="HM65" s="502"/>
      <c r="HN65" s="502"/>
      <c r="HO65" s="502"/>
      <c r="HP65" s="502"/>
      <c r="HQ65" s="502"/>
      <c r="HR65" s="502"/>
      <c r="HS65" s="502"/>
      <c r="HT65" s="502"/>
      <c r="HU65" s="502"/>
      <c r="HV65" s="502"/>
      <c r="HW65" s="502"/>
      <c r="HX65" s="502"/>
      <c r="HY65" s="503"/>
      <c r="HZ65" s="503"/>
    </row>
    <row r="66" spans="2:234" ht="17.149999999999999" customHeight="1" x14ac:dyDescent="0.25">
      <c r="B66" s="91">
        <v>56</v>
      </c>
      <c r="C66" s="504"/>
      <c r="D66" s="505"/>
      <c r="E66" s="505"/>
      <c r="F66" s="505"/>
      <c r="G66" s="505"/>
      <c r="H66" s="506"/>
      <c r="I66" s="507"/>
      <c r="J66" s="507"/>
      <c r="K66" s="507"/>
      <c r="L66" s="507"/>
      <c r="M66" s="507"/>
      <c r="N66" s="507"/>
      <c r="O66" s="507"/>
      <c r="P66" s="507"/>
      <c r="Q66" s="507"/>
      <c r="R66" s="507"/>
      <c r="S66" s="507"/>
      <c r="T66" s="507"/>
      <c r="U66" s="507"/>
      <c r="V66" s="508"/>
      <c r="W66" s="508"/>
      <c r="Y66" s="91">
        <v>48</v>
      </c>
      <c r="Z66" s="504"/>
      <c r="AA66" s="505"/>
      <c r="AB66" s="505"/>
      <c r="AC66" s="505"/>
      <c r="AD66" s="505"/>
      <c r="AE66" s="506"/>
      <c r="AF66" s="507"/>
      <c r="AG66" s="507"/>
      <c r="AH66" s="507"/>
      <c r="AI66" s="507"/>
      <c r="AJ66" s="507"/>
      <c r="AK66" s="507"/>
      <c r="AL66" s="507"/>
      <c r="AM66" s="507"/>
      <c r="AN66" s="507"/>
      <c r="AO66" s="507"/>
      <c r="AP66" s="507"/>
      <c r="AQ66" s="507"/>
      <c r="AR66" s="507"/>
      <c r="AS66" s="508"/>
      <c r="AT66" s="508"/>
      <c r="AW66" s="91">
        <v>56</v>
      </c>
      <c r="AX66" s="504"/>
      <c r="AY66" s="505"/>
      <c r="AZ66" s="505"/>
      <c r="BA66" s="505"/>
      <c r="BB66" s="505"/>
      <c r="BC66" s="506"/>
      <c r="BD66" s="507"/>
      <c r="BE66" s="507"/>
      <c r="BF66" s="507"/>
      <c r="BG66" s="507"/>
      <c r="BH66" s="507"/>
      <c r="BI66" s="507"/>
      <c r="BJ66" s="507"/>
      <c r="BK66" s="507"/>
      <c r="BL66" s="507"/>
      <c r="BM66" s="507"/>
      <c r="BN66" s="507"/>
      <c r="BO66" s="507"/>
      <c r="BP66" s="507"/>
      <c r="BQ66" s="508"/>
      <c r="BR66" s="508"/>
      <c r="BT66" s="91">
        <v>48</v>
      </c>
      <c r="BU66" s="504"/>
      <c r="BV66" s="505"/>
      <c r="BW66" s="505"/>
      <c r="BX66" s="505"/>
      <c r="BY66" s="505"/>
      <c r="BZ66" s="506"/>
      <c r="CA66" s="507"/>
      <c r="CB66" s="507"/>
      <c r="CC66" s="507"/>
      <c r="CD66" s="507"/>
      <c r="CE66" s="507"/>
      <c r="CF66" s="507"/>
      <c r="CG66" s="507"/>
      <c r="CH66" s="507"/>
      <c r="CI66" s="507"/>
      <c r="CJ66" s="507"/>
      <c r="CK66" s="507"/>
      <c r="CL66" s="507"/>
      <c r="CM66" s="507"/>
      <c r="CN66" s="508"/>
      <c r="CO66" s="508"/>
      <c r="CR66" s="91">
        <v>56</v>
      </c>
      <c r="CS66" s="504"/>
      <c r="CT66" s="505"/>
      <c r="CU66" s="505"/>
      <c r="CV66" s="505"/>
      <c r="CW66" s="505"/>
      <c r="CX66" s="506"/>
      <c r="CY66" s="507"/>
      <c r="CZ66" s="507"/>
      <c r="DA66" s="507"/>
      <c r="DB66" s="507"/>
      <c r="DC66" s="507"/>
      <c r="DD66" s="507"/>
      <c r="DE66" s="507"/>
      <c r="DF66" s="507"/>
      <c r="DG66" s="507"/>
      <c r="DH66" s="507"/>
      <c r="DI66" s="507"/>
      <c r="DJ66" s="507"/>
      <c r="DK66" s="507"/>
      <c r="DL66" s="508"/>
      <c r="DM66" s="508"/>
      <c r="DO66" s="91">
        <v>48</v>
      </c>
      <c r="DP66" s="504"/>
      <c r="DQ66" s="505"/>
      <c r="DR66" s="505"/>
      <c r="DS66" s="505"/>
      <c r="DT66" s="505"/>
      <c r="DU66" s="506"/>
      <c r="DV66" s="507"/>
      <c r="DW66" s="507"/>
      <c r="DX66" s="507"/>
      <c r="DY66" s="507"/>
      <c r="DZ66" s="507"/>
      <c r="EA66" s="507"/>
      <c r="EB66" s="507"/>
      <c r="EC66" s="507"/>
      <c r="ED66" s="507"/>
      <c r="EE66" s="507"/>
      <c r="EF66" s="507"/>
      <c r="EG66" s="507"/>
      <c r="EH66" s="507"/>
      <c r="EI66" s="508"/>
      <c r="EJ66" s="508"/>
      <c r="EM66" s="91">
        <v>56</v>
      </c>
      <c r="EN66" s="504"/>
      <c r="EO66" s="505"/>
      <c r="EP66" s="505"/>
      <c r="EQ66" s="505"/>
      <c r="ER66" s="505"/>
      <c r="ES66" s="506"/>
      <c r="ET66" s="507"/>
      <c r="EU66" s="507"/>
      <c r="EV66" s="507"/>
      <c r="EW66" s="507"/>
      <c r="EX66" s="507"/>
      <c r="EY66" s="507"/>
      <c r="EZ66" s="507"/>
      <c r="FA66" s="507"/>
      <c r="FB66" s="507"/>
      <c r="FC66" s="507"/>
      <c r="FD66" s="507"/>
      <c r="FE66" s="507"/>
      <c r="FF66" s="507"/>
      <c r="FG66" s="508"/>
      <c r="FH66" s="508"/>
      <c r="FJ66" s="91">
        <v>48</v>
      </c>
      <c r="FK66" s="504"/>
      <c r="FL66" s="505"/>
      <c r="FM66" s="505"/>
      <c r="FN66" s="505"/>
      <c r="FO66" s="505"/>
      <c r="FP66" s="506"/>
      <c r="FQ66" s="507"/>
      <c r="FR66" s="507"/>
      <c r="FS66" s="507"/>
      <c r="FT66" s="507"/>
      <c r="FU66" s="507"/>
      <c r="FV66" s="507"/>
      <c r="FW66" s="507"/>
      <c r="FX66" s="507"/>
      <c r="FY66" s="507"/>
      <c r="FZ66" s="507"/>
      <c r="GA66" s="507"/>
      <c r="GB66" s="507"/>
      <c r="GC66" s="507"/>
      <c r="GD66" s="508"/>
      <c r="GE66" s="508"/>
      <c r="GH66" s="91">
        <v>56</v>
      </c>
      <c r="GI66" s="504"/>
      <c r="GJ66" s="505"/>
      <c r="GK66" s="505"/>
      <c r="GL66" s="505"/>
      <c r="GM66" s="505"/>
      <c r="GN66" s="506"/>
      <c r="GO66" s="507"/>
      <c r="GP66" s="507"/>
      <c r="GQ66" s="507"/>
      <c r="GR66" s="507"/>
      <c r="GS66" s="507"/>
      <c r="GT66" s="507"/>
      <c r="GU66" s="507"/>
      <c r="GV66" s="507"/>
      <c r="GW66" s="507"/>
      <c r="GX66" s="507"/>
      <c r="GY66" s="507"/>
      <c r="GZ66" s="507"/>
      <c r="HA66" s="507"/>
      <c r="HB66" s="508"/>
      <c r="HC66" s="508"/>
      <c r="HE66" s="91">
        <v>48</v>
      </c>
      <c r="HF66" s="504"/>
      <c r="HG66" s="505"/>
      <c r="HH66" s="505"/>
      <c r="HI66" s="505"/>
      <c r="HJ66" s="505"/>
      <c r="HK66" s="506"/>
      <c r="HL66" s="507"/>
      <c r="HM66" s="507"/>
      <c r="HN66" s="507"/>
      <c r="HO66" s="507"/>
      <c r="HP66" s="507"/>
      <c r="HQ66" s="507"/>
      <c r="HR66" s="507"/>
      <c r="HS66" s="507"/>
      <c r="HT66" s="507"/>
      <c r="HU66" s="507"/>
      <c r="HV66" s="507"/>
      <c r="HW66" s="507"/>
      <c r="HX66" s="507"/>
      <c r="HY66" s="508"/>
      <c r="HZ66" s="508"/>
    </row>
    <row r="67" spans="2:234" ht="17.149999999999999" customHeight="1" x14ac:dyDescent="0.25">
      <c r="B67" s="89">
        <v>57</v>
      </c>
      <c r="C67" s="499"/>
      <c r="D67" s="500"/>
      <c r="E67" s="500"/>
      <c r="F67" s="500"/>
      <c r="G67" s="500"/>
      <c r="H67" s="501"/>
      <c r="I67" s="502"/>
      <c r="J67" s="502"/>
      <c r="K67" s="502"/>
      <c r="L67" s="502"/>
      <c r="M67" s="502"/>
      <c r="N67" s="502"/>
      <c r="O67" s="502"/>
      <c r="P67" s="502"/>
      <c r="Q67" s="502"/>
      <c r="R67" s="502"/>
      <c r="S67" s="502"/>
      <c r="T67" s="502"/>
      <c r="U67" s="502"/>
      <c r="V67" s="503"/>
      <c r="W67" s="503"/>
      <c r="Y67" s="89">
        <v>49</v>
      </c>
      <c r="Z67" s="499"/>
      <c r="AA67" s="500"/>
      <c r="AB67" s="500"/>
      <c r="AC67" s="500"/>
      <c r="AD67" s="500"/>
      <c r="AE67" s="501"/>
      <c r="AF67" s="502"/>
      <c r="AG67" s="502"/>
      <c r="AH67" s="502"/>
      <c r="AI67" s="502"/>
      <c r="AJ67" s="502"/>
      <c r="AK67" s="502"/>
      <c r="AL67" s="502"/>
      <c r="AM67" s="502"/>
      <c r="AN67" s="502"/>
      <c r="AO67" s="502"/>
      <c r="AP67" s="502"/>
      <c r="AQ67" s="502"/>
      <c r="AR67" s="502"/>
      <c r="AS67" s="503"/>
      <c r="AT67" s="503"/>
      <c r="AW67" s="89">
        <v>57</v>
      </c>
      <c r="AX67" s="499"/>
      <c r="AY67" s="500"/>
      <c r="AZ67" s="500"/>
      <c r="BA67" s="500"/>
      <c r="BB67" s="500"/>
      <c r="BC67" s="501"/>
      <c r="BD67" s="502"/>
      <c r="BE67" s="502"/>
      <c r="BF67" s="502"/>
      <c r="BG67" s="502"/>
      <c r="BH67" s="502"/>
      <c r="BI67" s="502"/>
      <c r="BJ67" s="502"/>
      <c r="BK67" s="502"/>
      <c r="BL67" s="502"/>
      <c r="BM67" s="502"/>
      <c r="BN67" s="502"/>
      <c r="BO67" s="502"/>
      <c r="BP67" s="502"/>
      <c r="BQ67" s="503"/>
      <c r="BR67" s="503"/>
      <c r="BT67" s="89">
        <v>49</v>
      </c>
      <c r="BU67" s="499"/>
      <c r="BV67" s="500"/>
      <c r="BW67" s="500"/>
      <c r="BX67" s="500"/>
      <c r="BY67" s="500"/>
      <c r="BZ67" s="501"/>
      <c r="CA67" s="502"/>
      <c r="CB67" s="502"/>
      <c r="CC67" s="502"/>
      <c r="CD67" s="502"/>
      <c r="CE67" s="502"/>
      <c r="CF67" s="502"/>
      <c r="CG67" s="502"/>
      <c r="CH67" s="502"/>
      <c r="CI67" s="502"/>
      <c r="CJ67" s="502"/>
      <c r="CK67" s="502"/>
      <c r="CL67" s="502"/>
      <c r="CM67" s="502"/>
      <c r="CN67" s="503"/>
      <c r="CO67" s="503"/>
      <c r="CR67" s="89">
        <v>57</v>
      </c>
      <c r="CS67" s="499"/>
      <c r="CT67" s="500"/>
      <c r="CU67" s="500"/>
      <c r="CV67" s="500"/>
      <c r="CW67" s="500"/>
      <c r="CX67" s="501"/>
      <c r="CY67" s="502"/>
      <c r="CZ67" s="502"/>
      <c r="DA67" s="502"/>
      <c r="DB67" s="502"/>
      <c r="DC67" s="502"/>
      <c r="DD67" s="502"/>
      <c r="DE67" s="502"/>
      <c r="DF67" s="502"/>
      <c r="DG67" s="502"/>
      <c r="DH67" s="502"/>
      <c r="DI67" s="502"/>
      <c r="DJ67" s="502"/>
      <c r="DK67" s="502"/>
      <c r="DL67" s="503"/>
      <c r="DM67" s="503"/>
      <c r="DO67" s="89">
        <v>49</v>
      </c>
      <c r="DP67" s="499"/>
      <c r="DQ67" s="500"/>
      <c r="DR67" s="500"/>
      <c r="DS67" s="500"/>
      <c r="DT67" s="500"/>
      <c r="DU67" s="501"/>
      <c r="DV67" s="502"/>
      <c r="DW67" s="502"/>
      <c r="DX67" s="502"/>
      <c r="DY67" s="502"/>
      <c r="DZ67" s="502"/>
      <c r="EA67" s="502"/>
      <c r="EB67" s="502"/>
      <c r="EC67" s="502"/>
      <c r="ED67" s="502"/>
      <c r="EE67" s="502"/>
      <c r="EF67" s="502"/>
      <c r="EG67" s="502"/>
      <c r="EH67" s="502"/>
      <c r="EI67" s="503"/>
      <c r="EJ67" s="503"/>
      <c r="EM67" s="89">
        <v>57</v>
      </c>
      <c r="EN67" s="499"/>
      <c r="EO67" s="500"/>
      <c r="EP67" s="500"/>
      <c r="EQ67" s="500"/>
      <c r="ER67" s="500"/>
      <c r="ES67" s="501"/>
      <c r="ET67" s="502"/>
      <c r="EU67" s="502"/>
      <c r="EV67" s="502"/>
      <c r="EW67" s="502"/>
      <c r="EX67" s="502"/>
      <c r="EY67" s="502"/>
      <c r="EZ67" s="502"/>
      <c r="FA67" s="502"/>
      <c r="FB67" s="502"/>
      <c r="FC67" s="502"/>
      <c r="FD67" s="502"/>
      <c r="FE67" s="502"/>
      <c r="FF67" s="502"/>
      <c r="FG67" s="503"/>
      <c r="FH67" s="503"/>
      <c r="FJ67" s="89">
        <v>49</v>
      </c>
      <c r="FK67" s="499"/>
      <c r="FL67" s="500"/>
      <c r="FM67" s="500"/>
      <c r="FN67" s="500"/>
      <c r="FO67" s="500"/>
      <c r="FP67" s="501"/>
      <c r="FQ67" s="502"/>
      <c r="FR67" s="502"/>
      <c r="FS67" s="502"/>
      <c r="FT67" s="502"/>
      <c r="FU67" s="502"/>
      <c r="FV67" s="502"/>
      <c r="FW67" s="502"/>
      <c r="FX67" s="502"/>
      <c r="FY67" s="502"/>
      <c r="FZ67" s="502"/>
      <c r="GA67" s="502"/>
      <c r="GB67" s="502"/>
      <c r="GC67" s="502"/>
      <c r="GD67" s="503"/>
      <c r="GE67" s="503"/>
      <c r="GH67" s="89">
        <v>57</v>
      </c>
      <c r="GI67" s="499"/>
      <c r="GJ67" s="500"/>
      <c r="GK67" s="500"/>
      <c r="GL67" s="500"/>
      <c r="GM67" s="500"/>
      <c r="GN67" s="501"/>
      <c r="GO67" s="502"/>
      <c r="GP67" s="502"/>
      <c r="GQ67" s="502"/>
      <c r="GR67" s="502"/>
      <c r="GS67" s="502"/>
      <c r="GT67" s="502"/>
      <c r="GU67" s="502"/>
      <c r="GV67" s="502"/>
      <c r="GW67" s="502"/>
      <c r="GX67" s="502"/>
      <c r="GY67" s="502"/>
      <c r="GZ67" s="502"/>
      <c r="HA67" s="502"/>
      <c r="HB67" s="503"/>
      <c r="HC67" s="503"/>
      <c r="HE67" s="89">
        <v>49</v>
      </c>
      <c r="HF67" s="499"/>
      <c r="HG67" s="500"/>
      <c r="HH67" s="500"/>
      <c r="HI67" s="500"/>
      <c r="HJ67" s="500"/>
      <c r="HK67" s="501"/>
      <c r="HL67" s="502"/>
      <c r="HM67" s="502"/>
      <c r="HN67" s="502"/>
      <c r="HO67" s="502"/>
      <c r="HP67" s="502"/>
      <c r="HQ67" s="502"/>
      <c r="HR67" s="502"/>
      <c r="HS67" s="502"/>
      <c r="HT67" s="502"/>
      <c r="HU67" s="502"/>
      <c r="HV67" s="502"/>
      <c r="HW67" s="502"/>
      <c r="HX67" s="502"/>
      <c r="HY67" s="503"/>
      <c r="HZ67" s="503"/>
    </row>
    <row r="68" spans="2:234" ht="17.149999999999999" customHeight="1" x14ac:dyDescent="0.25">
      <c r="B68" s="91">
        <v>58</v>
      </c>
      <c r="C68" s="504"/>
      <c r="D68" s="505"/>
      <c r="E68" s="505"/>
      <c r="F68" s="505"/>
      <c r="G68" s="505"/>
      <c r="H68" s="506"/>
      <c r="I68" s="507"/>
      <c r="J68" s="507"/>
      <c r="K68" s="507"/>
      <c r="L68" s="507"/>
      <c r="M68" s="507"/>
      <c r="N68" s="507"/>
      <c r="O68" s="507"/>
      <c r="P68" s="507"/>
      <c r="Q68" s="507"/>
      <c r="R68" s="507"/>
      <c r="S68" s="507"/>
      <c r="T68" s="507"/>
      <c r="U68" s="507"/>
      <c r="V68" s="508"/>
      <c r="W68" s="508"/>
      <c r="Y68" s="91">
        <v>50</v>
      </c>
      <c r="Z68" s="504"/>
      <c r="AA68" s="505"/>
      <c r="AB68" s="505"/>
      <c r="AC68" s="505"/>
      <c r="AD68" s="505"/>
      <c r="AE68" s="506"/>
      <c r="AF68" s="507"/>
      <c r="AG68" s="507"/>
      <c r="AH68" s="507"/>
      <c r="AI68" s="507"/>
      <c r="AJ68" s="507"/>
      <c r="AK68" s="507"/>
      <c r="AL68" s="507"/>
      <c r="AM68" s="507"/>
      <c r="AN68" s="507"/>
      <c r="AO68" s="507"/>
      <c r="AP68" s="507"/>
      <c r="AQ68" s="507"/>
      <c r="AR68" s="507"/>
      <c r="AS68" s="508"/>
      <c r="AT68" s="508"/>
      <c r="AW68" s="91">
        <v>58</v>
      </c>
      <c r="AX68" s="504"/>
      <c r="AY68" s="505"/>
      <c r="AZ68" s="505"/>
      <c r="BA68" s="505"/>
      <c r="BB68" s="505"/>
      <c r="BC68" s="506"/>
      <c r="BD68" s="507"/>
      <c r="BE68" s="507"/>
      <c r="BF68" s="507"/>
      <c r="BG68" s="507"/>
      <c r="BH68" s="507"/>
      <c r="BI68" s="507"/>
      <c r="BJ68" s="507"/>
      <c r="BK68" s="507"/>
      <c r="BL68" s="507"/>
      <c r="BM68" s="507"/>
      <c r="BN68" s="507"/>
      <c r="BO68" s="507"/>
      <c r="BP68" s="507"/>
      <c r="BQ68" s="508"/>
      <c r="BR68" s="508"/>
      <c r="BT68" s="91">
        <v>50</v>
      </c>
      <c r="BU68" s="504"/>
      <c r="BV68" s="505"/>
      <c r="BW68" s="505"/>
      <c r="BX68" s="505"/>
      <c r="BY68" s="505"/>
      <c r="BZ68" s="506"/>
      <c r="CA68" s="507"/>
      <c r="CB68" s="507"/>
      <c r="CC68" s="507"/>
      <c r="CD68" s="507"/>
      <c r="CE68" s="507"/>
      <c r="CF68" s="507"/>
      <c r="CG68" s="507"/>
      <c r="CH68" s="507"/>
      <c r="CI68" s="507"/>
      <c r="CJ68" s="507"/>
      <c r="CK68" s="507"/>
      <c r="CL68" s="507"/>
      <c r="CM68" s="507"/>
      <c r="CN68" s="508"/>
      <c r="CO68" s="508"/>
      <c r="CR68" s="91">
        <v>58</v>
      </c>
      <c r="CS68" s="504"/>
      <c r="CT68" s="505"/>
      <c r="CU68" s="505"/>
      <c r="CV68" s="505"/>
      <c r="CW68" s="505"/>
      <c r="CX68" s="506"/>
      <c r="CY68" s="507"/>
      <c r="CZ68" s="507"/>
      <c r="DA68" s="507"/>
      <c r="DB68" s="507"/>
      <c r="DC68" s="507"/>
      <c r="DD68" s="507"/>
      <c r="DE68" s="507"/>
      <c r="DF68" s="507"/>
      <c r="DG68" s="507"/>
      <c r="DH68" s="507"/>
      <c r="DI68" s="507"/>
      <c r="DJ68" s="507"/>
      <c r="DK68" s="507"/>
      <c r="DL68" s="508"/>
      <c r="DM68" s="508"/>
      <c r="DO68" s="91">
        <v>50</v>
      </c>
      <c r="DP68" s="504"/>
      <c r="DQ68" s="505"/>
      <c r="DR68" s="505"/>
      <c r="DS68" s="505"/>
      <c r="DT68" s="505"/>
      <c r="DU68" s="506"/>
      <c r="DV68" s="507"/>
      <c r="DW68" s="507"/>
      <c r="DX68" s="507"/>
      <c r="DY68" s="507"/>
      <c r="DZ68" s="507"/>
      <c r="EA68" s="507"/>
      <c r="EB68" s="507"/>
      <c r="EC68" s="507"/>
      <c r="ED68" s="507"/>
      <c r="EE68" s="507"/>
      <c r="EF68" s="507"/>
      <c r="EG68" s="507"/>
      <c r="EH68" s="507"/>
      <c r="EI68" s="508"/>
      <c r="EJ68" s="508"/>
      <c r="EM68" s="91">
        <v>58</v>
      </c>
      <c r="EN68" s="504"/>
      <c r="EO68" s="505"/>
      <c r="EP68" s="505"/>
      <c r="EQ68" s="505"/>
      <c r="ER68" s="505"/>
      <c r="ES68" s="506"/>
      <c r="ET68" s="507"/>
      <c r="EU68" s="507"/>
      <c r="EV68" s="507"/>
      <c r="EW68" s="507"/>
      <c r="EX68" s="507"/>
      <c r="EY68" s="507"/>
      <c r="EZ68" s="507"/>
      <c r="FA68" s="507"/>
      <c r="FB68" s="507"/>
      <c r="FC68" s="507"/>
      <c r="FD68" s="507"/>
      <c r="FE68" s="507"/>
      <c r="FF68" s="507"/>
      <c r="FG68" s="508"/>
      <c r="FH68" s="508"/>
      <c r="FJ68" s="91">
        <v>50</v>
      </c>
      <c r="FK68" s="504"/>
      <c r="FL68" s="505"/>
      <c r="FM68" s="505"/>
      <c r="FN68" s="505"/>
      <c r="FO68" s="505"/>
      <c r="FP68" s="506"/>
      <c r="FQ68" s="507"/>
      <c r="FR68" s="507"/>
      <c r="FS68" s="507"/>
      <c r="FT68" s="507"/>
      <c r="FU68" s="507"/>
      <c r="FV68" s="507"/>
      <c r="FW68" s="507"/>
      <c r="FX68" s="507"/>
      <c r="FY68" s="507"/>
      <c r="FZ68" s="507"/>
      <c r="GA68" s="507"/>
      <c r="GB68" s="507"/>
      <c r="GC68" s="507"/>
      <c r="GD68" s="508"/>
      <c r="GE68" s="508"/>
      <c r="GH68" s="91">
        <v>58</v>
      </c>
      <c r="GI68" s="504"/>
      <c r="GJ68" s="505"/>
      <c r="GK68" s="505"/>
      <c r="GL68" s="505"/>
      <c r="GM68" s="505"/>
      <c r="GN68" s="506"/>
      <c r="GO68" s="507"/>
      <c r="GP68" s="507"/>
      <c r="GQ68" s="507"/>
      <c r="GR68" s="507"/>
      <c r="GS68" s="507"/>
      <c r="GT68" s="507"/>
      <c r="GU68" s="507"/>
      <c r="GV68" s="507"/>
      <c r="GW68" s="507"/>
      <c r="GX68" s="507"/>
      <c r="GY68" s="507"/>
      <c r="GZ68" s="507"/>
      <c r="HA68" s="507"/>
      <c r="HB68" s="508"/>
      <c r="HC68" s="508"/>
      <c r="HE68" s="91">
        <v>50</v>
      </c>
      <c r="HF68" s="504"/>
      <c r="HG68" s="505"/>
      <c r="HH68" s="505"/>
      <c r="HI68" s="505"/>
      <c r="HJ68" s="505"/>
      <c r="HK68" s="506"/>
      <c r="HL68" s="507"/>
      <c r="HM68" s="507"/>
      <c r="HN68" s="507"/>
      <c r="HO68" s="507"/>
      <c r="HP68" s="507"/>
      <c r="HQ68" s="507"/>
      <c r="HR68" s="507"/>
      <c r="HS68" s="507"/>
      <c r="HT68" s="507"/>
      <c r="HU68" s="507"/>
      <c r="HV68" s="507"/>
      <c r="HW68" s="507"/>
      <c r="HX68" s="507"/>
      <c r="HY68" s="508"/>
      <c r="HZ68" s="508"/>
    </row>
    <row r="69" spans="2:234" ht="17.149999999999999" customHeight="1" x14ac:dyDescent="0.25">
      <c r="B69" s="89">
        <v>59</v>
      </c>
      <c r="C69" s="499"/>
      <c r="D69" s="500"/>
      <c r="E69" s="500"/>
      <c r="F69" s="500"/>
      <c r="G69" s="500"/>
      <c r="H69" s="501"/>
      <c r="I69" s="502"/>
      <c r="J69" s="502"/>
      <c r="K69" s="502"/>
      <c r="L69" s="502"/>
      <c r="M69" s="502"/>
      <c r="N69" s="502"/>
      <c r="O69" s="502"/>
      <c r="P69" s="502"/>
      <c r="Q69" s="502"/>
      <c r="R69" s="502"/>
      <c r="S69" s="502"/>
      <c r="T69" s="502"/>
      <c r="U69" s="502"/>
      <c r="V69" s="503"/>
      <c r="W69" s="503"/>
      <c r="AW69" s="89">
        <v>59</v>
      </c>
      <c r="AX69" s="499"/>
      <c r="AY69" s="500"/>
      <c r="AZ69" s="500"/>
      <c r="BA69" s="500"/>
      <c r="BB69" s="500"/>
      <c r="BC69" s="501"/>
      <c r="BD69" s="502"/>
      <c r="BE69" s="502"/>
      <c r="BF69" s="502"/>
      <c r="BG69" s="502"/>
      <c r="BH69" s="502"/>
      <c r="BI69" s="502"/>
      <c r="BJ69" s="502"/>
      <c r="BK69" s="502"/>
      <c r="BL69" s="502"/>
      <c r="BM69" s="502"/>
      <c r="BN69" s="502"/>
      <c r="BO69" s="502"/>
      <c r="BP69" s="502"/>
      <c r="BQ69" s="503"/>
      <c r="BR69" s="503"/>
      <c r="CR69" s="89">
        <v>59</v>
      </c>
      <c r="CS69" s="499"/>
      <c r="CT69" s="500"/>
      <c r="CU69" s="500"/>
      <c r="CV69" s="500"/>
      <c r="CW69" s="500"/>
      <c r="CX69" s="501"/>
      <c r="CY69" s="502"/>
      <c r="CZ69" s="502"/>
      <c r="DA69" s="502"/>
      <c r="DB69" s="502"/>
      <c r="DC69" s="502"/>
      <c r="DD69" s="502"/>
      <c r="DE69" s="502"/>
      <c r="DF69" s="502"/>
      <c r="DG69" s="502"/>
      <c r="DH69" s="502"/>
      <c r="DI69" s="502"/>
      <c r="DJ69" s="502"/>
      <c r="DK69" s="502"/>
      <c r="DL69" s="503"/>
      <c r="DM69" s="503"/>
      <c r="EM69" s="89">
        <v>59</v>
      </c>
      <c r="EN69" s="499"/>
      <c r="EO69" s="500"/>
      <c r="EP69" s="500"/>
      <c r="EQ69" s="500"/>
      <c r="ER69" s="500"/>
      <c r="ES69" s="501"/>
      <c r="ET69" s="502"/>
      <c r="EU69" s="502"/>
      <c r="EV69" s="502"/>
      <c r="EW69" s="502"/>
      <c r="EX69" s="502"/>
      <c r="EY69" s="502"/>
      <c r="EZ69" s="502"/>
      <c r="FA69" s="502"/>
      <c r="FB69" s="502"/>
      <c r="FC69" s="502"/>
      <c r="FD69" s="502"/>
      <c r="FE69" s="502"/>
      <c r="FF69" s="502"/>
      <c r="FG69" s="503"/>
      <c r="FH69" s="503"/>
      <c r="GH69" s="89">
        <v>59</v>
      </c>
      <c r="GI69" s="499"/>
      <c r="GJ69" s="500"/>
      <c r="GK69" s="500"/>
      <c r="GL69" s="500"/>
      <c r="GM69" s="500"/>
      <c r="GN69" s="501"/>
      <c r="GO69" s="502"/>
      <c r="GP69" s="502"/>
      <c r="GQ69" s="502"/>
      <c r="GR69" s="502"/>
      <c r="GS69" s="502"/>
      <c r="GT69" s="502"/>
      <c r="GU69" s="502"/>
      <c r="GV69" s="502"/>
      <c r="GW69" s="502"/>
      <c r="GX69" s="502"/>
      <c r="GY69" s="502"/>
      <c r="GZ69" s="502"/>
      <c r="HA69" s="502"/>
      <c r="HB69" s="503"/>
      <c r="HC69" s="503"/>
    </row>
    <row r="70" spans="2:234" ht="17.149999999999999" customHeight="1" x14ac:dyDescent="0.25">
      <c r="B70" s="91">
        <v>60</v>
      </c>
      <c r="C70" s="504"/>
      <c r="D70" s="505"/>
      <c r="E70" s="505"/>
      <c r="F70" s="505"/>
      <c r="G70" s="505"/>
      <c r="H70" s="506"/>
      <c r="I70" s="507"/>
      <c r="J70" s="507"/>
      <c r="K70" s="507"/>
      <c r="L70" s="507"/>
      <c r="M70" s="507"/>
      <c r="N70" s="507"/>
      <c r="O70" s="507"/>
      <c r="P70" s="507"/>
      <c r="Q70" s="507"/>
      <c r="R70" s="507"/>
      <c r="S70" s="507"/>
      <c r="T70" s="507"/>
      <c r="U70" s="507"/>
      <c r="V70" s="508"/>
      <c r="W70" s="508"/>
      <c r="Y70" s="509" t="str">
        <f>IF(C3="","",C3&amp;"的杂物间")</f>
        <v/>
      </c>
      <c r="Z70" s="509"/>
      <c r="AA70" s="509"/>
      <c r="AB70" s="509"/>
      <c r="AC70" s="509"/>
      <c r="AD70" s="509"/>
      <c r="AE70" s="509"/>
      <c r="AF70" s="509"/>
      <c r="AG70" s="509"/>
      <c r="AH70" s="509"/>
      <c r="AI70" s="509"/>
      <c r="AJ70" s="509"/>
      <c r="AK70" s="509"/>
      <c r="AL70" s="509"/>
      <c r="AM70" s="509"/>
      <c r="AN70" s="509"/>
      <c r="AO70" s="509"/>
      <c r="AP70" s="509"/>
      <c r="AQ70" s="509"/>
      <c r="AR70" s="509"/>
      <c r="AS70" s="509"/>
      <c r="AT70" s="509"/>
      <c r="AW70" s="91">
        <v>60</v>
      </c>
      <c r="AX70" s="504"/>
      <c r="AY70" s="505"/>
      <c r="AZ70" s="505"/>
      <c r="BA70" s="505"/>
      <c r="BB70" s="505"/>
      <c r="BC70" s="506"/>
      <c r="BD70" s="507"/>
      <c r="BE70" s="507"/>
      <c r="BF70" s="507"/>
      <c r="BG70" s="507"/>
      <c r="BH70" s="507"/>
      <c r="BI70" s="507"/>
      <c r="BJ70" s="507"/>
      <c r="BK70" s="507"/>
      <c r="BL70" s="507"/>
      <c r="BM70" s="507"/>
      <c r="BN70" s="507"/>
      <c r="BO70" s="507"/>
      <c r="BP70" s="507"/>
      <c r="BQ70" s="508"/>
      <c r="BR70" s="508"/>
      <c r="BT70" s="509" t="str">
        <f>IF(C4="","",C4&amp;"的杂物间")</f>
        <v/>
      </c>
      <c r="BU70" s="509"/>
      <c r="BV70" s="509"/>
      <c r="BW70" s="509"/>
      <c r="BX70" s="509"/>
      <c r="BY70" s="509"/>
      <c r="BZ70" s="509"/>
      <c r="CA70" s="509"/>
      <c r="CB70" s="509"/>
      <c r="CC70" s="509"/>
      <c r="CD70" s="509"/>
      <c r="CE70" s="509"/>
      <c r="CF70" s="509"/>
      <c r="CG70" s="509"/>
      <c r="CH70" s="509"/>
      <c r="CI70" s="509"/>
      <c r="CJ70" s="509"/>
      <c r="CK70" s="509"/>
      <c r="CL70" s="509"/>
      <c r="CM70" s="509"/>
      <c r="CN70" s="509"/>
      <c r="CO70" s="509"/>
      <c r="CR70" s="91">
        <v>60</v>
      </c>
      <c r="CS70" s="504"/>
      <c r="CT70" s="505"/>
      <c r="CU70" s="505"/>
      <c r="CV70" s="505"/>
      <c r="CW70" s="505"/>
      <c r="CX70" s="506"/>
      <c r="CY70" s="507"/>
      <c r="CZ70" s="507"/>
      <c r="DA70" s="507"/>
      <c r="DB70" s="507"/>
      <c r="DC70" s="507"/>
      <c r="DD70" s="507"/>
      <c r="DE70" s="507"/>
      <c r="DF70" s="507"/>
      <c r="DG70" s="507"/>
      <c r="DH70" s="507"/>
      <c r="DI70" s="507"/>
      <c r="DJ70" s="507"/>
      <c r="DK70" s="507"/>
      <c r="DL70" s="508"/>
      <c r="DM70" s="508"/>
      <c r="DO70" s="509" t="str">
        <f>IF(C5="","",C5&amp;"的杂物间")</f>
        <v/>
      </c>
      <c r="DP70" s="509"/>
      <c r="DQ70" s="509"/>
      <c r="DR70" s="509"/>
      <c r="DS70" s="509"/>
      <c r="DT70" s="509"/>
      <c r="DU70" s="509"/>
      <c r="DV70" s="509"/>
      <c r="DW70" s="509"/>
      <c r="DX70" s="509"/>
      <c r="DY70" s="509"/>
      <c r="DZ70" s="509"/>
      <c r="EA70" s="509"/>
      <c r="EB70" s="509"/>
      <c r="EC70" s="509"/>
      <c r="ED70" s="509"/>
      <c r="EE70" s="509"/>
      <c r="EF70" s="509"/>
      <c r="EG70" s="509"/>
      <c r="EH70" s="509"/>
      <c r="EI70" s="509"/>
      <c r="EJ70" s="509"/>
      <c r="EM70" s="91">
        <v>60</v>
      </c>
      <c r="EN70" s="504"/>
      <c r="EO70" s="505"/>
      <c r="EP70" s="505"/>
      <c r="EQ70" s="505"/>
      <c r="ER70" s="505"/>
      <c r="ES70" s="506"/>
      <c r="ET70" s="507"/>
      <c r="EU70" s="507"/>
      <c r="EV70" s="507"/>
      <c r="EW70" s="507"/>
      <c r="EX70" s="507"/>
      <c r="EY70" s="507"/>
      <c r="EZ70" s="507"/>
      <c r="FA70" s="507"/>
      <c r="FB70" s="507"/>
      <c r="FC70" s="507"/>
      <c r="FD70" s="507"/>
      <c r="FE70" s="507"/>
      <c r="FF70" s="507"/>
      <c r="FG70" s="508"/>
      <c r="FH70" s="508"/>
      <c r="FJ70" s="509" t="str">
        <f>IF(C6="","",C6&amp;"的杂物间")</f>
        <v/>
      </c>
      <c r="FK70" s="509"/>
      <c r="FL70" s="509"/>
      <c r="FM70" s="509"/>
      <c r="FN70" s="509"/>
      <c r="FO70" s="509"/>
      <c r="FP70" s="509"/>
      <c r="FQ70" s="509"/>
      <c r="FR70" s="509"/>
      <c r="FS70" s="509"/>
      <c r="FT70" s="509"/>
      <c r="FU70" s="509"/>
      <c r="FV70" s="509"/>
      <c r="FW70" s="509"/>
      <c r="FX70" s="509"/>
      <c r="FY70" s="509"/>
      <c r="FZ70" s="509"/>
      <c r="GA70" s="509"/>
      <c r="GB70" s="509"/>
      <c r="GC70" s="509"/>
      <c r="GD70" s="509"/>
      <c r="GE70" s="509"/>
      <c r="GH70" s="91">
        <v>60</v>
      </c>
      <c r="GI70" s="504"/>
      <c r="GJ70" s="505"/>
      <c r="GK70" s="505"/>
      <c r="GL70" s="505"/>
      <c r="GM70" s="505"/>
      <c r="GN70" s="506"/>
      <c r="GO70" s="507"/>
      <c r="GP70" s="507"/>
      <c r="GQ70" s="507"/>
      <c r="GR70" s="507"/>
      <c r="GS70" s="507"/>
      <c r="GT70" s="507"/>
      <c r="GU70" s="507"/>
      <c r="GV70" s="507"/>
      <c r="GW70" s="507"/>
      <c r="GX70" s="507"/>
      <c r="GY70" s="507"/>
      <c r="GZ70" s="507"/>
      <c r="HA70" s="507"/>
      <c r="HB70" s="508"/>
      <c r="HC70" s="508"/>
      <c r="HE70" s="509" t="str">
        <f>IF(C7="","",C7&amp;"的杂物间")</f>
        <v/>
      </c>
      <c r="HF70" s="509"/>
      <c r="HG70" s="509"/>
      <c r="HH70" s="509"/>
      <c r="HI70" s="509"/>
      <c r="HJ70" s="509"/>
      <c r="HK70" s="509"/>
      <c r="HL70" s="509"/>
      <c r="HM70" s="509"/>
      <c r="HN70" s="509"/>
      <c r="HO70" s="509"/>
      <c r="HP70" s="509"/>
      <c r="HQ70" s="509"/>
      <c r="HR70" s="509"/>
      <c r="HS70" s="509"/>
      <c r="HT70" s="509"/>
      <c r="HU70" s="509"/>
      <c r="HV70" s="509"/>
      <c r="HW70" s="509"/>
      <c r="HX70" s="509"/>
      <c r="HY70" s="509"/>
      <c r="HZ70" s="509"/>
    </row>
    <row r="71" spans="2:234" ht="17.149999999999999" customHeight="1" x14ac:dyDescent="0.3">
      <c r="B71" s="89">
        <v>61</v>
      </c>
      <c r="C71" s="499"/>
      <c r="D71" s="500"/>
      <c r="E71" s="500"/>
      <c r="F71" s="500"/>
      <c r="G71" s="500"/>
      <c r="H71" s="501"/>
      <c r="I71" s="502"/>
      <c r="J71" s="502"/>
      <c r="K71" s="502"/>
      <c r="L71" s="502"/>
      <c r="M71" s="502"/>
      <c r="N71" s="502"/>
      <c r="O71" s="502"/>
      <c r="P71" s="502"/>
      <c r="Q71" s="502"/>
      <c r="R71" s="502"/>
      <c r="S71" s="502"/>
      <c r="T71" s="502"/>
      <c r="U71" s="502"/>
      <c r="V71" s="503"/>
      <c r="W71" s="503"/>
      <c r="Y71" s="87"/>
      <c r="Z71" s="379" t="s">
        <v>106</v>
      </c>
      <c r="AA71" s="379"/>
      <c r="AB71" s="379"/>
      <c r="AC71" s="379"/>
      <c r="AD71" s="379"/>
      <c r="AE71" s="379"/>
      <c r="AF71" s="379" t="s">
        <v>199</v>
      </c>
      <c r="AG71" s="379"/>
      <c r="AH71" s="379"/>
      <c r="AI71" s="379"/>
      <c r="AJ71" s="379"/>
      <c r="AK71" s="379"/>
      <c r="AL71" s="379"/>
      <c r="AM71" s="379"/>
      <c r="AN71" s="379"/>
      <c r="AO71" s="379"/>
      <c r="AP71" s="379"/>
      <c r="AQ71" s="379"/>
      <c r="AR71" s="379"/>
      <c r="AS71" s="379" t="s">
        <v>3081</v>
      </c>
      <c r="AT71" s="379"/>
      <c r="AW71" s="89">
        <v>61</v>
      </c>
      <c r="AX71" s="499"/>
      <c r="AY71" s="500"/>
      <c r="AZ71" s="500"/>
      <c r="BA71" s="500"/>
      <c r="BB71" s="500"/>
      <c r="BC71" s="501"/>
      <c r="BD71" s="502"/>
      <c r="BE71" s="502"/>
      <c r="BF71" s="502"/>
      <c r="BG71" s="502"/>
      <c r="BH71" s="502"/>
      <c r="BI71" s="502"/>
      <c r="BJ71" s="502"/>
      <c r="BK71" s="502"/>
      <c r="BL71" s="502"/>
      <c r="BM71" s="502"/>
      <c r="BN71" s="502"/>
      <c r="BO71" s="502"/>
      <c r="BP71" s="502"/>
      <c r="BQ71" s="503"/>
      <c r="BR71" s="503"/>
      <c r="BT71" s="87"/>
      <c r="BU71" s="379" t="s">
        <v>106</v>
      </c>
      <c r="BV71" s="379"/>
      <c r="BW71" s="379"/>
      <c r="BX71" s="379"/>
      <c r="BY71" s="379"/>
      <c r="BZ71" s="379"/>
      <c r="CA71" s="379" t="s">
        <v>199</v>
      </c>
      <c r="CB71" s="379"/>
      <c r="CC71" s="379"/>
      <c r="CD71" s="379"/>
      <c r="CE71" s="379"/>
      <c r="CF71" s="379"/>
      <c r="CG71" s="379"/>
      <c r="CH71" s="379"/>
      <c r="CI71" s="379"/>
      <c r="CJ71" s="379"/>
      <c r="CK71" s="379"/>
      <c r="CL71" s="379"/>
      <c r="CM71" s="379"/>
      <c r="CN71" s="379" t="s">
        <v>3081</v>
      </c>
      <c r="CO71" s="379"/>
      <c r="CR71" s="89">
        <v>61</v>
      </c>
      <c r="CS71" s="499"/>
      <c r="CT71" s="500"/>
      <c r="CU71" s="500"/>
      <c r="CV71" s="500"/>
      <c r="CW71" s="500"/>
      <c r="CX71" s="501"/>
      <c r="CY71" s="502"/>
      <c r="CZ71" s="502"/>
      <c r="DA71" s="502"/>
      <c r="DB71" s="502"/>
      <c r="DC71" s="502"/>
      <c r="DD71" s="502"/>
      <c r="DE71" s="502"/>
      <c r="DF71" s="502"/>
      <c r="DG71" s="502"/>
      <c r="DH71" s="502"/>
      <c r="DI71" s="502"/>
      <c r="DJ71" s="502"/>
      <c r="DK71" s="502"/>
      <c r="DL71" s="503"/>
      <c r="DM71" s="503"/>
      <c r="DO71" s="87"/>
      <c r="DP71" s="379" t="s">
        <v>106</v>
      </c>
      <c r="DQ71" s="379"/>
      <c r="DR71" s="379"/>
      <c r="DS71" s="379"/>
      <c r="DT71" s="379"/>
      <c r="DU71" s="379"/>
      <c r="DV71" s="379" t="s">
        <v>199</v>
      </c>
      <c r="DW71" s="379"/>
      <c r="DX71" s="379"/>
      <c r="DY71" s="379"/>
      <c r="DZ71" s="379"/>
      <c r="EA71" s="379"/>
      <c r="EB71" s="379"/>
      <c r="EC71" s="379"/>
      <c r="ED71" s="379"/>
      <c r="EE71" s="379"/>
      <c r="EF71" s="379"/>
      <c r="EG71" s="379"/>
      <c r="EH71" s="379"/>
      <c r="EI71" s="379" t="s">
        <v>3081</v>
      </c>
      <c r="EJ71" s="379"/>
      <c r="EM71" s="89">
        <v>61</v>
      </c>
      <c r="EN71" s="499"/>
      <c r="EO71" s="500"/>
      <c r="EP71" s="500"/>
      <c r="EQ71" s="500"/>
      <c r="ER71" s="500"/>
      <c r="ES71" s="501"/>
      <c r="ET71" s="502"/>
      <c r="EU71" s="502"/>
      <c r="EV71" s="502"/>
      <c r="EW71" s="502"/>
      <c r="EX71" s="502"/>
      <c r="EY71" s="502"/>
      <c r="EZ71" s="502"/>
      <c r="FA71" s="502"/>
      <c r="FB71" s="502"/>
      <c r="FC71" s="502"/>
      <c r="FD71" s="502"/>
      <c r="FE71" s="502"/>
      <c r="FF71" s="502"/>
      <c r="FG71" s="503"/>
      <c r="FH71" s="503"/>
      <c r="FJ71" s="87"/>
      <c r="FK71" s="379" t="s">
        <v>106</v>
      </c>
      <c r="FL71" s="379"/>
      <c r="FM71" s="379"/>
      <c r="FN71" s="379"/>
      <c r="FO71" s="379"/>
      <c r="FP71" s="379"/>
      <c r="FQ71" s="379" t="s">
        <v>199</v>
      </c>
      <c r="FR71" s="379"/>
      <c r="FS71" s="379"/>
      <c r="FT71" s="379"/>
      <c r="FU71" s="379"/>
      <c r="FV71" s="379"/>
      <c r="FW71" s="379"/>
      <c r="FX71" s="379"/>
      <c r="FY71" s="379"/>
      <c r="FZ71" s="379"/>
      <c r="GA71" s="379"/>
      <c r="GB71" s="379"/>
      <c r="GC71" s="379"/>
      <c r="GD71" s="379" t="s">
        <v>3081</v>
      </c>
      <c r="GE71" s="379"/>
      <c r="GH71" s="89">
        <v>61</v>
      </c>
      <c r="GI71" s="499"/>
      <c r="GJ71" s="500"/>
      <c r="GK71" s="500"/>
      <c r="GL71" s="500"/>
      <c r="GM71" s="500"/>
      <c r="GN71" s="501"/>
      <c r="GO71" s="502"/>
      <c r="GP71" s="502"/>
      <c r="GQ71" s="502"/>
      <c r="GR71" s="502"/>
      <c r="GS71" s="502"/>
      <c r="GT71" s="502"/>
      <c r="GU71" s="502"/>
      <c r="GV71" s="502"/>
      <c r="GW71" s="502"/>
      <c r="GX71" s="502"/>
      <c r="GY71" s="502"/>
      <c r="GZ71" s="502"/>
      <c r="HA71" s="502"/>
      <c r="HB71" s="503"/>
      <c r="HC71" s="503"/>
      <c r="HE71" s="87"/>
      <c r="HF71" s="379" t="s">
        <v>106</v>
      </c>
      <c r="HG71" s="379"/>
      <c r="HH71" s="379"/>
      <c r="HI71" s="379"/>
      <c r="HJ71" s="379"/>
      <c r="HK71" s="379"/>
      <c r="HL71" s="379" t="s">
        <v>199</v>
      </c>
      <c r="HM71" s="379"/>
      <c r="HN71" s="379"/>
      <c r="HO71" s="379"/>
      <c r="HP71" s="379"/>
      <c r="HQ71" s="379"/>
      <c r="HR71" s="379"/>
      <c r="HS71" s="379"/>
      <c r="HT71" s="379"/>
      <c r="HU71" s="379"/>
      <c r="HV71" s="379"/>
      <c r="HW71" s="379"/>
      <c r="HX71" s="379"/>
      <c r="HY71" s="379" t="s">
        <v>3081</v>
      </c>
      <c r="HZ71" s="379"/>
    </row>
    <row r="72" spans="2:234" ht="17.149999999999999" customHeight="1" x14ac:dyDescent="0.25">
      <c r="B72" s="91">
        <v>62</v>
      </c>
      <c r="C72" s="504"/>
      <c r="D72" s="505"/>
      <c r="E72" s="505"/>
      <c r="F72" s="505"/>
      <c r="G72" s="505"/>
      <c r="H72" s="506"/>
      <c r="I72" s="507"/>
      <c r="J72" s="507"/>
      <c r="K72" s="507"/>
      <c r="L72" s="507"/>
      <c r="M72" s="507"/>
      <c r="N72" s="507"/>
      <c r="O72" s="507"/>
      <c r="P72" s="507"/>
      <c r="Q72" s="507"/>
      <c r="R72" s="507"/>
      <c r="S72" s="507"/>
      <c r="T72" s="507"/>
      <c r="U72" s="507"/>
      <c r="V72" s="508"/>
      <c r="W72" s="508"/>
      <c r="Y72" s="89">
        <v>1</v>
      </c>
      <c r="Z72" s="499"/>
      <c r="AA72" s="500"/>
      <c r="AB72" s="500"/>
      <c r="AC72" s="500"/>
      <c r="AD72" s="500"/>
      <c r="AE72" s="501"/>
      <c r="AF72" s="502"/>
      <c r="AG72" s="502"/>
      <c r="AH72" s="502"/>
      <c r="AI72" s="502"/>
      <c r="AJ72" s="502"/>
      <c r="AK72" s="502"/>
      <c r="AL72" s="502"/>
      <c r="AM72" s="502"/>
      <c r="AN72" s="502"/>
      <c r="AO72" s="502"/>
      <c r="AP72" s="502"/>
      <c r="AQ72" s="502"/>
      <c r="AR72" s="502"/>
      <c r="AS72" s="503"/>
      <c r="AT72" s="503"/>
      <c r="AW72" s="91">
        <v>62</v>
      </c>
      <c r="AX72" s="504"/>
      <c r="AY72" s="505"/>
      <c r="AZ72" s="505"/>
      <c r="BA72" s="505"/>
      <c r="BB72" s="505"/>
      <c r="BC72" s="506"/>
      <c r="BD72" s="507"/>
      <c r="BE72" s="507"/>
      <c r="BF72" s="507"/>
      <c r="BG72" s="507"/>
      <c r="BH72" s="507"/>
      <c r="BI72" s="507"/>
      <c r="BJ72" s="507"/>
      <c r="BK72" s="507"/>
      <c r="BL72" s="507"/>
      <c r="BM72" s="507"/>
      <c r="BN72" s="507"/>
      <c r="BO72" s="507"/>
      <c r="BP72" s="507"/>
      <c r="BQ72" s="508"/>
      <c r="BR72" s="508"/>
      <c r="BT72" s="89">
        <v>1</v>
      </c>
      <c r="BU72" s="499"/>
      <c r="BV72" s="500"/>
      <c r="BW72" s="500"/>
      <c r="BX72" s="500"/>
      <c r="BY72" s="500"/>
      <c r="BZ72" s="501"/>
      <c r="CA72" s="502"/>
      <c r="CB72" s="502"/>
      <c r="CC72" s="502"/>
      <c r="CD72" s="502"/>
      <c r="CE72" s="502"/>
      <c r="CF72" s="502"/>
      <c r="CG72" s="502"/>
      <c r="CH72" s="502"/>
      <c r="CI72" s="502"/>
      <c r="CJ72" s="502"/>
      <c r="CK72" s="502"/>
      <c r="CL72" s="502"/>
      <c r="CM72" s="502"/>
      <c r="CN72" s="503"/>
      <c r="CO72" s="503"/>
      <c r="CR72" s="91">
        <v>62</v>
      </c>
      <c r="CS72" s="504"/>
      <c r="CT72" s="505"/>
      <c r="CU72" s="505"/>
      <c r="CV72" s="505"/>
      <c r="CW72" s="505"/>
      <c r="CX72" s="506"/>
      <c r="CY72" s="507"/>
      <c r="CZ72" s="507"/>
      <c r="DA72" s="507"/>
      <c r="DB72" s="507"/>
      <c r="DC72" s="507"/>
      <c r="DD72" s="507"/>
      <c r="DE72" s="507"/>
      <c r="DF72" s="507"/>
      <c r="DG72" s="507"/>
      <c r="DH72" s="507"/>
      <c r="DI72" s="507"/>
      <c r="DJ72" s="507"/>
      <c r="DK72" s="507"/>
      <c r="DL72" s="508"/>
      <c r="DM72" s="508"/>
      <c r="DO72" s="89">
        <v>1</v>
      </c>
      <c r="DP72" s="499"/>
      <c r="DQ72" s="500"/>
      <c r="DR72" s="500"/>
      <c r="DS72" s="500"/>
      <c r="DT72" s="500"/>
      <c r="DU72" s="501"/>
      <c r="DV72" s="502"/>
      <c r="DW72" s="502"/>
      <c r="DX72" s="502"/>
      <c r="DY72" s="502"/>
      <c r="DZ72" s="502"/>
      <c r="EA72" s="502"/>
      <c r="EB72" s="502"/>
      <c r="EC72" s="502"/>
      <c r="ED72" s="502"/>
      <c r="EE72" s="502"/>
      <c r="EF72" s="502"/>
      <c r="EG72" s="502"/>
      <c r="EH72" s="502"/>
      <c r="EI72" s="503"/>
      <c r="EJ72" s="503"/>
      <c r="EM72" s="91">
        <v>62</v>
      </c>
      <c r="EN72" s="504"/>
      <c r="EO72" s="505"/>
      <c r="EP72" s="505"/>
      <c r="EQ72" s="505"/>
      <c r="ER72" s="505"/>
      <c r="ES72" s="506"/>
      <c r="ET72" s="507"/>
      <c r="EU72" s="507"/>
      <c r="EV72" s="507"/>
      <c r="EW72" s="507"/>
      <c r="EX72" s="507"/>
      <c r="EY72" s="507"/>
      <c r="EZ72" s="507"/>
      <c r="FA72" s="507"/>
      <c r="FB72" s="507"/>
      <c r="FC72" s="507"/>
      <c r="FD72" s="507"/>
      <c r="FE72" s="507"/>
      <c r="FF72" s="507"/>
      <c r="FG72" s="508"/>
      <c r="FH72" s="508"/>
      <c r="FJ72" s="89">
        <v>1</v>
      </c>
      <c r="FK72" s="499"/>
      <c r="FL72" s="500"/>
      <c r="FM72" s="500"/>
      <c r="FN72" s="500"/>
      <c r="FO72" s="500"/>
      <c r="FP72" s="501"/>
      <c r="FQ72" s="502"/>
      <c r="FR72" s="502"/>
      <c r="FS72" s="502"/>
      <c r="FT72" s="502"/>
      <c r="FU72" s="502"/>
      <c r="FV72" s="502"/>
      <c r="FW72" s="502"/>
      <c r="FX72" s="502"/>
      <c r="FY72" s="502"/>
      <c r="FZ72" s="502"/>
      <c r="GA72" s="502"/>
      <c r="GB72" s="502"/>
      <c r="GC72" s="502"/>
      <c r="GD72" s="503"/>
      <c r="GE72" s="503"/>
      <c r="GH72" s="91">
        <v>62</v>
      </c>
      <c r="GI72" s="504"/>
      <c r="GJ72" s="505"/>
      <c r="GK72" s="505"/>
      <c r="GL72" s="505"/>
      <c r="GM72" s="505"/>
      <c r="GN72" s="506"/>
      <c r="GO72" s="507"/>
      <c r="GP72" s="507"/>
      <c r="GQ72" s="507"/>
      <c r="GR72" s="507"/>
      <c r="GS72" s="507"/>
      <c r="GT72" s="507"/>
      <c r="GU72" s="507"/>
      <c r="GV72" s="507"/>
      <c r="GW72" s="507"/>
      <c r="GX72" s="507"/>
      <c r="GY72" s="507"/>
      <c r="GZ72" s="507"/>
      <c r="HA72" s="507"/>
      <c r="HB72" s="508"/>
      <c r="HC72" s="508"/>
      <c r="HE72" s="89">
        <v>1</v>
      </c>
      <c r="HF72" s="499"/>
      <c r="HG72" s="500"/>
      <c r="HH72" s="500"/>
      <c r="HI72" s="500"/>
      <c r="HJ72" s="500"/>
      <c r="HK72" s="501"/>
      <c r="HL72" s="502"/>
      <c r="HM72" s="502"/>
      <c r="HN72" s="502"/>
      <c r="HO72" s="502"/>
      <c r="HP72" s="502"/>
      <c r="HQ72" s="502"/>
      <c r="HR72" s="502"/>
      <c r="HS72" s="502"/>
      <c r="HT72" s="502"/>
      <c r="HU72" s="502"/>
      <c r="HV72" s="502"/>
      <c r="HW72" s="502"/>
      <c r="HX72" s="502"/>
      <c r="HY72" s="503"/>
      <c r="HZ72" s="503"/>
    </row>
    <row r="73" spans="2:234" ht="17.149999999999999" customHeight="1" x14ac:dyDescent="0.25">
      <c r="B73" s="89">
        <v>63</v>
      </c>
      <c r="C73" s="499"/>
      <c r="D73" s="500"/>
      <c r="E73" s="500"/>
      <c r="F73" s="500"/>
      <c r="G73" s="500"/>
      <c r="H73" s="501"/>
      <c r="I73" s="502"/>
      <c r="J73" s="502"/>
      <c r="K73" s="502"/>
      <c r="L73" s="502"/>
      <c r="M73" s="502"/>
      <c r="N73" s="502"/>
      <c r="O73" s="502"/>
      <c r="P73" s="502"/>
      <c r="Q73" s="502"/>
      <c r="R73" s="502"/>
      <c r="S73" s="502"/>
      <c r="T73" s="502"/>
      <c r="U73" s="502"/>
      <c r="V73" s="503"/>
      <c r="W73" s="503"/>
      <c r="Y73" s="91">
        <v>2</v>
      </c>
      <c r="Z73" s="504"/>
      <c r="AA73" s="505"/>
      <c r="AB73" s="505"/>
      <c r="AC73" s="505"/>
      <c r="AD73" s="505"/>
      <c r="AE73" s="506"/>
      <c r="AF73" s="507"/>
      <c r="AG73" s="507"/>
      <c r="AH73" s="507"/>
      <c r="AI73" s="507"/>
      <c r="AJ73" s="507"/>
      <c r="AK73" s="507"/>
      <c r="AL73" s="507"/>
      <c r="AM73" s="507"/>
      <c r="AN73" s="507"/>
      <c r="AO73" s="507"/>
      <c r="AP73" s="507"/>
      <c r="AQ73" s="507"/>
      <c r="AR73" s="507"/>
      <c r="AS73" s="508"/>
      <c r="AT73" s="508"/>
      <c r="AW73" s="89">
        <v>63</v>
      </c>
      <c r="AX73" s="499"/>
      <c r="AY73" s="500"/>
      <c r="AZ73" s="500"/>
      <c r="BA73" s="500"/>
      <c r="BB73" s="500"/>
      <c r="BC73" s="501"/>
      <c r="BD73" s="502"/>
      <c r="BE73" s="502"/>
      <c r="BF73" s="502"/>
      <c r="BG73" s="502"/>
      <c r="BH73" s="502"/>
      <c r="BI73" s="502"/>
      <c r="BJ73" s="502"/>
      <c r="BK73" s="502"/>
      <c r="BL73" s="502"/>
      <c r="BM73" s="502"/>
      <c r="BN73" s="502"/>
      <c r="BO73" s="502"/>
      <c r="BP73" s="502"/>
      <c r="BQ73" s="503"/>
      <c r="BR73" s="503"/>
      <c r="BT73" s="91">
        <v>2</v>
      </c>
      <c r="BU73" s="504"/>
      <c r="BV73" s="505"/>
      <c r="BW73" s="505"/>
      <c r="BX73" s="505"/>
      <c r="BY73" s="505"/>
      <c r="BZ73" s="506"/>
      <c r="CA73" s="507"/>
      <c r="CB73" s="507"/>
      <c r="CC73" s="507"/>
      <c r="CD73" s="507"/>
      <c r="CE73" s="507"/>
      <c r="CF73" s="507"/>
      <c r="CG73" s="507"/>
      <c r="CH73" s="507"/>
      <c r="CI73" s="507"/>
      <c r="CJ73" s="507"/>
      <c r="CK73" s="507"/>
      <c r="CL73" s="507"/>
      <c r="CM73" s="507"/>
      <c r="CN73" s="508"/>
      <c r="CO73" s="508"/>
      <c r="CR73" s="89">
        <v>63</v>
      </c>
      <c r="CS73" s="499"/>
      <c r="CT73" s="500"/>
      <c r="CU73" s="500"/>
      <c r="CV73" s="500"/>
      <c r="CW73" s="500"/>
      <c r="CX73" s="501"/>
      <c r="CY73" s="502"/>
      <c r="CZ73" s="502"/>
      <c r="DA73" s="502"/>
      <c r="DB73" s="502"/>
      <c r="DC73" s="502"/>
      <c r="DD73" s="502"/>
      <c r="DE73" s="502"/>
      <c r="DF73" s="502"/>
      <c r="DG73" s="502"/>
      <c r="DH73" s="502"/>
      <c r="DI73" s="502"/>
      <c r="DJ73" s="502"/>
      <c r="DK73" s="502"/>
      <c r="DL73" s="503"/>
      <c r="DM73" s="503"/>
      <c r="DO73" s="91">
        <v>2</v>
      </c>
      <c r="DP73" s="504"/>
      <c r="DQ73" s="505"/>
      <c r="DR73" s="505"/>
      <c r="DS73" s="505"/>
      <c r="DT73" s="505"/>
      <c r="DU73" s="506"/>
      <c r="DV73" s="507"/>
      <c r="DW73" s="507"/>
      <c r="DX73" s="507"/>
      <c r="DY73" s="507"/>
      <c r="DZ73" s="507"/>
      <c r="EA73" s="507"/>
      <c r="EB73" s="507"/>
      <c r="EC73" s="507"/>
      <c r="ED73" s="507"/>
      <c r="EE73" s="507"/>
      <c r="EF73" s="507"/>
      <c r="EG73" s="507"/>
      <c r="EH73" s="507"/>
      <c r="EI73" s="508"/>
      <c r="EJ73" s="508"/>
      <c r="EM73" s="89">
        <v>63</v>
      </c>
      <c r="EN73" s="499"/>
      <c r="EO73" s="500"/>
      <c r="EP73" s="500"/>
      <c r="EQ73" s="500"/>
      <c r="ER73" s="500"/>
      <c r="ES73" s="501"/>
      <c r="ET73" s="502"/>
      <c r="EU73" s="502"/>
      <c r="EV73" s="502"/>
      <c r="EW73" s="502"/>
      <c r="EX73" s="502"/>
      <c r="EY73" s="502"/>
      <c r="EZ73" s="502"/>
      <c r="FA73" s="502"/>
      <c r="FB73" s="502"/>
      <c r="FC73" s="502"/>
      <c r="FD73" s="502"/>
      <c r="FE73" s="502"/>
      <c r="FF73" s="502"/>
      <c r="FG73" s="503"/>
      <c r="FH73" s="503"/>
      <c r="FJ73" s="91">
        <v>2</v>
      </c>
      <c r="FK73" s="504"/>
      <c r="FL73" s="505"/>
      <c r="FM73" s="505"/>
      <c r="FN73" s="505"/>
      <c r="FO73" s="505"/>
      <c r="FP73" s="506"/>
      <c r="FQ73" s="507"/>
      <c r="FR73" s="507"/>
      <c r="FS73" s="507"/>
      <c r="FT73" s="507"/>
      <c r="FU73" s="507"/>
      <c r="FV73" s="507"/>
      <c r="FW73" s="507"/>
      <c r="FX73" s="507"/>
      <c r="FY73" s="507"/>
      <c r="FZ73" s="507"/>
      <c r="GA73" s="507"/>
      <c r="GB73" s="507"/>
      <c r="GC73" s="507"/>
      <c r="GD73" s="508"/>
      <c r="GE73" s="508"/>
      <c r="GH73" s="89">
        <v>63</v>
      </c>
      <c r="GI73" s="499"/>
      <c r="GJ73" s="500"/>
      <c r="GK73" s="500"/>
      <c r="GL73" s="500"/>
      <c r="GM73" s="500"/>
      <c r="GN73" s="501"/>
      <c r="GO73" s="502"/>
      <c r="GP73" s="502"/>
      <c r="GQ73" s="502"/>
      <c r="GR73" s="502"/>
      <c r="GS73" s="502"/>
      <c r="GT73" s="502"/>
      <c r="GU73" s="502"/>
      <c r="GV73" s="502"/>
      <c r="GW73" s="502"/>
      <c r="GX73" s="502"/>
      <c r="GY73" s="502"/>
      <c r="GZ73" s="502"/>
      <c r="HA73" s="502"/>
      <c r="HB73" s="503"/>
      <c r="HC73" s="503"/>
      <c r="HE73" s="91">
        <v>2</v>
      </c>
      <c r="HF73" s="504"/>
      <c r="HG73" s="505"/>
      <c r="HH73" s="505"/>
      <c r="HI73" s="505"/>
      <c r="HJ73" s="505"/>
      <c r="HK73" s="506"/>
      <c r="HL73" s="507"/>
      <c r="HM73" s="507"/>
      <c r="HN73" s="507"/>
      <c r="HO73" s="507"/>
      <c r="HP73" s="507"/>
      <c r="HQ73" s="507"/>
      <c r="HR73" s="507"/>
      <c r="HS73" s="507"/>
      <c r="HT73" s="507"/>
      <c r="HU73" s="507"/>
      <c r="HV73" s="507"/>
      <c r="HW73" s="507"/>
      <c r="HX73" s="507"/>
      <c r="HY73" s="508"/>
      <c r="HZ73" s="508"/>
    </row>
    <row r="74" spans="2:234" ht="17.149999999999999" customHeight="1" x14ac:dyDescent="0.25">
      <c r="B74" s="91">
        <v>64</v>
      </c>
      <c r="C74" s="504"/>
      <c r="D74" s="505"/>
      <c r="E74" s="505"/>
      <c r="F74" s="505"/>
      <c r="G74" s="505"/>
      <c r="H74" s="506"/>
      <c r="I74" s="507"/>
      <c r="J74" s="507"/>
      <c r="K74" s="507"/>
      <c r="L74" s="507"/>
      <c r="M74" s="507"/>
      <c r="N74" s="507"/>
      <c r="O74" s="507"/>
      <c r="P74" s="507"/>
      <c r="Q74" s="507"/>
      <c r="R74" s="507"/>
      <c r="S74" s="507"/>
      <c r="T74" s="507"/>
      <c r="U74" s="507"/>
      <c r="V74" s="508"/>
      <c r="W74" s="508"/>
      <c r="Y74" s="89">
        <v>3</v>
      </c>
      <c r="Z74" s="499"/>
      <c r="AA74" s="500"/>
      <c r="AB74" s="500"/>
      <c r="AC74" s="500"/>
      <c r="AD74" s="500"/>
      <c r="AE74" s="501"/>
      <c r="AF74" s="502"/>
      <c r="AG74" s="502"/>
      <c r="AH74" s="502"/>
      <c r="AI74" s="502"/>
      <c r="AJ74" s="502"/>
      <c r="AK74" s="502"/>
      <c r="AL74" s="502"/>
      <c r="AM74" s="502"/>
      <c r="AN74" s="502"/>
      <c r="AO74" s="502"/>
      <c r="AP74" s="502"/>
      <c r="AQ74" s="502"/>
      <c r="AR74" s="502"/>
      <c r="AS74" s="503"/>
      <c r="AT74" s="503"/>
      <c r="AW74" s="91">
        <v>64</v>
      </c>
      <c r="AX74" s="504"/>
      <c r="AY74" s="505"/>
      <c r="AZ74" s="505"/>
      <c r="BA74" s="505"/>
      <c r="BB74" s="505"/>
      <c r="BC74" s="506"/>
      <c r="BD74" s="507"/>
      <c r="BE74" s="507"/>
      <c r="BF74" s="507"/>
      <c r="BG74" s="507"/>
      <c r="BH74" s="507"/>
      <c r="BI74" s="507"/>
      <c r="BJ74" s="507"/>
      <c r="BK74" s="507"/>
      <c r="BL74" s="507"/>
      <c r="BM74" s="507"/>
      <c r="BN74" s="507"/>
      <c r="BO74" s="507"/>
      <c r="BP74" s="507"/>
      <c r="BQ74" s="508"/>
      <c r="BR74" s="508"/>
      <c r="BT74" s="89">
        <v>3</v>
      </c>
      <c r="BU74" s="499"/>
      <c r="BV74" s="500"/>
      <c r="BW74" s="500"/>
      <c r="BX74" s="500"/>
      <c r="BY74" s="500"/>
      <c r="BZ74" s="501"/>
      <c r="CA74" s="502"/>
      <c r="CB74" s="502"/>
      <c r="CC74" s="502"/>
      <c r="CD74" s="502"/>
      <c r="CE74" s="502"/>
      <c r="CF74" s="502"/>
      <c r="CG74" s="502"/>
      <c r="CH74" s="502"/>
      <c r="CI74" s="502"/>
      <c r="CJ74" s="502"/>
      <c r="CK74" s="502"/>
      <c r="CL74" s="502"/>
      <c r="CM74" s="502"/>
      <c r="CN74" s="503"/>
      <c r="CO74" s="503"/>
      <c r="CR74" s="91">
        <v>64</v>
      </c>
      <c r="CS74" s="504"/>
      <c r="CT74" s="505"/>
      <c r="CU74" s="505"/>
      <c r="CV74" s="505"/>
      <c r="CW74" s="505"/>
      <c r="CX74" s="506"/>
      <c r="CY74" s="507"/>
      <c r="CZ74" s="507"/>
      <c r="DA74" s="507"/>
      <c r="DB74" s="507"/>
      <c r="DC74" s="507"/>
      <c r="DD74" s="507"/>
      <c r="DE74" s="507"/>
      <c r="DF74" s="507"/>
      <c r="DG74" s="507"/>
      <c r="DH74" s="507"/>
      <c r="DI74" s="507"/>
      <c r="DJ74" s="507"/>
      <c r="DK74" s="507"/>
      <c r="DL74" s="508"/>
      <c r="DM74" s="508"/>
      <c r="DO74" s="89">
        <v>3</v>
      </c>
      <c r="DP74" s="499"/>
      <c r="DQ74" s="500"/>
      <c r="DR74" s="500"/>
      <c r="DS74" s="500"/>
      <c r="DT74" s="500"/>
      <c r="DU74" s="501"/>
      <c r="DV74" s="502"/>
      <c r="DW74" s="502"/>
      <c r="DX74" s="502"/>
      <c r="DY74" s="502"/>
      <c r="DZ74" s="502"/>
      <c r="EA74" s="502"/>
      <c r="EB74" s="502"/>
      <c r="EC74" s="502"/>
      <c r="ED74" s="502"/>
      <c r="EE74" s="502"/>
      <c r="EF74" s="502"/>
      <c r="EG74" s="502"/>
      <c r="EH74" s="502"/>
      <c r="EI74" s="503"/>
      <c r="EJ74" s="503"/>
      <c r="EM74" s="91">
        <v>64</v>
      </c>
      <c r="EN74" s="504"/>
      <c r="EO74" s="505"/>
      <c r="EP74" s="505"/>
      <c r="EQ74" s="505"/>
      <c r="ER74" s="505"/>
      <c r="ES74" s="506"/>
      <c r="ET74" s="507"/>
      <c r="EU74" s="507"/>
      <c r="EV74" s="507"/>
      <c r="EW74" s="507"/>
      <c r="EX74" s="507"/>
      <c r="EY74" s="507"/>
      <c r="EZ74" s="507"/>
      <c r="FA74" s="507"/>
      <c r="FB74" s="507"/>
      <c r="FC74" s="507"/>
      <c r="FD74" s="507"/>
      <c r="FE74" s="507"/>
      <c r="FF74" s="507"/>
      <c r="FG74" s="508"/>
      <c r="FH74" s="508"/>
      <c r="FJ74" s="89">
        <v>3</v>
      </c>
      <c r="FK74" s="499"/>
      <c r="FL74" s="500"/>
      <c r="FM74" s="500"/>
      <c r="FN74" s="500"/>
      <c r="FO74" s="500"/>
      <c r="FP74" s="501"/>
      <c r="FQ74" s="502"/>
      <c r="FR74" s="502"/>
      <c r="FS74" s="502"/>
      <c r="FT74" s="502"/>
      <c r="FU74" s="502"/>
      <c r="FV74" s="502"/>
      <c r="FW74" s="502"/>
      <c r="FX74" s="502"/>
      <c r="FY74" s="502"/>
      <c r="FZ74" s="502"/>
      <c r="GA74" s="502"/>
      <c r="GB74" s="502"/>
      <c r="GC74" s="502"/>
      <c r="GD74" s="503"/>
      <c r="GE74" s="503"/>
      <c r="GH74" s="91">
        <v>64</v>
      </c>
      <c r="GI74" s="504"/>
      <c r="GJ74" s="505"/>
      <c r="GK74" s="505"/>
      <c r="GL74" s="505"/>
      <c r="GM74" s="505"/>
      <c r="GN74" s="506"/>
      <c r="GO74" s="507"/>
      <c r="GP74" s="507"/>
      <c r="GQ74" s="507"/>
      <c r="GR74" s="507"/>
      <c r="GS74" s="507"/>
      <c r="GT74" s="507"/>
      <c r="GU74" s="507"/>
      <c r="GV74" s="507"/>
      <c r="GW74" s="507"/>
      <c r="GX74" s="507"/>
      <c r="GY74" s="507"/>
      <c r="GZ74" s="507"/>
      <c r="HA74" s="507"/>
      <c r="HB74" s="508"/>
      <c r="HC74" s="508"/>
      <c r="HE74" s="89">
        <v>3</v>
      </c>
      <c r="HF74" s="499"/>
      <c r="HG74" s="500"/>
      <c r="HH74" s="500"/>
      <c r="HI74" s="500"/>
      <c r="HJ74" s="500"/>
      <c r="HK74" s="501"/>
      <c r="HL74" s="502"/>
      <c r="HM74" s="502"/>
      <c r="HN74" s="502"/>
      <c r="HO74" s="502"/>
      <c r="HP74" s="502"/>
      <c r="HQ74" s="502"/>
      <c r="HR74" s="502"/>
      <c r="HS74" s="502"/>
      <c r="HT74" s="502"/>
      <c r="HU74" s="502"/>
      <c r="HV74" s="502"/>
      <c r="HW74" s="502"/>
      <c r="HX74" s="502"/>
      <c r="HY74" s="503"/>
      <c r="HZ74" s="503"/>
    </row>
    <row r="75" spans="2:234" ht="17.149999999999999" customHeight="1" x14ac:dyDescent="0.25">
      <c r="B75" s="89">
        <v>65</v>
      </c>
      <c r="C75" s="499"/>
      <c r="D75" s="500"/>
      <c r="E75" s="500"/>
      <c r="F75" s="500"/>
      <c r="G75" s="500"/>
      <c r="H75" s="501"/>
      <c r="I75" s="502"/>
      <c r="J75" s="502"/>
      <c r="K75" s="502"/>
      <c r="L75" s="502"/>
      <c r="M75" s="502"/>
      <c r="N75" s="502"/>
      <c r="O75" s="502"/>
      <c r="P75" s="502"/>
      <c r="Q75" s="502"/>
      <c r="R75" s="502"/>
      <c r="S75" s="502"/>
      <c r="T75" s="502"/>
      <c r="U75" s="502"/>
      <c r="V75" s="503"/>
      <c r="W75" s="503"/>
      <c r="Y75" s="91">
        <v>4</v>
      </c>
      <c r="Z75" s="504"/>
      <c r="AA75" s="505"/>
      <c r="AB75" s="505"/>
      <c r="AC75" s="505"/>
      <c r="AD75" s="505"/>
      <c r="AE75" s="506"/>
      <c r="AF75" s="507"/>
      <c r="AG75" s="507"/>
      <c r="AH75" s="507"/>
      <c r="AI75" s="507"/>
      <c r="AJ75" s="507"/>
      <c r="AK75" s="507"/>
      <c r="AL75" s="507"/>
      <c r="AM75" s="507"/>
      <c r="AN75" s="507"/>
      <c r="AO75" s="507"/>
      <c r="AP75" s="507"/>
      <c r="AQ75" s="507"/>
      <c r="AR75" s="507"/>
      <c r="AS75" s="508"/>
      <c r="AT75" s="508"/>
      <c r="AW75" s="89">
        <v>65</v>
      </c>
      <c r="AX75" s="499"/>
      <c r="AY75" s="500"/>
      <c r="AZ75" s="500"/>
      <c r="BA75" s="500"/>
      <c r="BB75" s="500"/>
      <c r="BC75" s="501"/>
      <c r="BD75" s="502"/>
      <c r="BE75" s="502"/>
      <c r="BF75" s="502"/>
      <c r="BG75" s="502"/>
      <c r="BH75" s="502"/>
      <c r="BI75" s="502"/>
      <c r="BJ75" s="502"/>
      <c r="BK75" s="502"/>
      <c r="BL75" s="502"/>
      <c r="BM75" s="502"/>
      <c r="BN75" s="502"/>
      <c r="BO75" s="502"/>
      <c r="BP75" s="502"/>
      <c r="BQ75" s="503"/>
      <c r="BR75" s="503"/>
      <c r="BT75" s="91">
        <v>4</v>
      </c>
      <c r="BU75" s="504"/>
      <c r="BV75" s="505"/>
      <c r="BW75" s="505"/>
      <c r="BX75" s="505"/>
      <c r="BY75" s="505"/>
      <c r="BZ75" s="506"/>
      <c r="CA75" s="507"/>
      <c r="CB75" s="507"/>
      <c r="CC75" s="507"/>
      <c r="CD75" s="507"/>
      <c r="CE75" s="507"/>
      <c r="CF75" s="507"/>
      <c r="CG75" s="507"/>
      <c r="CH75" s="507"/>
      <c r="CI75" s="507"/>
      <c r="CJ75" s="507"/>
      <c r="CK75" s="507"/>
      <c r="CL75" s="507"/>
      <c r="CM75" s="507"/>
      <c r="CN75" s="508"/>
      <c r="CO75" s="508"/>
      <c r="CR75" s="89">
        <v>65</v>
      </c>
      <c r="CS75" s="499"/>
      <c r="CT75" s="500"/>
      <c r="CU75" s="500"/>
      <c r="CV75" s="500"/>
      <c r="CW75" s="500"/>
      <c r="CX75" s="501"/>
      <c r="CY75" s="502"/>
      <c r="CZ75" s="502"/>
      <c r="DA75" s="502"/>
      <c r="DB75" s="502"/>
      <c r="DC75" s="502"/>
      <c r="DD75" s="502"/>
      <c r="DE75" s="502"/>
      <c r="DF75" s="502"/>
      <c r="DG75" s="502"/>
      <c r="DH75" s="502"/>
      <c r="DI75" s="502"/>
      <c r="DJ75" s="502"/>
      <c r="DK75" s="502"/>
      <c r="DL75" s="503"/>
      <c r="DM75" s="503"/>
      <c r="DO75" s="91">
        <v>4</v>
      </c>
      <c r="DP75" s="504"/>
      <c r="DQ75" s="505"/>
      <c r="DR75" s="505"/>
      <c r="DS75" s="505"/>
      <c r="DT75" s="505"/>
      <c r="DU75" s="506"/>
      <c r="DV75" s="507"/>
      <c r="DW75" s="507"/>
      <c r="DX75" s="507"/>
      <c r="DY75" s="507"/>
      <c r="DZ75" s="507"/>
      <c r="EA75" s="507"/>
      <c r="EB75" s="507"/>
      <c r="EC75" s="507"/>
      <c r="ED75" s="507"/>
      <c r="EE75" s="507"/>
      <c r="EF75" s="507"/>
      <c r="EG75" s="507"/>
      <c r="EH75" s="507"/>
      <c r="EI75" s="508"/>
      <c r="EJ75" s="508"/>
      <c r="EM75" s="89">
        <v>65</v>
      </c>
      <c r="EN75" s="499"/>
      <c r="EO75" s="500"/>
      <c r="EP75" s="500"/>
      <c r="EQ75" s="500"/>
      <c r="ER75" s="500"/>
      <c r="ES75" s="501"/>
      <c r="ET75" s="502"/>
      <c r="EU75" s="502"/>
      <c r="EV75" s="502"/>
      <c r="EW75" s="502"/>
      <c r="EX75" s="502"/>
      <c r="EY75" s="502"/>
      <c r="EZ75" s="502"/>
      <c r="FA75" s="502"/>
      <c r="FB75" s="502"/>
      <c r="FC75" s="502"/>
      <c r="FD75" s="502"/>
      <c r="FE75" s="502"/>
      <c r="FF75" s="502"/>
      <c r="FG75" s="503"/>
      <c r="FH75" s="503"/>
      <c r="FJ75" s="91">
        <v>4</v>
      </c>
      <c r="FK75" s="504"/>
      <c r="FL75" s="505"/>
      <c r="FM75" s="505"/>
      <c r="FN75" s="505"/>
      <c r="FO75" s="505"/>
      <c r="FP75" s="506"/>
      <c r="FQ75" s="507"/>
      <c r="FR75" s="507"/>
      <c r="FS75" s="507"/>
      <c r="FT75" s="507"/>
      <c r="FU75" s="507"/>
      <c r="FV75" s="507"/>
      <c r="FW75" s="507"/>
      <c r="FX75" s="507"/>
      <c r="FY75" s="507"/>
      <c r="FZ75" s="507"/>
      <c r="GA75" s="507"/>
      <c r="GB75" s="507"/>
      <c r="GC75" s="507"/>
      <c r="GD75" s="508"/>
      <c r="GE75" s="508"/>
      <c r="GH75" s="89">
        <v>65</v>
      </c>
      <c r="GI75" s="499"/>
      <c r="GJ75" s="500"/>
      <c r="GK75" s="500"/>
      <c r="GL75" s="500"/>
      <c r="GM75" s="500"/>
      <c r="GN75" s="501"/>
      <c r="GO75" s="502"/>
      <c r="GP75" s="502"/>
      <c r="GQ75" s="502"/>
      <c r="GR75" s="502"/>
      <c r="GS75" s="502"/>
      <c r="GT75" s="502"/>
      <c r="GU75" s="502"/>
      <c r="GV75" s="502"/>
      <c r="GW75" s="502"/>
      <c r="GX75" s="502"/>
      <c r="GY75" s="502"/>
      <c r="GZ75" s="502"/>
      <c r="HA75" s="502"/>
      <c r="HB75" s="503"/>
      <c r="HC75" s="503"/>
      <c r="HE75" s="91">
        <v>4</v>
      </c>
      <c r="HF75" s="504"/>
      <c r="HG75" s="505"/>
      <c r="HH75" s="505"/>
      <c r="HI75" s="505"/>
      <c r="HJ75" s="505"/>
      <c r="HK75" s="506"/>
      <c r="HL75" s="507"/>
      <c r="HM75" s="507"/>
      <c r="HN75" s="507"/>
      <c r="HO75" s="507"/>
      <c r="HP75" s="507"/>
      <c r="HQ75" s="507"/>
      <c r="HR75" s="507"/>
      <c r="HS75" s="507"/>
      <c r="HT75" s="507"/>
      <c r="HU75" s="507"/>
      <c r="HV75" s="507"/>
      <c r="HW75" s="507"/>
      <c r="HX75" s="507"/>
      <c r="HY75" s="508"/>
      <c r="HZ75" s="508"/>
    </row>
    <row r="76" spans="2:234" ht="17.149999999999999" customHeight="1" x14ac:dyDescent="0.25">
      <c r="B76" s="91">
        <v>66</v>
      </c>
      <c r="C76" s="504"/>
      <c r="D76" s="505"/>
      <c r="E76" s="505"/>
      <c r="F76" s="505"/>
      <c r="G76" s="505"/>
      <c r="H76" s="506"/>
      <c r="I76" s="507"/>
      <c r="J76" s="507"/>
      <c r="K76" s="507"/>
      <c r="L76" s="507"/>
      <c r="M76" s="507"/>
      <c r="N76" s="507"/>
      <c r="O76" s="507"/>
      <c r="P76" s="507"/>
      <c r="Q76" s="507"/>
      <c r="R76" s="507"/>
      <c r="S76" s="507"/>
      <c r="T76" s="507"/>
      <c r="U76" s="507"/>
      <c r="V76" s="508"/>
      <c r="W76" s="508"/>
      <c r="Y76" s="89">
        <v>5</v>
      </c>
      <c r="Z76" s="499"/>
      <c r="AA76" s="500"/>
      <c r="AB76" s="500"/>
      <c r="AC76" s="500"/>
      <c r="AD76" s="500"/>
      <c r="AE76" s="501"/>
      <c r="AF76" s="502"/>
      <c r="AG76" s="502"/>
      <c r="AH76" s="502"/>
      <c r="AI76" s="502"/>
      <c r="AJ76" s="502"/>
      <c r="AK76" s="502"/>
      <c r="AL76" s="502"/>
      <c r="AM76" s="502"/>
      <c r="AN76" s="502"/>
      <c r="AO76" s="502"/>
      <c r="AP76" s="502"/>
      <c r="AQ76" s="502"/>
      <c r="AR76" s="502"/>
      <c r="AS76" s="503"/>
      <c r="AT76" s="503"/>
      <c r="AW76" s="91">
        <v>66</v>
      </c>
      <c r="AX76" s="504"/>
      <c r="AY76" s="505"/>
      <c r="AZ76" s="505"/>
      <c r="BA76" s="505"/>
      <c r="BB76" s="505"/>
      <c r="BC76" s="506"/>
      <c r="BD76" s="507"/>
      <c r="BE76" s="507"/>
      <c r="BF76" s="507"/>
      <c r="BG76" s="507"/>
      <c r="BH76" s="507"/>
      <c r="BI76" s="507"/>
      <c r="BJ76" s="507"/>
      <c r="BK76" s="507"/>
      <c r="BL76" s="507"/>
      <c r="BM76" s="507"/>
      <c r="BN76" s="507"/>
      <c r="BO76" s="507"/>
      <c r="BP76" s="507"/>
      <c r="BQ76" s="508"/>
      <c r="BR76" s="508"/>
      <c r="BT76" s="89">
        <v>5</v>
      </c>
      <c r="BU76" s="499"/>
      <c r="BV76" s="500"/>
      <c r="BW76" s="500"/>
      <c r="BX76" s="500"/>
      <c r="BY76" s="500"/>
      <c r="BZ76" s="501"/>
      <c r="CA76" s="502"/>
      <c r="CB76" s="502"/>
      <c r="CC76" s="502"/>
      <c r="CD76" s="502"/>
      <c r="CE76" s="502"/>
      <c r="CF76" s="502"/>
      <c r="CG76" s="502"/>
      <c r="CH76" s="502"/>
      <c r="CI76" s="502"/>
      <c r="CJ76" s="502"/>
      <c r="CK76" s="502"/>
      <c r="CL76" s="502"/>
      <c r="CM76" s="502"/>
      <c r="CN76" s="503"/>
      <c r="CO76" s="503"/>
      <c r="CR76" s="91">
        <v>66</v>
      </c>
      <c r="CS76" s="504"/>
      <c r="CT76" s="505"/>
      <c r="CU76" s="505"/>
      <c r="CV76" s="505"/>
      <c r="CW76" s="505"/>
      <c r="CX76" s="506"/>
      <c r="CY76" s="507"/>
      <c r="CZ76" s="507"/>
      <c r="DA76" s="507"/>
      <c r="DB76" s="507"/>
      <c r="DC76" s="507"/>
      <c r="DD76" s="507"/>
      <c r="DE76" s="507"/>
      <c r="DF76" s="507"/>
      <c r="DG76" s="507"/>
      <c r="DH76" s="507"/>
      <c r="DI76" s="507"/>
      <c r="DJ76" s="507"/>
      <c r="DK76" s="507"/>
      <c r="DL76" s="508"/>
      <c r="DM76" s="508"/>
      <c r="DO76" s="89">
        <v>5</v>
      </c>
      <c r="DP76" s="499"/>
      <c r="DQ76" s="500"/>
      <c r="DR76" s="500"/>
      <c r="DS76" s="500"/>
      <c r="DT76" s="500"/>
      <c r="DU76" s="501"/>
      <c r="DV76" s="502"/>
      <c r="DW76" s="502"/>
      <c r="DX76" s="502"/>
      <c r="DY76" s="502"/>
      <c r="DZ76" s="502"/>
      <c r="EA76" s="502"/>
      <c r="EB76" s="502"/>
      <c r="EC76" s="502"/>
      <c r="ED76" s="502"/>
      <c r="EE76" s="502"/>
      <c r="EF76" s="502"/>
      <c r="EG76" s="502"/>
      <c r="EH76" s="502"/>
      <c r="EI76" s="503"/>
      <c r="EJ76" s="503"/>
      <c r="EM76" s="91">
        <v>66</v>
      </c>
      <c r="EN76" s="504"/>
      <c r="EO76" s="505"/>
      <c r="EP76" s="505"/>
      <c r="EQ76" s="505"/>
      <c r="ER76" s="505"/>
      <c r="ES76" s="506"/>
      <c r="ET76" s="507"/>
      <c r="EU76" s="507"/>
      <c r="EV76" s="507"/>
      <c r="EW76" s="507"/>
      <c r="EX76" s="507"/>
      <c r="EY76" s="507"/>
      <c r="EZ76" s="507"/>
      <c r="FA76" s="507"/>
      <c r="FB76" s="507"/>
      <c r="FC76" s="507"/>
      <c r="FD76" s="507"/>
      <c r="FE76" s="507"/>
      <c r="FF76" s="507"/>
      <c r="FG76" s="508"/>
      <c r="FH76" s="508"/>
      <c r="FJ76" s="89">
        <v>5</v>
      </c>
      <c r="FK76" s="499"/>
      <c r="FL76" s="500"/>
      <c r="FM76" s="500"/>
      <c r="FN76" s="500"/>
      <c r="FO76" s="500"/>
      <c r="FP76" s="501"/>
      <c r="FQ76" s="502"/>
      <c r="FR76" s="502"/>
      <c r="FS76" s="502"/>
      <c r="FT76" s="502"/>
      <c r="FU76" s="502"/>
      <c r="FV76" s="502"/>
      <c r="FW76" s="502"/>
      <c r="FX76" s="502"/>
      <c r="FY76" s="502"/>
      <c r="FZ76" s="502"/>
      <c r="GA76" s="502"/>
      <c r="GB76" s="502"/>
      <c r="GC76" s="502"/>
      <c r="GD76" s="503"/>
      <c r="GE76" s="503"/>
      <c r="GH76" s="91">
        <v>66</v>
      </c>
      <c r="GI76" s="504"/>
      <c r="GJ76" s="505"/>
      <c r="GK76" s="505"/>
      <c r="GL76" s="505"/>
      <c r="GM76" s="505"/>
      <c r="GN76" s="506"/>
      <c r="GO76" s="507"/>
      <c r="GP76" s="507"/>
      <c r="GQ76" s="507"/>
      <c r="GR76" s="507"/>
      <c r="GS76" s="507"/>
      <c r="GT76" s="507"/>
      <c r="GU76" s="507"/>
      <c r="GV76" s="507"/>
      <c r="GW76" s="507"/>
      <c r="GX76" s="507"/>
      <c r="GY76" s="507"/>
      <c r="GZ76" s="507"/>
      <c r="HA76" s="507"/>
      <c r="HB76" s="508"/>
      <c r="HC76" s="508"/>
      <c r="HE76" s="89">
        <v>5</v>
      </c>
      <c r="HF76" s="499"/>
      <c r="HG76" s="500"/>
      <c r="HH76" s="500"/>
      <c r="HI76" s="500"/>
      <c r="HJ76" s="500"/>
      <c r="HK76" s="501"/>
      <c r="HL76" s="502"/>
      <c r="HM76" s="502"/>
      <c r="HN76" s="502"/>
      <c r="HO76" s="502"/>
      <c r="HP76" s="502"/>
      <c r="HQ76" s="502"/>
      <c r="HR76" s="502"/>
      <c r="HS76" s="502"/>
      <c r="HT76" s="502"/>
      <c r="HU76" s="502"/>
      <c r="HV76" s="502"/>
      <c r="HW76" s="502"/>
      <c r="HX76" s="502"/>
      <c r="HY76" s="503"/>
      <c r="HZ76" s="503"/>
    </row>
    <row r="77" spans="2:234" ht="17.149999999999999" customHeight="1" x14ac:dyDescent="0.25">
      <c r="B77" s="89">
        <v>67</v>
      </c>
      <c r="C77" s="499"/>
      <c r="D77" s="500"/>
      <c r="E77" s="500"/>
      <c r="F77" s="500"/>
      <c r="G77" s="500"/>
      <c r="H77" s="501"/>
      <c r="I77" s="502"/>
      <c r="J77" s="502"/>
      <c r="K77" s="502"/>
      <c r="L77" s="502"/>
      <c r="M77" s="502"/>
      <c r="N77" s="502"/>
      <c r="O77" s="502"/>
      <c r="P77" s="502"/>
      <c r="Q77" s="502"/>
      <c r="R77" s="502"/>
      <c r="S77" s="502"/>
      <c r="T77" s="502"/>
      <c r="U77" s="502"/>
      <c r="V77" s="503"/>
      <c r="W77" s="503"/>
      <c r="Y77" s="91">
        <v>6</v>
      </c>
      <c r="Z77" s="504"/>
      <c r="AA77" s="505"/>
      <c r="AB77" s="505"/>
      <c r="AC77" s="505"/>
      <c r="AD77" s="505"/>
      <c r="AE77" s="506"/>
      <c r="AF77" s="507"/>
      <c r="AG77" s="507"/>
      <c r="AH77" s="507"/>
      <c r="AI77" s="507"/>
      <c r="AJ77" s="507"/>
      <c r="AK77" s="507"/>
      <c r="AL77" s="507"/>
      <c r="AM77" s="507"/>
      <c r="AN77" s="507"/>
      <c r="AO77" s="507"/>
      <c r="AP77" s="507"/>
      <c r="AQ77" s="507"/>
      <c r="AR77" s="507"/>
      <c r="AS77" s="508"/>
      <c r="AT77" s="508"/>
      <c r="AW77" s="89">
        <v>67</v>
      </c>
      <c r="AX77" s="499"/>
      <c r="AY77" s="500"/>
      <c r="AZ77" s="500"/>
      <c r="BA77" s="500"/>
      <c r="BB77" s="500"/>
      <c r="BC77" s="501"/>
      <c r="BD77" s="502"/>
      <c r="BE77" s="502"/>
      <c r="BF77" s="502"/>
      <c r="BG77" s="502"/>
      <c r="BH77" s="502"/>
      <c r="BI77" s="502"/>
      <c r="BJ77" s="502"/>
      <c r="BK77" s="502"/>
      <c r="BL77" s="502"/>
      <c r="BM77" s="502"/>
      <c r="BN77" s="502"/>
      <c r="BO77" s="502"/>
      <c r="BP77" s="502"/>
      <c r="BQ77" s="503"/>
      <c r="BR77" s="503"/>
      <c r="BT77" s="91">
        <v>6</v>
      </c>
      <c r="BU77" s="504"/>
      <c r="BV77" s="505"/>
      <c r="BW77" s="505"/>
      <c r="BX77" s="505"/>
      <c r="BY77" s="505"/>
      <c r="BZ77" s="506"/>
      <c r="CA77" s="507"/>
      <c r="CB77" s="507"/>
      <c r="CC77" s="507"/>
      <c r="CD77" s="507"/>
      <c r="CE77" s="507"/>
      <c r="CF77" s="507"/>
      <c r="CG77" s="507"/>
      <c r="CH77" s="507"/>
      <c r="CI77" s="507"/>
      <c r="CJ77" s="507"/>
      <c r="CK77" s="507"/>
      <c r="CL77" s="507"/>
      <c r="CM77" s="507"/>
      <c r="CN77" s="508"/>
      <c r="CO77" s="508"/>
      <c r="CR77" s="89">
        <v>67</v>
      </c>
      <c r="CS77" s="499"/>
      <c r="CT77" s="500"/>
      <c r="CU77" s="500"/>
      <c r="CV77" s="500"/>
      <c r="CW77" s="500"/>
      <c r="CX77" s="501"/>
      <c r="CY77" s="502"/>
      <c r="CZ77" s="502"/>
      <c r="DA77" s="502"/>
      <c r="DB77" s="502"/>
      <c r="DC77" s="502"/>
      <c r="DD77" s="502"/>
      <c r="DE77" s="502"/>
      <c r="DF77" s="502"/>
      <c r="DG77" s="502"/>
      <c r="DH77" s="502"/>
      <c r="DI77" s="502"/>
      <c r="DJ77" s="502"/>
      <c r="DK77" s="502"/>
      <c r="DL77" s="503"/>
      <c r="DM77" s="503"/>
      <c r="DO77" s="91">
        <v>6</v>
      </c>
      <c r="DP77" s="504"/>
      <c r="DQ77" s="505"/>
      <c r="DR77" s="505"/>
      <c r="DS77" s="505"/>
      <c r="DT77" s="505"/>
      <c r="DU77" s="506"/>
      <c r="DV77" s="507"/>
      <c r="DW77" s="507"/>
      <c r="DX77" s="507"/>
      <c r="DY77" s="507"/>
      <c r="DZ77" s="507"/>
      <c r="EA77" s="507"/>
      <c r="EB77" s="507"/>
      <c r="EC77" s="507"/>
      <c r="ED77" s="507"/>
      <c r="EE77" s="507"/>
      <c r="EF77" s="507"/>
      <c r="EG77" s="507"/>
      <c r="EH77" s="507"/>
      <c r="EI77" s="508"/>
      <c r="EJ77" s="508"/>
      <c r="EM77" s="89">
        <v>67</v>
      </c>
      <c r="EN77" s="499"/>
      <c r="EO77" s="500"/>
      <c r="EP77" s="500"/>
      <c r="EQ77" s="500"/>
      <c r="ER77" s="500"/>
      <c r="ES77" s="501"/>
      <c r="ET77" s="502"/>
      <c r="EU77" s="502"/>
      <c r="EV77" s="502"/>
      <c r="EW77" s="502"/>
      <c r="EX77" s="502"/>
      <c r="EY77" s="502"/>
      <c r="EZ77" s="502"/>
      <c r="FA77" s="502"/>
      <c r="FB77" s="502"/>
      <c r="FC77" s="502"/>
      <c r="FD77" s="502"/>
      <c r="FE77" s="502"/>
      <c r="FF77" s="502"/>
      <c r="FG77" s="503"/>
      <c r="FH77" s="503"/>
      <c r="FJ77" s="91">
        <v>6</v>
      </c>
      <c r="FK77" s="504"/>
      <c r="FL77" s="505"/>
      <c r="FM77" s="505"/>
      <c r="FN77" s="505"/>
      <c r="FO77" s="505"/>
      <c r="FP77" s="506"/>
      <c r="FQ77" s="507"/>
      <c r="FR77" s="507"/>
      <c r="FS77" s="507"/>
      <c r="FT77" s="507"/>
      <c r="FU77" s="507"/>
      <c r="FV77" s="507"/>
      <c r="FW77" s="507"/>
      <c r="FX77" s="507"/>
      <c r="FY77" s="507"/>
      <c r="FZ77" s="507"/>
      <c r="GA77" s="507"/>
      <c r="GB77" s="507"/>
      <c r="GC77" s="507"/>
      <c r="GD77" s="508"/>
      <c r="GE77" s="508"/>
      <c r="GH77" s="89">
        <v>67</v>
      </c>
      <c r="GI77" s="499"/>
      <c r="GJ77" s="500"/>
      <c r="GK77" s="500"/>
      <c r="GL77" s="500"/>
      <c r="GM77" s="500"/>
      <c r="GN77" s="501"/>
      <c r="GO77" s="502"/>
      <c r="GP77" s="502"/>
      <c r="GQ77" s="502"/>
      <c r="GR77" s="502"/>
      <c r="GS77" s="502"/>
      <c r="GT77" s="502"/>
      <c r="GU77" s="502"/>
      <c r="GV77" s="502"/>
      <c r="GW77" s="502"/>
      <c r="GX77" s="502"/>
      <c r="GY77" s="502"/>
      <c r="GZ77" s="502"/>
      <c r="HA77" s="502"/>
      <c r="HB77" s="503"/>
      <c r="HC77" s="503"/>
      <c r="HE77" s="91">
        <v>6</v>
      </c>
      <c r="HF77" s="504"/>
      <c r="HG77" s="505"/>
      <c r="HH77" s="505"/>
      <c r="HI77" s="505"/>
      <c r="HJ77" s="505"/>
      <c r="HK77" s="506"/>
      <c r="HL77" s="507"/>
      <c r="HM77" s="507"/>
      <c r="HN77" s="507"/>
      <c r="HO77" s="507"/>
      <c r="HP77" s="507"/>
      <c r="HQ77" s="507"/>
      <c r="HR77" s="507"/>
      <c r="HS77" s="507"/>
      <c r="HT77" s="507"/>
      <c r="HU77" s="507"/>
      <c r="HV77" s="507"/>
      <c r="HW77" s="507"/>
      <c r="HX77" s="507"/>
      <c r="HY77" s="508"/>
      <c r="HZ77" s="508"/>
    </row>
    <row r="78" spans="2:234" ht="17.149999999999999" customHeight="1" x14ac:dyDescent="0.25">
      <c r="B78" s="91">
        <v>68</v>
      </c>
      <c r="C78" s="504"/>
      <c r="D78" s="505"/>
      <c r="E78" s="505"/>
      <c r="F78" s="505"/>
      <c r="G78" s="505"/>
      <c r="H78" s="506"/>
      <c r="I78" s="507"/>
      <c r="J78" s="507"/>
      <c r="K78" s="507"/>
      <c r="L78" s="507"/>
      <c r="M78" s="507"/>
      <c r="N78" s="507"/>
      <c r="O78" s="507"/>
      <c r="P78" s="507"/>
      <c r="Q78" s="507"/>
      <c r="R78" s="507"/>
      <c r="S78" s="507"/>
      <c r="T78" s="507"/>
      <c r="U78" s="507"/>
      <c r="V78" s="508"/>
      <c r="W78" s="508"/>
      <c r="Y78" s="89">
        <v>7</v>
      </c>
      <c r="Z78" s="499"/>
      <c r="AA78" s="500"/>
      <c r="AB78" s="500"/>
      <c r="AC78" s="500"/>
      <c r="AD78" s="500"/>
      <c r="AE78" s="501"/>
      <c r="AF78" s="502"/>
      <c r="AG78" s="502"/>
      <c r="AH78" s="502"/>
      <c r="AI78" s="502"/>
      <c r="AJ78" s="502"/>
      <c r="AK78" s="502"/>
      <c r="AL78" s="502"/>
      <c r="AM78" s="502"/>
      <c r="AN78" s="502"/>
      <c r="AO78" s="502"/>
      <c r="AP78" s="502"/>
      <c r="AQ78" s="502"/>
      <c r="AR78" s="502"/>
      <c r="AS78" s="503"/>
      <c r="AT78" s="503"/>
      <c r="AW78" s="91">
        <v>68</v>
      </c>
      <c r="AX78" s="504"/>
      <c r="AY78" s="505"/>
      <c r="AZ78" s="505"/>
      <c r="BA78" s="505"/>
      <c r="BB78" s="505"/>
      <c r="BC78" s="506"/>
      <c r="BD78" s="507"/>
      <c r="BE78" s="507"/>
      <c r="BF78" s="507"/>
      <c r="BG78" s="507"/>
      <c r="BH78" s="507"/>
      <c r="BI78" s="507"/>
      <c r="BJ78" s="507"/>
      <c r="BK78" s="507"/>
      <c r="BL78" s="507"/>
      <c r="BM78" s="507"/>
      <c r="BN78" s="507"/>
      <c r="BO78" s="507"/>
      <c r="BP78" s="507"/>
      <c r="BQ78" s="508"/>
      <c r="BR78" s="508"/>
      <c r="BT78" s="89">
        <v>7</v>
      </c>
      <c r="BU78" s="499"/>
      <c r="BV78" s="500"/>
      <c r="BW78" s="500"/>
      <c r="BX78" s="500"/>
      <c r="BY78" s="500"/>
      <c r="BZ78" s="501"/>
      <c r="CA78" s="502"/>
      <c r="CB78" s="502"/>
      <c r="CC78" s="502"/>
      <c r="CD78" s="502"/>
      <c r="CE78" s="502"/>
      <c r="CF78" s="502"/>
      <c r="CG78" s="502"/>
      <c r="CH78" s="502"/>
      <c r="CI78" s="502"/>
      <c r="CJ78" s="502"/>
      <c r="CK78" s="502"/>
      <c r="CL78" s="502"/>
      <c r="CM78" s="502"/>
      <c r="CN78" s="503"/>
      <c r="CO78" s="503"/>
      <c r="CR78" s="91">
        <v>68</v>
      </c>
      <c r="CS78" s="504"/>
      <c r="CT78" s="505"/>
      <c r="CU78" s="505"/>
      <c r="CV78" s="505"/>
      <c r="CW78" s="505"/>
      <c r="CX78" s="506"/>
      <c r="CY78" s="507"/>
      <c r="CZ78" s="507"/>
      <c r="DA78" s="507"/>
      <c r="DB78" s="507"/>
      <c r="DC78" s="507"/>
      <c r="DD78" s="507"/>
      <c r="DE78" s="507"/>
      <c r="DF78" s="507"/>
      <c r="DG78" s="507"/>
      <c r="DH78" s="507"/>
      <c r="DI78" s="507"/>
      <c r="DJ78" s="507"/>
      <c r="DK78" s="507"/>
      <c r="DL78" s="508"/>
      <c r="DM78" s="508"/>
      <c r="DO78" s="89">
        <v>7</v>
      </c>
      <c r="DP78" s="499"/>
      <c r="DQ78" s="500"/>
      <c r="DR78" s="500"/>
      <c r="DS78" s="500"/>
      <c r="DT78" s="500"/>
      <c r="DU78" s="501"/>
      <c r="DV78" s="502"/>
      <c r="DW78" s="502"/>
      <c r="DX78" s="502"/>
      <c r="DY78" s="502"/>
      <c r="DZ78" s="502"/>
      <c r="EA78" s="502"/>
      <c r="EB78" s="502"/>
      <c r="EC78" s="502"/>
      <c r="ED78" s="502"/>
      <c r="EE78" s="502"/>
      <c r="EF78" s="502"/>
      <c r="EG78" s="502"/>
      <c r="EH78" s="502"/>
      <c r="EI78" s="503"/>
      <c r="EJ78" s="503"/>
      <c r="EM78" s="91">
        <v>68</v>
      </c>
      <c r="EN78" s="504"/>
      <c r="EO78" s="505"/>
      <c r="EP78" s="505"/>
      <c r="EQ78" s="505"/>
      <c r="ER78" s="505"/>
      <c r="ES78" s="506"/>
      <c r="ET78" s="507"/>
      <c r="EU78" s="507"/>
      <c r="EV78" s="507"/>
      <c r="EW78" s="507"/>
      <c r="EX78" s="507"/>
      <c r="EY78" s="507"/>
      <c r="EZ78" s="507"/>
      <c r="FA78" s="507"/>
      <c r="FB78" s="507"/>
      <c r="FC78" s="507"/>
      <c r="FD78" s="507"/>
      <c r="FE78" s="507"/>
      <c r="FF78" s="507"/>
      <c r="FG78" s="508"/>
      <c r="FH78" s="508"/>
      <c r="FJ78" s="89">
        <v>7</v>
      </c>
      <c r="FK78" s="499"/>
      <c r="FL78" s="500"/>
      <c r="FM78" s="500"/>
      <c r="FN78" s="500"/>
      <c r="FO78" s="500"/>
      <c r="FP78" s="501"/>
      <c r="FQ78" s="502"/>
      <c r="FR78" s="502"/>
      <c r="FS78" s="502"/>
      <c r="FT78" s="502"/>
      <c r="FU78" s="502"/>
      <c r="FV78" s="502"/>
      <c r="FW78" s="502"/>
      <c r="FX78" s="502"/>
      <c r="FY78" s="502"/>
      <c r="FZ78" s="502"/>
      <c r="GA78" s="502"/>
      <c r="GB78" s="502"/>
      <c r="GC78" s="502"/>
      <c r="GD78" s="503"/>
      <c r="GE78" s="503"/>
      <c r="GH78" s="91">
        <v>68</v>
      </c>
      <c r="GI78" s="504"/>
      <c r="GJ78" s="505"/>
      <c r="GK78" s="505"/>
      <c r="GL78" s="505"/>
      <c r="GM78" s="505"/>
      <c r="GN78" s="506"/>
      <c r="GO78" s="507"/>
      <c r="GP78" s="507"/>
      <c r="GQ78" s="507"/>
      <c r="GR78" s="507"/>
      <c r="GS78" s="507"/>
      <c r="GT78" s="507"/>
      <c r="GU78" s="507"/>
      <c r="GV78" s="507"/>
      <c r="GW78" s="507"/>
      <c r="GX78" s="507"/>
      <c r="GY78" s="507"/>
      <c r="GZ78" s="507"/>
      <c r="HA78" s="507"/>
      <c r="HB78" s="508"/>
      <c r="HC78" s="508"/>
      <c r="HE78" s="89">
        <v>7</v>
      </c>
      <c r="HF78" s="499"/>
      <c r="HG78" s="500"/>
      <c r="HH78" s="500"/>
      <c r="HI78" s="500"/>
      <c r="HJ78" s="500"/>
      <c r="HK78" s="501"/>
      <c r="HL78" s="502"/>
      <c r="HM78" s="502"/>
      <c r="HN78" s="502"/>
      <c r="HO78" s="502"/>
      <c r="HP78" s="502"/>
      <c r="HQ78" s="502"/>
      <c r="HR78" s="502"/>
      <c r="HS78" s="502"/>
      <c r="HT78" s="502"/>
      <c r="HU78" s="502"/>
      <c r="HV78" s="502"/>
      <c r="HW78" s="502"/>
      <c r="HX78" s="502"/>
      <c r="HY78" s="503"/>
      <c r="HZ78" s="503"/>
    </row>
    <row r="79" spans="2:234" ht="17.149999999999999" customHeight="1" x14ac:dyDescent="0.25">
      <c r="B79" s="89">
        <v>69</v>
      </c>
      <c r="C79" s="499"/>
      <c r="D79" s="500"/>
      <c r="E79" s="500"/>
      <c r="F79" s="500"/>
      <c r="G79" s="500"/>
      <c r="H79" s="501"/>
      <c r="I79" s="502"/>
      <c r="J79" s="502"/>
      <c r="K79" s="502"/>
      <c r="L79" s="502"/>
      <c r="M79" s="502"/>
      <c r="N79" s="502"/>
      <c r="O79" s="502"/>
      <c r="P79" s="502"/>
      <c r="Q79" s="502"/>
      <c r="R79" s="502"/>
      <c r="S79" s="502"/>
      <c r="T79" s="502"/>
      <c r="U79" s="502"/>
      <c r="V79" s="503"/>
      <c r="W79" s="503"/>
      <c r="Y79" s="91">
        <v>8</v>
      </c>
      <c r="Z79" s="504"/>
      <c r="AA79" s="505"/>
      <c r="AB79" s="505"/>
      <c r="AC79" s="505"/>
      <c r="AD79" s="505"/>
      <c r="AE79" s="506"/>
      <c r="AF79" s="507"/>
      <c r="AG79" s="507"/>
      <c r="AH79" s="507"/>
      <c r="AI79" s="507"/>
      <c r="AJ79" s="507"/>
      <c r="AK79" s="507"/>
      <c r="AL79" s="507"/>
      <c r="AM79" s="507"/>
      <c r="AN79" s="507"/>
      <c r="AO79" s="507"/>
      <c r="AP79" s="507"/>
      <c r="AQ79" s="507"/>
      <c r="AR79" s="507"/>
      <c r="AS79" s="508"/>
      <c r="AT79" s="508"/>
      <c r="AW79" s="89">
        <v>69</v>
      </c>
      <c r="AX79" s="499"/>
      <c r="AY79" s="500"/>
      <c r="AZ79" s="500"/>
      <c r="BA79" s="500"/>
      <c r="BB79" s="500"/>
      <c r="BC79" s="501"/>
      <c r="BD79" s="502"/>
      <c r="BE79" s="502"/>
      <c r="BF79" s="502"/>
      <c r="BG79" s="502"/>
      <c r="BH79" s="502"/>
      <c r="BI79" s="502"/>
      <c r="BJ79" s="502"/>
      <c r="BK79" s="502"/>
      <c r="BL79" s="502"/>
      <c r="BM79" s="502"/>
      <c r="BN79" s="502"/>
      <c r="BO79" s="502"/>
      <c r="BP79" s="502"/>
      <c r="BQ79" s="503"/>
      <c r="BR79" s="503"/>
      <c r="BT79" s="91">
        <v>8</v>
      </c>
      <c r="BU79" s="504"/>
      <c r="BV79" s="505"/>
      <c r="BW79" s="505"/>
      <c r="BX79" s="505"/>
      <c r="BY79" s="505"/>
      <c r="BZ79" s="506"/>
      <c r="CA79" s="507"/>
      <c r="CB79" s="507"/>
      <c r="CC79" s="507"/>
      <c r="CD79" s="507"/>
      <c r="CE79" s="507"/>
      <c r="CF79" s="507"/>
      <c r="CG79" s="507"/>
      <c r="CH79" s="507"/>
      <c r="CI79" s="507"/>
      <c r="CJ79" s="507"/>
      <c r="CK79" s="507"/>
      <c r="CL79" s="507"/>
      <c r="CM79" s="507"/>
      <c r="CN79" s="508"/>
      <c r="CO79" s="508"/>
      <c r="CR79" s="89">
        <v>69</v>
      </c>
      <c r="CS79" s="499"/>
      <c r="CT79" s="500"/>
      <c r="CU79" s="500"/>
      <c r="CV79" s="500"/>
      <c r="CW79" s="500"/>
      <c r="CX79" s="501"/>
      <c r="CY79" s="502"/>
      <c r="CZ79" s="502"/>
      <c r="DA79" s="502"/>
      <c r="DB79" s="502"/>
      <c r="DC79" s="502"/>
      <c r="DD79" s="502"/>
      <c r="DE79" s="502"/>
      <c r="DF79" s="502"/>
      <c r="DG79" s="502"/>
      <c r="DH79" s="502"/>
      <c r="DI79" s="502"/>
      <c r="DJ79" s="502"/>
      <c r="DK79" s="502"/>
      <c r="DL79" s="503"/>
      <c r="DM79" s="503"/>
      <c r="DO79" s="91">
        <v>8</v>
      </c>
      <c r="DP79" s="504"/>
      <c r="DQ79" s="505"/>
      <c r="DR79" s="505"/>
      <c r="DS79" s="505"/>
      <c r="DT79" s="505"/>
      <c r="DU79" s="506"/>
      <c r="DV79" s="507"/>
      <c r="DW79" s="507"/>
      <c r="DX79" s="507"/>
      <c r="DY79" s="507"/>
      <c r="DZ79" s="507"/>
      <c r="EA79" s="507"/>
      <c r="EB79" s="507"/>
      <c r="EC79" s="507"/>
      <c r="ED79" s="507"/>
      <c r="EE79" s="507"/>
      <c r="EF79" s="507"/>
      <c r="EG79" s="507"/>
      <c r="EH79" s="507"/>
      <c r="EI79" s="508"/>
      <c r="EJ79" s="508"/>
      <c r="EM79" s="89">
        <v>69</v>
      </c>
      <c r="EN79" s="499"/>
      <c r="EO79" s="500"/>
      <c r="EP79" s="500"/>
      <c r="EQ79" s="500"/>
      <c r="ER79" s="500"/>
      <c r="ES79" s="501"/>
      <c r="ET79" s="502"/>
      <c r="EU79" s="502"/>
      <c r="EV79" s="502"/>
      <c r="EW79" s="502"/>
      <c r="EX79" s="502"/>
      <c r="EY79" s="502"/>
      <c r="EZ79" s="502"/>
      <c r="FA79" s="502"/>
      <c r="FB79" s="502"/>
      <c r="FC79" s="502"/>
      <c r="FD79" s="502"/>
      <c r="FE79" s="502"/>
      <c r="FF79" s="502"/>
      <c r="FG79" s="503"/>
      <c r="FH79" s="503"/>
      <c r="FJ79" s="91">
        <v>8</v>
      </c>
      <c r="FK79" s="504"/>
      <c r="FL79" s="505"/>
      <c r="FM79" s="505"/>
      <c r="FN79" s="505"/>
      <c r="FO79" s="505"/>
      <c r="FP79" s="506"/>
      <c r="FQ79" s="507"/>
      <c r="FR79" s="507"/>
      <c r="FS79" s="507"/>
      <c r="FT79" s="507"/>
      <c r="FU79" s="507"/>
      <c r="FV79" s="507"/>
      <c r="FW79" s="507"/>
      <c r="FX79" s="507"/>
      <c r="FY79" s="507"/>
      <c r="FZ79" s="507"/>
      <c r="GA79" s="507"/>
      <c r="GB79" s="507"/>
      <c r="GC79" s="507"/>
      <c r="GD79" s="508"/>
      <c r="GE79" s="508"/>
      <c r="GH79" s="89">
        <v>69</v>
      </c>
      <c r="GI79" s="499"/>
      <c r="GJ79" s="500"/>
      <c r="GK79" s="500"/>
      <c r="GL79" s="500"/>
      <c r="GM79" s="500"/>
      <c r="GN79" s="501"/>
      <c r="GO79" s="502"/>
      <c r="GP79" s="502"/>
      <c r="GQ79" s="502"/>
      <c r="GR79" s="502"/>
      <c r="GS79" s="502"/>
      <c r="GT79" s="502"/>
      <c r="GU79" s="502"/>
      <c r="GV79" s="502"/>
      <c r="GW79" s="502"/>
      <c r="GX79" s="502"/>
      <c r="GY79" s="502"/>
      <c r="GZ79" s="502"/>
      <c r="HA79" s="502"/>
      <c r="HB79" s="503"/>
      <c r="HC79" s="503"/>
      <c r="HE79" s="91">
        <v>8</v>
      </c>
      <c r="HF79" s="504"/>
      <c r="HG79" s="505"/>
      <c r="HH79" s="505"/>
      <c r="HI79" s="505"/>
      <c r="HJ79" s="505"/>
      <c r="HK79" s="506"/>
      <c r="HL79" s="507"/>
      <c r="HM79" s="507"/>
      <c r="HN79" s="507"/>
      <c r="HO79" s="507"/>
      <c r="HP79" s="507"/>
      <c r="HQ79" s="507"/>
      <c r="HR79" s="507"/>
      <c r="HS79" s="507"/>
      <c r="HT79" s="507"/>
      <c r="HU79" s="507"/>
      <c r="HV79" s="507"/>
      <c r="HW79" s="507"/>
      <c r="HX79" s="507"/>
      <c r="HY79" s="508"/>
      <c r="HZ79" s="508"/>
    </row>
    <row r="80" spans="2:234" ht="17.149999999999999" customHeight="1" x14ac:dyDescent="0.25">
      <c r="B80" s="91">
        <v>70</v>
      </c>
      <c r="C80" s="504"/>
      <c r="D80" s="505"/>
      <c r="E80" s="505"/>
      <c r="F80" s="505"/>
      <c r="G80" s="505"/>
      <c r="H80" s="506"/>
      <c r="I80" s="507"/>
      <c r="J80" s="507"/>
      <c r="K80" s="507"/>
      <c r="L80" s="507"/>
      <c r="M80" s="507"/>
      <c r="N80" s="507"/>
      <c r="O80" s="507"/>
      <c r="P80" s="507"/>
      <c r="Q80" s="507"/>
      <c r="R80" s="507"/>
      <c r="S80" s="507"/>
      <c r="T80" s="507"/>
      <c r="U80" s="507"/>
      <c r="V80" s="508"/>
      <c r="W80" s="508"/>
      <c r="Y80" s="89">
        <v>9</v>
      </c>
      <c r="Z80" s="499"/>
      <c r="AA80" s="500"/>
      <c r="AB80" s="500"/>
      <c r="AC80" s="500"/>
      <c r="AD80" s="500"/>
      <c r="AE80" s="501"/>
      <c r="AF80" s="502"/>
      <c r="AG80" s="502"/>
      <c r="AH80" s="502"/>
      <c r="AI80" s="502"/>
      <c r="AJ80" s="502"/>
      <c r="AK80" s="502"/>
      <c r="AL80" s="502"/>
      <c r="AM80" s="502"/>
      <c r="AN80" s="502"/>
      <c r="AO80" s="502"/>
      <c r="AP80" s="502"/>
      <c r="AQ80" s="502"/>
      <c r="AR80" s="502"/>
      <c r="AS80" s="503"/>
      <c r="AT80" s="503"/>
      <c r="AW80" s="91">
        <v>70</v>
      </c>
      <c r="AX80" s="504"/>
      <c r="AY80" s="505"/>
      <c r="AZ80" s="505"/>
      <c r="BA80" s="505"/>
      <c r="BB80" s="505"/>
      <c r="BC80" s="506"/>
      <c r="BD80" s="507"/>
      <c r="BE80" s="507"/>
      <c r="BF80" s="507"/>
      <c r="BG80" s="507"/>
      <c r="BH80" s="507"/>
      <c r="BI80" s="507"/>
      <c r="BJ80" s="507"/>
      <c r="BK80" s="507"/>
      <c r="BL80" s="507"/>
      <c r="BM80" s="507"/>
      <c r="BN80" s="507"/>
      <c r="BO80" s="507"/>
      <c r="BP80" s="507"/>
      <c r="BQ80" s="508"/>
      <c r="BR80" s="508"/>
      <c r="BT80" s="89">
        <v>9</v>
      </c>
      <c r="BU80" s="499"/>
      <c r="BV80" s="500"/>
      <c r="BW80" s="500"/>
      <c r="BX80" s="500"/>
      <c r="BY80" s="500"/>
      <c r="BZ80" s="501"/>
      <c r="CA80" s="502"/>
      <c r="CB80" s="502"/>
      <c r="CC80" s="502"/>
      <c r="CD80" s="502"/>
      <c r="CE80" s="502"/>
      <c r="CF80" s="502"/>
      <c r="CG80" s="502"/>
      <c r="CH80" s="502"/>
      <c r="CI80" s="502"/>
      <c r="CJ80" s="502"/>
      <c r="CK80" s="502"/>
      <c r="CL80" s="502"/>
      <c r="CM80" s="502"/>
      <c r="CN80" s="503"/>
      <c r="CO80" s="503"/>
      <c r="CR80" s="91">
        <v>70</v>
      </c>
      <c r="CS80" s="504"/>
      <c r="CT80" s="505"/>
      <c r="CU80" s="505"/>
      <c r="CV80" s="505"/>
      <c r="CW80" s="505"/>
      <c r="CX80" s="506"/>
      <c r="CY80" s="507"/>
      <c r="CZ80" s="507"/>
      <c r="DA80" s="507"/>
      <c r="DB80" s="507"/>
      <c r="DC80" s="507"/>
      <c r="DD80" s="507"/>
      <c r="DE80" s="507"/>
      <c r="DF80" s="507"/>
      <c r="DG80" s="507"/>
      <c r="DH80" s="507"/>
      <c r="DI80" s="507"/>
      <c r="DJ80" s="507"/>
      <c r="DK80" s="507"/>
      <c r="DL80" s="508"/>
      <c r="DM80" s="508"/>
      <c r="DO80" s="89">
        <v>9</v>
      </c>
      <c r="DP80" s="499"/>
      <c r="DQ80" s="500"/>
      <c r="DR80" s="500"/>
      <c r="DS80" s="500"/>
      <c r="DT80" s="500"/>
      <c r="DU80" s="501"/>
      <c r="DV80" s="502"/>
      <c r="DW80" s="502"/>
      <c r="DX80" s="502"/>
      <c r="DY80" s="502"/>
      <c r="DZ80" s="502"/>
      <c r="EA80" s="502"/>
      <c r="EB80" s="502"/>
      <c r="EC80" s="502"/>
      <c r="ED80" s="502"/>
      <c r="EE80" s="502"/>
      <c r="EF80" s="502"/>
      <c r="EG80" s="502"/>
      <c r="EH80" s="502"/>
      <c r="EI80" s="503"/>
      <c r="EJ80" s="503"/>
      <c r="EM80" s="91">
        <v>70</v>
      </c>
      <c r="EN80" s="504"/>
      <c r="EO80" s="505"/>
      <c r="EP80" s="505"/>
      <c r="EQ80" s="505"/>
      <c r="ER80" s="505"/>
      <c r="ES80" s="506"/>
      <c r="ET80" s="507"/>
      <c r="EU80" s="507"/>
      <c r="EV80" s="507"/>
      <c r="EW80" s="507"/>
      <c r="EX80" s="507"/>
      <c r="EY80" s="507"/>
      <c r="EZ80" s="507"/>
      <c r="FA80" s="507"/>
      <c r="FB80" s="507"/>
      <c r="FC80" s="507"/>
      <c r="FD80" s="507"/>
      <c r="FE80" s="507"/>
      <c r="FF80" s="507"/>
      <c r="FG80" s="508"/>
      <c r="FH80" s="508"/>
      <c r="FJ80" s="89">
        <v>9</v>
      </c>
      <c r="FK80" s="499"/>
      <c r="FL80" s="500"/>
      <c r="FM80" s="500"/>
      <c r="FN80" s="500"/>
      <c r="FO80" s="500"/>
      <c r="FP80" s="501"/>
      <c r="FQ80" s="502"/>
      <c r="FR80" s="502"/>
      <c r="FS80" s="502"/>
      <c r="FT80" s="502"/>
      <c r="FU80" s="502"/>
      <c r="FV80" s="502"/>
      <c r="FW80" s="502"/>
      <c r="FX80" s="502"/>
      <c r="FY80" s="502"/>
      <c r="FZ80" s="502"/>
      <c r="GA80" s="502"/>
      <c r="GB80" s="502"/>
      <c r="GC80" s="502"/>
      <c r="GD80" s="503"/>
      <c r="GE80" s="503"/>
      <c r="GH80" s="91">
        <v>70</v>
      </c>
      <c r="GI80" s="504"/>
      <c r="GJ80" s="505"/>
      <c r="GK80" s="505"/>
      <c r="GL80" s="505"/>
      <c r="GM80" s="505"/>
      <c r="GN80" s="506"/>
      <c r="GO80" s="507"/>
      <c r="GP80" s="507"/>
      <c r="GQ80" s="507"/>
      <c r="GR80" s="507"/>
      <c r="GS80" s="507"/>
      <c r="GT80" s="507"/>
      <c r="GU80" s="507"/>
      <c r="GV80" s="507"/>
      <c r="GW80" s="507"/>
      <c r="GX80" s="507"/>
      <c r="GY80" s="507"/>
      <c r="GZ80" s="507"/>
      <c r="HA80" s="507"/>
      <c r="HB80" s="508"/>
      <c r="HC80" s="508"/>
      <c r="HE80" s="89">
        <v>9</v>
      </c>
      <c r="HF80" s="499"/>
      <c r="HG80" s="500"/>
      <c r="HH80" s="500"/>
      <c r="HI80" s="500"/>
      <c r="HJ80" s="500"/>
      <c r="HK80" s="501"/>
      <c r="HL80" s="502"/>
      <c r="HM80" s="502"/>
      <c r="HN80" s="502"/>
      <c r="HO80" s="502"/>
      <c r="HP80" s="502"/>
      <c r="HQ80" s="502"/>
      <c r="HR80" s="502"/>
      <c r="HS80" s="502"/>
      <c r="HT80" s="502"/>
      <c r="HU80" s="502"/>
      <c r="HV80" s="502"/>
      <c r="HW80" s="502"/>
      <c r="HX80" s="502"/>
      <c r="HY80" s="503"/>
      <c r="HZ80" s="503"/>
    </row>
    <row r="81" spans="2:234" ht="17.149999999999999" customHeight="1" x14ac:dyDescent="0.25">
      <c r="B81" s="89">
        <v>71</v>
      </c>
      <c r="C81" s="499"/>
      <c r="D81" s="500"/>
      <c r="E81" s="500"/>
      <c r="F81" s="500"/>
      <c r="G81" s="500"/>
      <c r="H81" s="501"/>
      <c r="I81" s="502"/>
      <c r="J81" s="502"/>
      <c r="K81" s="502"/>
      <c r="L81" s="502"/>
      <c r="M81" s="502"/>
      <c r="N81" s="502"/>
      <c r="O81" s="502"/>
      <c r="P81" s="502"/>
      <c r="Q81" s="502"/>
      <c r="R81" s="502"/>
      <c r="S81" s="502"/>
      <c r="T81" s="502"/>
      <c r="U81" s="502"/>
      <c r="V81" s="503"/>
      <c r="W81" s="503"/>
      <c r="Y81" s="91">
        <v>10</v>
      </c>
      <c r="Z81" s="504"/>
      <c r="AA81" s="505"/>
      <c r="AB81" s="505"/>
      <c r="AC81" s="505"/>
      <c r="AD81" s="505"/>
      <c r="AE81" s="506"/>
      <c r="AF81" s="507"/>
      <c r="AG81" s="507"/>
      <c r="AH81" s="507"/>
      <c r="AI81" s="507"/>
      <c r="AJ81" s="507"/>
      <c r="AK81" s="507"/>
      <c r="AL81" s="507"/>
      <c r="AM81" s="507"/>
      <c r="AN81" s="507"/>
      <c r="AO81" s="507"/>
      <c r="AP81" s="507"/>
      <c r="AQ81" s="507"/>
      <c r="AR81" s="507"/>
      <c r="AS81" s="508"/>
      <c r="AT81" s="508"/>
      <c r="AW81" s="89">
        <v>71</v>
      </c>
      <c r="AX81" s="499"/>
      <c r="AY81" s="500"/>
      <c r="AZ81" s="500"/>
      <c r="BA81" s="500"/>
      <c r="BB81" s="500"/>
      <c r="BC81" s="501"/>
      <c r="BD81" s="502"/>
      <c r="BE81" s="502"/>
      <c r="BF81" s="502"/>
      <c r="BG81" s="502"/>
      <c r="BH81" s="502"/>
      <c r="BI81" s="502"/>
      <c r="BJ81" s="502"/>
      <c r="BK81" s="502"/>
      <c r="BL81" s="502"/>
      <c r="BM81" s="502"/>
      <c r="BN81" s="502"/>
      <c r="BO81" s="502"/>
      <c r="BP81" s="502"/>
      <c r="BQ81" s="503"/>
      <c r="BR81" s="503"/>
      <c r="BT81" s="91">
        <v>10</v>
      </c>
      <c r="BU81" s="504"/>
      <c r="BV81" s="505"/>
      <c r="BW81" s="505"/>
      <c r="BX81" s="505"/>
      <c r="BY81" s="505"/>
      <c r="BZ81" s="506"/>
      <c r="CA81" s="507"/>
      <c r="CB81" s="507"/>
      <c r="CC81" s="507"/>
      <c r="CD81" s="507"/>
      <c r="CE81" s="507"/>
      <c r="CF81" s="507"/>
      <c r="CG81" s="507"/>
      <c r="CH81" s="507"/>
      <c r="CI81" s="507"/>
      <c r="CJ81" s="507"/>
      <c r="CK81" s="507"/>
      <c r="CL81" s="507"/>
      <c r="CM81" s="507"/>
      <c r="CN81" s="508"/>
      <c r="CO81" s="508"/>
      <c r="CR81" s="89">
        <v>71</v>
      </c>
      <c r="CS81" s="499"/>
      <c r="CT81" s="500"/>
      <c r="CU81" s="500"/>
      <c r="CV81" s="500"/>
      <c r="CW81" s="500"/>
      <c r="CX81" s="501"/>
      <c r="CY81" s="502"/>
      <c r="CZ81" s="502"/>
      <c r="DA81" s="502"/>
      <c r="DB81" s="502"/>
      <c r="DC81" s="502"/>
      <c r="DD81" s="502"/>
      <c r="DE81" s="502"/>
      <c r="DF81" s="502"/>
      <c r="DG81" s="502"/>
      <c r="DH81" s="502"/>
      <c r="DI81" s="502"/>
      <c r="DJ81" s="502"/>
      <c r="DK81" s="502"/>
      <c r="DL81" s="503"/>
      <c r="DM81" s="503"/>
      <c r="DO81" s="91">
        <v>10</v>
      </c>
      <c r="DP81" s="504"/>
      <c r="DQ81" s="505"/>
      <c r="DR81" s="505"/>
      <c r="DS81" s="505"/>
      <c r="DT81" s="505"/>
      <c r="DU81" s="506"/>
      <c r="DV81" s="507"/>
      <c r="DW81" s="507"/>
      <c r="DX81" s="507"/>
      <c r="DY81" s="507"/>
      <c r="DZ81" s="507"/>
      <c r="EA81" s="507"/>
      <c r="EB81" s="507"/>
      <c r="EC81" s="507"/>
      <c r="ED81" s="507"/>
      <c r="EE81" s="507"/>
      <c r="EF81" s="507"/>
      <c r="EG81" s="507"/>
      <c r="EH81" s="507"/>
      <c r="EI81" s="508"/>
      <c r="EJ81" s="508"/>
      <c r="EM81" s="89">
        <v>71</v>
      </c>
      <c r="EN81" s="499"/>
      <c r="EO81" s="500"/>
      <c r="EP81" s="500"/>
      <c r="EQ81" s="500"/>
      <c r="ER81" s="500"/>
      <c r="ES81" s="501"/>
      <c r="ET81" s="502"/>
      <c r="EU81" s="502"/>
      <c r="EV81" s="502"/>
      <c r="EW81" s="502"/>
      <c r="EX81" s="502"/>
      <c r="EY81" s="502"/>
      <c r="EZ81" s="502"/>
      <c r="FA81" s="502"/>
      <c r="FB81" s="502"/>
      <c r="FC81" s="502"/>
      <c r="FD81" s="502"/>
      <c r="FE81" s="502"/>
      <c r="FF81" s="502"/>
      <c r="FG81" s="503"/>
      <c r="FH81" s="503"/>
      <c r="FJ81" s="91">
        <v>10</v>
      </c>
      <c r="FK81" s="504"/>
      <c r="FL81" s="505"/>
      <c r="FM81" s="505"/>
      <c r="FN81" s="505"/>
      <c r="FO81" s="505"/>
      <c r="FP81" s="506"/>
      <c r="FQ81" s="507"/>
      <c r="FR81" s="507"/>
      <c r="FS81" s="507"/>
      <c r="FT81" s="507"/>
      <c r="FU81" s="507"/>
      <c r="FV81" s="507"/>
      <c r="FW81" s="507"/>
      <c r="FX81" s="507"/>
      <c r="FY81" s="507"/>
      <c r="FZ81" s="507"/>
      <c r="GA81" s="507"/>
      <c r="GB81" s="507"/>
      <c r="GC81" s="507"/>
      <c r="GD81" s="508"/>
      <c r="GE81" s="508"/>
      <c r="GH81" s="89">
        <v>71</v>
      </c>
      <c r="GI81" s="499"/>
      <c r="GJ81" s="500"/>
      <c r="GK81" s="500"/>
      <c r="GL81" s="500"/>
      <c r="GM81" s="500"/>
      <c r="GN81" s="501"/>
      <c r="GO81" s="502"/>
      <c r="GP81" s="502"/>
      <c r="GQ81" s="502"/>
      <c r="GR81" s="502"/>
      <c r="GS81" s="502"/>
      <c r="GT81" s="502"/>
      <c r="GU81" s="502"/>
      <c r="GV81" s="502"/>
      <c r="GW81" s="502"/>
      <c r="GX81" s="502"/>
      <c r="GY81" s="502"/>
      <c r="GZ81" s="502"/>
      <c r="HA81" s="502"/>
      <c r="HB81" s="503"/>
      <c r="HC81" s="503"/>
      <c r="HE81" s="91">
        <v>10</v>
      </c>
      <c r="HF81" s="504"/>
      <c r="HG81" s="505"/>
      <c r="HH81" s="505"/>
      <c r="HI81" s="505"/>
      <c r="HJ81" s="505"/>
      <c r="HK81" s="506"/>
      <c r="HL81" s="507"/>
      <c r="HM81" s="507"/>
      <c r="HN81" s="507"/>
      <c r="HO81" s="507"/>
      <c r="HP81" s="507"/>
      <c r="HQ81" s="507"/>
      <c r="HR81" s="507"/>
      <c r="HS81" s="507"/>
      <c r="HT81" s="507"/>
      <c r="HU81" s="507"/>
      <c r="HV81" s="507"/>
      <c r="HW81" s="507"/>
      <c r="HX81" s="507"/>
      <c r="HY81" s="508"/>
      <c r="HZ81" s="508"/>
    </row>
    <row r="82" spans="2:234" ht="17.149999999999999" customHeight="1" x14ac:dyDescent="0.25">
      <c r="B82" s="91">
        <v>72</v>
      </c>
      <c r="C82" s="504"/>
      <c r="D82" s="505"/>
      <c r="E82" s="505"/>
      <c r="F82" s="505"/>
      <c r="G82" s="505"/>
      <c r="H82" s="506"/>
      <c r="I82" s="507"/>
      <c r="J82" s="507"/>
      <c r="K82" s="507"/>
      <c r="L82" s="507"/>
      <c r="M82" s="507"/>
      <c r="N82" s="507"/>
      <c r="O82" s="507"/>
      <c r="P82" s="507"/>
      <c r="Q82" s="507"/>
      <c r="R82" s="507"/>
      <c r="S82" s="507"/>
      <c r="T82" s="507"/>
      <c r="U82" s="507"/>
      <c r="V82" s="508"/>
      <c r="W82" s="508"/>
      <c r="Y82" s="89">
        <v>11</v>
      </c>
      <c r="Z82" s="499"/>
      <c r="AA82" s="500"/>
      <c r="AB82" s="500"/>
      <c r="AC82" s="500"/>
      <c r="AD82" s="500"/>
      <c r="AE82" s="501"/>
      <c r="AF82" s="502"/>
      <c r="AG82" s="502"/>
      <c r="AH82" s="502"/>
      <c r="AI82" s="502"/>
      <c r="AJ82" s="502"/>
      <c r="AK82" s="502"/>
      <c r="AL82" s="502"/>
      <c r="AM82" s="502"/>
      <c r="AN82" s="502"/>
      <c r="AO82" s="502"/>
      <c r="AP82" s="502"/>
      <c r="AQ82" s="502"/>
      <c r="AR82" s="502"/>
      <c r="AS82" s="503"/>
      <c r="AT82" s="503"/>
      <c r="AW82" s="91">
        <v>72</v>
      </c>
      <c r="AX82" s="504"/>
      <c r="AY82" s="505"/>
      <c r="AZ82" s="505"/>
      <c r="BA82" s="505"/>
      <c r="BB82" s="505"/>
      <c r="BC82" s="506"/>
      <c r="BD82" s="507"/>
      <c r="BE82" s="507"/>
      <c r="BF82" s="507"/>
      <c r="BG82" s="507"/>
      <c r="BH82" s="507"/>
      <c r="BI82" s="507"/>
      <c r="BJ82" s="507"/>
      <c r="BK82" s="507"/>
      <c r="BL82" s="507"/>
      <c r="BM82" s="507"/>
      <c r="BN82" s="507"/>
      <c r="BO82" s="507"/>
      <c r="BP82" s="507"/>
      <c r="BQ82" s="508"/>
      <c r="BR82" s="508"/>
      <c r="BT82" s="89">
        <v>11</v>
      </c>
      <c r="BU82" s="499"/>
      <c r="BV82" s="500"/>
      <c r="BW82" s="500"/>
      <c r="BX82" s="500"/>
      <c r="BY82" s="500"/>
      <c r="BZ82" s="501"/>
      <c r="CA82" s="502"/>
      <c r="CB82" s="502"/>
      <c r="CC82" s="502"/>
      <c r="CD82" s="502"/>
      <c r="CE82" s="502"/>
      <c r="CF82" s="502"/>
      <c r="CG82" s="502"/>
      <c r="CH82" s="502"/>
      <c r="CI82" s="502"/>
      <c r="CJ82" s="502"/>
      <c r="CK82" s="502"/>
      <c r="CL82" s="502"/>
      <c r="CM82" s="502"/>
      <c r="CN82" s="503"/>
      <c r="CO82" s="503"/>
      <c r="CR82" s="91">
        <v>72</v>
      </c>
      <c r="CS82" s="504"/>
      <c r="CT82" s="505"/>
      <c r="CU82" s="505"/>
      <c r="CV82" s="505"/>
      <c r="CW82" s="505"/>
      <c r="CX82" s="506"/>
      <c r="CY82" s="507"/>
      <c r="CZ82" s="507"/>
      <c r="DA82" s="507"/>
      <c r="DB82" s="507"/>
      <c r="DC82" s="507"/>
      <c r="DD82" s="507"/>
      <c r="DE82" s="507"/>
      <c r="DF82" s="507"/>
      <c r="DG82" s="507"/>
      <c r="DH82" s="507"/>
      <c r="DI82" s="507"/>
      <c r="DJ82" s="507"/>
      <c r="DK82" s="507"/>
      <c r="DL82" s="508"/>
      <c r="DM82" s="508"/>
      <c r="DO82" s="89">
        <v>11</v>
      </c>
      <c r="DP82" s="499"/>
      <c r="DQ82" s="500"/>
      <c r="DR82" s="500"/>
      <c r="DS82" s="500"/>
      <c r="DT82" s="500"/>
      <c r="DU82" s="501"/>
      <c r="DV82" s="502"/>
      <c r="DW82" s="502"/>
      <c r="DX82" s="502"/>
      <c r="DY82" s="502"/>
      <c r="DZ82" s="502"/>
      <c r="EA82" s="502"/>
      <c r="EB82" s="502"/>
      <c r="EC82" s="502"/>
      <c r="ED82" s="502"/>
      <c r="EE82" s="502"/>
      <c r="EF82" s="502"/>
      <c r="EG82" s="502"/>
      <c r="EH82" s="502"/>
      <c r="EI82" s="503"/>
      <c r="EJ82" s="503"/>
      <c r="EM82" s="91">
        <v>72</v>
      </c>
      <c r="EN82" s="504"/>
      <c r="EO82" s="505"/>
      <c r="EP82" s="505"/>
      <c r="EQ82" s="505"/>
      <c r="ER82" s="505"/>
      <c r="ES82" s="506"/>
      <c r="ET82" s="507"/>
      <c r="EU82" s="507"/>
      <c r="EV82" s="507"/>
      <c r="EW82" s="507"/>
      <c r="EX82" s="507"/>
      <c r="EY82" s="507"/>
      <c r="EZ82" s="507"/>
      <c r="FA82" s="507"/>
      <c r="FB82" s="507"/>
      <c r="FC82" s="507"/>
      <c r="FD82" s="507"/>
      <c r="FE82" s="507"/>
      <c r="FF82" s="507"/>
      <c r="FG82" s="508"/>
      <c r="FH82" s="508"/>
      <c r="FJ82" s="89">
        <v>11</v>
      </c>
      <c r="FK82" s="499"/>
      <c r="FL82" s="500"/>
      <c r="FM82" s="500"/>
      <c r="FN82" s="500"/>
      <c r="FO82" s="500"/>
      <c r="FP82" s="501"/>
      <c r="FQ82" s="502"/>
      <c r="FR82" s="502"/>
      <c r="FS82" s="502"/>
      <c r="FT82" s="502"/>
      <c r="FU82" s="502"/>
      <c r="FV82" s="502"/>
      <c r="FW82" s="502"/>
      <c r="FX82" s="502"/>
      <c r="FY82" s="502"/>
      <c r="FZ82" s="502"/>
      <c r="GA82" s="502"/>
      <c r="GB82" s="502"/>
      <c r="GC82" s="502"/>
      <c r="GD82" s="503"/>
      <c r="GE82" s="503"/>
      <c r="GH82" s="91">
        <v>72</v>
      </c>
      <c r="GI82" s="504"/>
      <c r="GJ82" s="505"/>
      <c r="GK82" s="505"/>
      <c r="GL82" s="505"/>
      <c r="GM82" s="505"/>
      <c r="GN82" s="506"/>
      <c r="GO82" s="507"/>
      <c r="GP82" s="507"/>
      <c r="GQ82" s="507"/>
      <c r="GR82" s="507"/>
      <c r="GS82" s="507"/>
      <c r="GT82" s="507"/>
      <c r="GU82" s="507"/>
      <c r="GV82" s="507"/>
      <c r="GW82" s="507"/>
      <c r="GX82" s="507"/>
      <c r="GY82" s="507"/>
      <c r="GZ82" s="507"/>
      <c r="HA82" s="507"/>
      <c r="HB82" s="508"/>
      <c r="HC82" s="508"/>
      <c r="HE82" s="89">
        <v>11</v>
      </c>
      <c r="HF82" s="499"/>
      <c r="HG82" s="500"/>
      <c r="HH82" s="500"/>
      <c r="HI82" s="500"/>
      <c r="HJ82" s="500"/>
      <c r="HK82" s="501"/>
      <c r="HL82" s="502"/>
      <c r="HM82" s="502"/>
      <c r="HN82" s="502"/>
      <c r="HO82" s="502"/>
      <c r="HP82" s="502"/>
      <c r="HQ82" s="502"/>
      <c r="HR82" s="502"/>
      <c r="HS82" s="502"/>
      <c r="HT82" s="502"/>
      <c r="HU82" s="502"/>
      <c r="HV82" s="502"/>
      <c r="HW82" s="502"/>
      <c r="HX82" s="502"/>
      <c r="HY82" s="503"/>
      <c r="HZ82" s="503"/>
    </row>
    <row r="83" spans="2:234" ht="17.149999999999999" customHeight="1" x14ac:dyDescent="0.25">
      <c r="B83" s="89">
        <v>73</v>
      </c>
      <c r="C83" s="499"/>
      <c r="D83" s="500"/>
      <c r="E83" s="500"/>
      <c r="F83" s="500"/>
      <c r="G83" s="500"/>
      <c r="H83" s="501"/>
      <c r="I83" s="502"/>
      <c r="J83" s="502"/>
      <c r="K83" s="502"/>
      <c r="L83" s="502"/>
      <c r="M83" s="502"/>
      <c r="N83" s="502"/>
      <c r="O83" s="502"/>
      <c r="P83" s="502"/>
      <c r="Q83" s="502"/>
      <c r="R83" s="502"/>
      <c r="S83" s="502"/>
      <c r="T83" s="502"/>
      <c r="U83" s="502"/>
      <c r="V83" s="503"/>
      <c r="W83" s="503"/>
      <c r="Y83" s="91">
        <v>12</v>
      </c>
      <c r="Z83" s="504"/>
      <c r="AA83" s="505"/>
      <c r="AB83" s="505"/>
      <c r="AC83" s="505"/>
      <c r="AD83" s="505"/>
      <c r="AE83" s="506"/>
      <c r="AF83" s="507"/>
      <c r="AG83" s="507"/>
      <c r="AH83" s="507"/>
      <c r="AI83" s="507"/>
      <c r="AJ83" s="507"/>
      <c r="AK83" s="507"/>
      <c r="AL83" s="507"/>
      <c r="AM83" s="507"/>
      <c r="AN83" s="507"/>
      <c r="AO83" s="507"/>
      <c r="AP83" s="507"/>
      <c r="AQ83" s="507"/>
      <c r="AR83" s="507"/>
      <c r="AS83" s="508"/>
      <c r="AT83" s="508"/>
      <c r="AW83" s="89">
        <v>73</v>
      </c>
      <c r="AX83" s="499"/>
      <c r="AY83" s="500"/>
      <c r="AZ83" s="500"/>
      <c r="BA83" s="500"/>
      <c r="BB83" s="500"/>
      <c r="BC83" s="501"/>
      <c r="BD83" s="502"/>
      <c r="BE83" s="502"/>
      <c r="BF83" s="502"/>
      <c r="BG83" s="502"/>
      <c r="BH83" s="502"/>
      <c r="BI83" s="502"/>
      <c r="BJ83" s="502"/>
      <c r="BK83" s="502"/>
      <c r="BL83" s="502"/>
      <c r="BM83" s="502"/>
      <c r="BN83" s="502"/>
      <c r="BO83" s="502"/>
      <c r="BP83" s="502"/>
      <c r="BQ83" s="503"/>
      <c r="BR83" s="503"/>
      <c r="BT83" s="91">
        <v>12</v>
      </c>
      <c r="BU83" s="504"/>
      <c r="BV83" s="505"/>
      <c r="BW83" s="505"/>
      <c r="BX83" s="505"/>
      <c r="BY83" s="505"/>
      <c r="BZ83" s="506"/>
      <c r="CA83" s="507"/>
      <c r="CB83" s="507"/>
      <c r="CC83" s="507"/>
      <c r="CD83" s="507"/>
      <c r="CE83" s="507"/>
      <c r="CF83" s="507"/>
      <c r="CG83" s="507"/>
      <c r="CH83" s="507"/>
      <c r="CI83" s="507"/>
      <c r="CJ83" s="507"/>
      <c r="CK83" s="507"/>
      <c r="CL83" s="507"/>
      <c r="CM83" s="507"/>
      <c r="CN83" s="508"/>
      <c r="CO83" s="508"/>
      <c r="CR83" s="89">
        <v>73</v>
      </c>
      <c r="CS83" s="499"/>
      <c r="CT83" s="500"/>
      <c r="CU83" s="500"/>
      <c r="CV83" s="500"/>
      <c r="CW83" s="500"/>
      <c r="CX83" s="501"/>
      <c r="CY83" s="502"/>
      <c r="CZ83" s="502"/>
      <c r="DA83" s="502"/>
      <c r="DB83" s="502"/>
      <c r="DC83" s="502"/>
      <c r="DD83" s="502"/>
      <c r="DE83" s="502"/>
      <c r="DF83" s="502"/>
      <c r="DG83" s="502"/>
      <c r="DH83" s="502"/>
      <c r="DI83" s="502"/>
      <c r="DJ83" s="502"/>
      <c r="DK83" s="502"/>
      <c r="DL83" s="503"/>
      <c r="DM83" s="503"/>
      <c r="DO83" s="91">
        <v>12</v>
      </c>
      <c r="DP83" s="504"/>
      <c r="DQ83" s="505"/>
      <c r="DR83" s="505"/>
      <c r="DS83" s="505"/>
      <c r="DT83" s="505"/>
      <c r="DU83" s="506"/>
      <c r="DV83" s="507"/>
      <c r="DW83" s="507"/>
      <c r="DX83" s="507"/>
      <c r="DY83" s="507"/>
      <c r="DZ83" s="507"/>
      <c r="EA83" s="507"/>
      <c r="EB83" s="507"/>
      <c r="EC83" s="507"/>
      <c r="ED83" s="507"/>
      <c r="EE83" s="507"/>
      <c r="EF83" s="507"/>
      <c r="EG83" s="507"/>
      <c r="EH83" s="507"/>
      <c r="EI83" s="508"/>
      <c r="EJ83" s="508"/>
      <c r="EM83" s="89">
        <v>73</v>
      </c>
      <c r="EN83" s="499"/>
      <c r="EO83" s="500"/>
      <c r="EP83" s="500"/>
      <c r="EQ83" s="500"/>
      <c r="ER83" s="500"/>
      <c r="ES83" s="501"/>
      <c r="ET83" s="502"/>
      <c r="EU83" s="502"/>
      <c r="EV83" s="502"/>
      <c r="EW83" s="502"/>
      <c r="EX83" s="502"/>
      <c r="EY83" s="502"/>
      <c r="EZ83" s="502"/>
      <c r="FA83" s="502"/>
      <c r="FB83" s="502"/>
      <c r="FC83" s="502"/>
      <c r="FD83" s="502"/>
      <c r="FE83" s="502"/>
      <c r="FF83" s="502"/>
      <c r="FG83" s="503"/>
      <c r="FH83" s="503"/>
      <c r="FJ83" s="91">
        <v>12</v>
      </c>
      <c r="FK83" s="504"/>
      <c r="FL83" s="505"/>
      <c r="FM83" s="505"/>
      <c r="FN83" s="505"/>
      <c r="FO83" s="505"/>
      <c r="FP83" s="506"/>
      <c r="FQ83" s="507"/>
      <c r="FR83" s="507"/>
      <c r="FS83" s="507"/>
      <c r="FT83" s="507"/>
      <c r="FU83" s="507"/>
      <c r="FV83" s="507"/>
      <c r="FW83" s="507"/>
      <c r="FX83" s="507"/>
      <c r="FY83" s="507"/>
      <c r="FZ83" s="507"/>
      <c r="GA83" s="507"/>
      <c r="GB83" s="507"/>
      <c r="GC83" s="507"/>
      <c r="GD83" s="508"/>
      <c r="GE83" s="508"/>
      <c r="GH83" s="89">
        <v>73</v>
      </c>
      <c r="GI83" s="499"/>
      <c r="GJ83" s="500"/>
      <c r="GK83" s="500"/>
      <c r="GL83" s="500"/>
      <c r="GM83" s="500"/>
      <c r="GN83" s="501"/>
      <c r="GO83" s="502"/>
      <c r="GP83" s="502"/>
      <c r="GQ83" s="502"/>
      <c r="GR83" s="502"/>
      <c r="GS83" s="502"/>
      <c r="GT83" s="502"/>
      <c r="GU83" s="502"/>
      <c r="GV83" s="502"/>
      <c r="GW83" s="502"/>
      <c r="GX83" s="502"/>
      <c r="GY83" s="502"/>
      <c r="GZ83" s="502"/>
      <c r="HA83" s="502"/>
      <c r="HB83" s="503"/>
      <c r="HC83" s="503"/>
      <c r="HE83" s="91">
        <v>12</v>
      </c>
      <c r="HF83" s="504"/>
      <c r="HG83" s="505"/>
      <c r="HH83" s="505"/>
      <c r="HI83" s="505"/>
      <c r="HJ83" s="505"/>
      <c r="HK83" s="506"/>
      <c r="HL83" s="507"/>
      <c r="HM83" s="507"/>
      <c r="HN83" s="507"/>
      <c r="HO83" s="507"/>
      <c r="HP83" s="507"/>
      <c r="HQ83" s="507"/>
      <c r="HR83" s="507"/>
      <c r="HS83" s="507"/>
      <c r="HT83" s="507"/>
      <c r="HU83" s="507"/>
      <c r="HV83" s="507"/>
      <c r="HW83" s="507"/>
      <c r="HX83" s="507"/>
      <c r="HY83" s="508"/>
      <c r="HZ83" s="508"/>
    </row>
    <row r="84" spans="2:234" ht="17.149999999999999" customHeight="1" x14ac:dyDescent="0.25">
      <c r="B84" s="91">
        <v>74</v>
      </c>
      <c r="C84" s="504"/>
      <c r="D84" s="505"/>
      <c r="E84" s="505"/>
      <c r="F84" s="505"/>
      <c r="G84" s="505"/>
      <c r="H84" s="506"/>
      <c r="I84" s="507"/>
      <c r="J84" s="507"/>
      <c r="K84" s="507"/>
      <c r="L84" s="507"/>
      <c r="M84" s="507"/>
      <c r="N84" s="507"/>
      <c r="O84" s="507"/>
      <c r="P84" s="507"/>
      <c r="Q84" s="507"/>
      <c r="R84" s="507"/>
      <c r="S84" s="507"/>
      <c r="T84" s="507"/>
      <c r="U84" s="507"/>
      <c r="V84" s="508"/>
      <c r="W84" s="508"/>
      <c r="Y84" s="89">
        <v>13</v>
      </c>
      <c r="Z84" s="499"/>
      <c r="AA84" s="500"/>
      <c r="AB84" s="500"/>
      <c r="AC84" s="500"/>
      <c r="AD84" s="500"/>
      <c r="AE84" s="501"/>
      <c r="AF84" s="502"/>
      <c r="AG84" s="502"/>
      <c r="AH84" s="502"/>
      <c r="AI84" s="502"/>
      <c r="AJ84" s="502"/>
      <c r="AK84" s="502"/>
      <c r="AL84" s="502"/>
      <c r="AM84" s="502"/>
      <c r="AN84" s="502"/>
      <c r="AO84" s="502"/>
      <c r="AP84" s="502"/>
      <c r="AQ84" s="502"/>
      <c r="AR84" s="502"/>
      <c r="AS84" s="503"/>
      <c r="AT84" s="503"/>
      <c r="AW84" s="91">
        <v>74</v>
      </c>
      <c r="AX84" s="504"/>
      <c r="AY84" s="505"/>
      <c r="AZ84" s="505"/>
      <c r="BA84" s="505"/>
      <c r="BB84" s="505"/>
      <c r="BC84" s="506"/>
      <c r="BD84" s="507"/>
      <c r="BE84" s="507"/>
      <c r="BF84" s="507"/>
      <c r="BG84" s="507"/>
      <c r="BH84" s="507"/>
      <c r="BI84" s="507"/>
      <c r="BJ84" s="507"/>
      <c r="BK84" s="507"/>
      <c r="BL84" s="507"/>
      <c r="BM84" s="507"/>
      <c r="BN84" s="507"/>
      <c r="BO84" s="507"/>
      <c r="BP84" s="507"/>
      <c r="BQ84" s="508"/>
      <c r="BR84" s="508"/>
      <c r="BT84" s="89">
        <v>13</v>
      </c>
      <c r="BU84" s="499"/>
      <c r="BV84" s="500"/>
      <c r="BW84" s="500"/>
      <c r="BX84" s="500"/>
      <c r="BY84" s="500"/>
      <c r="BZ84" s="501"/>
      <c r="CA84" s="502"/>
      <c r="CB84" s="502"/>
      <c r="CC84" s="502"/>
      <c r="CD84" s="502"/>
      <c r="CE84" s="502"/>
      <c r="CF84" s="502"/>
      <c r="CG84" s="502"/>
      <c r="CH84" s="502"/>
      <c r="CI84" s="502"/>
      <c r="CJ84" s="502"/>
      <c r="CK84" s="502"/>
      <c r="CL84" s="502"/>
      <c r="CM84" s="502"/>
      <c r="CN84" s="503"/>
      <c r="CO84" s="503"/>
      <c r="CR84" s="91">
        <v>74</v>
      </c>
      <c r="CS84" s="504"/>
      <c r="CT84" s="505"/>
      <c r="CU84" s="505"/>
      <c r="CV84" s="505"/>
      <c r="CW84" s="505"/>
      <c r="CX84" s="506"/>
      <c r="CY84" s="507"/>
      <c r="CZ84" s="507"/>
      <c r="DA84" s="507"/>
      <c r="DB84" s="507"/>
      <c r="DC84" s="507"/>
      <c r="DD84" s="507"/>
      <c r="DE84" s="507"/>
      <c r="DF84" s="507"/>
      <c r="DG84" s="507"/>
      <c r="DH84" s="507"/>
      <c r="DI84" s="507"/>
      <c r="DJ84" s="507"/>
      <c r="DK84" s="507"/>
      <c r="DL84" s="508"/>
      <c r="DM84" s="508"/>
      <c r="DO84" s="89">
        <v>13</v>
      </c>
      <c r="DP84" s="499"/>
      <c r="DQ84" s="500"/>
      <c r="DR84" s="500"/>
      <c r="DS84" s="500"/>
      <c r="DT84" s="500"/>
      <c r="DU84" s="501"/>
      <c r="DV84" s="502"/>
      <c r="DW84" s="502"/>
      <c r="DX84" s="502"/>
      <c r="DY84" s="502"/>
      <c r="DZ84" s="502"/>
      <c r="EA84" s="502"/>
      <c r="EB84" s="502"/>
      <c r="EC84" s="502"/>
      <c r="ED84" s="502"/>
      <c r="EE84" s="502"/>
      <c r="EF84" s="502"/>
      <c r="EG84" s="502"/>
      <c r="EH84" s="502"/>
      <c r="EI84" s="503"/>
      <c r="EJ84" s="503"/>
      <c r="EM84" s="91">
        <v>74</v>
      </c>
      <c r="EN84" s="504"/>
      <c r="EO84" s="505"/>
      <c r="EP84" s="505"/>
      <c r="EQ84" s="505"/>
      <c r="ER84" s="505"/>
      <c r="ES84" s="506"/>
      <c r="ET84" s="507"/>
      <c r="EU84" s="507"/>
      <c r="EV84" s="507"/>
      <c r="EW84" s="507"/>
      <c r="EX84" s="507"/>
      <c r="EY84" s="507"/>
      <c r="EZ84" s="507"/>
      <c r="FA84" s="507"/>
      <c r="FB84" s="507"/>
      <c r="FC84" s="507"/>
      <c r="FD84" s="507"/>
      <c r="FE84" s="507"/>
      <c r="FF84" s="507"/>
      <c r="FG84" s="508"/>
      <c r="FH84" s="508"/>
      <c r="FJ84" s="89">
        <v>13</v>
      </c>
      <c r="FK84" s="499"/>
      <c r="FL84" s="500"/>
      <c r="FM84" s="500"/>
      <c r="FN84" s="500"/>
      <c r="FO84" s="500"/>
      <c r="FP84" s="501"/>
      <c r="FQ84" s="502"/>
      <c r="FR84" s="502"/>
      <c r="FS84" s="502"/>
      <c r="FT84" s="502"/>
      <c r="FU84" s="502"/>
      <c r="FV84" s="502"/>
      <c r="FW84" s="502"/>
      <c r="FX84" s="502"/>
      <c r="FY84" s="502"/>
      <c r="FZ84" s="502"/>
      <c r="GA84" s="502"/>
      <c r="GB84" s="502"/>
      <c r="GC84" s="502"/>
      <c r="GD84" s="503"/>
      <c r="GE84" s="503"/>
      <c r="GH84" s="91">
        <v>74</v>
      </c>
      <c r="GI84" s="504"/>
      <c r="GJ84" s="505"/>
      <c r="GK84" s="505"/>
      <c r="GL84" s="505"/>
      <c r="GM84" s="505"/>
      <c r="GN84" s="506"/>
      <c r="GO84" s="507"/>
      <c r="GP84" s="507"/>
      <c r="GQ84" s="507"/>
      <c r="GR84" s="507"/>
      <c r="GS84" s="507"/>
      <c r="GT84" s="507"/>
      <c r="GU84" s="507"/>
      <c r="GV84" s="507"/>
      <c r="GW84" s="507"/>
      <c r="GX84" s="507"/>
      <c r="GY84" s="507"/>
      <c r="GZ84" s="507"/>
      <c r="HA84" s="507"/>
      <c r="HB84" s="508"/>
      <c r="HC84" s="508"/>
      <c r="HE84" s="89">
        <v>13</v>
      </c>
      <c r="HF84" s="499"/>
      <c r="HG84" s="500"/>
      <c r="HH84" s="500"/>
      <c r="HI84" s="500"/>
      <c r="HJ84" s="500"/>
      <c r="HK84" s="501"/>
      <c r="HL84" s="502"/>
      <c r="HM84" s="502"/>
      <c r="HN84" s="502"/>
      <c r="HO84" s="502"/>
      <c r="HP84" s="502"/>
      <c r="HQ84" s="502"/>
      <c r="HR84" s="502"/>
      <c r="HS84" s="502"/>
      <c r="HT84" s="502"/>
      <c r="HU84" s="502"/>
      <c r="HV84" s="502"/>
      <c r="HW84" s="502"/>
      <c r="HX84" s="502"/>
      <c r="HY84" s="503"/>
      <c r="HZ84" s="503"/>
    </row>
    <row r="85" spans="2:234" ht="17.149999999999999" customHeight="1" x14ac:dyDescent="0.25">
      <c r="B85" s="89">
        <v>75</v>
      </c>
      <c r="C85" s="499"/>
      <c r="D85" s="500"/>
      <c r="E85" s="500"/>
      <c r="F85" s="500"/>
      <c r="G85" s="500"/>
      <c r="H85" s="501"/>
      <c r="I85" s="502"/>
      <c r="J85" s="502"/>
      <c r="K85" s="502"/>
      <c r="L85" s="502"/>
      <c r="M85" s="502"/>
      <c r="N85" s="502"/>
      <c r="O85" s="502"/>
      <c r="P85" s="502"/>
      <c r="Q85" s="502"/>
      <c r="R85" s="502"/>
      <c r="S85" s="502"/>
      <c r="T85" s="502"/>
      <c r="U85" s="502"/>
      <c r="V85" s="503"/>
      <c r="W85" s="503"/>
      <c r="Y85" s="91">
        <v>14</v>
      </c>
      <c r="Z85" s="504"/>
      <c r="AA85" s="505"/>
      <c r="AB85" s="505"/>
      <c r="AC85" s="505"/>
      <c r="AD85" s="505"/>
      <c r="AE85" s="506"/>
      <c r="AF85" s="507"/>
      <c r="AG85" s="507"/>
      <c r="AH85" s="507"/>
      <c r="AI85" s="507"/>
      <c r="AJ85" s="507"/>
      <c r="AK85" s="507"/>
      <c r="AL85" s="507"/>
      <c r="AM85" s="507"/>
      <c r="AN85" s="507"/>
      <c r="AO85" s="507"/>
      <c r="AP85" s="507"/>
      <c r="AQ85" s="507"/>
      <c r="AR85" s="507"/>
      <c r="AS85" s="508"/>
      <c r="AT85" s="508"/>
      <c r="AW85" s="89">
        <v>75</v>
      </c>
      <c r="AX85" s="499"/>
      <c r="AY85" s="500"/>
      <c r="AZ85" s="500"/>
      <c r="BA85" s="500"/>
      <c r="BB85" s="500"/>
      <c r="BC85" s="501"/>
      <c r="BD85" s="502"/>
      <c r="BE85" s="502"/>
      <c r="BF85" s="502"/>
      <c r="BG85" s="502"/>
      <c r="BH85" s="502"/>
      <c r="BI85" s="502"/>
      <c r="BJ85" s="502"/>
      <c r="BK85" s="502"/>
      <c r="BL85" s="502"/>
      <c r="BM85" s="502"/>
      <c r="BN85" s="502"/>
      <c r="BO85" s="502"/>
      <c r="BP85" s="502"/>
      <c r="BQ85" s="503"/>
      <c r="BR85" s="503"/>
      <c r="BT85" s="91">
        <v>14</v>
      </c>
      <c r="BU85" s="504"/>
      <c r="BV85" s="505"/>
      <c r="BW85" s="505"/>
      <c r="BX85" s="505"/>
      <c r="BY85" s="505"/>
      <c r="BZ85" s="506"/>
      <c r="CA85" s="507"/>
      <c r="CB85" s="507"/>
      <c r="CC85" s="507"/>
      <c r="CD85" s="507"/>
      <c r="CE85" s="507"/>
      <c r="CF85" s="507"/>
      <c r="CG85" s="507"/>
      <c r="CH85" s="507"/>
      <c r="CI85" s="507"/>
      <c r="CJ85" s="507"/>
      <c r="CK85" s="507"/>
      <c r="CL85" s="507"/>
      <c r="CM85" s="507"/>
      <c r="CN85" s="508"/>
      <c r="CO85" s="508"/>
      <c r="CR85" s="89">
        <v>75</v>
      </c>
      <c r="CS85" s="499"/>
      <c r="CT85" s="500"/>
      <c r="CU85" s="500"/>
      <c r="CV85" s="500"/>
      <c r="CW85" s="500"/>
      <c r="CX85" s="501"/>
      <c r="CY85" s="502"/>
      <c r="CZ85" s="502"/>
      <c r="DA85" s="502"/>
      <c r="DB85" s="502"/>
      <c r="DC85" s="502"/>
      <c r="DD85" s="502"/>
      <c r="DE85" s="502"/>
      <c r="DF85" s="502"/>
      <c r="DG85" s="502"/>
      <c r="DH85" s="502"/>
      <c r="DI85" s="502"/>
      <c r="DJ85" s="502"/>
      <c r="DK85" s="502"/>
      <c r="DL85" s="503"/>
      <c r="DM85" s="503"/>
      <c r="DO85" s="91">
        <v>14</v>
      </c>
      <c r="DP85" s="504"/>
      <c r="DQ85" s="505"/>
      <c r="DR85" s="505"/>
      <c r="DS85" s="505"/>
      <c r="DT85" s="505"/>
      <c r="DU85" s="506"/>
      <c r="DV85" s="507"/>
      <c r="DW85" s="507"/>
      <c r="DX85" s="507"/>
      <c r="DY85" s="507"/>
      <c r="DZ85" s="507"/>
      <c r="EA85" s="507"/>
      <c r="EB85" s="507"/>
      <c r="EC85" s="507"/>
      <c r="ED85" s="507"/>
      <c r="EE85" s="507"/>
      <c r="EF85" s="507"/>
      <c r="EG85" s="507"/>
      <c r="EH85" s="507"/>
      <c r="EI85" s="508"/>
      <c r="EJ85" s="508"/>
      <c r="EM85" s="89">
        <v>75</v>
      </c>
      <c r="EN85" s="499"/>
      <c r="EO85" s="500"/>
      <c r="EP85" s="500"/>
      <c r="EQ85" s="500"/>
      <c r="ER85" s="500"/>
      <c r="ES85" s="501"/>
      <c r="ET85" s="502"/>
      <c r="EU85" s="502"/>
      <c r="EV85" s="502"/>
      <c r="EW85" s="502"/>
      <c r="EX85" s="502"/>
      <c r="EY85" s="502"/>
      <c r="EZ85" s="502"/>
      <c r="FA85" s="502"/>
      <c r="FB85" s="502"/>
      <c r="FC85" s="502"/>
      <c r="FD85" s="502"/>
      <c r="FE85" s="502"/>
      <c r="FF85" s="502"/>
      <c r="FG85" s="503"/>
      <c r="FH85" s="503"/>
      <c r="FJ85" s="91">
        <v>14</v>
      </c>
      <c r="FK85" s="504"/>
      <c r="FL85" s="505"/>
      <c r="FM85" s="505"/>
      <c r="FN85" s="505"/>
      <c r="FO85" s="505"/>
      <c r="FP85" s="506"/>
      <c r="FQ85" s="507"/>
      <c r="FR85" s="507"/>
      <c r="FS85" s="507"/>
      <c r="FT85" s="507"/>
      <c r="FU85" s="507"/>
      <c r="FV85" s="507"/>
      <c r="FW85" s="507"/>
      <c r="FX85" s="507"/>
      <c r="FY85" s="507"/>
      <c r="FZ85" s="507"/>
      <c r="GA85" s="507"/>
      <c r="GB85" s="507"/>
      <c r="GC85" s="507"/>
      <c r="GD85" s="508"/>
      <c r="GE85" s="508"/>
      <c r="GH85" s="89">
        <v>75</v>
      </c>
      <c r="GI85" s="499"/>
      <c r="GJ85" s="500"/>
      <c r="GK85" s="500"/>
      <c r="GL85" s="500"/>
      <c r="GM85" s="500"/>
      <c r="GN85" s="501"/>
      <c r="GO85" s="502"/>
      <c r="GP85" s="502"/>
      <c r="GQ85" s="502"/>
      <c r="GR85" s="502"/>
      <c r="GS85" s="502"/>
      <c r="GT85" s="502"/>
      <c r="GU85" s="502"/>
      <c r="GV85" s="502"/>
      <c r="GW85" s="502"/>
      <c r="GX85" s="502"/>
      <c r="GY85" s="502"/>
      <c r="GZ85" s="502"/>
      <c r="HA85" s="502"/>
      <c r="HB85" s="503"/>
      <c r="HC85" s="503"/>
      <c r="HE85" s="91">
        <v>14</v>
      </c>
      <c r="HF85" s="504"/>
      <c r="HG85" s="505"/>
      <c r="HH85" s="505"/>
      <c r="HI85" s="505"/>
      <c r="HJ85" s="505"/>
      <c r="HK85" s="506"/>
      <c r="HL85" s="507"/>
      <c r="HM85" s="507"/>
      <c r="HN85" s="507"/>
      <c r="HO85" s="507"/>
      <c r="HP85" s="507"/>
      <c r="HQ85" s="507"/>
      <c r="HR85" s="507"/>
      <c r="HS85" s="507"/>
      <c r="HT85" s="507"/>
      <c r="HU85" s="507"/>
      <c r="HV85" s="507"/>
      <c r="HW85" s="507"/>
      <c r="HX85" s="507"/>
      <c r="HY85" s="508"/>
      <c r="HZ85" s="508"/>
    </row>
    <row r="86" spans="2:234" ht="17.149999999999999" customHeight="1" x14ac:dyDescent="0.25">
      <c r="B86" s="91">
        <v>76</v>
      </c>
      <c r="C86" s="504"/>
      <c r="D86" s="505"/>
      <c r="E86" s="505"/>
      <c r="F86" s="505"/>
      <c r="G86" s="505"/>
      <c r="H86" s="506"/>
      <c r="I86" s="507"/>
      <c r="J86" s="507"/>
      <c r="K86" s="507"/>
      <c r="L86" s="507"/>
      <c r="M86" s="507"/>
      <c r="N86" s="507"/>
      <c r="O86" s="507"/>
      <c r="P86" s="507"/>
      <c r="Q86" s="507"/>
      <c r="R86" s="507"/>
      <c r="S86" s="507"/>
      <c r="T86" s="507"/>
      <c r="U86" s="507"/>
      <c r="V86" s="508"/>
      <c r="W86" s="508"/>
      <c r="Y86" s="89">
        <v>15</v>
      </c>
      <c r="Z86" s="499"/>
      <c r="AA86" s="500"/>
      <c r="AB86" s="500"/>
      <c r="AC86" s="500"/>
      <c r="AD86" s="500"/>
      <c r="AE86" s="501"/>
      <c r="AF86" s="502"/>
      <c r="AG86" s="502"/>
      <c r="AH86" s="502"/>
      <c r="AI86" s="502"/>
      <c r="AJ86" s="502"/>
      <c r="AK86" s="502"/>
      <c r="AL86" s="502"/>
      <c r="AM86" s="502"/>
      <c r="AN86" s="502"/>
      <c r="AO86" s="502"/>
      <c r="AP86" s="502"/>
      <c r="AQ86" s="502"/>
      <c r="AR86" s="502"/>
      <c r="AS86" s="503"/>
      <c r="AT86" s="503"/>
      <c r="AW86" s="91">
        <v>76</v>
      </c>
      <c r="AX86" s="504"/>
      <c r="AY86" s="505"/>
      <c r="AZ86" s="505"/>
      <c r="BA86" s="505"/>
      <c r="BB86" s="505"/>
      <c r="BC86" s="506"/>
      <c r="BD86" s="507"/>
      <c r="BE86" s="507"/>
      <c r="BF86" s="507"/>
      <c r="BG86" s="507"/>
      <c r="BH86" s="507"/>
      <c r="BI86" s="507"/>
      <c r="BJ86" s="507"/>
      <c r="BK86" s="507"/>
      <c r="BL86" s="507"/>
      <c r="BM86" s="507"/>
      <c r="BN86" s="507"/>
      <c r="BO86" s="507"/>
      <c r="BP86" s="507"/>
      <c r="BQ86" s="508"/>
      <c r="BR86" s="508"/>
      <c r="BT86" s="89">
        <v>15</v>
      </c>
      <c r="BU86" s="499"/>
      <c r="BV86" s="500"/>
      <c r="BW86" s="500"/>
      <c r="BX86" s="500"/>
      <c r="BY86" s="500"/>
      <c r="BZ86" s="501"/>
      <c r="CA86" s="502"/>
      <c r="CB86" s="502"/>
      <c r="CC86" s="502"/>
      <c r="CD86" s="502"/>
      <c r="CE86" s="502"/>
      <c r="CF86" s="502"/>
      <c r="CG86" s="502"/>
      <c r="CH86" s="502"/>
      <c r="CI86" s="502"/>
      <c r="CJ86" s="502"/>
      <c r="CK86" s="502"/>
      <c r="CL86" s="502"/>
      <c r="CM86" s="502"/>
      <c r="CN86" s="503"/>
      <c r="CO86" s="503"/>
      <c r="CR86" s="91">
        <v>76</v>
      </c>
      <c r="CS86" s="504"/>
      <c r="CT86" s="505"/>
      <c r="CU86" s="505"/>
      <c r="CV86" s="505"/>
      <c r="CW86" s="505"/>
      <c r="CX86" s="506"/>
      <c r="CY86" s="507"/>
      <c r="CZ86" s="507"/>
      <c r="DA86" s="507"/>
      <c r="DB86" s="507"/>
      <c r="DC86" s="507"/>
      <c r="DD86" s="507"/>
      <c r="DE86" s="507"/>
      <c r="DF86" s="507"/>
      <c r="DG86" s="507"/>
      <c r="DH86" s="507"/>
      <c r="DI86" s="507"/>
      <c r="DJ86" s="507"/>
      <c r="DK86" s="507"/>
      <c r="DL86" s="508"/>
      <c r="DM86" s="508"/>
      <c r="DO86" s="89">
        <v>15</v>
      </c>
      <c r="DP86" s="499"/>
      <c r="DQ86" s="500"/>
      <c r="DR86" s="500"/>
      <c r="DS86" s="500"/>
      <c r="DT86" s="500"/>
      <c r="DU86" s="501"/>
      <c r="DV86" s="502"/>
      <c r="DW86" s="502"/>
      <c r="DX86" s="502"/>
      <c r="DY86" s="502"/>
      <c r="DZ86" s="502"/>
      <c r="EA86" s="502"/>
      <c r="EB86" s="502"/>
      <c r="EC86" s="502"/>
      <c r="ED86" s="502"/>
      <c r="EE86" s="502"/>
      <c r="EF86" s="502"/>
      <c r="EG86" s="502"/>
      <c r="EH86" s="502"/>
      <c r="EI86" s="503"/>
      <c r="EJ86" s="503"/>
      <c r="EM86" s="91">
        <v>76</v>
      </c>
      <c r="EN86" s="504"/>
      <c r="EO86" s="505"/>
      <c r="EP86" s="505"/>
      <c r="EQ86" s="505"/>
      <c r="ER86" s="505"/>
      <c r="ES86" s="506"/>
      <c r="ET86" s="507"/>
      <c r="EU86" s="507"/>
      <c r="EV86" s="507"/>
      <c r="EW86" s="507"/>
      <c r="EX86" s="507"/>
      <c r="EY86" s="507"/>
      <c r="EZ86" s="507"/>
      <c r="FA86" s="507"/>
      <c r="FB86" s="507"/>
      <c r="FC86" s="507"/>
      <c r="FD86" s="507"/>
      <c r="FE86" s="507"/>
      <c r="FF86" s="507"/>
      <c r="FG86" s="508"/>
      <c r="FH86" s="508"/>
      <c r="FJ86" s="89">
        <v>15</v>
      </c>
      <c r="FK86" s="499"/>
      <c r="FL86" s="500"/>
      <c r="FM86" s="500"/>
      <c r="FN86" s="500"/>
      <c r="FO86" s="500"/>
      <c r="FP86" s="501"/>
      <c r="FQ86" s="502"/>
      <c r="FR86" s="502"/>
      <c r="FS86" s="502"/>
      <c r="FT86" s="502"/>
      <c r="FU86" s="502"/>
      <c r="FV86" s="502"/>
      <c r="FW86" s="502"/>
      <c r="FX86" s="502"/>
      <c r="FY86" s="502"/>
      <c r="FZ86" s="502"/>
      <c r="GA86" s="502"/>
      <c r="GB86" s="502"/>
      <c r="GC86" s="502"/>
      <c r="GD86" s="503"/>
      <c r="GE86" s="503"/>
      <c r="GH86" s="91">
        <v>76</v>
      </c>
      <c r="GI86" s="504"/>
      <c r="GJ86" s="505"/>
      <c r="GK86" s="505"/>
      <c r="GL86" s="505"/>
      <c r="GM86" s="505"/>
      <c r="GN86" s="506"/>
      <c r="GO86" s="507"/>
      <c r="GP86" s="507"/>
      <c r="GQ86" s="507"/>
      <c r="GR86" s="507"/>
      <c r="GS86" s="507"/>
      <c r="GT86" s="507"/>
      <c r="GU86" s="507"/>
      <c r="GV86" s="507"/>
      <c r="GW86" s="507"/>
      <c r="GX86" s="507"/>
      <c r="GY86" s="507"/>
      <c r="GZ86" s="507"/>
      <c r="HA86" s="507"/>
      <c r="HB86" s="508"/>
      <c r="HC86" s="508"/>
      <c r="HE86" s="89">
        <v>15</v>
      </c>
      <c r="HF86" s="499"/>
      <c r="HG86" s="500"/>
      <c r="HH86" s="500"/>
      <c r="HI86" s="500"/>
      <c r="HJ86" s="500"/>
      <c r="HK86" s="501"/>
      <c r="HL86" s="502"/>
      <c r="HM86" s="502"/>
      <c r="HN86" s="502"/>
      <c r="HO86" s="502"/>
      <c r="HP86" s="502"/>
      <c r="HQ86" s="502"/>
      <c r="HR86" s="502"/>
      <c r="HS86" s="502"/>
      <c r="HT86" s="502"/>
      <c r="HU86" s="502"/>
      <c r="HV86" s="502"/>
      <c r="HW86" s="502"/>
      <c r="HX86" s="502"/>
      <c r="HY86" s="503"/>
      <c r="HZ86" s="503"/>
    </row>
    <row r="87" spans="2:234" ht="17.149999999999999" customHeight="1" x14ac:dyDescent="0.25">
      <c r="B87" s="89">
        <v>77</v>
      </c>
      <c r="C87" s="499"/>
      <c r="D87" s="500"/>
      <c r="E87" s="500"/>
      <c r="F87" s="500"/>
      <c r="G87" s="500"/>
      <c r="H87" s="501"/>
      <c r="I87" s="502"/>
      <c r="J87" s="502"/>
      <c r="K87" s="502"/>
      <c r="L87" s="502"/>
      <c r="M87" s="502"/>
      <c r="N87" s="502"/>
      <c r="O87" s="502"/>
      <c r="P87" s="502"/>
      <c r="Q87" s="502"/>
      <c r="R87" s="502"/>
      <c r="S87" s="502"/>
      <c r="T87" s="502"/>
      <c r="U87" s="502"/>
      <c r="V87" s="503"/>
      <c r="W87" s="503"/>
      <c r="Y87" s="91">
        <v>16</v>
      </c>
      <c r="Z87" s="504"/>
      <c r="AA87" s="505"/>
      <c r="AB87" s="505"/>
      <c r="AC87" s="505"/>
      <c r="AD87" s="505"/>
      <c r="AE87" s="506"/>
      <c r="AF87" s="507"/>
      <c r="AG87" s="507"/>
      <c r="AH87" s="507"/>
      <c r="AI87" s="507"/>
      <c r="AJ87" s="507"/>
      <c r="AK87" s="507"/>
      <c r="AL87" s="507"/>
      <c r="AM87" s="507"/>
      <c r="AN87" s="507"/>
      <c r="AO87" s="507"/>
      <c r="AP87" s="507"/>
      <c r="AQ87" s="507"/>
      <c r="AR87" s="507"/>
      <c r="AS87" s="508"/>
      <c r="AT87" s="508"/>
      <c r="AW87" s="89">
        <v>77</v>
      </c>
      <c r="AX87" s="499"/>
      <c r="AY87" s="500"/>
      <c r="AZ87" s="500"/>
      <c r="BA87" s="500"/>
      <c r="BB87" s="500"/>
      <c r="BC87" s="501"/>
      <c r="BD87" s="502"/>
      <c r="BE87" s="502"/>
      <c r="BF87" s="502"/>
      <c r="BG87" s="502"/>
      <c r="BH87" s="502"/>
      <c r="BI87" s="502"/>
      <c r="BJ87" s="502"/>
      <c r="BK87" s="502"/>
      <c r="BL87" s="502"/>
      <c r="BM87" s="502"/>
      <c r="BN87" s="502"/>
      <c r="BO87" s="502"/>
      <c r="BP87" s="502"/>
      <c r="BQ87" s="503"/>
      <c r="BR87" s="503"/>
      <c r="BT87" s="91">
        <v>16</v>
      </c>
      <c r="BU87" s="504"/>
      <c r="BV87" s="505"/>
      <c r="BW87" s="505"/>
      <c r="BX87" s="505"/>
      <c r="BY87" s="505"/>
      <c r="BZ87" s="506"/>
      <c r="CA87" s="507"/>
      <c r="CB87" s="507"/>
      <c r="CC87" s="507"/>
      <c r="CD87" s="507"/>
      <c r="CE87" s="507"/>
      <c r="CF87" s="507"/>
      <c r="CG87" s="507"/>
      <c r="CH87" s="507"/>
      <c r="CI87" s="507"/>
      <c r="CJ87" s="507"/>
      <c r="CK87" s="507"/>
      <c r="CL87" s="507"/>
      <c r="CM87" s="507"/>
      <c r="CN87" s="508"/>
      <c r="CO87" s="508"/>
      <c r="CR87" s="89">
        <v>77</v>
      </c>
      <c r="CS87" s="499"/>
      <c r="CT87" s="500"/>
      <c r="CU87" s="500"/>
      <c r="CV87" s="500"/>
      <c r="CW87" s="500"/>
      <c r="CX87" s="501"/>
      <c r="CY87" s="502"/>
      <c r="CZ87" s="502"/>
      <c r="DA87" s="502"/>
      <c r="DB87" s="502"/>
      <c r="DC87" s="502"/>
      <c r="DD87" s="502"/>
      <c r="DE87" s="502"/>
      <c r="DF87" s="502"/>
      <c r="DG87" s="502"/>
      <c r="DH87" s="502"/>
      <c r="DI87" s="502"/>
      <c r="DJ87" s="502"/>
      <c r="DK87" s="502"/>
      <c r="DL87" s="503"/>
      <c r="DM87" s="503"/>
      <c r="DO87" s="91">
        <v>16</v>
      </c>
      <c r="DP87" s="504"/>
      <c r="DQ87" s="505"/>
      <c r="DR87" s="505"/>
      <c r="DS87" s="505"/>
      <c r="DT87" s="505"/>
      <c r="DU87" s="506"/>
      <c r="DV87" s="507"/>
      <c r="DW87" s="507"/>
      <c r="DX87" s="507"/>
      <c r="DY87" s="507"/>
      <c r="DZ87" s="507"/>
      <c r="EA87" s="507"/>
      <c r="EB87" s="507"/>
      <c r="EC87" s="507"/>
      <c r="ED87" s="507"/>
      <c r="EE87" s="507"/>
      <c r="EF87" s="507"/>
      <c r="EG87" s="507"/>
      <c r="EH87" s="507"/>
      <c r="EI87" s="508"/>
      <c r="EJ87" s="508"/>
      <c r="EM87" s="89">
        <v>77</v>
      </c>
      <c r="EN87" s="499"/>
      <c r="EO87" s="500"/>
      <c r="EP87" s="500"/>
      <c r="EQ87" s="500"/>
      <c r="ER87" s="500"/>
      <c r="ES87" s="501"/>
      <c r="ET87" s="502"/>
      <c r="EU87" s="502"/>
      <c r="EV87" s="502"/>
      <c r="EW87" s="502"/>
      <c r="EX87" s="502"/>
      <c r="EY87" s="502"/>
      <c r="EZ87" s="502"/>
      <c r="FA87" s="502"/>
      <c r="FB87" s="502"/>
      <c r="FC87" s="502"/>
      <c r="FD87" s="502"/>
      <c r="FE87" s="502"/>
      <c r="FF87" s="502"/>
      <c r="FG87" s="503"/>
      <c r="FH87" s="503"/>
      <c r="FJ87" s="91">
        <v>16</v>
      </c>
      <c r="FK87" s="504"/>
      <c r="FL87" s="505"/>
      <c r="FM87" s="505"/>
      <c r="FN87" s="505"/>
      <c r="FO87" s="505"/>
      <c r="FP87" s="506"/>
      <c r="FQ87" s="507"/>
      <c r="FR87" s="507"/>
      <c r="FS87" s="507"/>
      <c r="FT87" s="507"/>
      <c r="FU87" s="507"/>
      <c r="FV87" s="507"/>
      <c r="FW87" s="507"/>
      <c r="FX87" s="507"/>
      <c r="FY87" s="507"/>
      <c r="FZ87" s="507"/>
      <c r="GA87" s="507"/>
      <c r="GB87" s="507"/>
      <c r="GC87" s="507"/>
      <c r="GD87" s="508"/>
      <c r="GE87" s="508"/>
      <c r="GH87" s="89">
        <v>77</v>
      </c>
      <c r="GI87" s="499"/>
      <c r="GJ87" s="500"/>
      <c r="GK87" s="500"/>
      <c r="GL87" s="500"/>
      <c r="GM87" s="500"/>
      <c r="GN87" s="501"/>
      <c r="GO87" s="502"/>
      <c r="GP87" s="502"/>
      <c r="GQ87" s="502"/>
      <c r="GR87" s="502"/>
      <c r="GS87" s="502"/>
      <c r="GT87" s="502"/>
      <c r="GU87" s="502"/>
      <c r="GV87" s="502"/>
      <c r="GW87" s="502"/>
      <c r="GX87" s="502"/>
      <c r="GY87" s="502"/>
      <c r="GZ87" s="502"/>
      <c r="HA87" s="502"/>
      <c r="HB87" s="503"/>
      <c r="HC87" s="503"/>
      <c r="HE87" s="91">
        <v>16</v>
      </c>
      <c r="HF87" s="504"/>
      <c r="HG87" s="505"/>
      <c r="HH87" s="505"/>
      <c r="HI87" s="505"/>
      <c r="HJ87" s="505"/>
      <c r="HK87" s="506"/>
      <c r="HL87" s="507"/>
      <c r="HM87" s="507"/>
      <c r="HN87" s="507"/>
      <c r="HO87" s="507"/>
      <c r="HP87" s="507"/>
      <c r="HQ87" s="507"/>
      <c r="HR87" s="507"/>
      <c r="HS87" s="507"/>
      <c r="HT87" s="507"/>
      <c r="HU87" s="507"/>
      <c r="HV87" s="507"/>
      <c r="HW87" s="507"/>
      <c r="HX87" s="507"/>
      <c r="HY87" s="508"/>
      <c r="HZ87" s="508"/>
    </row>
    <row r="88" spans="2:234" ht="17.149999999999999" customHeight="1" x14ac:dyDescent="0.25">
      <c r="B88" s="91">
        <v>78</v>
      </c>
      <c r="C88" s="504"/>
      <c r="D88" s="505"/>
      <c r="E88" s="505"/>
      <c r="F88" s="505"/>
      <c r="G88" s="505"/>
      <c r="H88" s="506"/>
      <c r="I88" s="507"/>
      <c r="J88" s="507"/>
      <c r="K88" s="507"/>
      <c r="L88" s="507"/>
      <c r="M88" s="507"/>
      <c r="N88" s="507"/>
      <c r="O88" s="507"/>
      <c r="P88" s="507"/>
      <c r="Q88" s="507"/>
      <c r="R88" s="507"/>
      <c r="S88" s="507"/>
      <c r="T88" s="507"/>
      <c r="U88" s="507"/>
      <c r="V88" s="508"/>
      <c r="W88" s="508"/>
      <c r="Y88" s="89">
        <v>17</v>
      </c>
      <c r="Z88" s="499"/>
      <c r="AA88" s="500"/>
      <c r="AB88" s="500"/>
      <c r="AC88" s="500"/>
      <c r="AD88" s="500"/>
      <c r="AE88" s="501"/>
      <c r="AF88" s="502"/>
      <c r="AG88" s="502"/>
      <c r="AH88" s="502"/>
      <c r="AI88" s="502"/>
      <c r="AJ88" s="502"/>
      <c r="AK88" s="502"/>
      <c r="AL88" s="502"/>
      <c r="AM88" s="502"/>
      <c r="AN88" s="502"/>
      <c r="AO88" s="502"/>
      <c r="AP88" s="502"/>
      <c r="AQ88" s="502"/>
      <c r="AR88" s="502"/>
      <c r="AS88" s="503"/>
      <c r="AT88" s="503"/>
      <c r="AW88" s="91">
        <v>78</v>
      </c>
      <c r="AX88" s="504"/>
      <c r="AY88" s="505"/>
      <c r="AZ88" s="505"/>
      <c r="BA88" s="505"/>
      <c r="BB88" s="505"/>
      <c r="BC88" s="506"/>
      <c r="BD88" s="507"/>
      <c r="BE88" s="507"/>
      <c r="BF88" s="507"/>
      <c r="BG88" s="507"/>
      <c r="BH88" s="507"/>
      <c r="BI88" s="507"/>
      <c r="BJ88" s="507"/>
      <c r="BK88" s="507"/>
      <c r="BL88" s="507"/>
      <c r="BM88" s="507"/>
      <c r="BN88" s="507"/>
      <c r="BO88" s="507"/>
      <c r="BP88" s="507"/>
      <c r="BQ88" s="508"/>
      <c r="BR88" s="508"/>
      <c r="BT88" s="89">
        <v>17</v>
      </c>
      <c r="BU88" s="499"/>
      <c r="BV88" s="500"/>
      <c r="BW88" s="500"/>
      <c r="BX88" s="500"/>
      <c r="BY88" s="500"/>
      <c r="BZ88" s="501"/>
      <c r="CA88" s="502"/>
      <c r="CB88" s="502"/>
      <c r="CC88" s="502"/>
      <c r="CD88" s="502"/>
      <c r="CE88" s="502"/>
      <c r="CF88" s="502"/>
      <c r="CG88" s="502"/>
      <c r="CH88" s="502"/>
      <c r="CI88" s="502"/>
      <c r="CJ88" s="502"/>
      <c r="CK88" s="502"/>
      <c r="CL88" s="502"/>
      <c r="CM88" s="502"/>
      <c r="CN88" s="503"/>
      <c r="CO88" s="503"/>
      <c r="CR88" s="91">
        <v>78</v>
      </c>
      <c r="CS88" s="504"/>
      <c r="CT88" s="505"/>
      <c r="CU88" s="505"/>
      <c r="CV88" s="505"/>
      <c r="CW88" s="505"/>
      <c r="CX88" s="506"/>
      <c r="CY88" s="507"/>
      <c r="CZ88" s="507"/>
      <c r="DA88" s="507"/>
      <c r="DB88" s="507"/>
      <c r="DC88" s="507"/>
      <c r="DD88" s="507"/>
      <c r="DE88" s="507"/>
      <c r="DF88" s="507"/>
      <c r="DG88" s="507"/>
      <c r="DH88" s="507"/>
      <c r="DI88" s="507"/>
      <c r="DJ88" s="507"/>
      <c r="DK88" s="507"/>
      <c r="DL88" s="508"/>
      <c r="DM88" s="508"/>
      <c r="DO88" s="89">
        <v>17</v>
      </c>
      <c r="DP88" s="499"/>
      <c r="DQ88" s="500"/>
      <c r="DR88" s="500"/>
      <c r="DS88" s="500"/>
      <c r="DT88" s="500"/>
      <c r="DU88" s="501"/>
      <c r="DV88" s="502"/>
      <c r="DW88" s="502"/>
      <c r="DX88" s="502"/>
      <c r="DY88" s="502"/>
      <c r="DZ88" s="502"/>
      <c r="EA88" s="502"/>
      <c r="EB88" s="502"/>
      <c r="EC88" s="502"/>
      <c r="ED88" s="502"/>
      <c r="EE88" s="502"/>
      <c r="EF88" s="502"/>
      <c r="EG88" s="502"/>
      <c r="EH88" s="502"/>
      <c r="EI88" s="503"/>
      <c r="EJ88" s="503"/>
      <c r="EM88" s="91">
        <v>78</v>
      </c>
      <c r="EN88" s="504"/>
      <c r="EO88" s="505"/>
      <c r="EP88" s="505"/>
      <c r="EQ88" s="505"/>
      <c r="ER88" s="505"/>
      <c r="ES88" s="506"/>
      <c r="ET88" s="507"/>
      <c r="EU88" s="507"/>
      <c r="EV88" s="507"/>
      <c r="EW88" s="507"/>
      <c r="EX88" s="507"/>
      <c r="EY88" s="507"/>
      <c r="EZ88" s="507"/>
      <c r="FA88" s="507"/>
      <c r="FB88" s="507"/>
      <c r="FC88" s="507"/>
      <c r="FD88" s="507"/>
      <c r="FE88" s="507"/>
      <c r="FF88" s="507"/>
      <c r="FG88" s="508"/>
      <c r="FH88" s="508"/>
      <c r="FJ88" s="89">
        <v>17</v>
      </c>
      <c r="FK88" s="499"/>
      <c r="FL88" s="500"/>
      <c r="FM88" s="500"/>
      <c r="FN88" s="500"/>
      <c r="FO88" s="500"/>
      <c r="FP88" s="501"/>
      <c r="FQ88" s="502"/>
      <c r="FR88" s="502"/>
      <c r="FS88" s="502"/>
      <c r="FT88" s="502"/>
      <c r="FU88" s="502"/>
      <c r="FV88" s="502"/>
      <c r="FW88" s="502"/>
      <c r="FX88" s="502"/>
      <c r="FY88" s="502"/>
      <c r="FZ88" s="502"/>
      <c r="GA88" s="502"/>
      <c r="GB88" s="502"/>
      <c r="GC88" s="502"/>
      <c r="GD88" s="503"/>
      <c r="GE88" s="503"/>
      <c r="GH88" s="91">
        <v>78</v>
      </c>
      <c r="GI88" s="504"/>
      <c r="GJ88" s="505"/>
      <c r="GK88" s="505"/>
      <c r="GL88" s="505"/>
      <c r="GM88" s="505"/>
      <c r="GN88" s="506"/>
      <c r="GO88" s="507"/>
      <c r="GP88" s="507"/>
      <c r="GQ88" s="507"/>
      <c r="GR88" s="507"/>
      <c r="GS88" s="507"/>
      <c r="GT88" s="507"/>
      <c r="GU88" s="507"/>
      <c r="GV88" s="507"/>
      <c r="GW88" s="507"/>
      <c r="GX88" s="507"/>
      <c r="GY88" s="507"/>
      <c r="GZ88" s="507"/>
      <c r="HA88" s="507"/>
      <c r="HB88" s="508"/>
      <c r="HC88" s="508"/>
      <c r="HE88" s="89">
        <v>17</v>
      </c>
      <c r="HF88" s="499"/>
      <c r="HG88" s="500"/>
      <c r="HH88" s="500"/>
      <c r="HI88" s="500"/>
      <c r="HJ88" s="500"/>
      <c r="HK88" s="501"/>
      <c r="HL88" s="502"/>
      <c r="HM88" s="502"/>
      <c r="HN88" s="502"/>
      <c r="HO88" s="502"/>
      <c r="HP88" s="502"/>
      <c r="HQ88" s="502"/>
      <c r="HR88" s="502"/>
      <c r="HS88" s="502"/>
      <c r="HT88" s="502"/>
      <c r="HU88" s="502"/>
      <c r="HV88" s="502"/>
      <c r="HW88" s="502"/>
      <c r="HX88" s="502"/>
      <c r="HY88" s="503"/>
      <c r="HZ88" s="503"/>
    </row>
    <row r="89" spans="2:234" ht="17.149999999999999" customHeight="1" x14ac:dyDescent="0.25">
      <c r="B89" s="89">
        <v>79</v>
      </c>
      <c r="C89" s="499"/>
      <c r="D89" s="500"/>
      <c r="E89" s="500"/>
      <c r="F89" s="500"/>
      <c r="G89" s="500"/>
      <c r="H89" s="501"/>
      <c r="I89" s="502"/>
      <c r="J89" s="502"/>
      <c r="K89" s="502"/>
      <c r="L89" s="502"/>
      <c r="M89" s="502"/>
      <c r="N89" s="502"/>
      <c r="O89" s="502"/>
      <c r="P89" s="502"/>
      <c r="Q89" s="502"/>
      <c r="R89" s="502"/>
      <c r="S89" s="502"/>
      <c r="T89" s="502"/>
      <c r="U89" s="502"/>
      <c r="V89" s="503"/>
      <c r="W89" s="503"/>
      <c r="Y89" s="91">
        <v>18</v>
      </c>
      <c r="Z89" s="504"/>
      <c r="AA89" s="505"/>
      <c r="AB89" s="505"/>
      <c r="AC89" s="505"/>
      <c r="AD89" s="505"/>
      <c r="AE89" s="506"/>
      <c r="AF89" s="507"/>
      <c r="AG89" s="507"/>
      <c r="AH89" s="507"/>
      <c r="AI89" s="507"/>
      <c r="AJ89" s="507"/>
      <c r="AK89" s="507"/>
      <c r="AL89" s="507"/>
      <c r="AM89" s="507"/>
      <c r="AN89" s="507"/>
      <c r="AO89" s="507"/>
      <c r="AP89" s="507"/>
      <c r="AQ89" s="507"/>
      <c r="AR89" s="507"/>
      <c r="AS89" s="508"/>
      <c r="AT89" s="508"/>
      <c r="AW89" s="89">
        <v>79</v>
      </c>
      <c r="AX89" s="499"/>
      <c r="AY89" s="500"/>
      <c r="AZ89" s="500"/>
      <c r="BA89" s="500"/>
      <c r="BB89" s="500"/>
      <c r="BC89" s="501"/>
      <c r="BD89" s="502"/>
      <c r="BE89" s="502"/>
      <c r="BF89" s="502"/>
      <c r="BG89" s="502"/>
      <c r="BH89" s="502"/>
      <c r="BI89" s="502"/>
      <c r="BJ89" s="502"/>
      <c r="BK89" s="502"/>
      <c r="BL89" s="502"/>
      <c r="BM89" s="502"/>
      <c r="BN89" s="502"/>
      <c r="BO89" s="502"/>
      <c r="BP89" s="502"/>
      <c r="BQ89" s="503"/>
      <c r="BR89" s="503"/>
      <c r="BT89" s="91">
        <v>18</v>
      </c>
      <c r="BU89" s="504"/>
      <c r="BV89" s="505"/>
      <c r="BW89" s="505"/>
      <c r="BX89" s="505"/>
      <c r="BY89" s="505"/>
      <c r="BZ89" s="506"/>
      <c r="CA89" s="507"/>
      <c r="CB89" s="507"/>
      <c r="CC89" s="507"/>
      <c r="CD89" s="507"/>
      <c r="CE89" s="507"/>
      <c r="CF89" s="507"/>
      <c r="CG89" s="507"/>
      <c r="CH89" s="507"/>
      <c r="CI89" s="507"/>
      <c r="CJ89" s="507"/>
      <c r="CK89" s="507"/>
      <c r="CL89" s="507"/>
      <c r="CM89" s="507"/>
      <c r="CN89" s="508"/>
      <c r="CO89" s="508"/>
      <c r="CR89" s="89">
        <v>79</v>
      </c>
      <c r="CS89" s="499"/>
      <c r="CT89" s="500"/>
      <c r="CU89" s="500"/>
      <c r="CV89" s="500"/>
      <c r="CW89" s="500"/>
      <c r="CX89" s="501"/>
      <c r="CY89" s="502"/>
      <c r="CZ89" s="502"/>
      <c r="DA89" s="502"/>
      <c r="DB89" s="502"/>
      <c r="DC89" s="502"/>
      <c r="DD89" s="502"/>
      <c r="DE89" s="502"/>
      <c r="DF89" s="502"/>
      <c r="DG89" s="502"/>
      <c r="DH89" s="502"/>
      <c r="DI89" s="502"/>
      <c r="DJ89" s="502"/>
      <c r="DK89" s="502"/>
      <c r="DL89" s="503"/>
      <c r="DM89" s="503"/>
      <c r="DO89" s="91">
        <v>18</v>
      </c>
      <c r="DP89" s="504"/>
      <c r="DQ89" s="505"/>
      <c r="DR89" s="505"/>
      <c r="DS89" s="505"/>
      <c r="DT89" s="505"/>
      <c r="DU89" s="506"/>
      <c r="DV89" s="507"/>
      <c r="DW89" s="507"/>
      <c r="DX89" s="507"/>
      <c r="DY89" s="507"/>
      <c r="DZ89" s="507"/>
      <c r="EA89" s="507"/>
      <c r="EB89" s="507"/>
      <c r="EC89" s="507"/>
      <c r="ED89" s="507"/>
      <c r="EE89" s="507"/>
      <c r="EF89" s="507"/>
      <c r="EG89" s="507"/>
      <c r="EH89" s="507"/>
      <c r="EI89" s="508"/>
      <c r="EJ89" s="508"/>
      <c r="EM89" s="89">
        <v>79</v>
      </c>
      <c r="EN89" s="499"/>
      <c r="EO89" s="500"/>
      <c r="EP89" s="500"/>
      <c r="EQ89" s="500"/>
      <c r="ER89" s="500"/>
      <c r="ES89" s="501"/>
      <c r="ET89" s="502"/>
      <c r="EU89" s="502"/>
      <c r="EV89" s="502"/>
      <c r="EW89" s="502"/>
      <c r="EX89" s="502"/>
      <c r="EY89" s="502"/>
      <c r="EZ89" s="502"/>
      <c r="FA89" s="502"/>
      <c r="FB89" s="502"/>
      <c r="FC89" s="502"/>
      <c r="FD89" s="502"/>
      <c r="FE89" s="502"/>
      <c r="FF89" s="502"/>
      <c r="FG89" s="503"/>
      <c r="FH89" s="503"/>
      <c r="FJ89" s="91">
        <v>18</v>
      </c>
      <c r="FK89" s="504"/>
      <c r="FL89" s="505"/>
      <c r="FM89" s="505"/>
      <c r="FN89" s="505"/>
      <c r="FO89" s="505"/>
      <c r="FP89" s="506"/>
      <c r="FQ89" s="507"/>
      <c r="FR89" s="507"/>
      <c r="FS89" s="507"/>
      <c r="FT89" s="507"/>
      <c r="FU89" s="507"/>
      <c r="FV89" s="507"/>
      <c r="FW89" s="507"/>
      <c r="FX89" s="507"/>
      <c r="FY89" s="507"/>
      <c r="FZ89" s="507"/>
      <c r="GA89" s="507"/>
      <c r="GB89" s="507"/>
      <c r="GC89" s="507"/>
      <c r="GD89" s="508"/>
      <c r="GE89" s="508"/>
      <c r="GH89" s="89">
        <v>79</v>
      </c>
      <c r="GI89" s="499"/>
      <c r="GJ89" s="500"/>
      <c r="GK89" s="500"/>
      <c r="GL89" s="500"/>
      <c r="GM89" s="500"/>
      <c r="GN89" s="501"/>
      <c r="GO89" s="502"/>
      <c r="GP89" s="502"/>
      <c r="GQ89" s="502"/>
      <c r="GR89" s="502"/>
      <c r="GS89" s="502"/>
      <c r="GT89" s="502"/>
      <c r="GU89" s="502"/>
      <c r="GV89" s="502"/>
      <c r="GW89" s="502"/>
      <c r="GX89" s="502"/>
      <c r="GY89" s="502"/>
      <c r="GZ89" s="502"/>
      <c r="HA89" s="502"/>
      <c r="HB89" s="503"/>
      <c r="HC89" s="503"/>
      <c r="HE89" s="91">
        <v>18</v>
      </c>
      <c r="HF89" s="504"/>
      <c r="HG89" s="505"/>
      <c r="HH89" s="505"/>
      <c r="HI89" s="505"/>
      <c r="HJ89" s="505"/>
      <c r="HK89" s="506"/>
      <c r="HL89" s="507"/>
      <c r="HM89" s="507"/>
      <c r="HN89" s="507"/>
      <c r="HO89" s="507"/>
      <c r="HP89" s="507"/>
      <c r="HQ89" s="507"/>
      <c r="HR89" s="507"/>
      <c r="HS89" s="507"/>
      <c r="HT89" s="507"/>
      <c r="HU89" s="507"/>
      <c r="HV89" s="507"/>
      <c r="HW89" s="507"/>
      <c r="HX89" s="507"/>
      <c r="HY89" s="508"/>
      <c r="HZ89" s="508"/>
    </row>
    <row r="90" spans="2:234" ht="17.149999999999999" customHeight="1" x14ac:dyDescent="0.25">
      <c r="B90" s="91">
        <v>80</v>
      </c>
      <c r="C90" s="504"/>
      <c r="D90" s="505"/>
      <c r="E90" s="505"/>
      <c r="F90" s="505"/>
      <c r="G90" s="505"/>
      <c r="H90" s="506"/>
      <c r="I90" s="507"/>
      <c r="J90" s="507"/>
      <c r="K90" s="507"/>
      <c r="L90" s="507"/>
      <c r="M90" s="507"/>
      <c r="N90" s="507"/>
      <c r="O90" s="507"/>
      <c r="P90" s="507"/>
      <c r="Q90" s="507"/>
      <c r="R90" s="507"/>
      <c r="S90" s="507"/>
      <c r="T90" s="507"/>
      <c r="U90" s="507"/>
      <c r="V90" s="508"/>
      <c r="W90" s="508"/>
      <c r="Y90" s="89">
        <v>19</v>
      </c>
      <c r="Z90" s="499"/>
      <c r="AA90" s="500"/>
      <c r="AB90" s="500"/>
      <c r="AC90" s="500"/>
      <c r="AD90" s="500"/>
      <c r="AE90" s="501"/>
      <c r="AF90" s="502"/>
      <c r="AG90" s="502"/>
      <c r="AH90" s="502"/>
      <c r="AI90" s="502"/>
      <c r="AJ90" s="502"/>
      <c r="AK90" s="502"/>
      <c r="AL90" s="502"/>
      <c r="AM90" s="502"/>
      <c r="AN90" s="502"/>
      <c r="AO90" s="502"/>
      <c r="AP90" s="502"/>
      <c r="AQ90" s="502"/>
      <c r="AR90" s="502"/>
      <c r="AS90" s="503"/>
      <c r="AT90" s="503"/>
      <c r="AW90" s="91">
        <v>80</v>
      </c>
      <c r="AX90" s="504"/>
      <c r="AY90" s="505"/>
      <c r="AZ90" s="505"/>
      <c r="BA90" s="505"/>
      <c r="BB90" s="505"/>
      <c r="BC90" s="506"/>
      <c r="BD90" s="507"/>
      <c r="BE90" s="507"/>
      <c r="BF90" s="507"/>
      <c r="BG90" s="507"/>
      <c r="BH90" s="507"/>
      <c r="BI90" s="507"/>
      <c r="BJ90" s="507"/>
      <c r="BK90" s="507"/>
      <c r="BL90" s="507"/>
      <c r="BM90" s="507"/>
      <c r="BN90" s="507"/>
      <c r="BO90" s="507"/>
      <c r="BP90" s="507"/>
      <c r="BQ90" s="508"/>
      <c r="BR90" s="508"/>
      <c r="BT90" s="89">
        <v>19</v>
      </c>
      <c r="BU90" s="499"/>
      <c r="BV90" s="500"/>
      <c r="BW90" s="500"/>
      <c r="BX90" s="500"/>
      <c r="BY90" s="500"/>
      <c r="BZ90" s="501"/>
      <c r="CA90" s="502"/>
      <c r="CB90" s="502"/>
      <c r="CC90" s="502"/>
      <c r="CD90" s="502"/>
      <c r="CE90" s="502"/>
      <c r="CF90" s="502"/>
      <c r="CG90" s="502"/>
      <c r="CH90" s="502"/>
      <c r="CI90" s="502"/>
      <c r="CJ90" s="502"/>
      <c r="CK90" s="502"/>
      <c r="CL90" s="502"/>
      <c r="CM90" s="502"/>
      <c r="CN90" s="503"/>
      <c r="CO90" s="503"/>
      <c r="CR90" s="91">
        <v>80</v>
      </c>
      <c r="CS90" s="504"/>
      <c r="CT90" s="505"/>
      <c r="CU90" s="505"/>
      <c r="CV90" s="505"/>
      <c r="CW90" s="505"/>
      <c r="CX90" s="506"/>
      <c r="CY90" s="507"/>
      <c r="CZ90" s="507"/>
      <c r="DA90" s="507"/>
      <c r="DB90" s="507"/>
      <c r="DC90" s="507"/>
      <c r="DD90" s="507"/>
      <c r="DE90" s="507"/>
      <c r="DF90" s="507"/>
      <c r="DG90" s="507"/>
      <c r="DH90" s="507"/>
      <c r="DI90" s="507"/>
      <c r="DJ90" s="507"/>
      <c r="DK90" s="507"/>
      <c r="DL90" s="508"/>
      <c r="DM90" s="508"/>
      <c r="DO90" s="89">
        <v>19</v>
      </c>
      <c r="DP90" s="499"/>
      <c r="DQ90" s="500"/>
      <c r="DR90" s="500"/>
      <c r="DS90" s="500"/>
      <c r="DT90" s="500"/>
      <c r="DU90" s="501"/>
      <c r="DV90" s="502"/>
      <c r="DW90" s="502"/>
      <c r="DX90" s="502"/>
      <c r="DY90" s="502"/>
      <c r="DZ90" s="502"/>
      <c r="EA90" s="502"/>
      <c r="EB90" s="502"/>
      <c r="EC90" s="502"/>
      <c r="ED90" s="502"/>
      <c r="EE90" s="502"/>
      <c r="EF90" s="502"/>
      <c r="EG90" s="502"/>
      <c r="EH90" s="502"/>
      <c r="EI90" s="503"/>
      <c r="EJ90" s="503"/>
      <c r="EM90" s="91">
        <v>80</v>
      </c>
      <c r="EN90" s="504"/>
      <c r="EO90" s="505"/>
      <c r="EP90" s="505"/>
      <c r="EQ90" s="505"/>
      <c r="ER90" s="505"/>
      <c r="ES90" s="506"/>
      <c r="ET90" s="507"/>
      <c r="EU90" s="507"/>
      <c r="EV90" s="507"/>
      <c r="EW90" s="507"/>
      <c r="EX90" s="507"/>
      <c r="EY90" s="507"/>
      <c r="EZ90" s="507"/>
      <c r="FA90" s="507"/>
      <c r="FB90" s="507"/>
      <c r="FC90" s="507"/>
      <c r="FD90" s="507"/>
      <c r="FE90" s="507"/>
      <c r="FF90" s="507"/>
      <c r="FG90" s="508"/>
      <c r="FH90" s="508"/>
      <c r="FJ90" s="89">
        <v>19</v>
      </c>
      <c r="FK90" s="499"/>
      <c r="FL90" s="500"/>
      <c r="FM90" s="500"/>
      <c r="FN90" s="500"/>
      <c r="FO90" s="500"/>
      <c r="FP90" s="501"/>
      <c r="FQ90" s="502"/>
      <c r="FR90" s="502"/>
      <c r="FS90" s="502"/>
      <c r="FT90" s="502"/>
      <c r="FU90" s="502"/>
      <c r="FV90" s="502"/>
      <c r="FW90" s="502"/>
      <c r="FX90" s="502"/>
      <c r="FY90" s="502"/>
      <c r="FZ90" s="502"/>
      <c r="GA90" s="502"/>
      <c r="GB90" s="502"/>
      <c r="GC90" s="502"/>
      <c r="GD90" s="503"/>
      <c r="GE90" s="503"/>
      <c r="GH90" s="91">
        <v>80</v>
      </c>
      <c r="GI90" s="504"/>
      <c r="GJ90" s="505"/>
      <c r="GK90" s="505"/>
      <c r="GL90" s="505"/>
      <c r="GM90" s="505"/>
      <c r="GN90" s="506"/>
      <c r="GO90" s="507"/>
      <c r="GP90" s="507"/>
      <c r="GQ90" s="507"/>
      <c r="GR90" s="507"/>
      <c r="GS90" s="507"/>
      <c r="GT90" s="507"/>
      <c r="GU90" s="507"/>
      <c r="GV90" s="507"/>
      <c r="GW90" s="507"/>
      <c r="GX90" s="507"/>
      <c r="GY90" s="507"/>
      <c r="GZ90" s="507"/>
      <c r="HA90" s="507"/>
      <c r="HB90" s="508"/>
      <c r="HC90" s="508"/>
      <c r="HE90" s="89">
        <v>19</v>
      </c>
      <c r="HF90" s="499"/>
      <c r="HG90" s="500"/>
      <c r="HH90" s="500"/>
      <c r="HI90" s="500"/>
      <c r="HJ90" s="500"/>
      <c r="HK90" s="501"/>
      <c r="HL90" s="502"/>
      <c r="HM90" s="502"/>
      <c r="HN90" s="502"/>
      <c r="HO90" s="502"/>
      <c r="HP90" s="502"/>
      <c r="HQ90" s="502"/>
      <c r="HR90" s="502"/>
      <c r="HS90" s="502"/>
      <c r="HT90" s="502"/>
      <c r="HU90" s="502"/>
      <c r="HV90" s="502"/>
      <c r="HW90" s="502"/>
      <c r="HX90" s="502"/>
      <c r="HY90" s="503"/>
      <c r="HZ90" s="503"/>
    </row>
    <row r="91" spans="2:234" ht="17.149999999999999" customHeight="1" x14ac:dyDescent="0.25">
      <c r="B91" s="89">
        <v>81</v>
      </c>
      <c r="C91" s="499"/>
      <c r="D91" s="500"/>
      <c r="E91" s="500"/>
      <c r="F91" s="500"/>
      <c r="G91" s="500"/>
      <c r="H91" s="501"/>
      <c r="I91" s="502"/>
      <c r="J91" s="502"/>
      <c r="K91" s="502"/>
      <c r="L91" s="502"/>
      <c r="M91" s="502"/>
      <c r="N91" s="502"/>
      <c r="O91" s="502"/>
      <c r="P91" s="502"/>
      <c r="Q91" s="502"/>
      <c r="R91" s="502"/>
      <c r="S91" s="502"/>
      <c r="T91" s="502"/>
      <c r="U91" s="502"/>
      <c r="V91" s="503"/>
      <c r="W91" s="503"/>
      <c r="Y91" s="91">
        <v>20</v>
      </c>
      <c r="Z91" s="504"/>
      <c r="AA91" s="505"/>
      <c r="AB91" s="505"/>
      <c r="AC91" s="505"/>
      <c r="AD91" s="505"/>
      <c r="AE91" s="506"/>
      <c r="AF91" s="507"/>
      <c r="AG91" s="507"/>
      <c r="AH91" s="507"/>
      <c r="AI91" s="507"/>
      <c r="AJ91" s="507"/>
      <c r="AK91" s="507"/>
      <c r="AL91" s="507"/>
      <c r="AM91" s="507"/>
      <c r="AN91" s="507"/>
      <c r="AO91" s="507"/>
      <c r="AP91" s="507"/>
      <c r="AQ91" s="507"/>
      <c r="AR91" s="507"/>
      <c r="AS91" s="508"/>
      <c r="AT91" s="508"/>
      <c r="AW91" s="89">
        <v>81</v>
      </c>
      <c r="AX91" s="499"/>
      <c r="AY91" s="500"/>
      <c r="AZ91" s="500"/>
      <c r="BA91" s="500"/>
      <c r="BB91" s="500"/>
      <c r="BC91" s="501"/>
      <c r="BD91" s="502"/>
      <c r="BE91" s="502"/>
      <c r="BF91" s="502"/>
      <c r="BG91" s="502"/>
      <c r="BH91" s="502"/>
      <c r="BI91" s="502"/>
      <c r="BJ91" s="502"/>
      <c r="BK91" s="502"/>
      <c r="BL91" s="502"/>
      <c r="BM91" s="502"/>
      <c r="BN91" s="502"/>
      <c r="BO91" s="502"/>
      <c r="BP91" s="502"/>
      <c r="BQ91" s="503"/>
      <c r="BR91" s="503"/>
      <c r="BT91" s="91">
        <v>20</v>
      </c>
      <c r="BU91" s="504"/>
      <c r="BV91" s="505"/>
      <c r="BW91" s="505"/>
      <c r="BX91" s="505"/>
      <c r="BY91" s="505"/>
      <c r="BZ91" s="506"/>
      <c r="CA91" s="507"/>
      <c r="CB91" s="507"/>
      <c r="CC91" s="507"/>
      <c r="CD91" s="507"/>
      <c r="CE91" s="507"/>
      <c r="CF91" s="507"/>
      <c r="CG91" s="507"/>
      <c r="CH91" s="507"/>
      <c r="CI91" s="507"/>
      <c r="CJ91" s="507"/>
      <c r="CK91" s="507"/>
      <c r="CL91" s="507"/>
      <c r="CM91" s="507"/>
      <c r="CN91" s="508"/>
      <c r="CO91" s="508"/>
      <c r="CR91" s="89">
        <v>81</v>
      </c>
      <c r="CS91" s="499"/>
      <c r="CT91" s="500"/>
      <c r="CU91" s="500"/>
      <c r="CV91" s="500"/>
      <c r="CW91" s="500"/>
      <c r="CX91" s="501"/>
      <c r="CY91" s="502"/>
      <c r="CZ91" s="502"/>
      <c r="DA91" s="502"/>
      <c r="DB91" s="502"/>
      <c r="DC91" s="502"/>
      <c r="DD91" s="502"/>
      <c r="DE91" s="502"/>
      <c r="DF91" s="502"/>
      <c r="DG91" s="502"/>
      <c r="DH91" s="502"/>
      <c r="DI91" s="502"/>
      <c r="DJ91" s="502"/>
      <c r="DK91" s="502"/>
      <c r="DL91" s="503"/>
      <c r="DM91" s="503"/>
      <c r="DO91" s="91">
        <v>20</v>
      </c>
      <c r="DP91" s="504"/>
      <c r="DQ91" s="505"/>
      <c r="DR91" s="505"/>
      <c r="DS91" s="505"/>
      <c r="DT91" s="505"/>
      <c r="DU91" s="506"/>
      <c r="DV91" s="507"/>
      <c r="DW91" s="507"/>
      <c r="DX91" s="507"/>
      <c r="DY91" s="507"/>
      <c r="DZ91" s="507"/>
      <c r="EA91" s="507"/>
      <c r="EB91" s="507"/>
      <c r="EC91" s="507"/>
      <c r="ED91" s="507"/>
      <c r="EE91" s="507"/>
      <c r="EF91" s="507"/>
      <c r="EG91" s="507"/>
      <c r="EH91" s="507"/>
      <c r="EI91" s="508"/>
      <c r="EJ91" s="508"/>
      <c r="EM91" s="89">
        <v>81</v>
      </c>
      <c r="EN91" s="499"/>
      <c r="EO91" s="500"/>
      <c r="EP91" s="500"/>
      <c r="EQ91" s="500"/>
      <c r="ER91" s="500"/>
      <c r="ES91" s="501"/>
      <c r="ET91" s="502"/>
      <c r="EU91" s="502"/>
      <c r="EV91" s="502"/>
      <c r="EW91" s="502"/>
      <c r="EX91" s="502"/>
      <c r="EY91" s="502"/>
      <c r="EZ91" s="502"/>
      <c r="FA91" s="502"/>
      <c r="FB91" s="502"/>
      <c r="FC91" s="502"/>
      <c r="FD91" s="502"/>
      <c r="FE91" s="502"/>
      <c r="FF91" s="502"/>
      <c r="FG91" s="503"/>
      <c r="FH91" s="503"/>
      <c r="FJ91" s="91">
        <v>20</v>
      </c>
      <c r="FK91" s="504"/>
      <c r="FL91" s="505"/>
      <c r="FM91" s="505"/>
      <c r="FN91" s="505"/>
      <c r="FO91" s="505"/>
      <c r="FP91" s="506"/>
      <c r="FQ91" s="507"/>
      <c r="FR91" s="507"/>
      <c r="FS91" s="507"/>
      <c r="FT91" s="507"/>
      <c r="FU91" s="507"/>
      <c r="FV91" s="507"/>
      <c r="FW91" s="507"/>
      <c r="FX91" s="507"/>
      <c r="FY91" s="507"/>
      <c r="FZ91" s="507"/>
      <c r="GA91" s="507"/>
      <c r="GB91" s="507"/>
      <c r="GC91" s="507"/>
      <c r="GD91" s="508"/>
      <c r="GE91" s="508"/>
      <c r="GH91" s="89">
        <v>81</v>
      </c>
      <c r="GI91" s="499"/>
      <c r="GJ91" s="500"/>
      <c r="GK91" s="500"/>
      <c r="GL91" s="500"/>
      <c r="GM91" s="500"/>
      <c r="GN91" s="501"/>
      <c r="GO91" s="502"/>
      <c r="GP91" s="502"/>
      <c r="GQ91" s="502"/>
      <c r="GR91" s="502"/>
      <c r="GS91" s="502"/>
      <c r="GT91" s="502"/>
      <c r="GU91" s="502"/>
      <c r="GV91" s="502"/>
      <c r="GW91" s="502"/>
      <c r="GX91" s="502"/>
      <c r="GY91" s="502"/>
      <c r="GZ91" s="502"/>
      <c r="HA91" s="502"/>
      <c r="HB91" s="503"/>
      <c r="HC91" s="503"/>
      <c r="HE91" s="91">
        <v>20</v>
      </c>
      <c r="HF91" s="504"/>
      <c r="HG91" s="505"/>
      <c r="HH91" s="505"/>
      <c r="HI91" s="505"/>
      <c r="HJ91" s="505"/>
      <c r="HK91" s="506"/>
      <c r="HL91" s="507"/>
      <c r="HM91" s="507"/>
      <c r="HN91" s="507"/>
      <c r="HO91" s="507"/>
      <c r="HP91" s="507"/>
      <c r="HQ91" s="507"/>
      <c r="HR91" s="507"/>
      <c r="HS91" s="507"/>
      <c r="HT91" s="507"/>
      <c r="HU91" s="507"/>
      <c r="HV91" s="507"/>
      <c r="HW91" s="507"/>
      <c r="HX91" s="507"/>
      <c r="HY91" s="508"/>
      <c r="HZ91" s="508"/>
    </row>
    <row r="92" spans="2:234" ht="17.149999999999999" customHeight="1" x14ac:dyDescent="0.25">
      <c r="B92" s="91">
        <v>82</v>
      </c>
      <c r="C92" s="504"/>
      <c r="D92" s="505"/>
      <c r="E92" s="505"/>
      <c r="F92" s="505"/>
      <c r="G92" s="505"/>
      <c r="H92" s="506"/>
      <c r="I92" s="507"/>
      <c r="J92" s="507"/>
      <c r="K92" s="507"/>
      <c r="L92" s="507"/>
      <c r="M92" s="507"/>
      <c r="N92" s="507"/>
      <c r="O92" s="507"/>
      <c r="P92" s="507"/>
      <c r="Q92" s="507"/>
      <c r="R92" s="507"/>
      <c r="S92" s="507"/>
      <c r="T92" s="507"/>
      <c r="U92" s="507"/>
      <c r="V92" s="508"/>
      <c r="W92" s="508"/>
      <c r="Y92" s="89">
        <v>21</v>
      </c>
      <c r="Z92" s="499"/>
      <c r="AA92" s="500"/>
      <c r="AB92" s="500"/>
      <c r="AC92" s="500"/>
      <c r="AD92" s="500"/>
      <c r="AE92" s="501"/>
      <c r="AF92" s="502"/>
      <c r="AG92" s="502"/>
      <c r="AH92" s="502"/>
      <c r="AI92" s="502"/>
      <c r="AJ92" s="502"/>
      <c r="AK92" s="502"/>
      <c r="AL92" s="502"/>
      <c r="AM92" s="502"/>
      <c r="AN92" s="502"/>
      <c r="AO92" s="502"/>
      <c r="AP92" s="502"/>
      <c r="AQ92" s="502"/>
      <c r="AR92" s="502"/>
      <c r="AS92" s="503"/>
      <c r="AT92" s="503"/>
      <c r="AW92" s="91">
        <v>82</v>
      </c>
      <c r="AX92" s="504"/>
      <c r="AY92" s="505"/>
      <c r="AZ92" s="505"/>
      <c r="BA92" s="505"/>
      <c r="BB92" s="505"/>
      <c r="BC92" s="506"/>
      <c r="BD92" s="507"/>
      <c r="BE92" s="507"/>
      <c r="BF92" s="507"/>
      <c r="BG92" s="507"/>
      <c r="BH92" s="507"/>
      <c r="BI92" s="507"/>
      <c r="BJ92" s="507"/>
      <c r="BK92" s="507"/>
      <c r="BL92" s="507"/>
      <c r="BM92" s="507"/>
      <c r="BN92" s="507"/>
      <c r="BO92" s="507"/>
      <c r="BP92" s="507"/>
      <c r="BQ92" s="508"/>
      <c r="BR92" s="508"/>
      <c r="BT92" s="89">
        <v>21</v>
      </c>
      <c r="BU92" s="499"/>
      <c r="BV92" s="500"/>
      <c r="BW92" s="500"/>
      <c r="BX92" s="500"/>
      <c r="BY92" s="500"/>
      <c r="BZ92" s="501"/>
      <c r="CA92" s="502"/>
      <c r="CB92" s="502"/>
      <c r="CC92" s="502"/>
      <c r="CD92" s="502"/>
      <c r="CE92" s="502"/>
      <c r="CF92" s="502"/>
      <c r="CG92" s="502"/>
      <c r="CH92" s="502"/>
      <c r="CI92" s="502"/>
      <c r="CJ92" s="502"/>
      <c r="CK92" s="502"/>
      <c r="CL92" s="502"/>
      <c r="CM92" s="502"/>
      <c r="CN92" s="503"/>
      <c r="CO92" s="503"/>
      <c r="CR92" s="91">
        <v>82</v>
      </c>
      <c r="CS92" s="504"/>
      <c r="CT92" s="505"/>
      <c r="CU92" s="505"/>
      <c r="CV92" s="505"/>
      <c r="CW92" s="505"/>
      <c r="CX92" s="506"/>
      <c r="CY92" s="507"/>
      <c r="CZ92" s="507"/>
      <c r="DA92" s="507"/>
      <c r="DB92" s="507"/>
      <c r="DC92" s="507"/>
      <c r="DD92" s="507"/>
      <c r="DE92" s="507"/>
      <c r="DF92" s="507"/>
      <c r="DG92" s="507"/>
      <c r="DH92" s="507"/>
      <c r="DI92" s="507"/>
      <c r="DJ92" s="507"/>
      <c r="DK92" s="507"/>
      <c r="DL92" s="508"/>
      <c r="DM92" s="508"/>
      <c r="DO92" s="89">
        <v>21</v>
      </c>
      <c r="DP92" s="499"/>
      <c r="DQ92" s="500"/>
      <c r="DR92" s="500"/>
      <c r="DS92" s="500"/>
      <c r="DT92" s="500"/>
      <c r="DU92" s="501"/>
      <c r="DV92" s="502"/>
      <c r="DW92" s="502"/>
      <c r="DX92" s="502"/>
      <c r="DY92" s="502"/>
      <c r="DZ92" s="502"/>
      <c r="EA92" s="502"/>
      <c r="EB92" s="502"/>
      <c r="EC92" s="502"/>
      <c r="ED92" s="502"/>
      <c r="EE92" s="502"/>
      <c r="EF92" s="502"/>
      <c r="EG92" s="502"/>
      <c r="EH92" s="502"/>
      <c r="EI92" s="503"/>
      <c r="EJ92" s="503"/>
      <c r="EM92" s="91">
        <v>82</v>
      </c>
      <c r="EN92" s="504"/>
      <c r="EO92" s="505"/>
      <c r="EP92" s="505"/>
      <c r="EQ92" s="505"/>
      <c r="ER92" s="505"/>
      <c r="ES92" s="506"/>
      <c r="ET92" s="507"/>
      <c r="EU92" s="507"/>
      <c r="EV92" s="507"/>
      <c r="EW92" s="507"/>
      <c r="EX92" s="507"/>
      <c r="EY92" s="507"/>
      <c r="EZ92" s="507"/>
      <c r="FA92" s="507"/>
      <c r="FB92" s="507"/>
      <c r="FC92" s="507"/>
      <c r="FD92" s="507"/>
      <c r="FE92" s="507"/>
      <c r="FF92" s="507"/>
      <c r="FG92" s="508"/>
      <c r="FH92" s="508"/>
      <c r="FJ92" s="89">
        <v>21</v>
      </c>
      <c r="FK92" s="499"/>
      <c r="FL92" s="500"/>
      <c r="FM92" s="500"/>
      <c r="FN92" s="500"/>
      <c r="FO92" s="500"/>
      <c r="FP92" s="501"/>
      <c r="FQ92" s="502"/>
      <c r="FR92" s="502"/>
      <c r="FS92" s="502"/>
      <c r="FT92" s="502"/>
      <c r="FU92" s="502"/>
      <c r="FV92" s="502"/>
      <c r="FW92" s="502"/>
      <c r="FX92" s="502"/>
      <c r="FY92" s="502"/>
      <c r="FZ92" s="502"/>
      <c r="GA92" s="502"/>
      <c r="GB92" s="502"/>
      <c r="GC92" s="502"/>
      <c r="GD92" s="503"/>
      <c r="GE92" s="503"/>
      <c r="GH92" s="91">
        <v>82</v>
      </c>
      <c r="GI92" s="504"/>
      <c r="GJ92" s="505"/>
      <c r="GK92" s="505"/>
      <c r="GL92" s="505"/>
      <c r="GM92" s="505"/>
      <c r="GN92" s="506"/>
      <c r="GO92" s="507"/>
      <c r="GP92" s="507"/>
      <c r="GQ92" s="507"/>
      <c r="GR92" s="507"/>
      <c r="GS92" s="507"/>
      <c r="GT92" s="507"/>
      <c r="GU92" s="507"/>
      <c r="GV92" s="507"/>
      <c r="GW92" s="507"/>
      <c r="GX92" s="507"/>
      <c r="GY92" s="507"/>
      <c r="GZ92" s="507"/>
      <c r="HA92" s="507"/>
      <c r="HB92" s="508"/>
      <c r="HC92" s="508"/>
      <c r="HE92" s="89">
        <v>21</v>
      </c>
      <c r="HF92" s="499"/>
      <c r="HG92" s="500"/>
      <c r="HH92" s="500"/>
      <c r="HI92" s="500"/>
      <c r="HJ92" s="500"/>
      <c r="HK92" s="501"/>
      <c r="HL92" s="502"/>
      <c r="HM92" s="502"/>
      <c r="HN92" s="502"/>
      <c r="HO92" s="502"/>
      <c r="HP92" s="502"/>
      <c r="HQ92" s="502"/>
      <c r="HR92" s="502"/>
      <c r="HS92" s="502"/>
      <c r="HT92" s="502"/>
      <c r="HU92" s="502"/>
      <c r="HV92" s="502"/>
      <c r="HW92" s="502"/>
      <c r="HX92" s="502"/>
      <c r="HY92" s="503"/>
      <c r="HZ92" s="503"/>
    </row>
    <row r="93" spans="2:234" ht="17.149999999999999" customHeight="1" x14ac:dyDescent="0.25">
      <c r="B93" s="89">
        <v>83</v>
      </c>
      <c r="C93" s="499"/>
      <c r="D93" s="500"/>
      <c r="E93" s="500"/>
      <c r="F93" s="500"/>
      <c r="G93" s="500"/>
      <c r="H93" s="501"/>
      <c r="I93" s="502"/>
      <c r="J93" s="502"/>
      <c r="K93" s="502"/>
      <c r="L93" s="502"/>
      <c r="M93" s="502"/>
      <c r="N93" s="502"/>
      <c r="O93" s="502"/>
      <c r="P93" s="502"/>
      <c r="Q93" s="502"/>
      <c r="R93" s="502"/>
      <c r="S93" s="502"/>
      <c r="T93" s="502"/>
      <c r="U93" s="502"/>
      <c r="V93" s="503"/>
      <c r="W93" s="503"/>
      <c r="Y93" s="91">
        <v>22</v>
      </c>
      <c r="Z93" s="504"/>
      <c r="AA93" s="505"/>
      <c r="AB93" s="505"/>
      <c r="AC93" s="505"/>
      <c r="AD93" s="505"/>
      <c r="AE93" s="506"/>
      <c r="AF93" s="507"/>
      <c r="AG93" s="507"/>
      <c r="AH93" s="507"/>
      <c r="AI93" s="507"/>
      <c r="AJ93" s="507"/>
      <c r="AK93" s="507"/>
      <c r="AL93" s="507"/>
      <c r="AM93" s="507"/>
      <c r="AN93" s="507"/>
      <c r="AO93" s="507"/>
      <c r="AP93" s="507"/>
      <c r="AQ93" s="507"/>
      <c r="AR93" s="507"/>
      <c r="AS93" s="508"/>
      <c r="AT93" s="508"/>
      <c r="AW93" s="89">
        <v>83</v>
      </c>
      <c r="AX93" s="499"/>
      <c r="AY93" s="500"/>
      <c r="AZ93" s="500"/>
      <c r="BA93" s="500"/>
      <c r="BB93" s="500"/>
      <c r="BC93" s="501"/>
      <c r="BD93" s="502"/>
      <c r="BE93" s="502"/>
      <c r="BF93" s="502"/>
      <c r="BG93" s="502"/>
      <c r="BH93" s="502"/>
      <c r="BI93" s="502"/>
      <c r="BJ93" s="502"/>
      <c r="BK93" s="502"/>
      <c r="BL93" s="502"/>
      <c r="BM93" s="502"/>
      <c r="BN93" s="502"/>
      <c r="BO93" s="502"/>
      <c r="BP93" s="502"/>
      <c r="BQ93" s="503"/>
      <c r="BR93" s="503"/>
      <c r="BT93" s="91">
        <v>22</v>
      </c>
      <c r="BU93" s="504"/>
      <c r="BV93" s="505"/>
      <c r="BW93" s="505"/>
      <c r="BX93" s="505"/>
      <c r="BY93" s="505"/>
      <c r="BZ93" s="506"/>
      <c r="CA93" s="507"/>
      <c r="CB93" s="507"/>
      <c r="CC93" s="507"/>
      <c r="CD93" s="507"/>
      <c r="CE93" s="507"/>
      <c r="CF93" s="507"/>
      <c r="CG93" s="507"/>
      <c r="CH93" s="507"/>
      <c r="CI93" s="507"/>
      <c r="CJ93" s="507"/>
      <c r="CK93" s="507"/>
      <c r="CL93" s="507"/>
      <c r="CM93" s="507"/>
      <c r="CN93" s="508"/>
      <c r="CO93" s="508"/>
      <c r="CR93" s="89">
        <v>83</v>
      </c>
      <c r="CS93" s="499"/>
      <c r="CT93" s="500"/>
      <c r="CU93" s="500"/>
      <c r="CV93" s="500"/>
      <c r="CW93" s="500"/>
      <c r="CX93" s="501"/>
      <c r="CY93" s="502"/>
      <c r="CZ93" s="502"/>
      <c r="DA93" s="502"/>
      <c r="DB93" s="502"/>
      <c r="DC93" s="502"/>
      <c r="DD93" s="502"/>
      <c r="DE93" s="502"/>
      <c r="DF93" s="502"/>
      <c r="DG93" s="502"/>
      <c r="DH93" s="502"/>
      <c r="DI93" s="502"/>
      <c r="DJ93" s="502"/>
      <c r="DK93" s="502"/>
      <c r="DL93" s="503"/>
      <c r="DM93" s="503"/>
      <c r="DO93" s="91">
        <v>22</v>
      </c>
      <c r="DP93" s="504"/>
      <c r="DQ93" s="505"/>
      <c r="DR93" s="505"/>
      <c r="DS93" s="505"/>
      <c r="DT93" s="505"/>
      <c r="DU93" s="506"/>
      <c r="DV93" s="507"/>
      <c r="DW93" s="507"/>
      <c r="DX93" s="507"/>
      <c r="DY93" s="507"/>
      <c r="DZ93" s="507"/>
      <c r="EA93" s="507"/>
      <c r="EB93" s="507"/>
      <c r="EC93" s="507"/>
      <c r="ED93" s="507"/>
      <c r="EE93" s="507"/>
      <c r="EF93" s="507"/>
      <c r="EG93" s="507"/>
      <c r="EH93" s="507"/>
      <c r="EI93" s="508"/>
      <c r="EJ93" s="508"/>
      <c r="EM93" s="89">
        <v>83</v>
      </c>
      <c r="EN93" s="499"/>
      <c r="EO93" s="500"/>
      <c r="EP93" s="500"/>
      <c r="EQ93" s="500"/>
      <c r="ER93" s="500"/>
      <c r="ES93" s="501"/>
      <c r="ET93" s="502"/>
      <c r="EU93" s="502"/>
      <c r="EV93" s="502"/>
      <c r="EW93" s="502"/>
      <c r="EX93" s="502"/>
      <c r="EY93" s="502"/>
      <c r="EZ93" s="502"/>
      <c r="FA93" s="502"/>
      <c r="FB93" s="502"/>
      <c r="FC93" s="502"/>
      <c r="FD93" s="502"/>
      <c r="FE93" s="502"/>
      <c r="FF93" s="502"/>
      <c r="FG93" s="503"/>
      <c r="FH93" s="503"/>
      <c r="FJ93" s="91">
        <v>22</v>
      </c>
      <c r="FK93" s="504"/>
      <c r="FL93" s="505"/>
      <c r="FM93" s="505"/>
      <c r="FN93" s="505"/>
      <c r="FO93" s="505"/>
      <c r="FP93" s="506"/>
      <c r="FQ93" s="507"/>
      <c r="FR93" s="507"/>
      <c r="FS93" s="507"/>
      <c r="FT93" s="507"/>
      <c r="FU93" s="507"/>
      <c r="FV93" s="507"/>
      <c r="FW93" s="507"/>
      <c r="FX93" s="507"/>
      <c r="FY93" s="507"/>
      <c r="FZ93" s="507"/>
      <c r="GA93" s="507"/>
      <c r="GB93" s="507"/>
      <c r="GC93" s="507"/>
      <c r="GD93" s="508"/>
      <c r="GE93" s="508"/>
      <c r="GH93" s="89">
        <v>83</v>
      </c>
      <c r="GI93" s="499"/>
      <c r="GJ93" s="500"/>
      <c r="GK93" s="500"/>
      <c r="GL93" s="500"/>
      <c r="GM93" s="500"/>
      <c r="GN93" s="501"/>
      <c r="GO93" s="502"/>
      <c r="GP93" s="502"/>
      <c r="GQ93" s="502"/>
      <c r="GR93" s="502"/>
      <c r="GS93" s="502"/>
      <c r="GT93" s="502"/>
      <c r="GU93" s="502"/>
      <c r="GV93" s="502"/>
      <c r="GW93" s="502"/>
      <c r="GX93" s="502"/>
      <c r="GY93" s="502"/>
      <c r="GZ93" s="502"/>
      <c r="HA93" s="502"/>
      <c r="HB93" s="503"/>
      <c r="HC93" s="503"/>
      <c r="HE93" s="91">
        <v>22</v>
      </c>
      <c r="HF93" s="504"/>
      <c r="HG93" s="505"/>
      <c r="HH93" s="505"/>
      <c r="HI93" s="505"/>
      <c r="HJ93" s="505"/>
      <c r="HK93" s="506"/>
      <c r="HL93" s="507"/>
      <c r="HM93" s="507"/>
      <c r="HN93" s="507"/>
      <c r="HO93" s="507"/>
      <c r="HP93" s="507"/>
      <c r="HQ93" s="507"/>
      <c r="HR93" s="507"/>
      <c r="HS93" s="507"/>
      <c r="HT93" s="507"/>
      <c r="HU93" s="507"/>
      <c r="HV93" s="507"/>
      <c r="HW93" s="507"/>
      <c r="HX93" s="507"/>
      <c r="HY93" s="508"/>
      <c r="HZ93" s="508"/>
    </row>
    <row r="94" spans="2:234" ht="17.149999999999999" customHeight="1" x14ac:dyDescent="0.25">
      <c r="B94" s="91">
        <v>84</v>
      </c>
      <c r="C94" s="504"/>
      <c r="D94" s="505"/>
      <c r="E94" s="505"/>
      <c r="F94" s="505"/>
      <c r="G94" s="505"/>
      <c r="H94" s="506"/>
      <c r="I94" s="507"/>
      <c r="J94" s="507"/>
      <c r="K94" s="507"/>
      <c r="L94" s="507"/>
      <c r="M94" s="507"/>
      <c r="N94" s="507"/>
      <c r="O94" s="507"/>
      <c r="P94" s="507"/>
      <c r="Q94" s="507"/>
      <c r="R94" s="507"/>
      <c r="S94" s="507"/>
      <c r="T94" s="507"/>
      <c r="U94" s="507"/>
      <c r="V94" s="508"/>
      <c r="W94" s="508"/>
      <c r="Y94" s="89">
        <v>23</v>
      </c>
      <c r="Z94" s="499"/>
      <c r="AA94" s="500"/>
      <c r="AB94" s="500"/>
      <c r="AC94" s="500"/>
      <c r="AD94" s="500"/>
      <c r="AE94" s="501"/>
      <c r="AF94" s="502"/>
      <c r="AG94" s="502"/>
      <c r="AH94" s="502"/>
      <c r="AI94" s="502"/>
      <c r="AJ94" s="502"/>
      <c r="AK94" s="502"/>
      <c r="AL94" s="502"/>
      <c r="AM94" s="502"/>
      <c r="AN94" s="502"/>
      <c r="AO94" s="502"/>
      <c r="AP94" s="502"/>
      <c r="AQ94" s="502"/>
      <c r="AR94" s="502"/>
      <c r="AS94" s="503"/>
      <c r="AT94" s="503"/>
      <c r="AW94" s="91">
        <v>84</v>
      </c>
      <c r="AX94" s="504"/>
      <c r="AY94" s="505"/>
      <c r="AZ94" s="505"/>
      <c r="BA94" s="505"/>
      <c r="BB94" s="505"/>
      <c r="BC94" s="506"/>
      <c r="BD94" s="507"/>
      <c r="BE94" s="507"/>
      <c r="BF94" s="507"/>
      <c r="BG94" s="507"/>
      <c r="BH94" s="507"/>
      <c r="BI94" s="507"/>
      <c r="BJ94" s="507"/>
      <c r="BK94" s="507"/>
      <c r="BL94" s="507"/>
      <c r="BM94" s="507"/>
      <c r="BN94" s="507"/>
      <c r="BO94" s="507"/>
      <c r="BP94" s="507"/>
      <c r="BQ94" s="508"/>
      <c r="BR94" s="508"/>
      <c r="BT94" s="89">
        <v>23</v>
      </c>
      <c r="BU94" s="499"/>
      <c r="BV94" s="500"/>
      <c r="BW94" s="500"/>
      <c r="BX94" s="500"/>
      <c r="BY94" s="500"/>
      <c r="BZ94" s="501"/>
      <c r="CA94" s="502"/>
      <c r="CB94" s="502"/>
      <c r="CC94" s="502"/>
      <c r="CD94" s="502"/>
      <c r="CE94" s="502"/>
      <c r="CF94" s="502"/>
      <c r="CG94" s="502"/>
      <c r="CH94" s="502"/>
      <c r="CI94" s="502"/>
      <c r="CJ94" s="502"/>
      <c r="CK94" s="502"/>
      <c r="CL94" s="502"/>
      <c r="CM94" s="502"/>
      <c r="CN94" s="503"/>
      <c r="CO94" s="503"/>
      <c r="CR94" s="91">
        <v>84</v>
      </c>
      <c r="CS94" s="504"/>
      <c r="CT94" s="505"/>
      <c r="CU94" s="505"/>
      <c r="CV94" s="505"/>
      <c r="CW94" s="505"/>
      <c r="CX94" s="506"/>
      <c r="CY94" s="507"/>
      <c r="CZ94" s="507"/>
      <c r="DA94" s="507"/>
      <c r="DB94" s="507"/>
      <c r="DC94" s="507"/>
      <c r="DD94" s="507"/>
      <c r="DE94" s="507"/>
      <c r="DF94" s="507"/>
      <c r="DG94" s="507"/>
      <c r="DH94" s="507"/>
      <c r="DI94" s="507"/>
      <c r="DJ94" s="507"/>
      <c r="DK94" s="507"/>
      <c r="DL94" s="508"/>
      <c r="DM94" s="508"/>
      <c r="DO94" s="89">
        <v>23</v>
      </c>
      <c r="DP94" s="499"/>
      <c r="DQ94" s="500"/>
      <c r="DR94" s="500"/>
      <c r="DS94" s="500"/>
      <c r="DT94" s="500"/>
      <c r="DU94" s="501"/>
      <c r="DV94" s="502"/>
      <c r="DW94" s="502"/>
      <c r="DX94" s="502"/>
      <c r="DY94" s="502"/>
      <c r="DZ94" s="502"/>
      <c r="EA94" s="502"/>
      <c r="EB94" s="502"/>
      <c r="EC94" s="502"/>
      <c r="ED94" s="502"/>
      <c r="EE94" s="502"/>
      <c r="EF94" s="502"/>
      <c r="EG94" s="502"/>
      <c r="EH94" s="502"/>
      <c r="EI94" s="503"/>
      <c r="EJ94" s="503"/>
      <c r="EM94" s="91">
        <v>84</v>
      </c>
      <c r="EN94" s="504"/>
      <c r="EO94" s="505"/>
      <c r="EP94" s="505"/>
      <c r="EQ94" s="505"/>
      <c r="ER94" s="505"/>
      <c r="ES94" s="506"/>
      <c r="ET94" s="507"/>
      <c r="EU94" s="507"/>
      <c r="EV94" s="507"/>
      <c r="EW94" s="507"/>
      <c r="EX94" s="507"/>
      <c r="EY94" s="507"/>
      <c r="EZ94" s="507"/>
      <c r="FA94" s="507"/>
      <c r="FB94" s="507"/>
      <c r="FC94" s="507"/>
      <c r="FD94" s="507"/>
      <c r="FE94" s="507"/>
      <c r="FF94" s="507"/>
      <c r="FG94" s="508"/>
      <c r="FH94" s="508"/>
      <c r="FJ94" s="89">
        <v>23</v>
      </c>
      <c r="FK94" s="499"/>
      <c r="FL94" s="500"/>
      <c r="FM94" s="500"/>
      <c r="FN94" s="500"/>
      <c r="FO94" s="500"/>
      <c r="FP94" s="501"/>
      <c r="FQ94" s="502"/>
      <c r="FR94" s="502"/>
      <c r="FS94" s="502"/>
      <c r="FT94" s="502"/>
      <c r="FU94" s="502"/>
      <c r="FV94" s="502"/>
      <c r="FW94" s="502"/>
      <c r="FX94" s="502"/>
      <c r="FY94" s="502"/>
      <c r="FZ94" s="502"/>
      <c r="GA94" s="502"/>
      <c r="GB94" s="502"/>
      <c r="GC94" s="502"/>
      <c r="GD94" s="503"/>
      <c r="GE94" s="503"/>
      <c r="GH94" s="91">
        <v>84</v>
      </c>
      <c r="GI94" s="504"/>
      <c r="GJ94" s="505"/>
      <c r="GK94" s="505"/>
      <c r="GL94" s="505"/>
      <c r="GM94" s="505"/>
      <c r="GN94" s="506"/>
      <c r="GO94" s="507"/>
      <c r="GP94" s="507"/>
      <c r="GQ94" s="507"/>
      <c r="GR94" s="507"/>
      <c r="GS94" s="507"/>
      <c r="GT94" s="507"/>
      <c r="GU94" s="507"/>
      <c r="GV94" s="507"/>
      <c r="GW94" s="507"/>
      <c r="GX94" s="507"/>
      <c r="GY94" s="507"/>
      <c r="GZ94" s="507"/>
      <c r="HA94" s="507"/>
      <c r="HB94" s="508"/>
      <c r="HC94" s="508"/>
      <c r="HE94" s="89">
        <v>23</v>
      </c>
      <c r="HF94" s="499"/>
      <c r="HG94" s="500"/>
      <c r="HH94" s="500"/>
      <c r="HI94" s="500"/>
      <c r="HJ94" s="500"/>
      <c r="HK94" s="501"/>
      <c r="HL94" s="502"/>
      <c r="HM94" s="502"/>
      <c r="HN94" s="502"/>
      <c r="HO94" s="502"/>
      <c r="HP94" s="502"/>
      <c r="HQ94" s="502"/>
      <c r="HR94" s="502"/>
      <c r="HS94" s="502"/>
      <c r="HT94" s="502"/>
      <c r="HU94" s="502"/>
      <c r="HV94" s="502"/>
      <c r="HW94" s="502"/>
      <c r="HX94" s="502"/>
      <c r="HY94" s="503"/>
      <c r="HZ94" s="503"/>
    </row>
    <row r="95" spans="2:234" ht="17.149999999999999" customHeight="1" x14ac:dyDescent="0.25">
      <c r="B95" s="89">
        <v>85</v>
      </c>
      <c r="C95" s="499"/>
      <c r="D95" s="500"/>
      <c r="E95" s="500"/>
      <c r="F95" s="500"/>
      <c r="G95" s="500"/>
      <c r="H95" s="501"/>
      <c r="I95" s="502"/>
      <c r="J95" s="502"/>
      <c r="K95" s="502"/>
      <c r="L95" s="502"/>
      <c r="M95" s="502"/>
      <c r="N95" s="502"/>
      <c r="O95" s="502"/>
      <c r="P95" s="502"/>
      <c r="Q95" s="502"/>
      <c r="R95" s="502"/>
      <c r="S95" s="502"/>
      <c r="T95" s="502"/>
      <c r="U95" s="502"/>
      <c r="V95" s="503"/>
      <c r="W95" s="503"/>
      <c r="Y95" s="91">
        <v>24</v>
      </c>
      <c r="Z95" s="504"/>
      <c r="AA95" s="505"/>
      <c r="AB95" s="505"/>
      <c r="AC95" s="505"/>
      <c r="AD95" s="505"/>
      <c r="AE95" s="506"/>
      <c r="AF95" s="507"/>
      <c r="AG95" s="507"/>
      <c r="AH95" s="507"/>
      <c r="AI95" s="507"/>
      <c r="AJ95" s="507"/>
      <c r="AK95" s="507"/>
      <c r="AL95" s="507"/>
      <c r="AM95" s="507"/>
      <c r="AN95" s="507"/>
      <c r="AO95" s="507"/>
      <c r="AP95" s="507"/>
      <c r="AQ95" s="507"/>
      <c r="AR95" s="507"/>
      <c r="AS95" s="508"/>
      <c r="AT95" s="508"/>
      <c r="AW95" s="89">
        <v>85</v>
      </c>
      <c r="AX95" s="499"/>
      <c r="AY95" s="500"/>
      <c r="AZ95" s="500"/>
      <c r="BA95" s="500"/>
      <c r="BB95" s="500"/>
      <c r="BC95" s="501"/>
      <c r="BD95" s="502"/>
      <c r="BE95" s="502"/>
      <c r="BF95" s="502"/>
      <c r="BG95" s="502"/>
      <c r="BH95" s="502"/>
      <c r="BI95" s="502"/>
      <c r="BJ95" s="502"/>
      <c r="BK95" s="502"/>
      <c r="BL95" s="502"/>
      <c r="BM95" s="502"/>
      <c r="BN95" s="502"/>
      <c r="BO95" s="502"/>
      <c r="BP95" s="502"/>
      <c r="BQ95" s="503"/>
      <c r="BR95" s="503"/>
      <c r="BT95" s="91">
        <v>24</v>
      </c>
      <c r="BU95" s="504"/>
      <c r="BV95" s="505"/>
      <c r="BW95" s="505"/>
      <c r="BX95" s="505"/>
      <c r="BY95" s="505"/>
      <c r="BZ95" s="506"/>
      <c r="CA95" s="507"/>
      <c r="CB95" s="507"/>
      <c r="CC95" s="507"/>
      <c r="CD95" s="507"/>
      <c r="CE95" s="507"/>
      <c r="CF95" s="507"/>
      <c r="CG95" s="507"/>
      <c r="CH95" s="507"/>
      <c r="CI95" s="507"/>
      <c r="CJ95" s="507"/>
      <c r="CK95" s="507"/>
      <c r="CL95" s="507"/>
      <c r="CM95" s="507"/>
      <c r="CN95" s="508"/>
      <c r="CO95" s="508"/>
      <c r="CR95" s="89">
        <v>85</v>
      </c>
      <c r="CS95" s="499"/>
      <c r="CT95" s="500"/>
      <c r="CU95" s="500"/>
      <c r="CV95" s="500"/>
      <c r="CW95" s="500"/>
      <c r="CX95" s="501"/>
      <c r="CY95" s="502"/>
      <c r="CZ95" s="502"/>
      <c r="DA95" s="502"/>
      <c r="DB95" s="502"/>
      <c r="DC95" s="502"/>
      <c r="DD95" s="502"/>
      <c r="DE95" s="502"/>
      <c r="DF95" s="502"/>
      <c r="DG95" s="502"/>
      <c r="DH95" s="502"/>
      <c r="DI95" s="502"/>
      <c r="DJ95" s="502"/>
      <c r="DK95" s="502"/>
      <c r="DL95" s="503"/>
      <c r="DM95" s="503"/>
      <c r="DO95" s="91">
        <v>24</v>
      </c>
      <c r="DP95" s="504"/>
      <c r="DQ95" s="505"/>
      <c r="DR95" s="505"/>
      <c r="DS95" s="505"/>
      <c r="DT95" s="505"/>
      <c r="DU95" s="506"/>
      <c r="DV95" s="507"/>
      <c r="DW95" s="507"/>
      <c r="DX95" s="507"/>
      <c r="DY95" s="507"/>
      <c r="DZ95" s="507"/>
      <c r="EA95" s="507"/>
      <c r="EB95" s="507"/>
      <c r="EC95" s="507"/>
      <c r="ED95" s="507"/>
      <c r="EE95" s="507"/>
      <c r="EF95" s="507"/>
      <c r="EG95" s="507"/>
      <c r="EH95" s="507"/>
      <c r="EI95" s="508"/>
      <c r="EJ95" s="508"/>
      <c r="EM95" s="89">
        <v>85</v>
      </c>
      <c r="EN95" s="499"/>
      <c r="EO95" s="500"/>
      <c r="EP95" s="500"/>
      <c r="EQ95" s="500"/>
      <c r="ER95" s="500"/>
      <c r="ES95" s="501"/>
      <c r="ET95" s="502"/>
      <c r="EU95" s="502"/>
      <c r="EV95" s="502"/>
      <c r="EW95" s="502"/>
      <c r="EX95" s="502"/>
      <c r="EY95" s="502"/>
      <c r="EZ95" s="502"/>
      <c r="FA95" s="502"/>
      <c r="FB95" s="502"/>
      <c r="FC95" s="502"/>
      <c r="FD95" s="502"/>
      <c r="FE95" s="502"/>
      <c r="FF95" s="502"/>
      <c r="FG95" s="503"/>
      <c r="FH95" s="503"/>
      <c r="FJ95" s="91">
        <v>24</v>
      </c>
      <c r="FK95" s="504"/>
      <c r="FL95" s="505"/>
      <c r="FM95" s="505"/>
      <c r="FN95" s="505"/>
      <c r="FO95" s="505"/>
      <c r="FP95" s="506"/>
      <c r="FQ95" s="507"/>
      <c r="FR95" s="507"/>
      <c r="FS95" s="507"/>
      <c r="FT95" s="507"/>
      <c r="FU95" s="507"/>
      <c r="FV95" s="507"/>
      <c r="FW95" s="507"/>
      <c r="FX95" s="507"/>
      <c r="FY95" s="507"/>
      <c r="FZ95" s="507"/>
      <c r="GA95" s="507"/>
      <c r="GB95" s="507"/>
      <c r="GC95" s="507"/>
      <c r="GD95" s="508"/>
      <c r="GE95" s="508"/>
      <c r="GH95" s="89">
        <v>85</v>
      </c>
      <c r="GI95" s="499"/>
      <c r="GJ95" s="500"/>
      <c r="GK95" s="500"/>
      <c r="GL95" s="500"/>
      <c r="GM95" s="500"/>
      <c r="GN95" s="501"/>
      <c r="GO95" s="502"/>
      <c r="GP95" s="502"/>
      <c r="GQ95" s="502"/>
      <c r="GR95" s="502"/>
      <c r="GS95" s="502"/>
      <c r="GT95" s="502"/>
      <c r="GU95" s="502"/>
      <c r="GV95" s="502"/>
      <c r="GW95" s="502"/>
      <c r="GX95" s="502"/>
      <c r="GY95" s="502"/>
      <c r="GZ95" s="502"/>
      <c r="HA95" s="502"/>
      <c r="HB95" s="503"/>
      <c r="HC95" s="503"/>
      <c r="HE95" s="91">
        <v>24</v>
      </c>
      <c r="HF95" s="504"/>
      <c r="HG95" s="505"/>
      <c r="HH95" s="505"/>
      <c r="HI95" s="505"/>
      <c r="HJ95" s="505"/>
      <c r="HK95" s="506"/>
      <c r="HL95" s="507"/>
      <c r="HM95" s="507"/>
      <c r="HN95" s="507"/>
      <c r="HO95" s="507"/>
      <c r="HP95" s="507"/>
      <c r="HQ95" s="507"/>
      <c r="HR95" s="507"/>
      <c r="HS95" s="507"/>
      <c r="HT95" s="507"/>
      <c r="HU95" s="507"/>
      <c r="HV95" s="507"/>
      <c r="HW95" s="507"/>
      <c r="HX95" s="507"/>
      <c r="HY95" s="508"/>
      <c r="HZ95" s="508"/>
    </row>
    <row r="96" spans="2:234" ht="17.149999999999999" customHeight="1" x14ac:dyDescent="0.25">
      <c r="B96" s="91">
        <v>86</v>
      </c>
      <c r="C96" s="504"/>
      <c r="D96" s="505"/>
      <c r="E96" s="505"/>
      <c r="F96" s="505"/>
      <c r="G96" s="505"/>
      <c r="H96" s="506"/>
      <c r="I96" s="507"/>
      <c r="J96" s="507"/>
      <c r="K96" s="507"/>
      <c r="L96" s="507"/>
      <c r="M96" s="507"/>
      <c r="N96" s="507"/>
      <c r="O96" s="507"/>
      <c r="P96" s="507"/>
      <c r="Q96" s="507"/>
      <c r="R96" s="507"/>
      <c r="S96" s="507"/>
      <c r="T96" s="507"/>
      <c r="U96" s="507"/>
      <c r="V96" s="508"/>
      <c r="W96" s="508"/>
      <c r="Y96" s="89">
        <v>25</v>
      </c>
      <c r="Z96" s="499"/>
      <c r="AA96" s="500"/>
      <c r="AB96" s="500"/>
      <c r="AC96" s="500"/>
      <c r="AD96" s="500"/>
      <c r="AE96" s="501"/>
      <c r="AF96" s="502"/>
      <c r="AG96" s="502"/>
      <c r="AH96" s="502"/>
      <c r="AI96" s="502"/>
      <c r="AJ96" s="502"/>
      <c r="AK96" s="502"/>
      <c r="AL96" s="502"/>
      <c r="AM96" s="502"/>
      <c r="AN96" s="502"/>
      <c r="AO96" s="502"/>
      <c r="AP96" s="502"/>
      <c r="AQ96" s="502"/>
      <c r="AR96" s="502"/>
      <c r="AS96" s="503"/>
      <c r="AT96" s="503"/>
      <c r="AW96" s="91">
        <v>86</v>
      </c>
      <c r="AX96" s="504"/>
      <c r="AY96" s="505"/>
      <c r="AZ96" s="505"/>
      <c r="BA96" s="505"/>
      <c r="BB96" s="505"/>
      <c r="BC96" s="506"/>
      <c r="BD96" s="507"/>
      <c r="BE96" s="507"/>
      <c r="BF96" s="507"/>
      <c r="BG96" s="507"/>
      <c r="BH96" s="507"/>
      <c r="BI96" s="507"/>
      <c r="BJ96" s="507"/>
      <c r="BK96" s="507"/>
      <c r="BL96" s="507"/>
      <c r="BM96" s="507"/>
      <c r="BN96" s="507"/>
      <c r="BO96" s="507"/>
      <c r="BP96" s="507"/>
      <c r="BQ96" s="508"/>
      <c r="BR96" s="508"/>
      <c r="BT96" s="89">
        <v>25</v>
      </c>
      <c r="BU96" s="499"/>
      <c r="BV96" s="500"/>
      <c r="BW96" s="500"/>
      <c r="BX96" s="500"/>
      <c r="BY96" s="500"/>
      <c r="BZ96" s="501"/>
      <c r="CA96" s="502"/>
      <c r="CB96" s="502"/>
      <c r="CC96" s="502"/>
      <c r="CD96" s="502"/>
      <c r="CE96" s="502"/>
      <c r="CF96" s="502"/>
      <c r="CG96" s="502"/>
      <c r="CH96" s="502"/>
      <c r="CI96" s="502"/>
      <c r="CJ96" s="502"/>
      <c r="CK96" s="502"/>
      <c r="CL96" s="502"/>
      <c r="CM96" s="502"/>
      <c r="CN96" s="503"/>
      <c r="CO96" s="503"/>
      <c r="CR96" s="91">
        <v>86</v>
      </c>
      <c r="CS96" s="504"/>
      <c r="CT96" s="505"/>
      <c r="CU96" s="505"/>
      <c r="CV96" s="505"/>
      <c r="CW96" s="505"/>
      <c r="CX96" s="506"/>
      <c r="CY96" s="507"/>
      <c r="CZ96" s="507"/>
      <c r="DA96" s="507"/>
      <c r="DB96" s="507"/>
      <c r="DC96" s="507"/>
      <c r="DD96" s="507"/>
      <c r="DE96" s="507"/>
      <c r="DF96" s="507"/>
      <c r="DG96" s="507"/>
      <c r="DH96" s="507"/>
      <c r="DI96" s="507"/>
      <c r="DJ96" s="507"/>
      <c r="DK96" s="507"/>
      <c r="DL96" s="508"/>
      <c r="DM96" s="508"/>
      <c r="DO96" s="89">
        <v>25</v>
      </c>
      <c r="DP96" s="499"/>
      <c r="DQ96" s="500"/>
      <c r="DR96" s="500"/>
      <c r="DS96" s="500"/>
      <c r="DT96" s="500"/>
      <c r="DU96" s="501"/>
      <c r="DV96" s="502"/>
      <c r="DW96" s="502"/>
      <c r="DX96" s="502"/>
      <c r="DY96" s="502"/>
      <c r="DZ96" s="502"/>
      <c r="EA96" s="502"/>
      <c r="EB96" s="502"/>
      <c r="EC96" s="502"/>
      <c r="ED96" s="502"/>
      <c r="EE96" s="502"/>
      <c r="EF96" s="502"/>
      <c r="EG96" s="502"/>
      <c r="EH96" s="502"/>
      <c r="EI96" s="503"/>
      <c r="EJ96" s="503"/>
      <c r="EM96" s="91">
        <v>86</v>
      </c>
      <c r="EN96" s="504"/>
      <c r="EO96" s="505"/>
      <c r="EP96" s="505"/>
      <c r="EQ96" s="505"/>
      <c r="ER96" s="505"/>
      <c r="ES96" s="506"/>
      <c r="ET96" s="507"/>
      <c r="EU96" s="507"/>
      <c r="EV96" s="507"/>
      <c r="EW96" s="507"/>
      <c r="EX96" s="507"/>
      <c r="EY96" s="507"/>
      <c r="EZ96" s="507"/>
      <c r="FA96" s="507"/>
      <c r="FB96" s="507"/>
      <c r="FC96" s="507"/>
      <c r="FD96" s="507"/>
      <c r="FE96" s="507"/>
      <c r="FF96" s="507"/>
      <c r="FG96" s="508"/>
      <c r="FH96" s="508"/>
      <c r="FJ96" s="89">
        <v>25</v>
      </c>
      <c r="FK96" s="499"/>
      <c r="FL96" s="500"/>
      <c r="FM96" s="500"/>
      <c r="FN96" s="500"/>
      <c r="FO96" s="500"/>
      <c r="FP96" s="501"/>
      <c r="FQ96" s="502"/>
      <c r="FR96" s="502"/>
      <c r="FS96" s="502"/>
      <c r="FT96" s="502"/>
      <c r="FU96" s="502"/>
      <c r="FV96" s="502"/>
      <c r="FW96" s="502"/>
      <c r="FX96" s="502"/>
      <c r="FY96" s="502"/>
      <c r="FZ96" s="502"/>
      <c r="GA96" s="502"/>
      <c r="GB96" s="502"/>
      <c r="GC96" s="502"/>
      <c r="GD96" s="503"/>
      <c r="GE96" s="503"/>
      <c r="GH96" s="91">
        <v>86</v>
      </c>
      <c r="GI96" s="504"/>
      <c r="GJ96" s="505"/>
      <c r="GK96" s="505"/>
      <c r="GL96" s="505"/>
      <c r="GM96" s="505"/>
      <c r="GN96" s="506"/>
      <c r="GO96" s="507"/>
      <c r="GP96" s="507"/>
      <c r="GQ96" s="507"/>
      <c r="GR96" s="507"/>
      <c r="GS96" s="507"/>
      <c r="GT96" s="507"/>
      <c r="GU96" s="507"/>
      <c r="GV96" s="507"/>
      <c r="GW96" s="507"/>
      <c r="GX96" s="507"/>
      <c r="GY96" s="507"/>
      <c r="GZ96" s="507"/>
      <c r="HA96" s="507"/>
      <c r="HB96" s="508"/>
      <c r="HC96" s="508"/>
      <c r="HE96" s="89">
        <v>25</v>
      </c>
      <c r="HF96" s="499"/>
      <c r="HG96" s="500"/>
      <c r="HH96" s="500"/>
      <c r="HI96" s="500"/>
      <c r="HJ96" s="500"/>
      <c r="HK96" s="501"/>
      <c r="HL96" s="502"/>
      <c r="HM96" s="502"/>
      <c r="HN96" s="502"/>
      <c r="HO96" s="502"/>
      <c r="HP96" s="502"/>
      <c r="HQ96" s="502"/>
      <c r="HR96" s="502"/>
      <c r="HS96" s="502"/>
      <c r="HT96" s="502"/>
      <c r="HU96" s="502"/>
      <c r="HV96" s="502"/>
      <c r="HW96" s="502"/>
      <c r="HX96" s="502"/>
      <c r="HY96" s="503"/>
      <c r="HZ96" s="503"/>
    </row>
    <row r="97" spans="2:234" ht="17.149999999999999" customHeight="1" x14ac:dyDescent="0.25">
      <c r="B97" s="89">
        <v>87</v>
      </c>
      <c r="C97" s="499"/>
      <c r="D97" s="500"/>
      <c r="E97" s="500"/>
      <c r="F97" s="500"/>
      <c r="G97" s="500"/>
      <c r="H97" s="501"/>
      <c r="I97" s="502"/>
      <c r="J97" s="502"/>
      <c r="K97" s="502"/>
      <c r="L97" s="502"/>
      <c r="M97" s="502"/>
      <c r="N97" s="502"/>
      <c r="O97" s="502"/>
      <c r="P97" s="502"/>
      <c r="Q97" s="502"/>
      <c r="R97" s="502"/>
      <c r="S97" s="502"/>
      <c r="T97" s="502"/>
      <c r="U97" s="502"/>
      <c r="V97" s="503"/>
      <c r="W97" s="503"/>
      <c r="Y97" s="91">
        <v>26</v>
      </c>
      <c r="Z97" s="504"/>
      <c r="AA97" s="505"/>
      <c r="AB97" s="505"/>
      <c r="AC97" s="505"/>
      <c r="AD97" s="505"/>
      <c r="AE97" s="506"/>
      <c r="AF97" s="507"/>
      <c r="AG97" s="507"/>
      <c r="AH97" s="507"/>
      <c r="AI97" s="507"/>
      <c r="AJ97" s="507"/>
      <c r="AK97" s="507"/>
      <c r="AL97" s="507"/>
      <c r="AM97" s="507"/>
      <c r="AN97" s="507"/>
      <c r="AO97" s="507"/>
      <c r="AP97" s="507"/>
      <c r="AQ97" s="507"/>
      <c r="AR97" s="507"/>
      <c r="AS97" s="508"/>
      <c r="AT97" s="508"/>
      <c r="AW97" s="89">
        <v>87</v>
      </c>
      <c r="AX97" s="499"/>
      <c r="AY97" s="500"/>
      <c r="AZ97" s="500"/>
      <c r="BA97" s="500"/>
      <c r="BB97" s="500"/>
      <c r="BC97" s="501"/>
      <c r="BD97" s="502"/>
      <c r="BE97" s="502"/>
      <c r="BF97" s="502"/>
      <c r="BG97" s="502"/>
      <c r="BH97" s="502"/>
      <c r="BI97" s="502"/>
      <c r="BJ97" s="502"/>
      <c r="BK97" s="502"/>
      <c r="BL97" s="502"/>
      <c r="BM97" s="502"/>
      <c r="BN97" s="502"/>
      <c r="BO97" s="502"/>
      <c r="BP97" s="502"/>
      <c r="BQ97" s="503"/>
      <c r="BR97" s="503"/>
      <c r="BT97" s="91">
        <v>26</v>
      </c>
      <c r="BU97" s="504"/>
      <c r="BV97" s="505"/>
      <c r="BW97" s="505"/>
      <c r="BX97" s="505"/>
      <c r="BY97" s="505"/>
      <c r="BZ97" s="506"/>
      <c r="CA97" s="507"/>
      <c r="CB97" s="507"/>
      <c r="CC97" s="507"/>
      <c r="CD97" s="507"/>
      <c r="CE97" s="507"/>
      <c r="CF97" s="507"/>
      <c r="CG97" s="507"/>
      <c r="CH97" s="507"/>
      <c r="CI97" s="507"/>
      <c r="CJ97" s="507"/>
      <c r="CK97" s="507"/>
      <c r="CL97" s="507"/>
      <c r="CM97" s="507"/>
      <c r="CN97" s="508"/>
      <c r="CO97" s="508"/>
      <c r="CR97" s="89">
        <v>87</v>
      </c>
      <c r="CS97" s="499"/>
      <c r="CT97" s="500"/>
      <c r="CU97" s="500"/>
      <c r="CV97" s="500"/>
      <c r="CW97" s="500"/>
      <c r="CX97" s="501"/>
      <c r="CY97" s="502"/>
      <c r="CZ97" s="502"/>
      <c r="DA97" s="502"/>
      <c r="DB97" s="502"/>
      <c r="DC97" s="502"/>
      <c r="DD97" s="502"/>
      <c r="DE97" s="502"/>
      <c r="DF97" s="502"/>
      <c r="DG97" s="502"/>
      <c r="DH97" s="502"/>
      <c r="DI97" s="502"/>
      <c r="DJ97" s="502"/>
      <c r="DK97" s="502"/>
      <c r="DL97" s="503"/>
      <c r="DM97" s="503"/>
      <c r="DO97" s="91">
        <v>26</v>
      </c>
      <c r="DP97" s="504"/>
      <c r="DQ97" s="505"/>
      <c r="DR97" s="505"/>
      <c r="DS97" s="505"/>
      <c r="DT97" s="505"/>
      <c r="DU97" s="506"/>
      <c r="DV97" s="507"/>
      <c r="DW97" s="507"/>
      <c r="DX97" s="507"/>
      <c r="DY97" s="507"/>
      <c r="DZ97" s="507"/>
      <c r="EA97" s="507"/>
      <c r="EB97" s="507"/>
      <c r="EC97" s="507"/>
      <c r="ED97" s="507"/>
      <c r="EE97" s="507"/>
      <c r="EF97" s="507"/>
      <c r="EG97" s="507"/>
      <c r="EH97" s="507"/>
      <c r="EI97" s="508"/>
      <c r="EJ97" s="508"/>
      <c r="EM97" s="89">
        <v>87</v>
      </c>
      <c r="EN97" s="499"/>
      <c r="EO97" s="500"/>
      <c r="EP97" s="500"/>
      <c r="EQ97" s="500"/>
      <c r="ER97" s="500"/>
      <c r="ES97" s="501"/>
      <c r="ET97" s="502"/>
      <c r="EU97" s="502"/>
      <c r="EV97" s="502"/>
      <c r="EW97" s="502"/>
      <c r="EX97" s="502"/>
      <c r="EY97" s="502"/>
      <c r="EZ97" s="502"/>
      <c r="FA97" s="502"/>
      <c r="FB97" s="502"/>
      <c r="FC97" s="502"/>
      <c r="FD97" s="502"/>
      <c r="FE97" s="502"/>
      <c r="FF97" s="502"/>
      <c r="FG97" s="503"/>
      <c r="FH97" s="503"/>
      <c r="FJ97" s="91">
        <v>26</v>
      </c>
      <c r="FK97" s="504"/>
      <c r="FL97" s="505"/>
      <c r="FM97" s="505"/>
      <c r="FN97" s="505"/>
      <c r="FO97" s="505"/>
      <c r="FP97" s="506"/>
      <c r="FQ97" s="507"/>
      <c r="FR97" s="507"/>
      <c r="FS97" s="507"/>
      <c r="FT97" s="507"/>
      <c r="FU97" s="507"/>
      <c r="FV97" s="507"/>
      <c r="FW97" s="507"/>
      <c r="FX97" s="507"/>
      <c r="FY97" s="507"/>
      <c r="FZ97" s="507"/>
      <c r="GA97" s="507"/>
      <c r="GB97" s="507"/>
      <c r="GC97" s="507"/>
      <c r="GD97" s="508"/>
      <c r="GE97" s="508"/>
      <c r="GH97" s="89">
        <v>87</v>
      </c>
      <c r="GI97" s="499"/>
      <c r="GJ97" s="500"/>
      <c r="GK97" s="500"/>
      <c r="GL97" s="500"/>
      <c r="GM97" s="500"/>
      <c r="GN97" s="501"/>
      <c r="GO97" s="502"/>
      <c r="GP97" s="502"/>
      <c r="GQ97" s="502"/>
      <c r="GR97" s="502"/>
      <c r="GS97" s="502"/>
      <c r="GT97" s="502"/>
      <c r="GU97" s="502"/>
      <c r="GV97" s="502"/>
      <c r="GW97" s="502"/>
      <c r="GX97" s="502"/>
      <c r="GY97" s="502"/>
      <c r="GZ97" s="502"/>
      <c r="HA97" s="502"/>
      <c r="HB97" s="503"/>
      <c r="HC97" s="503"/>
      <c r="HE97" s="91">
        <v>26</v>
      </c>
      <c r="HF97" s="504"/>
      <c r="HG97" s="505"/>
      <c r="HH97" s="505"/>
      <c r="HI97" s="505"/>
      <c r="HJ97" s="505"/>
      <c r="HK97" s="506"/>
      <c r="HL97" s="507"/>
      <c r="HM97" s="507"/>
      <c r="HN97" s="507"/>
      <c r="HO97" s="507"/>
      <c r="HP97" s="507"/>
      <c r="HQ97" s="507"/>
      <c r="HR97" s="507"/>
      <c r="HS97" s="507"/>
      <c r="HT97" s="507"/>
      <c r="HU97" s="507"/>
      <c r="HV97" s="507"/>
      <c r="HW97" s="507"/>
      <c r="HX97" s="507"/>
      <c r="HY97" s="508"/>
      <c r="HZ97" s="508"/>
    </row>
    <row r="98" spans="2:234" ht="17.149999999999999" customHeight="1" x14ac:dyDescent="0.25">
      <c r="B98" s="91">
        <v>88</v>
      </c>
      <c r="C98" s="504"/>
      <c r="D98" s="505"/>
      <c r="E98" s="505"/>
      <c r="F98" s="505"/>
      <c r="G98" s="505"/>
      <c r="H98" s="506"/>
      <c r="I98" s="507"/>
      <c r="J98" s="507"/>
      <c r="K98" s="507"/>
      <c r="L98" s="507"/>
      <c r="M98" s="507"/>
      <c r="N98" s="507"/>
      <c r="O98" s="507"/>
      <c r="P98" s="507"/>
      <c r="Q98" s="507"/>
      <c r="R98" s="507"/>
      <c r="S98" s="507"/>
      <c r="T98" s="507"/>
      <c r="U98" s="507"/>
      <c r="V98" s="508"/>
      <c r="W98" s="508"/>
      <c r="Y98" s="89">
        <v>27</v>
      </c>
      <c r="Z98" s="499"/>
      <c r="AA98" s="500"/>
      <c r="AB98" s="500"/>
      <c r="AC98" s="500"/>
      <c r="AD98" s="500"/>
      <c r="AE98" s="501"/>
      <c r="AF98" s="502"/>
      <c r="AG98" s="502"/>
      <c r="AH98" s="502"/>
      <c r="AI98" s="502"/>
      <c r="AJ98" s="502"/>
      <c r="AK98" s="502"/>
      <c r="AL98" s="502"/>
      <c r="AM98" s="502"/>
      <c r="AN98" s="502"/>
      <c r="AO98" s="502"/>
      <c r="AP98" s="502"/>
      <c r="AQ98" s="502"/>
      <c r="AR98" s="502"/>
      <c r="AS98" s="503"/>
      <c r="AT98" s="503"/>
      <c r="AW98" s="91">
        <v>88</v>
      </c>
      <c r="AX98" s="504"/>
      <c r="AY98" s="505"/>
      <c r="AZ98" s="505"/>
      <c r="BA98" s="505"/>
      <c r="BB98" s="505"/>
      <c r="BC98" s="506"/>
      <c r="BD98" s="507"/>
      <c r="BE98" s="507"/>
      <c r="BF98" s="507"/>
      <c r="BG98" s="507"/>
      <c r="BH98" s="507"/>
      <c r="BI98" s="507"/>
      <c r="BJ98" s="507"/>
      <c r="BK98" s="507"/>
      <c r="BL98" s="507"/>
      <c r="BM98" s="507"/>
      <c r="BN98" s="507"/>
      <c r="BO98" s="507"/>
      <c r="BP98" s="507"/>
      <c r="BQ98" s="508"/>
      <c r="BR98" s="508"/>
      <c r="BT98" s="89">
        <v>27</v>
      </c>
      <c r="BU98" s="499"/>
      <c r="BV98" s="500"/>
      <c r="BW98" s="500"/>
      <c r="BX98" s="500"/>
      <c r="BY98" s="500"/>
      <c r="BZ98" s="501"/>
      <c r="CA98" s="502"/>
      <c r="CB98" s="502"/>
      <c r="CC98" s="502"/>
      <c r="CD98" s="502"/>
      <c r="CE98" s="502"/>
      <c r="CF98" s="502"/>
      <c r="CG98" s="502"/>
      <c r="CH98" s="502"/>
      <c r="CI98" s="502"/>
      <c r="CJ98" s="502"/>
      <c r="CK98" s="502"/>
      <c r="CL98" s="502"/>
      <c r="CM98" s="502"/>
      <c r="CN98" s="503"/>
      <c r="CO98" s="503"/>
      <c r="CR98" s="91">
        <v>88</v>
      </c>
      <c r="CS98" s="504"/>
      <c r="CT98" s="505"/>
      <c r="CU98" s="505"/>
      <c r="CV98" s="505"/>
      <c r="CW98" s="505"/>
      <c r="CX98" s="506"/>
      <c r="CY98" s="507"/>
      <c r="CZ98" s="507"/>
      <c r="DA98" s="507"/>
      <c r="DB98" s="507"/>
      <c r="DC98" s="507"/>
      <c r="DD98" s="507"/>
      <c r="DE98" s="507"/>
      <c r="DF98" s="507"/>
      <c r="DG98" s="507"/>
      <c r="DH98" s="507"/>
      <c r="DI98" s="507"/>
      <c r="DJ98" s="507"/>
      <c r="DK98" s="507"/>
      <c r="DL98" s="508"/>
      <c r="DM98" s="508"/>
      <c r="DO98" s="89">
        <v>27</v>
      </c>
      <c r="DP98" s="499"/>
      <c r="DQ98" s="500"/>
      <c r="DR98" s="500"/>
      <c r="DS98" s="500"/>
      <c r="DT98" s="500"/>
      <c r="DU98" s="501"/>
      <c r="DV98" s="502"/>
      <c r="DW98" s="502"/>
      <c r="DX98" s="502"/>
      <c r="DY98" s="502"/>
      <c r="DZ98" s="502"/>
      <c r="EA98" s="502"/>
      <c r="EB98" s="502"/>
      <c r="EC98" s="502"/>
      <c r="ED98" s="502"/>
      <c r="EE98" s="502"/>
      <c r="EF98" s="502"/>
      <c r="EG98" s="502"/>
      <c r="EH98" s="502"/>
      <c r="EI98" s="503"/>
      <c r="EJ98" s="503"/>
      <c r="EM98" s="91">
        <v>88</v>
      </c>
      <c r="EN98" s="504"/>
      <c r="EO98" s="505"/>
      <c r="EP98" s="505"/>
      <c r="EQ98" s="505"/>
      <c r="ER98" s="505"/>
      <c r="ES98" s="506"/>
      <c r="ET98" s="507"/>
      <c r="EU98" s="507"/>
      <c r="EV98" s="507"/>
      <c r="EW98" s="507"/>
      <c r="EX98" s="507"/>
      <c r="EY98" s="507"/>
      <c r="EZ98" s="507"/>
      <c r="FA98" s="507"/>
      <c r="FB98" s="507"/>
      <c r="FC98" s="507"/>
      <c r="FD98" s="507"/>
      <c r="FE98" s="507"/>
      <c r="FF98" s="507"/>
      <c r="FG98" s="508"/>
      <c r="FH98" s="508"/>
      <c r="FJ98" s="89">
        <v>27</v>
      </c>
      <c r="FK98" s="499"/>
      <c r="FL98" s="500"/>
      <c r="FM98" s="500"/>
      <c r="FN98" s="500"/>
      <c r="FO98" s="500"/>
      <c r="FP98" s="501"/>
      <c r="FQ98" s="502"/>
      <c r="FR98" s="502"/>
      <c r="FS98" s="502"/>
      <c r="FT98" s="502"/>
      <c r="FU98" s="502"/>
      <c r="FV98" s="502"/>
      <c r="FW98" s="502"/>
      <c r="FX98" s="502"/>
      <c r="FY98" s="502"/>
      <c r="FZ98" s="502"/>
      <c r="GA98" s="502"/>
      <c r="GB98" s="502"/>
      <c r="GC98" s="502"/>
      <c r="GD98" s="503"/>
      <c r="GE98" s="503"/>
      <c r="GH98" s="91">
        <v>88</v>
      </c>
      <c r="GI98" s="504"/>
      <c r="GJ98" s="505"/>
      <c r="GK98" s="505"/>
      <c r="GL98" s="505"/>
      <c r="GM98" s="505"/>
      <c r="GN98" s="506"/>
      <c r="GO98" s="507"/>
      <c r="GP98" s="507"/>
      <c r="GQ98" s="507"/>
      <c r="GR98" s="507"/>
      <c r="GS98" s="507"/>
      <c r="GT98" s="507"/>
      <c r="GU98" s="507"/>
      <c r="GV98" s="507"/>
      <c r="GW98" s="507"/>
      <c r="GX98" s="507"/>
      <c r="GY98" s="507"/>
      <c r="GZ98" s="507"/>
      <c r="HA98" s="507"/>
      <c r="HB98" s="508"/>
      <c r="HC98" s="508"/>
      <c r="HE98" s="89">
        <v>27</v>
      </c>
      <c r="HF98" s="499"/>
      <c r="HG98" s="500"/>
      <c r="HH98" s="500"/>
      <c r="HI98" s="500"/>
      <c r="HJ98" s="500"/>
      <c r="HK98" s="501"/>
      <c r="HL98" s="502"/>
      <c r="HM98" s="502"/>
      <c r="HN98" s="502"/>
      <c r="HO98" s="502"/>
      <c r="HP98" s="502"/>
      <c r="HQ98" s="502"/>
      <c r="HR98" s="502"/>
      <c r="HS98" s="502"/>
      <c r="HT98" s="502"/>
      <c r="HU98" s="502"/>
      <c r="HV98" s="502"/>
      <c r="HW98" s="502"/>
      <c r="HX98" s="502"/>
      <c r="HY98" s="503"/>
      <c r="HZ98" s="503"/>
    </row>
    <row r="99" spans="2:234" ht="17.149999999999999" customHeight="1" x14ac:dyDescent="0.25">
      <c r="B99" s="89">
        <v>89</v>
      </c>
      <c r="C99" s="499"/>
      <c r="D99" s="500"/>
      <c r="E99" s="500"/>
      <c r="F99" s="500"/>
      <c r="G99" s="500"/>
      <c r="H99" s="501"/>
      <c r="I99" s="502"/>
      <c r="J99" s="502"/>
      <c r="K99" s="502"/>
      <c r="L99" s="502"/>
      <c r="M99" s="502"/>
      <c r="N99" s="502"/>
      <c r="O99" s="502"/>
      <c r="P99" s="502"/>
      <c r="Q99" s="502"/>
      <c r="R99" s="502"/>
      <c r="S99" s="502"/>
      <c r="T99" s="502"/>
      <c r="U99" s="502"/>
      <c r="V99" s="503"/>
      <c r="W99" s="503"/>
      <c r="Y99" s="91">
        <v>28</v>
      </c>
      <c r="Z99" s="504"/>
      <c r="AA99" s="505"/>
      <c r="AB99" s="505"/>
      <c r="AC99" s="505"/>
      <c r="AD99" s="505"/>
      <c r="AE99" s="506"/>
      <c r="AF99" s="507"/>
      <c r="AG99" s="507"/>
      <c r="AH99" s="507"/>
      <c r="AI99" s="507"/>
      <c r="AJ99" s="507"/>
      <c r="AK99" s="507"/>
      <c r="AL99" s="507"/>
      <c r="AM99" s="507"/>
      <c r="AN99" s="507"/>
      <c r="AO99" s="507"/>
      <c r="AP99" s="507"/>
      <c r="AQ99" s="507"/>
      <c r="AR99" s="507"/>
      <c r="AS99" s="508"/>
      <c r="AT99" s="508"/>
      <c r="AW99" s="89">
        <v>89</v>
      </c>
      <c r="AX99" s="499"/>
      <c r="AY99" s="500"/>
      <c r="AZ99" s="500"/>
      <c r="BA99" s="500"/>
      <c r="BB99" s="500"/>
      <c r="BC99" s="501"/>
      <c r="BD99" s="502"/>
      <c r="BE99" s="502"/>
      <c r="BF99" s="502"/>
      <c r="BG99" s="502"/>
      <c r="BH99" s="502"/>
      <c r="BI99" s="502"/>
      <c r="BJ99" s="502"/>
      <c r="BK99" s="502"/>
      <c r="BL99" s="502"/>
      <c r="BM99" s="502"/>
      <c r="BN99" s="502"/>
      <c r="BO99" s="502"/>
      <c r="BP99" s="502"/>
      <c r="BQ99" s="503"/>
      <c r="BR99" s="503"/>
      <c r="BT99" s="91">
        <v>28</v>
      </c>
      <c r="BU99" s="504"/>
      <c r="BV99" s="505"/>
      <c r="BW99" s="505"/>
      <c r="BX99" s="505"/>
      <c r="BY99" s="505"/>
      <c r="BZ99" s="506"/>
      <c r="CA99" s="507"/>
      <c r="CB99" s="507"/>
      <c r="CC99" s="507"/>
      <c r="CD99" s="507"/>
      <c r="CE99" s="507"/>
      <c r="CF99" s="507"/>
      <c r="CG99" s="507"/>
      <c r="CH99" s="507"/>
      <c r="CI99" s="507"/>
      <c r="CJ99" s="507"/>
      <c r="CK99" s="507"/>
      <c r="CL99" s="507"/>
      <c r="CM99" s="507"/>
      <c r="CN99" s="508"/>
      <c r="CO99" s="508"/>
      <c r="CR99" s="89">
        <v>89</v>
      </c>
      <c r="CS99" s="499"/>
      <c r="CT99" s="500"/>
      <c r="CU99" s="500"/>
      <c r="CV99" s="500"/>
      <c r="CW99" s="500"/>
      <c r="CX99" s="501"/>
      <c r="CY99" s="502"/>
      <c r="CZ99" s="502"/>
      <c r="DA99" s="502"/>
      <c r="DB99" s="502"/>
      <c r="DC99" s="502"/>
      <c r="DD99" s="502"/>
      <c r="DE99" s="502"/>
      <c r="DF99" s="502"/>
      <c r="DG99" s="502"/>
      <c r="DH99" s="502"/>
      <c r="DI99" s="502"/>
      <c r="DJ99" s="502"/>
      <c r="DK99" s="502"/>
      <c r="DL99" s="503"/>
      <c r="DM99" s="503"/>
      <c r="DO99" s="91">
        <v>28</v>
      </c>
      <c r="DP99" s="504"/>
      <c r="DQ99" s="505"/>
      <c r="DR99" s="505"/>
      <c r="DS99" s="505"/>
      <c r="DT99" s="505"/>
      <c r="DU99" s="506"/>
      <c r="DV99" s="507"/>
      <c r="DW99" s="507"/>
      <c r="DX99" s="507"/>
      <c r="DY99" s="507"/>
      <c r="DZ99" s="507"/>
      <c r="EA99" s="507"/>
      <c r="EB99" s="507"/>
      <c r="EC99" s="507"/>
      <c r="ED99" s="507"/>
      <c r="EE99" s="507"/>
      <c r="EF99" s="507"/>
      <c r="EG99" s="507"/>
      <c r="EH99" s="507"/>
      <c r="EI99" s="508"/>
      <c r="EJ99" s="508"/>
      <c r="EM99" s="89">
        <v>89</v>
      </c>
      <c r="EN99" s="499"/>
      <c r="EO99" s="500"/>
      <c r="EP99" s="500"/>
      <c r="EQ99" s="500"/>
      <c r="ER99" s="500"/>
      <c r="ES99" s="501"/>
      <c r="ET99" s="502"/>
      <c r="EU99" s="502"/>
      <c r="EV99" s="502"/>
      <c r="EW99" s="502"/>
      <c r="EX99" s="502"/>
      <c r="EY99" s="502"/>
      <c r="EZ99" s="502"/>
      <c r="FA99" s="502"/>
      <c r="FB99" s="502"/>
      <c r="FC99" s="502"/>
      <c r="FD99" s="502"/>
      <c r="FE99" s="502"/>
      <c r="FF99" s="502"/>
      <c r="FG99" s="503"/>
      <c r="FH99" s="503"/>
      <c r="FJ99" s="91">
        <v>28</v>
      </c>
      <c r="FK99" s="504"/>
      <c r="FL99" s="505"/>
      <c r="FM99" s="505"/>
      <c r="FN99" s="505"/>
      <c r="FO99" s="505"/>
      <c r="FP99" s="506"/>
      <c r="FQ99" s="507"/>
      <c r="FR99" s="507"/>
      <c r="FS99" s="507"/>
      <c r="FT99" s="507"/>
      <c r="FU99" s="507"/>
      <c r="FV99" s="507"/>
      <c r="FW99" s="507"/>
      <c r="FX99" s="507"/>
      <c r="FY99" s="507"/>
      <c r="FZ99" s="507"/>
      <c r="GA99" s="507"/>
      <c r="GB99" s="507"/>
      <c r="GC99" s="507"/>
      <c r="GD99" s="508"/>
      <c r="GE99" s="508"/>
      <c r="GH99" s="89">
        <v>89</v>
      </c>
      <c r="GI99" s="499"/>
      <c r="GJ99" s="500"/>
      <c r="GK99" s="500"/>
      <c r="GL99" s="500"/>
      <c r="GM99" s="500"/>
      <c r="GN99" s="501"/>
      <c r="GO99" s="502"/>
      <c r="GP99" s="502"/>
      <c r="GQ99" s="502"/>
      <c r="GR99" s="502"/>
      <c r="GS99" s="502"/>
      <c r="GT99" s="502"/>
      <c r="GU99" s="502"/>
      <c r="GV99" s="502"/>
      <c r="GW99" s="502"/>
      <c r="GX99" s="502"/>
      <c r="GY99" s="502"/>
      <c r="GZ99" s="502"/>
      <c r="HA99" s="502"/>
      <c r="HB99" s="503"/>
      <c r="HC99" s="503"/>
      <c r="HE99" s="91">
        <v>28</v>
      </c>
      <c r="HF99" s="504"/>
      <c r="HG99" s="505"/>
      <c r="HH99" s="505"/>
      <c r="HI99" s="505"/>
      <c r="HJ99" s="505"/>
      <c r="HK99" s="506"/>
      <c r="HL99" s="507"/>
      <c r="HM99" s="507"/>
      <c r="HN99" s="507"/>
      <c r="HO99" s="507"/>
      <c r="HP99" s="507"/>
      <c r="HQ99" s="507"/>
      <c r="HR99" s="507"/>
      <c r="HS99" s="507"/>
      <c r="HT99" s="507"/>
      <c r="HU99" s="507"/>
      <c r="HV99" s="507"/>
      <c r="HW99" s="507"/>
      <c r="HX99" s="507"/>
      <c r="HY99" s="508"/>
      <c r="HZ99" s="508"/>
    </row>
    <row r="100" spans="2:234" ht="17.149999999999999" customHeight="1" x14ac:dyDescent="0.25">
      <c r="B100" s="91">
        <v>90</v>
      </c>
      <c r="C100" s="504"/>
      <c r="D100" s="505"/>
      <c r="E100" s="505"/>
      <c r="F100" s="505"/>
      <c r="G100" s="505"/>
      <c r="H100" s="506"/>
      <c r="I100" s="507"/>
      <c r="J100" s="507"/>
      <c r="K100" s="507"/>
      <c r="L100" s="507"/>
      <c r="M100" s="507"/>
      <c r="N100" s="507"/>
      <c r="O100" s="507"/>
      <c r="P100" s="507"/>
      <c r="Q100" s="507"/>
      <c r="R100" s="507"/>
      <c r="S100" s="507"/>
      <c r="T100" s="507"/>
      <c r="U100" s="507"/>
      <c r="V100" s="508"/>
      <c r="W100" s="508"/>
      <c r="Y100" s="89">
        <v>29</v>
      </c>
      <c r="Z100" s="499"/>
      <c r="AA100" s="500"/>
      <c r="AB100" s="500"/>
      <c r="AC100" s="500"/>
      <c r="AD100" s="500"/>
      <c r="AE100" s="501"/>
      <c r="AF100" s="502"/>
      <c r="AG100" s="502"/>
      <c r="AH100" s="502"/>
      <c r="AI100" s="502"/>
      <c r="AJ100" s="502"/>
      <c r="AK100" s="502"/>
      <c r="AL100" s="502"/>
      <c r="AM100" s="502"/>
      <c r="AN100" s="502"/>
      <c r="AO100" s="502"/>
      <c r="AP100" s="502"/>
      <c r="AQ100" s="502"/>
      <c r="AR100" s="502"/>
      <c r="AS100" s="503"/>
      <c r="AT100" s="503"/>
      <c r="AW100" s="91">
        <v>90</v>
      </c>
      <c r="AX100" s="504"/>
      <c r="AY100" s="505"/>
      <c r="AZ100" s="505"/>
      <c r="BA100" s="505"/>
      <c r="BB100" s="505"/>
      <c r="BC100" s="506"/>
      <c r="BD100" s="507"/>
      <c r="BE100" s="507"/>
      <c r="BF100" s="507"/>
      <c r="BG100" s="507"/>
      <c r="BH100" s="507"/>
      <c r="BI100" s="507"/>
      <c r="BJ100" s="507"/>
      <c r="BK100" s="507"/>
      <c r="BL100" s="507"/>
      <c r="BM100" s="507"/>
      <c r="BN100" s="507"/>
      <c r="BO100" s="507"/>
      <c r="BP100" s="507"/>
      <c r="BQ100" s="508"/>
      <c r="BR100" s="508"/>
      <c r="BT100" s="89">
        <v>29</v>
      </c>
      <c r="BU100" s="499"/>
      <c r="BV100" s="500"/>
      <c r="BW100" s="500"/>
      <c r="BX100" s="500"/>
      <c r="BY100" s="500"/>
      <c r="BZ100" s="501"/>
      <c r="CA100" s="502"/>
      <c r="CB100" s="502"/>
      <c r="CC100" s="502"/>
      <c r="CD100" s="502"/>
      <c r="CE100" s="502"/>
      <c r="CF100" s="502"/>
      <c r="CG100" s="502"/>
      <c r="CH100" s="502"/>
      <c r="CI100" s="502"/>
      <c r="CJ100" s="502"/>
      <c r="CK100" s="502"/>
      <c r="CL100" s="502"/>
      <c r="CM100" s="502"/>
      <c r="CN100" s="503"/>
      <c r="CO100" s="503"/>
      <c r="CR100" s="91">
        <v>90</v>
      </c>
      <c r="CS100" s="504"/>
      <c r="CT100" s="505"/>
      <c r="CU100" s="505"/>
      <c r="CV100" s="505"/>
      <c r="CW100" s="505"/>
      <c r="CX100" s="506"/>
      <c r="CY100" s="507"/>
      <c r="CZ100" s="507"/>
      <c r="DA100" s="507"/>
      <c r="DB100" s="507"/>
      <c r="DC100" s="507"/>
      <c r="DD100" s="507"/>
      <c r="DE100" s="507"/>
      <c r="DF100" s="507"/>
      <c r="DG100" s="507"/>
      <c r="DH100" s="507"/>
      <c r="DI100" s="507"/>
      <c r="DJ100" s="507"/>
      <c r="DK100" s="507"/>
      <c r="DL100" s="508"/>
      <c r="DM100" s="508"/>
      <c r="DO100" s="89">
        <v>29</v>
      </c>
      <c r="DP100" s="499"/>
      <c r="DQ100" s="500"/>
      <c r="DR100" s="500"/>
      <c r="DS100" s="500"/>
      <c r="DT100" s="500"/>
      <c r="DU100" s="501"/>
      <c r="DV100" s="502"/>
      <c r="DW100" s="502"/>
      <c r="DX100" s="502"/>
      <c r="DY100" s="502"/>
      <c r="DZ100" s="502"/>
      <c r="EA100" s="502"/>
      <c r="EB100" s="502"/>
      <c r="EC100" s="502"/>
      <c r="ED100" s="502"/>
      <c r="EE100" s="502"/>
      <c r="EF100" s="502"/>
      <c r="EG100" s="502"/>
      <c r="EH100" s="502"/>
      <c r="EI100" s="503"/>
      <c r="EJ100" s="503"/>
      <c r="EM100" s="91">
        <v>90</v>
      </c>
      <c r="EN100" s="504"/>
      <c r="EO100" s="505"/>
      <c r="EP100" s="505"/>
      <c r="EQ100" s="505"/>
      <c r="ER100" s="505"/>
      <c r="ES100" s="506"/>
      <c r="ET100" s="507"/>
      <c r="EU100" s="507"/>
      <c r="EV100" s="507"/>
      <c r="EW100" s="507"/>
      <c r="EX100" s="507"/>
      <c r="EY100" s="507"/>
      <c r="EZ100" s="507"/>
      <c r="FA100" s="507"/>
      <c r="FB100" s="507"/>
      <c r="FC100" s="507"/>
      <c r="FD100" s="507"/>
      <c r="FE100" s="507"/>
      <c r="FF100" s="507"/>
      <c r="FG100" s="508"/>
      <c r="FH100" s="508"/>
      <c r="FJ100" s="89">
        <v>29</v>
      </c>
      <c r="FK100" s="499"/>
      <c r="FL100" s="500"/>
      <c r="FM100" s="500"/>
      <c r="FN100" s="500"/>
      <c r="FO100" s="500"/>
      <c r="FP100" s="501"/>
      <c r="FQ100" s="502"/>
      <c r="FR100" s="502"/>
      <c r="FS100" s="502"/>
      <c r="FT100" s="502"/>
      <c r="FU100" s="502"/>
      <c r="FV100" s="502"/>
      <c r="FW100" s="502"/>
      <c r="FX100" s="502"/>
      <c r="FY100" s="502"/>
      <c r="FZ100" s="502"/>
      <c r="GA100" s="502"/>
      <c r="GB100" s="502"/>
      <c r="GC100" s="502"/>
      <c r="GD100" s="503"/>
      <c r="GE100" s="503"/>
      <c r="GH100" s="91">
        <v>90</v>
      </c>
      <c r="GI100" s="504"/>
      <c r="GJ100" s="505"/>
      <c r="GK100" s="505"/>
      <c r="GL100" s="505"/>
      <c r="GM100" s="505"/>
      <c r="GN100" s="506"/>
      <c r="GO100" s="507"/>
      <c r="GP100" s="507"/>
      <c r="GQ100" s="507"/>
      <c r="GR100" s="507"/>
      <c r="GS100" s="507"/>
      <c r="GT100" s="507"/>
      <c r="GU100" s="507"/>
      <c r="GV100" s="507"/>
      <c r="GW100" s="507"/>
      <c r="GX100" s="507"/>
      <c r="GY100" s="507"/>
      <c r="GZ100" s="507"/>
      <c r="HA100" s="507"/>
      <c r="HB100" s="508"/>
      <c r="HC100" s="508"/>
      <c r="HE100" s="89">
        <v>29</v>
      </c>
      <c r="HF100" s="499"/>
      <c r="HG100" s="500"/>
      <c r="HH100" s="500"/>
      <c r="HI100" s="500"/>
      <c r="HJ100" s="500"/>
      <c r="HK100" s="501"/>
      <c r="HL100" s="502"/>
      <c r="HM100" s="502"/>
      <c r="HN100" s="502"/>
      <c r="HO100" s="502"/>
      <c r="HP100" s="502"/>
      <c r="HQ100" s="502"/>
      <c r="HR100" s="502"/>
      <c r="HS100" s="502"/>
      <c r="HT100" s="502"/>
      <c r="HU100" s="502"/>
      <c r="HV100" s="502"/>
      <c r="HW100" s="502"/>
      <c r="HX100" s="502"/>
      <c r="HY100" s="503"/>
      <c r="HZ100" s="503"/>
    </row>
    <row r="101" spans="2:234" ht="17.149999999999999" customHeight="1" x14ac:dyDescent="0.25">
      <c r="B101" s="89">
        <v>91</v>
      </c>
      <c r="C101" s="499"/>
      <c r="D101" s="500"/>
      <c r="E101" s="500"/>
      <c r="F101" s="500"/>
      <c r="G101" s="500"/>
      <c r="H101" s="501"/>
      <c r="I101" s="502"/>
      <c r="J101" s="502"/>
      <c r="K101" s="502"/>
      <c r="L101" s="502"/>
      <c r="M101" s="502"/>
      <c r="N101" s="502"/>
      <c r="O101" s="502"/>
      <c r="P101" s="502"/>
      <c r="Q101" s="502"/>
      <c r="R101" s="502"/>
      <c r="S101" s="502"/>
      <c r="T101" s="502"/>
      <c r="U101" s="502"/>
      <c r="V101" s="503"/>
      <c r="W101" s="503"/>
      <c r="Y101" s="91">
        <v>30</v>
      </c>
      <c r="Z101" s="504"/>
      <c r="AA101" s="505"/>
      <c r="AB101" s="505"/>
      <c r="AC101" s="505"/>
      <c r="AD101" s="505"/>
      <c r="AE101" s="506"/>
      <c r="AF101" s="507"/>
      <c r="AG101" s="507"/>
      <c r="AH101" s="507"/>
      <c r="AI101" s="507"/>
      <c r="AJ101" s="507"/>
      <c r="AK101" s="507"/>
      <c r="AL101" s="507"/>
      <c r="AM101" s="507"/>
      <c r="AN101" s="507"/>
      <c r="AO101" s="507"/>
      <c r="AP101" s="507"/>
      <c r="AQ101" s="507"/>
      <c r="AR101" s="507"/>
      <c r="AS101" s="508"/>
      <c r="AT101" s="508"/>
      <c r="AW101" s="89">
        <v>91</v>
      </c>
      <c r="AX101" s="499"/>
      <c r="AY101" s="500"/>
      <c r="AZ101" s="500"/>
      <c r="BA101" s="500"/>
      <c r="BB101" s="500"/>
      <c r="BC101" s="501"/>
      <c r="BD101" s="502"/>
      <c r="BE101" s="502"/>
      <c r="BF101" s="502"/>
      <c r="BG101" s="502"/>
      <c r="BH101" s="502"/>
      <c r="BI101" s="502"/>
      <c r="BJ101" s="502"/>
      <c r="BK101" s="502"/>
      <c r="BL101" s="502"/>
      <c r="BM101" s="502"/>
      <c r="BN101" s="502"/>
      <c r="BO101" s="502"/>
      <c r="BP101" s="502"/>
      <c r="BQ101" s="503"/>
      <c r="BR101" s="503"/>
      <c r="BT101" s="91">
        <v>30</v>
      </c>
      <c r="BU101" s="504"/>
      <c r="BV101" s="505"/>
      <c r="BW101" s="505"/>
      <c r="BX101" s="505"/>
      <c r="BY101" s="505"/>
      <c r="BZ101" s="506"/>
      <c r="CA101" s="507"/>
      <c r="CB101" s="507"/>
      <c r="CC101" s="507"/>
      <c r="CD101" s="507"/>
      <c r="CE101" s="507"/>
      <c r="CF101" s="507"/>
      <c r="CG101" s="507"/>
      <c r="CH101" s="507"/>
      <c r="CI101" s="507"/>
      <c r="CJ101" s="507"/>
      <c r="CK101" s="507"/>
      <c r="CL101" s="507"/>
      <c r="CM101" s="507"/>
      <c r="CN101" s="508"/>
      <c r="CO101" s="508"/>
      <c r="CR101" s="89">
        <v>91</v>
      </c>
      <c r="CS101" s="499"/>
      <c r="CT101" s="500"/>
      <c r="CU101" s="500"/>
      <c r="CV101" s="500"/>
      <c r="CW101" s="500"/>
      <c r="CX101" s="501"/>
      <c r="CY101" s="502"/>
      <c r="CZ101" s="502"/>
      <c r="DA101" s="502"/>
      <c r="DB101" s="502"/>
      <c r="DC101" s="502"/>
      <c r="DD101" s="502"/>
      <c r="DE101" s="502"/>
      <c r="DF101" s="502"/>
      <c r="DG101" s="502"/>
      <c r="DH101" s="502"/>
      <c r="DI101" s="502"/>
      <c r="DJ101" s="502"/>
      <c r="DK101" s="502"/>
      <c r="DL101" s="503"/>
      <c r="DM101" s="503"/>
      <c r="DO101" s="91">
        <v>30</v>
      </c>
      <c r="DP101" s="504"/>
      <c r="DQ101" s="505"/>
      <c r="DR101" s="505"/>
      <c r="DS101" s="505"/>
      <c r="DT101" s="505"/>
      <c r="DU101" s="506"/>
      <c r="DV101" s="507"/>
      <c r="DW101" s="507"/>
      <c r="DX101" s="507"/>
      <c r="DY101" s="507"/>
      <c r="DZ101" s="507"/>
      <c r="EA101" s="507"/>
      <c r="EB101" s="507"/>
      <c r="EC101" s="507"/>
      <c r="ED101" s="507"/>
      <c r="EE101" s="507"/>
      <c r="EF101" s="507"/>
      <c r="EG101" s="507"/>
      <c r="EH101" s="507"/>
      <c r="EI101" s="508"/>
      <c r="EJ101" s="508"/>
      <c r="EM101" s="89">
        <v>91</v>
      </c>
      <c r="EN101" s="499"/>
      <c r="EO101" s="500"/>
      <c r="EP101" s="500"/>
      <c r="EQ101" s="500"/>
      <c r="ER101" s="500"/>
      <c r="ES101" s="501"/>
      <c r="ET101" s="502"/>
      <c r="EU101" s="502"/>
      <c r="EV101" s="502"/>
      <c r="EW101" s="502"/>
      <c r="EX101" s="502"/>
      <c r="EY101" s="502"/>
      <c r="EZ101" s="502"/>
      <c r="FA101" s="502"/>
      <c r="FB101" s="502"/>
      <c r="FC101" s="502"/>
      <c r="FD101" s="502"/>
      <c r="FE101" s="502"/>
      <c r="FF101" s="502"/>
      <c r="FG101" s="503"/>
      <c r="FH101" s="503"/>
      <c r="FJ101" s="91">
        <v>30</v>
      </c>
      <c r="FK101" s="504"/>
      <c r="FL101" s="505"/>
      <c r="FM101" s="505"/>
      <c r="FN101" s="505"/>
      <c r="FO101" s="505"/>
      <c r="FP101" s="506"/>
      <c r="FQ101" s="507"/>
      <c r="FR101" s="507"/>
      <c r="FS101" s="507"/>
      <c r="FT101" s="507"/>
      <c r="FU101" s="507"/>
      <c r="FV101" s="507"/>
      <c r="FW101" s="507"/>
      <c r="FX101" s="507"/>
      <c r="FY101" s="507"/>
      <c r="FZ101" s="507"/>
      <c r="GA101" s="507"/>
      <c r="GB101" s="507"/>
      <c r="GC101" s="507"/>
      <c r="GD101" s="508"/>
      <c r="GE101" s="508"/>
      <c r="GH101" s="89">
        <v>91</v>
      </c>
      <c r="GI101" s="499"/>
      <c r="GJ101" s="500"/>
      <c r="GK101" s="500"/>
      <c r="GL101" s="500"/>
      <c r="GM101" s="500"/>
      <c r="GN101" s="501"/>
      <c r="GO101" s="502"/>
      <c r="GP101" s="502"/>
      <c r="GQ101" s="502"/>
      <c r="GR101" s="502"/>
      <c r="GS101" s="502"/>
      <c r="GT101" s="502"/>
      <c r="GU101" s="502"/>
      <c r="GV101" s="502"/>
      <c r="GW101" s="502"/>
      <c r="GX101" s="502"/>
      <c r="GY101" s="502"/>
      <c r="GZ101" s="502"/>
      <c r="HA101" s="502"/>
      <c r="HB101" s="503"/>
      <c r="HC101" s="503"/>
      <c r="HE101" s="91">
        <v>30</v>
      </c>
      <c r="HF101" s="504"/>
      <c r="HG101" s="505"/>
      <c r="HH101" s="505"/>
      <c r="HI101" s="505"/>
      <c r="HJ101" s="505"/>
      <c r="HK101" s="506"/>
      <c r="HL101" s="507"/>
      <c r="HM101" s="507"/>
      <c r="HN101" s="507"/>
      <c r="HO101" s="507"/>
      <c r="HP101" s="507"/>
      <c r="HQ101" s="507"/>
      <c r="HR101" s="507"/>
      <c r="HS101" s="507"/>
      <c r="HT101" s="507"/>
      <c r="HU101" s="507"/>
      <c r="HV101" s="507"/>
      <c r="HW101" s="507"/>
      <c r="HX101" s="507"/>
      <c r="HY101" s="508"/>
      <c r="HZ101" s="508"/>
    </row>
    <row r="102" spans="2:234" ht="17.149999999999999" customHeight="1" x14ac:dyDescent="0.25">
      <c r="B102" s="91">
        <v>92</v>
      </c>
      <c r="C102" s="504"/>
      <c r="D102" s="505"/>
      <c r="E102" s="505"/>
      <c r="F102" s="505"/>
      <c r="G102" s="505"/>
      <c r="H102" s="506"/>
      <c r="I102" s="507"/>
      <c r="J102" s="507"/>
      <c r="K102" s="507"/>
      <c r="L102" s="507"/>
      <c r="M102" s="507"/>
      <c r="N102" s="507"/>
      <c r="O102" s="507"/>
      <c r="P102" s="507"/>
      <c r="Q102" s="507"/>
      <c r="R102" s="507"/>
      <c r="S102" s="507"/>
      <c r="T102" s="507"/>
      <c r="U102" s="507"/>
      <c r="V102" s="508"/>
      <c r="W102" s="508"/>
      <c r="Y102" s="89">
        <v>31</v>
      </c>
      <c r="Z102" s="499"/>
      <c r="AA102" s="500"/>
      <c r="AB102" s="500"/>
      <c r="AC102" s="500"/>
      <c r="AD102" s="500"/>
      <c r="AE102" s="501"/>
      <c r="AF102" s="502"/>
      <c r="AG102" s="502"/>
      <c r="AH102" s="502"/>
      <c r="AI102" s="502"/>
      <c r="AJ102" s="502"/>
      <c r="AK102" s="502"/>
      <c r="AL102" s="502"/>
      <c r="AM102" s="502"/>
      <c r="AN102" s="502"/>
      <c r="AO102" s="502"/>
      <c r="AP102" s="502"/>
      <c r="AQ102" s="502"/>
      <c r="AR102" s="502"/>
      <c r="AS102" s="503"/>
      <c r="AT102" s="503"/>
      <c r="AW102" s="91">
        <v>92</v>
      </c>
      <c r="AX102" s="504"/>
      <c r="AY102" s="505"/>
      <c r="AZ102" s="505"/>
      <c r="BA102" s="505"/>
      <c r="BB102" s="505"/>
      <c r="BC102" s="506"/>
      <c r="BD102" s="507"/>
      <c r="BE102" s="507"/>
      <c r="BF102" s="507"/>
      <c r="BG102" s="507"/>
      <c r="BH102" s="507"/>
      <c r="BI102" s="507"/>
      <c r="BJ102" s="507"/>
      <c r="BK102" s="507"/>
      <c r="BL102" s="507"/>
      <c r="BM102" s="507"/>
      <c r="BN102" s="507"/>
      <c r="BO102" s="507"/>
      <c r="BP102" s="507"/>
      <c r="BQ102" s="508"/>
      <c r="BR102" s="508"/>
      <c r="BT102" s="89">
        <v>31</v>
      </c>
      <c r="BU102" s="499"/>
      <c r="BV102" s="500"/>
      <c r="BW102" s="500"/>
      <c r="BX102" s="500"/>
      <c r="BY102" s="500"/>
      <c r="BZ102" s="501"/>
      <c r="CA102" s="502"/>
      <c r="CB102" s="502"/>
      <c r="CC102" s="502"/>
      <c r="CD102" s="502"/>
      <c r="CE102" s="502"/>
      <c r="CF102" s="502"/>
      <c r="CG102" s="502"/>
      <c r="CH102" s="502"/>
      <c r="CI102" s="502"/>
      <c r="CJ102" s="502"/>
      <c r="CK102" s="502"/>
      <c r="CL102" s="502"/>
      <c r="CM102" s="502"/>
      <c r="CN102" s="503"/>
      <c r="CO102" s="503"/>
      <c r="CR102" s="91">
        <v>92</v>
      </c>
      <c r="CS102" s="504"/>
      <c r="CT102" s="505"/>
      <c r="CU102" s="505"/>
      <c r="CV102" s="505"/>
      <c r="CW102" s="505"/>
      <c r="CX102" s="506"/>
      <c r="CY102" s="507"/>
      <c r="CZ102" s="507"/>
      <c r="DA102" s="507"/>
      <c r="DB102" s="507"/>
      <c r="DC102" s="507"/>
      <c r="DD102" s="507"/>
      <c r="DE102" s="507"/>
      <c r="DF102" s="507"/>
      <c r="DG102" s="507"/>
      <c r="DH102" s="507"/>
      <c r="DI102" s="507"/>
      <c r="DJ102" s="507"/>
      <c r="DK102" s="507"/>
      <c r="DL102" s="508"/>
      <c r="DM102" s="508"/>
      <c r="DO102" s="89">
        <v>31</v>
      </c>
      <c r="DP102" s="499"/>
      <c r="DQ102" s="500"/>
      <c r="DR102" s="500"/>
      <c r="DS102" s="500"/>
      <c r="DT102" s="500"/>
      <c r="DU102" s="501"/>
      <c r="DV102" s="502"/>
      <c r="DW102" s="502"/>
      <c r="DX102" s="502"/>
      <c r="DY102" s="502"/>
      <c r="DZ102" s="502"/>
      <c r="EA102" s="502"/>
      <c r="EB102" s="502"/>
      <c r="EC102" s="502"/>
      <c r="ED102" s="502"/>
      <c r="EE102" s="502"/>
      <c r="EF102" s="502"/>
      <c r="EG102" s="502"/>
      <c r="EH102" s="502"/>
      <c r="EI102" s="503"/>
      <c r="EJ102" s="503"/>
      <c r="EM102" s="91">
        <v>92</v>
      </c>
      <c r="EN102" s="504"/>
      <c r="EO102" s="505"/>
      <c r="EP102" s="505"/>
      <c r="EQ102" s="505"/>
      <c r="ER102" s="505"/>
      <c r="ES102" s="506"/>
      <c r="ET102" s="507"/>
      <c r="EU102" s="507"/>
      <c r="EV102" s="507"/>
      <c r="EW102" s="507"/>
      <c r="EX102" s="507"/>
      <c r="EY102" s="507"/>
      <c r="EZ102" s="507"/>
      <c r="FA102" s="507"/>
      <c r="FB102" s="507"/>
      <c r="FC102" s="507"/>
      <c r="FD102" s="507"/>
      <c r="FE102" s="507"/>
      <c r="FF102" s="507"/>
      <c r="FG102" s="508"/>
      <c r="FH102" s="508"/>
      <c r="FJ102" s="89">
        <v>31</v>
      </c>
      <c r="FK102" s="499"/>
      <c r="FL102" s="500"/>
      <c r="FM102" s="500"/>
      <c r="FN102" s="500"/>
      <c r="FO102" s="500"/>
      <c r="FP102" s="501"/>
      <c r="FQ102" s="502"/>
      <c r="FR102" s="502"/>
      <c r="FS102" s="502"/>
      <c r="FT102" s="502"/>
      <c r="FU102" s="502"/>
      <c r="FV102" s="502"/>
      <c r="FW102" s="502"/>
      <c r="FX102" s="502"/>
      <c r="FY102" s="502"/>
      <c r="FZ102" s="502"/>
      <c r="GA102" s="502"/>
      <c r="GB102" s="502"/>
      <c r="GC102" s="502"/>
      <c r="GD102" s="503"/>
      <c r="GE102" s="503"/>
      <c r="GH102" s="91">
        <v>92</v>
      </c>
      <c r="GI102" s="504"/>
      <c r="GJ102" s="505"/>
      <c r="GK102" s="505"/>
      <c r="GL102" s="505"/>
      <c r="GM102" s="505"/>
      <c r="GN102" s="506"/>
      <c r="GO102" s="507"/>
      <c r="GP102" s="507"/>
      <c r="GQ102" s="507"/>
      <c r="GR102" s="507"/>
      <c r="GS102" s="507"/>
      <c r="GT102" s="507"/>
      <c r="GU102" s="507"/>
      <c r="GV102" s="507"/>
      <c r="GW102" s="507"/>
      <c r="GX102" s="507"/>
      <c r="GY102" s="507"/>
      <c r="GZ102" s="507"/>
      <c r="HA102" s="507"/>
      <c r="HB102" s="508"/>
      <c r="HC102" s="508"/>
      <c r="HE102" s="89">
        <v>31</v>
      </c>
      <c r="HF102" s="499"/>
      <c r="HG102" s="500"/>
      <c r="HH102" s="500"/>
      <c r="HI102" s="500"/>
      <c r="HJ102" s="500"/>
      <c r="HK102" s="501"/>
      <c r="HL102" s="502"/>
      <c r="HM102" s="502"/>
      <c r="HN102" s="502"/>
      <c r="HO102" s="502"/>
      <c r="HP102" s="502"/>
      <c r="HQ102" s="502"/>
      <c r="HR102" s="502"/>
      <c r="HS102" s="502"/>
      <c r="HT102" s="502"/>
      <c r="HU102" s="502"/>
      <c r="HV102" s="502"/>
      <c r="HW102" s="502"/>
      <c r="HX102" s="502"/>
      <c r="HY102" s="503"/>
      <c r="HZ102" s="503"/>
    </row>
    <row r="103" spans="2:234" ht="17.149999999999999" customHeight="1" x14ac:dyDescent="0.25">
      <c r="B103" s="89">
        <v>93</v>
      </c>
      <c r="C103" s="499"/>
      <c r="D103" s="500"/>
      <c r="E103" s="500"/>
      <c r="F103" s="500"/>
      <c r="G103" s="500"/>
      <c r="H103" s="501"/>
      <c r="I103" s="502"/>
      <c r="J103" s="502"/>
      <c r="K103" s="502"/>
      <c r="L103" s="502"/>
      <c r="M103" s="502"/>
      <c r="N103" s="502"/>
      <c r="O103" s="502"/>
      <c r="P103" s="502"/>
      <c r="Q103" s="502"/>
      <c r="R103" s="502"/>
      <c r="S103" s="502"/>
      <c r="T103" s="502"/>
      <c r="U103" s="502"/>
      <c r="V103" s="503"/>
      <c r="W103" s="503"/>
      <c r="Y103" s="91">
        <v>32</v>
      </c>
      <c r="Z103" s="504"/>
      <c r="AA103" s="505"/>
      <c r="AB103" s="505"/>
      <c r="AC103" s="505"/>
      <c r="AD103" s="505"/>
      <c r="AE103" s="506"/>
      <c r="AF103" s="507"/>
      <c r="AG103" s="507"/>
      <c r="AH103" s="507"/>
      <c r="AI103" s="507"/>
      <c r="AJ103" s="507"/>
      <c r="AK103" s="507"/>
      <c r="AL103" s="507"/>
      <c r="AM103" s="507"/>
      <c r="AN103" s="507"/>
      <c r="AO103" s="507"/>
      <c r="AP103" s="507"/>
      <c r="AQ103" s="507"/>
      <c r="AR103" s="507"/>
      <c r="AS103" s="508"/>
      <c r="AT103" s="508"/>
      <c r="AW103" s="89">
        <v>93</v>
      </c>
      <c r="AX103" s="499"/>
      <c r="AY103" s="500"/>
      <c r="AZ103" s="500"/>
      <c r="BA103" s="500"/>
      <c r="BB103" s="500"/>
      <c r="BC103" s="501"/>
      <c r="BD103" s="502"/>
      <c r="BE103" s="502"/>
      <c r="BF103" s="502"/>
      <c r="BG103" s="502"/>
      <c r="BH103" s="502"/>
      <c r="BI103" s="502"/>
      <c r="BJ103" s="502"/>
      <c r="BK103" s="502"/>
      <c r="BL103" s="502"/>
      <c r="BM103" s="502"/>
      <c r="BN103" s="502"/>
      <c r="BO103" s="502"/>
      <c r="BP103" s="502"/>
      <c r="BQ103" s="503"/>
      <c r="BR103" s="503"/>
      <c r="BT103" s="91">
        <v>32</v>
      </c>
      <c r="BU103" s="504"/>
      <c r="BV103" s="505"/>
      <c r="BW103" s="505"/>
      <c r="BX103" s="505"/>
      <c r="BY103" s="505"/>
      <c r="BZ103" s="506"/>
      <c r="CA103" s="507"/>
      <c r="CB103" s="507"/>
      <c r="CC103" s="507"/>
      <c r="CD103" s="507"/>
      <c r="CE103" s="507"/>
      <c r="CF103" s="507"/>
      <c r="CG103" s="507"/>
      <c r="CH103" s="507"/>
      <c r="CI103" s="507"/>
      <c r="CJ103" s="507"/>
      <c r="CK103" s="507"/>
      <c r="CL103" s="507"/>
      <c r="CM103" s="507"/>
      <c r="CN103" s="508"/>
      <c r="CO103" s="508"/>
      <c r="CR103" s="89">
        <v>93</v>
      </c>
      <c r="CS103" s="499"/>
      <c r="CT103" s="500"/>
      <c r="CU103" s="500"/>
      <c r="CV103" s="500"/>
      <c r="CW103" s="500"/>
      <c r="CX103" s="501"/>
      <c r="CY103" s="502"/>
      <c r="CZ103" s="502"/>
      <c r="DA103" s="502"/>
      <c r="DB103" s="502"/>
      <c r="DC103" s="502"/>
      <c r="DD103" s="502"/>
      <c r="DE103" s="502"/>
      <c r="DF103" s="502"/>
      <c r="DG103" s="502"/>
      <c r="DH103" s="502"/>
      <c r="DI103" s="502"/>
      <c r="DJ103" s="502"/>
      <c r="DK103" s="502"/>
      <c r="DL103" s="503"/>
      <c r="DM103" s="503"/>
      <c r="DO103" s="91">
        <v>32</v>
      </c>
      <c r="DP103" s="504"/>
      <c r="DQ103" s="505"/>
      <c r="DR103" s="505"/>
      <c r="DS103" s="505"/>
      <c r="DT103" s="505"/>
      <c r="DU103" s="506"/>
      <c r="DV103" s="507"/>
      <c r="DW103" s="507"/>
      <c r="DX103" s="507"/>
      <c r="DY103" s="507"/>
      <c r="DZ103" s="507"/>
      <c r="EA103" s="507"/>
      <c r="EB103" s="507"/>
      <c r="EC103" s="507"/>
      <c r="ED103" s="507"/>
      <c r="EE103" s="507"/>
      <c r="EF103" s="507"/>
      <c r="EG103" s="507"/>
      <c r="EH103" s="507"/>
      <c r="EI103" s="508"/>
      <c r="EJ103" s="508"/>
      <c r="EM103" s="89">
        <v>93</v>
      </c>
      <c r="EN103" s="499"/>
      <c r="EO103" s="500"/>
      <c r="EP103" s="500"/>
      <c r="EQ103" s="500"/>
      <c r="ER103" s="500"/>
      <c r="ES103" s="501"/>
      <c r="ET103" s="502"/>
      <c r="EU103" s="502"/>
      <c r="EV103" s="502"/>
      <c r="EW103" s="502"/>
      <c r="EX103" s="502"/>
      <c r="EY103" s="502"/>
      <c r="EZ103" s="502"/>
      <c r="FA103" s="502"/>
      <c r="FB103" s="502"/>
      <c r="FC103" s="502"/>
      <c r="FD103" s="502"/>
      <c r="FE103" s="502"/>
      <c r="FF103" s="502"/>
      <c r="FG103" s="503"/>
      <c r="FH103" s="503"/>
      <c r="FJ103" s="91">
        <v>32</v>
      </c>
      <c r="FK103" s="504"/>
      <c r="FL103" s="505"/>
      <c r="FM103" s="505"/>
      <c r="FN103" s="505"/>
      <c r="FO103" s="505"/>
      <c r="FP103" s="506"/>
      <c r="FQ103" s="507"/>
      <c r="FR103" s="507"/>
      <c r="FS103" s="507"/>
      <c r="FT103" s="507"/>
      <c r="FU103" s="507"/>
      <c r="FV103" s="507"/>
      <c r="FW103" s="507"/>
      <c r="FX103" s="507"/>
      <c r="FY103" s="507"/>
      <c r="FZ103" s="507"/>
      <c r="GA103" s="507"/>
      <c r="GB103" s="507"/>
      <c r="GC103" s="507"/>
      <c r="GD103" s="508"/>
      <c r="GE103" s="508"/>
      <c r="GH103" s="89">
        <v>93</v>
      </c>
      <c r="GI103" s="499"/>
      <c r="GJ103" s="500"/>
      <c r="GK103" s="500"/>
      <c r="GL103" s="500"/>
      <c r="GM103" s="500"/>
      <c r="GN103" s="501"/>
      <c r="GO103" s="502"/>
      <c r="GP103" s="502"/>
      <c r="GQ103" s="502"/>
      <c r="GR103" s="502"/>
      <c r="GS103" s="502"/>
      <c r="GT103" s="502"/>
      <c r="GU103" s="502"/>
      <c r="GV103" s="502"/>
      <c r="GW103" s="502"/>
      <c r="GX103" s="502"/>
      <c r="GY103" s="502"/>
      <c r="GZ103" s="502"/>
      <c r="HA103" s="502"/>
      <c r="HB103" s="503"/>
      <c r="HC103" s="503"/>
      <c r="HE103" s="91">
        <v>32</v>
      </c>
      <c r="HF103" s="504"/>
      <c r="HG103" s="505"/>
      <c r="HH103" s="505"/>
      <c r="HI103" s="505"/>
      <c r="HJ103" s="505"/>
      <c r="HK103" s="506"/>
      <c r="HL103" s="507"/>
      <c r="HM103" s="507"/>
      <c r="HN103" s="507"/>
      <c r="HO103" s="507"/>
      <c r="HP103" s="507"/>
      <c r="HQ103" s="507"/>
      <c r="HR103" s="507"/>
      <c r="HS103" s="507"/>
      <c r="HT103" s="507"/>
      <c r="HU103" s="507"/>
      <c r="HV103" s="507"/>
      <c r="HW103" s="507"/>
      <c r="HX103" s="507"/>
      <c r="HY103" s="508"/>
      <c r="HZ103" s="508"/>
    </row>
    <row r="104" spans="2:234" ht="17.149999999999999" customHeight="1" x14ac:dyDescent="0.25">
      <c r="B104" s="91">
        <v>94</v>
      </c>
      <c r="C104" s="504"/>
      <c r="D104" s="505"/>
      <c r="E104" s="505"/>
      <c r="F104" s="505"/>
      <c r="G104" s="505"/>
      <c r="H104" s="506"/>
      <c r="I104" s="507"/>
      <c r="J104" s="507"/>
      <c r="K104" s="507"/>
      <c r="L104" s="507"/>
      <c r="M104" s="507"/>
      <c r="N104" s="507"/>
      <c r="O104" s="507"/>
      <c r="P104" s="507"/>
      <c r="Q104" s="507"/>
      <c r="R104" s="507"/>
      <c r="S104" s="507"/>
      <c r="T104" s="507"/>
      <c r="U104" s="507"/>
      <c r="V104" s="508"/>
      <c r="W104" s="508"/>
      <c r="Y104" s="89">
        <v>33</v>
      </c>
      <c r="Z104" s="499"/>
      <c r="AA104" s="500"/>
      <c r="AB104" s="500"/>
      <c r="AC104" s="500"/>
      <c r="AD104" s="500"/>
      <c r="AE104" s="501"/>
      <c r="AF104" s="502"/>
      <c r="AG104" s="502"/>
      <c r="AH104" s="502"/>
      <c r="AI104" s="502"/>
      <c r="AJ104" s="502"/>
      <c r="AK104" s="502"/>
      <c r="AL104" s="502"/>
      <c r="AM104" s="502"/>
      <c r="AN104" s="502"/>
      <c r="AO104" s="502"/>
      <c r="AP104" s="502"/>
      <c r="AQ104" s="502"/>
      <c r="AR104" s="502"/>
      <c r="AS104" s="503"/>
      <c r="AT104" s="503"/>
      <c r="AW104" s="91">
        <v>94</v>
      </c>
      <c r="AX104" s="504"/>
      <c r="AY104" s="505"/>
      <c r="AZ104" s="505"/>
      <c r="BA104" s="505"/>
      <c r="BB104" s="505"/>
      <c r="BC104" s="506"/>
      <c r="BD104" s="507"/>
      <c r="BE104" s="507"/>
      <c r="BF104" s="507"/>
      <c r="BG104" s="507"/>
      <c r="BH104" s="507"/>
      <c r="BI104" s="507"/>
      <c r="BJ104" s="507"/>
      <c r="BK104" s="507"/>
      <c r="BL104" s="507"/>
      <c r="BM104" s="507"/>
      <c r="BN104" s="507"/>
      <c r="BO104" s="507"/>
      <c r="BP104" s="507"/>
      <c r="BQ104" s="508"/>
      <c r="BR104" s="508"/>
      <c r="BT104" s="89">
        <v>33</v>
      </c>
      <c r="BU104" s="499"/>
      <c r="BV104" s="500"/>
      <c r="BW104" s="500"/>
      <c r="BX104" s="500"/>
      <c r="BY104" s="500"/>
      <c r="BZ104" s="501"/>
      <c r="CA104" s="502"/>
      <c r="CB104" s="502"/>
      <c r="CC104" s="502"/>
      <c r="CD104" s="502"/>
      <c r="CE104" s="502"/>
      <c r="CF104" s="502"/>
      <c r="CG104" s="502"/>
      <c r="CH104" s="502"/>
      <c r="CI104" s="502"/>
      <c r="CJ104" s="502"/>
      <c r="CK104" s="502"/>
      <c r="CL104" s="502"/>
      <c r="CM104" s="502"/>
      <c r="CN104" s="503"/>
      <c r="CO104" s="503"/>
      <c r="CR104" s="91">
        <v>94</v>
      </c>
      <c r="CS104" s="504"/>
      <c r="CT104" s="505"/>
      <c r="CU104" s="505"/>
      <c r="CV104" s="505"/>
      <c r="CW104" s="505"/>
      <c r="CX104" s="506"/>
      <c r="CY104" s="507"/>
      <c r="CZ104" s="507"/>
      <c r="DA104" s="507"/>
      <c r="DB104" s="507"/>
      <c r="DC104" s="507"/>
      <c r="DD104" s="507"/>
      <c r="DE104" s="507"/>
      <c r="DF104" s="507"/>
      <c r="DG104" s="507"/>
      <c r="DH104" s="507"/>
      <c r="DI104" s="507"/>
      <c r="DJ104" s="507"/>
      <c r="DK104" s="507"/>
      <c r="DL104" s="508"/>
      <c r="DM104" s="508"/>
      <c r="DO104" s="89">
        <v>33</v>
      </c>
      <c r="DP104" s="499"/>
      <c r="DQ104" s="500"/>
      <c r="DR104" s="500"/>
      <c r="DS104" s="500"/>
      <c r="DT104" s="500"/>
      <c r="DU104" s="501"/>
      <c r="DV104" s="502"/>
      <c r="DW104" s="502"/>
      <c r="DX104" s="502"/>
      <c r="DY104" s="502"/>
      <c r="DZ104" s="502"/>
      <c r="EA104" s="502"/>
      <c r="EB104" s="502"/>
      <c r="EC104" s="502"/>
      <c r="ED104" s="502"/>
      <c r="EE104" s="502"/>
      <c r="EF104" s="502"/>
      <c r="EG104" s="502"/>
      <c r="EH104" s="502"/>
      <c r="EI104" s="503"/>
      <c r="EJ104" s="503"/>
      <c r="EM104" s="91">
        <v>94</v>
      </c>
      <c r="EN104" s="504"/>
      <c r="EO104" s="505"/>
      <c r="EP104" s="505"/>
      <c r="EQ104" s="505"/>
      <c r="ER104" s="505"/>
      <c r="ES104" s="506"/>
      <c r="ET104" s="507"/>
      <c r="EU104" s="507"/>
      <c r="EV104" s="507"/>
      <c r="EW104" s="507"/>
      <c r="EX104" s="507"/>
      <c r="EY104" s="507"/>
      <c r="EZ104" s="507"/>
      <c r="FA104" s="507"/>
      <c r="FB104" s="507"/>
      <c r="FC104" s="507"/>
      <c r="FD104" s="507"/>
      <c r="FE104" s="507"/>
      <c r="FF104" s="507"/>
      <c r="FG104" s="508"/>
      <c r="FH104" s="508"/>
      <c r="FJ104" s="89">
        <v>33</v>
      </c>
      <c r="FK104" s="499"/>
      <c r="FL104" s="500"/>
      <c r="FM104" s="500"/>
      <c r="FN104" s="500"/>
      <c r="FO104" s="500"/>
      <c r="FP104" s="501"/>
      <c r="FQ104" s="502"/>
      <c r="FR104" s="502"/>
      <c r="FS104" s="502"/>
      <c r="FT104" s="502"/>
      <c r="FU104" s="502"/>
      <c r="FV104" s="502"/>
      <c r="FW104" s="502"/>
      <c r="FX104" s="502"/>
      <c r="FY104" s="502"/>
      <c r="FZ104" s="502"/>
      <c r="GA104" s="502"/>
      <c r="GB104" s="502"/>
      <c r="GC104" s="502"/>
      <c r="GD104" s="503"/>
      <c r="GE104" s="503"/>
      <c r="GH104" s="91">
        <v>94</v>
      </c>
      <c r="GI104" s="504"/>
      <c r="GJ104" s="505"/>
      <c r="GK104" s="505"/>
      <c r="GL104" s="505"/>
      <c r="GM104" s="505"/>
      <c r="GN104" s="506"/>
      <c r="GO104" s="507"/>
      <c r="GP104" s="507"/>
      <c r="GQ104" s="507"/>
      <c r="GR104" s="507"/>
      <c r="GS104" s="507"/>
      <c r="GT104" s="507"/>
      <c r="GU104" s="507"/>
      <c r="GV104" s="507"/>
      <c r="GW104" s="507"/>
      <c r="GX104" s="507"/>
      <c r="GY104" s="507"/>
      <c r="GZ104" s="507"/>
      <c r="HA104" s="507"/>
      <c r="HB104" s="508"/>
      <c r="HC104" s="508"/>
      <c r="HE104" s="89">
        <v>33</v>
      </c>
      <c r="HF104" s="499"/>
      <c r="HG104" s="500"/>
      <c r="HH104" s="500"/>
      <c r="HI104" s="500"/>
      <c r="HJ104" s="500"/>
      <c r="HK104" s="501"/>
      <c r="HL104" s="502"/>
      <c r="HM104" s="502"/>
      <c r="HN104" s="502"/>
      <c r="HO104" s="502"/>
      <c r="HP104" s="502"/>
      <c r="HQ104" s="502"/>
      <c r="HR104" s="502"/>
      <c r="HS104" s="502"/>
      <c r="HT104" s="502"/>
      <c r="HU104" s="502"/>
      <c r="HV104" s="502"/>
      <c r="HW104" s="502"/>
      <c r="HX104" s="502"/>
      <c r="HY104" s="503"/>
      <c r="HZ104" s="503"/>
    </row>
    <row r="105" spans="2:234" ht="17.149999999999999" customHeight="1" x14ac:dyDescent="0.25">
      <c r="B105" s="89">
        <v>95</v>
      </c>
      <c r="C105" s="499"/>
      <c r="D105" s="500"/>
      <c r="E105" s="500"/>
      <c r="F105" s="500"/>
      <c r="G105" s="500"/>
      <c r="H105" s="501"/>
      <c r="I105" s="502"/>
      <c r="J105" s="502"/>
      <c r="K105" s="502"/>
      <c r="L105" s="502"/>
      <c r="M105" s="502"/>
      <c r="N105" s="502"/>
      <c r="O105" s="502"/>
      <c r="P105" s="502"/>
      <c r="Q105" s="502"/>
      <c r="R105" s="502"/>
      <c r="S105" s="502"/>
      <c r="T105" s="502"/>
      <c r="U105" s="502"/>
      <c r="V105" s="503"/>
      <c r="W105" s="503"/>
      <c r="Y105" s="91">
        <v>34</v>
      </c>
      <c r="Z105" s="504"/>
      <c r="AA105" s="505"/>
      <c r="AB105" s="505"/>
      <c r="AC105" s="505"/>
      <c r="AD105" s="505"/>
      <c r="AE105" s="506"/>
      <c r="AF105" s="507"/>
      <c r="AG105" s="507"/>
      <c r="AH105" s="507"/>
      <c r="AI105" s="507"/>
      <c r="AJ105" s="507"/>
      <c r="AK105" s="507"/>
      <c r="AL105" s="507"/>
      <c r="AM105" s="507"/>
      <c r="AN105" s="507"/>
      <c r="AO105" s="507"/>
      <c r="AP105" s="507"/>
      <c r="AQ105" s="507"/>
      <c r="AR105" s="507"/>
      <c r="AS105" s="508"/>
      <c r="AT105" s="508"/>
      <c r="AW105" s="89">
        <v>95</v>
      </c>
      <c r="AX105" s="499"/>
      <c r="AY105" s="500"/>
      <c r="AZ105" s="500"/>
      <c r="BA105" s="500"/>
      <c r="BB105" s="500"/>
      <c r="BC105" s="501"/>
      <c r="BD105" s="502"/>
      <c r="BE105" s="502"/>
      <c r="BF105" s="502"/>
      <c r="BG105" s="502"/>
      <c r="BH105" s="502"/>
      <c r="BI105" s="502"/>
      <c r="BJ105" s="502"/>
      <c r="BK105" s="502"/>
      <c r="BL105" s="502"/>
      <c r="BM105" s="502"/>
      <c r="BN105" s="502"/>
      <c r="BO105" s="502"/>
      <c r="BP105" s="502"/>
      <c r="BQ105" s="503"/>
      <c r="BR105" s="503"/>
      <c r="BT105" s="91">
        <v>34</v>
      </c>
      <c r="BU105" s="504"/>
      <c r="BV105" s="505"/>
      <c r="BW105" s="505"/>
      <c r="BX105" s="505"/>
      <c r="BY105" s="505"/>
      <c r="BZ105" s="506"/>
      <c r="CA105" s="507"/>
      <c r="CB105" s="507"/>
      <c r="CC105" s="507"/>
      <c r="CD105" s="507"/>
      <c r="CE105" s="507"/>
      <c r="CF105" s="507"/>
      <c r="CG105" s="507"/>
      <c r="CH105" s="507"/>
      <c r="CI105" s="507"/>
      <c r="CJ105" s="507"/>
      <c r="CK105" s="507"/>
      <c r="CL105" s="507"/>
      <c r="CM105" s="507"/>
      <c r="CN105" s="508"/>
      <c r="CO105" s="508"/>
      <c r="CR105" s="89">
        <v>95</v>
      </c>
      <c r="CS105" s="499"/>
      <c r="CT105" s="500"/>
      <c r="CU105" s="500"/>
      <c r="CV105" s="500"/>
      <c r="CW105" s="500"/>
      <c r="CX105" s="501"/>
      <c r="CY105" s="502"/>
      <c r="CZ105" s="502"/>
      <c r="DA105" s="502"/>
      <c r="DB105" s="502"/>
      <c r="DC105" s="502"/>
      <c r="DD105" s="502"/>
      <c r="DE105" s="502"/>
      <c r="DF105" s="502"/>
      <c r="DG105" s="502"/>
      <c r="DH105" s="502"/>
      <c r="DI105" s="502"/>
      <c r="DJ105" s="502"/>
      <c r="DK105" s="502"/>
      <c r="DL105" s="503"/>
      <c r="DM105" s="503"/>
      <c r="DO105" s="91">
        <v>34</v>
      </c>
      <c r="DP105" s="504"/>
      <c r="DQ105" s="505"/>
      <c r="DR105" s="505"/>
      <c r="DS105" s="505"/>
      <c r="DT105" s="505"/>
      <c r="DU105" s="506"/>
      <c r="DV105" s="507"/>
      <c r="DW105" s="507"/>
      <c r="DX105" s="507"/>
      <c r="DY105" s="507"/>
      <c r="DZ105" s="507"/>
      <c r="EA105" s="507"/>
      <c r="EB105" s="507"/>
      <c r="EC105" s="507"/>
      <c r="ED105" s="507"/>
      <c r="EE105" s="507"/>
      <c r="EF105" s="507"/>
      <c r="EG105" s="507"/>
      <c r="EH105" s="507"/>
      <c r="EI105" s="508"/>
      <c r="EJ105" s="508"/>
      <c r="EM105" s="89">
        <v>95</v>
      </c>
      <c r="EN105" s="499"/>
      <c r="EO105" s="500"/>
      <c r="EP105" s="500"/>
      <c r="EQ105" s="500"/>
      <c r="ER105" s="500"/>
      <c r="ES105" s="501"/>
      <c r="ET105" s="502"/>
      <c r="EU105" s="502"/>
      <c r="EV105" s="502"/>
      <c r="EW105" s="502"/>
      <c r="EX105" s="502"/>
      <c r="EY105" s="502"/>
      <c r="EZ105" s="502"/>
      <c r="FA105" s="502"/>
      <c r="FB105" s="502"/>
      <c r="FC105" s="502"/>
      <c r="FD105" s="502"/>
      <c r="FE105" s="502"/>
      <c r="FF105" s="502"/>
      <c r="FG105" s="503"/>
      <c r="FH105" s="503"/>
      <c r="FJ105" s="91">
        <v>34</v>
      </c>
      <c r="FK105" s="504"/>
      <c r="FL105" s="505"/>
      <c r="FM105" s="505"/>
      <c r="FN105" s="505"/>
      <c r="FO105" s="505"/>
      <c r="FP105" s="506"/>
      <c r="FQ105" s="507"/>
      <c r="FR105" s="507"/>
      <c r="FS105" s="507"/>
      <c r="FT105" s="507"/>
      <c r="FU105" s="507"/>
      <c r="FV105" s="507"/>
      <c r="FW105" s="507"/>
      <c r="FX105" s="507"/>
      <c r="FY105" s="507"/>
      <c r="FZ105" s="507"/>
      <c r="GA105" s="507"/>
      <c r="GB105" s="507"/>
      <c r="GC105" s="507"/>
      <c r="GD105" s="508"/>
      <c r="GE105" s="508"/>
      <c r="GH105" s="89">
        <v>95</v>
      </c>
      <c r="GI105" s="499"/>
      <c r="GJ105" s="500"/>
      <c r="GK105" s="500"/>
      <c r="GL105" s="500"/>
      <c r="GM105" s="500"/>
      <c r="GN105" s="501"/>
      <c r="GO105" s="502"/>
      <c r="GP105" s="502"/>
      <c r="GQ105" s="502"/>
      <c r="GR105" s="502"/>
      <c r="GS105" s="502"/>
      <c r="GT105" s="502"/>
      <c r="GU105" s="502"/>
      <c r="GV105" s="502"/>
      <c r="GW105" s="502"/>
      <c r="GX105" s="502"/>
      <c r="GY105" s="502"/>
      <c r="GZ105" s="502"/>
      <c r="HA105" s="502"/>
      <c r="HB105" s="503"/>
      <c r="HC105" s="503"/>
      <c r="HE105" s="91">
        <v>34</v>
      </c>
      <c r="HF105" s="504"/>
      <c r="HG105" s="505"/>
      <c r="HH105" s="505"/>
      <c r="HI105" s="505"/>
      <c r="HJ105" s="505"/>
      <c r="HK105" s="506"/>
      <c r="HL105" s="507"/>
      <c r="HM105" s="507"/>
      <c r="HN105" s="507"/>
      <c r="HO105" s="507"/>
      <c r="HP105" s="507"/>
      <c r="HQ105" s="507"/>
      <c r="HR105" s="507"/>
      <c r="HS105" s="507"/>
      <c r="HT105" s="507"/>
      <c r="HU105" s="507"/>
      <c r="HV105" s="507"/>
      <c r="HW105" s="507"/>
      <c r="HX105" s="507"/>
      <c r="HY105" s="508"/>
      <c r="HZ105" s="508"/>
    </row>
    <row r="106" spans="2:234" ht="17.149999999999999" customHeight="1" x14ac:dyDescent="0.25">
      <c r="B106" s="91">
        <v>96</v>
      </c>
      <c r="C106" s="504"/>
      <c r="D106" s="505"/>
      <c r="E106" s="505"/>
      <c r="F106" s="505"/>
      <c r="G106" s="505"/>
      <c r="H106" s="506"/>
      <c r="I106" s="507"/>
      <c r="J106" s="507"/>
      <c r="K106" s="507"/>
      <c r="L106" s="507"/>
      <c r="M106" s="507"/>
      <c r="N106" s="507"/>
      <c r="O106" s="507"/>
      <c r="P106" s="507"/>
      <c r="Q106" s="507"/>
      <c r="R106" s="507"/>
      <c r="S106" s="507"/>
      <c r="T106" s="507"/>
      <c r="U106" s="507"/>
      <c r="V106" s="508"/>
      <c r="W106" s="508"/>
      <c r="Y106" s="89">
        <v>35</v>
      </c>
      <c r="Z106" s="499"/>
      <c r="AA106" s="500"/>
      <c r="AB106" s="500"/>
      <c r="AC106" s="500"/>
      <c r="AD106" s="500"/>
      <c r="AE106" s="501"/>
      <c r="AF106" s="502"/>
      <c r="AG106" s="502"/>
      <c r="AH106" s="502"/>
      <c r="AI106" s="502"/>
      <c r="AJ106" s="502"/>
      <c r="AK106" s="502"/>
      <c r="AL106" s="502"/>
      <c r="AM106" s="502"/>
      <c r="AN106" s="502"/>
      <c r="AO106" s="502"/>
      <c r="AP106" s="502"/>
      <c r="AQ106" s="502"/>
      <c r="AR106" s="502"/>
      <c r="AS106" s="503"/>
      <c r="AT106" s="503"/>
      <c r="AW106" s="91">
        <v>96</v>
      </c>
      <c r="AX106" s="504"/>
      <c r="AY106" s="505"/>
      <c r="AZ106" s="505"/>
      <c r="BA106" s="505"/>
      <c r="BB106" s="505"/>
      <c r="BC106" s="506"/>
      <c r="BD106" s="507"/>
      <c r="BE106" s="507"/>
      <c r="BF106" s="507"/>
      <c r="BG106" s="507"/>
      <c r="BH106" s="507"/>
      <c r="BI106" s="507"/>
      <c r="BJ106" s="507"/>
      <c r="BK106" s="507"/>
      <c r="BL106" s="507"/>
      <c r="BM106" s="507"/>
      <c r="BN106" s="507"/>
      <c r="BO106" s="507"/>
      <c r="BP106" s="507"/>
      <c r="BQ106" s="508"/>
      <c r="BR106" s="508"/>
      <c r="BT106" s="89">
        <v>35</v>
      </c>
      <c r="BU106" s="499"/>
      <c r="BV106" s="500"/>
      <c r="BW106" s="500"/>
      <c r="BX106" s="500"/>
      <c r="BY106" s="500"/>
      <c r="BZ106" s="501"/>
      <c r="CA106" s="502"/>
      <c r="CB106" s="502"/>
      <c r="CC106" s="502"/>
      <c r="CD106" s="502"/>
      <c r="CE106" s="502"/>
      <c r="CF106" s="502"/>
      <c r="CG106" s="502"/>
      <c r="CH106" s="502"/>
      <c r="CI106" s="502"/>
      <c r="CJ106" s="502"/>
      <c r="CK106" s="502"/>
      <c r="CL106" s="502"/>
      <c r="CM106" s="502"/>
      <c r="CN106" s="503"/>
      <c r="CO106" s="503"/>
      <c r="CR106" s="91">
        <v>96</v>
      </c>
      <c r="CS106" s="504"/>
      <c r="CT106" s="505"/>
      <c r="CU106" s="505"/>
      <c r="CV106" s="505"/>
      <c r="CW106" s="505"/>
      <c r="CX106" s="506"/>
      <c r="CY106" s="507"/>
      <c r="CZ106" s="507"/>
      <c r="DA106" s="507"/>
      <c r="DB106" s="507"/>
      <c r="DC106" s="507"/>
      <c r="DD106" s="507"/>
      <c r="DE106" s="507"/>
      <c r="DF106" s="507"/>
      <c r="DG106" s="507"/>
      <c r="DH106" s="507"/>
      <c r="DI106" s="507"/>
      <c r="DJ106" s="507"/>
      <c r="DK106" s="507"/>
      <c r="DL106" s="508"/>
      <c r="DM106" s="508"/>
      <c r="DO106" s="89">
        <v>35</v>
      </c>
      <c r="DP106" s="499"/>
      <c r="DQ106" s="500"/>
      <c r="DR106" s="500"/>
      <c r="DS106" s="500"/>
      <c r="DT106" s="500"/>
      <c r="DU106" s="501"/>
      <c r="DV106" s="502"/>
      <c r="DW106" s="502"/>
      <c r="DX106" s="502"/>
      <c r="DY106" s="502"/>
      <c r="DZ106" s="502"/>
      <c r="EA106" s="502"/>
      <c r="EB106" s="502"/>
      <c r="EC106" s="502"/>
      <c r="ED106" s="502"/>
      <c r="EE106" s="502"/>
      <c r="EF106" s="502"/>
      <c r="EG106" s="502"/>
      <c r="EH106" s="502"/>
      <c r="EI106" s="503"/>
      <c r="EJ106" s="503"/>
      <c r="EM106" s="91">
        <v>96</v>
      </c>
      <c r="EN106" s="504"/>
      <c r="EO106" s="505"/>
      <c r="EP106" s="505"/>
      <c r="EQ106" s="505"/>
      <c r="ER106" s="505"/>
      <c r="ES106" s="506"/>
      <c r="ET106" s="507"/>
      <c r="EU106" s="507"/>
      <c r="EV106" s="507"/>
      <c r="EW106" s="507"/>
      <c r="EX106" s="507"/>
      <c r="EY106" s="507"/>
      <c r="EZ106" s="507"/>
      <c r="FA106" s="507"/>
      <c r="FB106" s="507"/>
      <c r="FC106" s="507"/>
      <c r="FD106" s="507"/>
      <c r="FE106" s="507"/>
      <c r="FF106" s="507"/>
      <c r="FG106" s="508"/>
      <c r="FH106" s="508"/>
      <c r="FJ106" s="89">
        <v>35</v>
      </c>
      <c r="FK106" s="499"/>
      <c r="FL106" s="500"/>
      <c r="FM106" s="500"/>
      <c r="FN106" s="500"/>
      <c r="FO106" s="500"/>
      <c r="FP106" s="501"/>
      <c r="FQ106" s="502"/>
      <c r="FR106" s="502"/>
      <c r="FS106" s="502"/>
      <c r="FT106" s="502"/>
      <c r="FU106" s="502"/>
      <c r="FV106" s="502"/>
      <c r="FW106" s="502"/>
      <c r="FX106" s="502"/>
      <c r="FY106" s="502"/>
      <c r="FZ106" s="502"/>
      <c r="GA106" s="502"/>
      <c r="GB106" s="502"/>
      <c r="GC106" s="502"/>
      <c r="GD106" s="503"/>
      <c r="GE106" s="503"/>
      <c r="GH106" s="91">
        <v>96</v>
      </c>
      <c r="GI106" s="504"/>
      <c r="GJ106" s="505"/>
      <c r="GK106" s="505"/>
      <c r="GL106" s="505"/>
      <c r="GM106" s="505"/>
      <c r="GN106" s="506"/>
      <c r="GO106" s="507"/>
      <c r="GP106" s="507"/>
      <c r="GQ106" s="507"/>
      <c r="GR106" s="507"/>
      <c r="GS106" s="507"/>
      <c r="GT106" s="507"/>
      <c r="GU106" s="507"/>
      <c r="GV106" s="507"/>
      <c r="GW106" s="507"/>
      <c r="GX106" s="507"/>
      <c r="GY106" s="507"/>
      <c r="GZ106" s="507"/>
      <c r="HA106" s="507"/>
      <c r="HB106" s="508"/>
      <c r="HC106" s="508"/>
      <c r="HE106" s="89">
        <v>35</v>
      </c>
      <c r="HF106" s="499"/>
      <c r="HG106" s="500"/>
      <c r="HH106" s="500"/>
      <c r="HI106" s="500"/>
      <c r="HJ106" s="500"/>
      <c r="HK106" s="501"/>
      <c r="HL106" s="502"/>
      <c r="HM106" s="502"/>
      <c r="HN106" s="502"/>
      <c r="HO106" s="502"/>
      <c r="HP106" s="502"/>
      <c r="HQ106" s="502"/>
      <c r="HR106" s="502"/>
      <c r="HS106" s="502"/>
      <c r="HT106" s="502"/>
      <c r="HU106" s="502"/>
      <c r="HV106" s="502"/>
      <c r="HW106" s="502"/>
      <c r="HX106" s="502"/>
      <c r="HY106" s="503"/>
      <c r="HZ106" s="503"/>
    </row>
    <row r="107" spans="2:234" ht="17.149999999999999" customHeight="1" x14ac:dyDescent="0.25">
      <c r="B107" s="89">
        <v>97</v>
      </c>
      <c r="C107" s="499"/>
      <c r="D107" s="500"/>
      <c r="E107" s="500"/>
      <c r="F107" s="500"/>
      <c r="G107" s="500"/>
      <c r="H107" s="501"/>
      <c r="I107" s="502"/>
      <c r="J107" s="502"/>
      <c r="K107" s="502"/>
      <c r="L107" s="502"/>
      <c r="M107" s="502"/>
      <c r="N107" s="502"/>
      <c r="O107" s="502"/>
      <c r="P107" s="502"/>
      <c r="Q107" s="502"/>
      <c r="R107" s="502"/>
      <c r="S107" s="502"/>
      <c r="T107" s="502"/>
      <c r="U107" s="502"/>
      <c r="V107" s="503"/>
      <c r="W107" s="503"/>
      <c r="Y107" s="91">
        <v>36</v>
      </c>
      <c r="Z107" s="504"/>
      <c r="AA107" s="505"/>
      <c r="AB107" s="505"/>
      <c r="AC107" s="505"/>
      <c r="AD107" s="505"/>
      <c r="AE107" s="506"/>
      <c r="AF107" s="507"/>
      <c r="AG107" s="507"/>
      <c r="AH107" s="507"/>
      <c r="AI107" s="507"/>
      <c r="AJ107" s="507"/>
      <c r="AK107" s="507"/>
      <c r="AL107" s="507"/>
      <c r="AM107" s="507"/>
      <c r="AN107" s="507"/>
      <c r="AO107" s="507"/>
      <c r="AP107" s="507"/>
      <c r="AQ107" s="507"/>
      <c r="AR107" s="507"/>
      <c r="AS107" s="508"/>
      <c r="AT107" s="508"/>
      <c r="AW107" s="89">
        <v>97</v>
      </c>
      <c r="AX107" s="499"/>
      <c r="AY107" s="500"/>
      <c r="AZ107" s="500"/>
      <c r="BA107" s="500"/>
      <c r="BB107" s="500"/>
      <c r="BC107" s="501"/>
      <c r="BD107" s="502"/>
      <c r="BE107" s="502"/>
      <c r="BF107" s="502"/>
      <c r="BG107" s="502"/>
      <c r="BH107" s="502"/>
      <c r="BI107" s="502"/>
      <c r="BJ107" s="502"/>
      <c r="BK107" s="502"/>
      <c r="BL107" s="502"/>
      <c r="BM107" s="502"/>
      <c r="BN107" s="502"/>
      <c r="BO107" s="502"/>
      <c r="BP107" s="502"/>
      <c r="BQ107" s="503"/>
      <c r="BR107" s="503"/>
      <c r="BT107" s="91">
        <v>36</v>
      </c>
      <c r="BU107" s="504"/>
      <c r="BV107" s="505"/>
      <c r="BW107" s="505"/>
      <c r="BX107" s="505"/>
      <c r="BY107" s="505"/>
      <c r="BZ107" s="506"/>
      <c r="CA107" s="507"/>
      <c r="CB107" s="507"/>
      <c r="CC107" s="507"/>
      <c r="CD107" s="507"/>
      <c r="CE107" s="507"/>
      <c r="CF107" s="507"/>
      <c r="CG107" s="507"/>
      <c r="CH107" s="507"/>
      <c r="CI107" s="507"/>
      <c r="CJ107" s="507"/>
      <c r="CK107" s="507"/>
      <c r="CL107" s="507"/>
      <c r="CM107" s="507"/>
      <c r="CN107" s="508"/>
      <c r="CO107" s="508"/>
      <c r="CR107" s="89">
        <v>97</v>
      </c>
      <c r="CS107" s="499"/>
      <c r="CT107" s="500"/>
      <c r="CU107" s="500"/>
      <c r="CV107" s="500"/>
      <c r="CW107" s="500"/>
      <c r="CX107" s="501"/>
      <c r="CY107" s="502"/>
      <c r="CZ107" s="502"/>
      <c r="DA107" s="502"/>
      <c r="DB107" s="502"/>
      <c r="DC107" s="502"/>
      <c r="DD107" s="502"/>
      <c r="DE107" s="502"/>
      <c r="DF107" s="502"/>
      <c r="DG107" s="502"/>
      <c r="DH107" s="502"/>
      <c r="DI107" s="502"/>
      <c r="DJ107" s="502"/>
      <c r="DK107" s="502"/>
      <c r="DL107" s="503"/>
      <c r="DM107" s="503"/>
      <c r="DO107" s="91">
        <v>36</v>
      </c>
      <c r="DP107" s="504"/>
      <c r="DQ107" s="505"/>
      <c r="DR107" s="505"/>
      <c r="DS107" s="505"/>
      <c r="DT107" s="505"/>
      <c r="DU107" s="506"/>
      <c r="DV107" s="507"/>
      <c r="DW107" s="507"/>
      <c r="DX107" s="507"/>
      <c r="DY107" s="507"/>
      <c r="DZ107" s="507"/>
      <c r="EA107" s="507"/>
      <c r="EB107" s="507"/>
      <c r="EC107" s="507"/>
      <c r="ED107" s="507"/>
      <c r="EE107" s="507"/>
      <c r="EF107" s="507"/>
      <c r="EG107" s="507"/>
      <c r="EH107" s="507"/>
      <c r="EI107" s="508"/>
      <c r="EJ107" s="508"/>
      <c r="EM107" s="89">
        <v>97</v>
      </c>
      <c r="EN107" s="499"/>
      <c r="EO107" s="500"/>
      <c r="EP107" s="500"/>
      <c r="EQ107" s="500"/>
      <c r="ER107" s="500"/>
      <c r="ES107" s="501"/>
      <c r="ET107" s="502"/>
      <c r="EU107" s="502"/>
      <c r="EV107" s="502"/>
      <c r="EW107" s="502"/>
      <c r="EX107" s="502"/>
      <c r="EY107" s="502"/>
      <c r="EZ107" s="502"/>
      <c r="FA107" s="502"/>
      <c r="FB107" s="502"/>
      <c r="FC107" s="502"/>
      <c r="FD107" s="502"/>
      <c r="FE107" s="502"/>
      <c r="FF107" s="502"/>
      <c r="FG107" s="503"/>
      <c r="FH107" s="503"/>
      <c r="FJ107" s="91">
        <v>36</v>
      </c>
      <c r="FK107" s="504"/>
      <c r="FL107" s="505"/>
      <c r="FM107" s="505"/>
      <c r="FN107" s="505"/>
      <c r="FO107" s="505"/>
      <c r="FP107" s="506"/>
      <c r="FQ107" s="507"/>
      <c r="FR107" s="507"/>
      <c r="FS107" s="507"/>
      <c r="FT107" s="507"/>
      <c r="FU107" s="507"/>
      <c r="FV107" s="507"/>
      <c r="FW107" s="507"/>
      <c r="FX107" s="507"/>
      <c r="FY107" s="507"/>
      <c r="FZ107" s="507"/>
      <c r="GA107" s="507"/>
      <c r="GB107" s="507"/>
      <c r="GC107" s="507"/>
      <c r="GD107" s="508"/>
      <c r="GE107" s="508"/>
      <c r="GH107" s="89">
        <v>97</v>
      </c>
      <c r="GI107" s="499"/>
      <c r="GJ107" s="500"/>
      <c r="GK107" s="500"/>
      <c r="GL107" s="500"/>
      <c r="GM107" s="500"/>
      <c r="GN107" s="501"/>
      <c r="GO107" s="502"/>
      <c r="GP107" s="502"/>
      <c r="GQ107" s="502"/>
      <c r="GR107" s="502"/>
      <c r="GS107" s="502"/>
      <c r="GT107" s="502"/>
      <c r="GU107" s="502"/>
      <c r="GV107" s="502"/>
      <c r="GW107" s="502"/>
      <c r="GX107" s="502"/>
      <c r="GY107" s="502"/>
      <c r="GZ107" s="502"/>
      <c r="HA107" s="502"/>
      <c r="HB107" s="503"/>
      <c r="HC107" s="503"/>
      <c r="HE107" s="91">
        <v>36</v>
      </c>
      <c r="HF107" s="504"/>
      <c r="HG107" s="505"/>
      <c r="HH107" s="505"/>
      <c r="HI107" s="505"/>
      <c r="HJ107" s="505"/>
      <c r="HK107" s="506"/>
      <c r="HL107" s="507"/>
      <c r="HM107" s="507"/>
      <c r="HN107" s="507"/>
      <c r="HO107" s="507"/>
      <c r="HP107" s="507"/>
      <c r="HQ107" s="507"/>
      <c r="HR107" s="507"/>
      <c r="HS107" s="507"/>
      <c r="HT107" s="507"/>
      <c r="HU107" s="507"/>
      <c r="HV107" s="507"/>
      <c r="HW107" s="507"/>
      <c r="HX107" s="507"/>
      <c r="HY107" s="508"/>
      <c r="HZ107" s="508"/>
    </row>
    <row r="108" spans="2:234" ht="17.149999999999999" customHeight="1" x14ac:dyDescent="0.25">
      <c r="B108" s="91">
        <v>98</v>
      </c>
      <c r="C108" s="504"/>
      <c r="D108" s="505"/>
      <c r="E108" s="505"/>
      <c r="F108" s="505"/>
      <c r="G108" s="505"/>
      <c r="H108" s="506"/>
      <c r="I108" s="507"/>
      <c r="J108" s="507"/>
      <c r="K108" s="507"/>
      <c r="L108" s="507"/>
      <c r="M108" s="507"/>
      <c r="N108" s="507"/>
      <c r="O108" s="507"/>
      <c r="P108" s="507"/>
      <c r="Q108" s="507"/>
      <c r="R108" s="507"/>
      <c r="S108" s="507"/>
      <c r="T108" s="507"/>
      <c r="U108" s="507"/>
      <c r="V108" s="508"/>
      <c r="W108" s="508"/>
      <c r="Y108" s="89">
        <v>37</v>
      </c>
      <c r="Z108" s="499"/>
      <c r="AA108" s="500"/>
      <c r="AB108" s="500"/>
      <c r="AC108" s="500"/>
      <c r="AD108" s="500"/>
      <c r="AE108" s="501"/>
      <c r="AF108" s="502"/>
      <c r="AG108" s="502"/>
      <c r="AH108" s="502"/>
      <c r="AI108" s="502"/>
      <c r="AJ108" s="502"/>
      <c r="AK108" s="502"/>
      <c r="AL108" s="502"/>
      <c r="AM108" s="502"/>
      <c r="AN108" s="502"/>
      <c r="AO108" s="502"/>
      <c r="AP108" s="502"/>
      <c r="AQ108" s="502"/>
      <c r="AR108" s="502"/>
      <c r="AS108" s="503"/>
      <c r="AT108" s="503"/>
      <c r="AW108" s="91">
        <v>98</v>
      </c>
      <c r="AX108" s="504"/>
      <c r="AY108" s="505"/>
      <c r="AZ108" s="505"/>
      <c r="BA108" s="505"/>
      <c r="BB108" s="505"/>
      <c r="BC108" s="506"/>
      <c r="BD108" s="507"/>
      <c r="BE108" s="507"/>
      <c r="BF108" s="507"/>
      <c r="BG108" s="507"/>
      <c r="BH108" s="507"/>
      <c r="BI108" s="507"/>
      <c r="BJ108" s="507"/>
      <c r="BK108" s="507"/>
      <c r="BL108" s="507"/>
      <c r="BM108" s="507"/>
      <c r="BN108" s="507"/>
      <c r="BO108" s="507"/>
      <c r="BP108" s="507"/>
      <c r="BQ108" s="508"/>
      <c r="BR108" s="508"/>
      <c r="BT108" s="89">
        <v>37</v>
      </c>
      <c r="BU108" s="499"/>
      <c r="BV108" s="500"/>
      <c r="BW108" s="500"/>
      <c r="BX108" s="500"/>
      <c r="BY108" s="500"/>
      <c r="BZ108" s="501"/>
      <c r="CA108" s="502"/>
      <c r="CB108" s="502"/>
      <c r="CC108" s="502"/>
      <c r="CD108" s="502"/>
      <c r="CE108" s="502"/>
      <c r="CF108" s="502"/>
      <c r="CG108" s="502"/>
      <c r="CH108" s="502"/>
      <c r="CI108" s="502"/>
      <c r="CJ108" s="502"/>
      <c r="CK108" s="502"/>
      <c r="CL108" s="502"/>
      <c r="CM108" s="502"/>
      <c r="CN108" s="503"/>
      <c r="CO108" s="503"/>
      <c r="CR108" s="91">
        <v>98</v>
      </c>
      <c r="CS108" s="504"/>
      <c r="CT108" s="505"/>
      <c r="CU108" s="505"/>
      <c r="CV108" s="505"/>
      <c r="CW108" s="505"/>
      <c r="CX108" s="506"/>
      <c r="CY108" s="507"/>
      <c r="CZ108" s="507"/>
      <c r="DA108" s="507"/>
      <c r="DB108" s="507"/>
      <c r="DC108" s="507"/>
      <c r="DD108" s="507"/>
      <c r="DE108" s="507"/>
      <c r="DF108" s="507"/>
      <c r="DG108" s="507"/>
      <c r="DH108" s="507"/>
      <c r="DI108" s="507"/>
      <c r="DJ108" s="507"/>
      <c r="DK108" s="507"/>
      <c r="DL108" s="508"/>
      <c r="DM108" s="508"/>
      <c r="DO108" s="89">
        <v>37</v>
      </c>
      <c r="DP108" s="499"/>
      <c r="DQ108" s="500"/>
      <c r="DR108" s="500"/>
      <c r="DS108" s="500"/>
      <c r="DT108" s="500"/>
      <c r="DU108" s="501"/>
      <c r="DV108" s="502"/>
      <c r="DW108" s="502"/>
      <c r="DX108" s="502"/>
      <c r="DY108" s="502"/>
      <c r="DZ108" s="502"/>
      <c r="EA108" s="502"/>
      <c r="EB108" s="502"/>
      <c r="EC108" s="502"/>
      <c r="ED108" s="502"/>
      <c r="EE108" s="502"/>
      <c r="EF108" s="502"/>
      <c r="EG108" s="502"/>
      <c r="EH108" s="502"/>
      <c r="EI108" s="503"/>
      <c r="EJ108" s="503"/>
      <c r="EM108" s="91">
        <v>98</v>
      </c>
      <c r="EN108" s="504"/>
      <c r="EO108" s="505"/>
      <c r="EP108" s="505"/>
      <c r="EQ108" s="505"/>
      <c r="ER108" s="505"/>
      <c r="ES108" s="506"/>
      <c r="ET108" s="507"/>
      <c r="EU108" s="507"/>
      <c r="EV108" s="507"/>
      <c r="EW108" s="507"/>
      <c r="EX108" s="507"/>
      <c r="EY108" s="507"/>
      <c r="EZ108" s="507"/>
      <c r="FA108" s="507"/>
      <c r="FB108" s="507"/>
      <c r="FC108" s="507"/>
      <c r="FD108" s="507"/>
      <c r="FE108" s="507"/>
      <c r="FF108" s="507"/>
      <c r="FG108" s="508"/>
      <c r="FH108" s="508"/>
      <c r="FJ108" s="89">
        <v>37</v>
      </c>
      <c r="FK108" s="499"/>
      <c r="FL108" s="500"/>
      <c r="FM108" s="500"/>
      <c r="FN108" s="500"/>
      <c r="FO108" s="500"/>
      <c r="FP108" s="501"/>
      <c r="FQ108" s="502"/>
      <c r="FR108" s="502"/>
      <c r="FS108" s="502"/>
      <c r="FT108" s="502"/>
      <c r="FU108" s="502"/>
      <c r="FV108" s="502"/>
      <c r="FW108" s="502"/>
      <c r="FX108" s="502"/>
      <c r="FY108" s="502"/>
      <c r="FZ108" s="502"/>
      <c r="GA108" s="502"/>
      <c r="GB108" s="502"/>
      <c r="GC108" s="502"/>
      <c r="GD108" s="503"/>
      <c r="GE108" s="503"/>
      <c r="GH108" s="91">
        <v>98</v>
      </c>
      <c r="GI108" s="504"/>
      <c r="GJ108" s="505"/>
      <c r="GK108" s="505"/>
      <c r="GL108" s="505"/>
      <c r="GM108" s="505"/>
      <c r="GN108" s="506"/>
      <c r="GO108" s="507"/>
      <c r="GP108" s="507"/>
      <c r="GQ108" s="507"/>
      <c r="GR108" s="507"/>
      <c r="GS108" s="507"/>
      <c r="GT108" s="507"/>
      <c r="GU108" s="507"/>
      <c r="GV108" s="507"/>
      <c r="GW108" s="507"/>
      <c r="GX108" s="507"/>
      <c r="GY108" s="507"/>
      <c r="GZ108" s="507"/>
      <c r="HA108" s="507"/>
      <c r="HB108" s="508"/>
      <c r="HC108" s="508"/>
      <c r="HE108" s="89">
        <v>37</v>
      </c>
      <c r="HF108" s="499"/>
      <c r="HG108" s="500"/>
      <c r="HH108" s="500"/>
      <c r="HI108" s="500"/>
      <c r="HJ108" s="500"/>
      <c r="HK108" s="501"/>
      <c r="HL108" s="502"/>
      <c r="HM108" s="502"/>
      <c r="HN108" s="502"/>
      <c r="HO108" s="502"/>
      <c r="HP108" s="502"/>
      <c r="HQ108" s="502"/>
      <c r="HR108" s="502"/>
      <c r="HS108" s="502"/>
      <c r="HT108" s="502"/>
      <c r="HU108" s="502"/>
      <c r="HV108" s="502"/>
      <c r="HW108" s="502"/>
      <c r="HX108" s="502"/>
      <c r="HY108" s="503"/>
      <c r="HZ108" s="503"/>
    </row>
    <row r="109" spans="2:234" ht="17.149999999999999" customHeight="1" x14ac:dyDescent="0.25">
      <c r="B109" s="89">
        <v>99</v>
      </c>
      <c r="C109" s="499"/>
      <c r="D109" s="500"/>
      <c r="E109" s="500"/>
      <c r="F109" s="500"/>
      <c r="G109" s="500"/>
      <c r="H109" s="501"/>
      <c r="I109" s="502"/>
      <c r="J109" s="502"/>
      <c r="K109" s="502"/>
      <c r="L109" s="502"/>
      <c r="M109" s="502"/>
      <c r="N109" s="502"/>
      <c r="O109" s="502"/>
      <c r="P109" s="502"/>
      <c r="Q109" s="502"/>
      <c r="R109" s="502"/>
      <c r="S109" s="502"/>
      <c r="T109" s="502"/>
      <c r="U109" s="502"/>
      <c r="V109" s="503"/>
      <c r="W109" s="503"/>
      <c r="Y109" s="91">
        <v>38</v>
      </c>
      <c r="Z109" s="504"/>
      <c r="AA109" s="505"/>
      <c r="AB109" s="505"/>
      <c r="AC109" s="505"/>
      <c r="AD109" s="505"/>
      <c r="AE109" s="506"/>
      <c r="AF109" s="507"/>
      <c r="AG109" s="507"/>
      <c r="AH109" s="507"/>
      <c r="AI109" s="507"/>
      <c r="AJ109" s="507"/>
      <c r="AK109" s="507"/>
      <c r="AL109" s="507"/>
      <c r="AM109" s="507"/>
      <c r="AN109" s="507"/>
      <c r="AO109" s="507"/>
      <c r="AP109" s="507"/>
      <c r="AQ109" s="507"/>
      <c r="AR109" s="507"/>
      <c r="AS109" s="508"/>
      <c r="AT109" s="508"/>
      <c r="AW109" s="89">
        <v>99</v>
      </c>
      <c r="AX109" s="499"/>
      <c r="AY109" s="500"/>
      <c r="AZ109" s="500"/>
      <c r="BA109" s="500"/>
      <c r="BB109" s="500"/>
      <c r="BC109" s="501"/>
      <c r="BD109" s="502"/>
      <c r="BE109" s="502"/>
      <c r="BF109" s="502"/>
      <c r="BG109" s="502"/>
      <c r="BH109" s="502"/>
      <c r="BI109" s="502"/>
      <c r="BJ109" s="502"/>
      <c r="BK109" s="502"/>
      <c r="BL109" s="502"/>
      <c r="BM109" s="502"/>
      <c r="BN109" s="502"/>
      <c r="BO109" s="502"/>
      <c r="BP109" s="502"/>
      <c r="BQ109" s="503"/>
      <c r="BR109" s="503"/>
      <c r="BT109" s="91">
        <v>38</v>
      </c>
      <c r="BU109" s="504"/>
      <c r="BV109" s="505"/>
      <c r="BW109" s="505"/>
      <c r="BX109" s="505"/>
      <c r="BY109" s="505"/>
      <c r="BZ109" s="506"/>
      <c r="CA109" s="507"/>
      <c r="CB109" s="507"/>
      <c r="CC109" s="507"/>
      <c r="CD109" s="507"/>
      <c r="CE109" s="507"/>
      <c r="CF109" s="507"/>
      <c r="CG109" s="507"/>
      <c r="CH109" s="507"/>
      <c r="CI109" s="507"/>
      <c r="CJ109" s="507"/>
      <c r="CK109" s="507"/>
      <c r="CL109" s="507"/>
      <c r="CM109" s="507"/>
      <c r="CN109" s="508"/>
      <c r="CO109" s="508"/>
      <c r="CR109" s="89">
        <v>99</v>
      </c>
      <c r="CS109" s="499"/>
      <c r="CT109" s="500"/>
      <c r="CU109" s="500"/>
      <c r="CV109" s="500"/>
      <c r="CW109" s="500"/>
      <c r="CX109" s="501"/>
      <c r="CY109" s="502"/>
      <c r="CZ109" s="502"/>
      <c r="DA109" s="502"/>
      <c r="DB109" s="502"/>
      <c r="DC109" s="502"/>
      <c r="DD109" s="502"/>
      <c r="DE109" s="502"/>
      <c r="DF109" s="502"/>
      <c r="DG109" s="502"/>
      <c r="DH109" s="502"/>
      <c r="DI109" s="502"/>
      <c r="DJ109" s="502"/>
      <c r="DK109" s="502"/>
      <c r="DL109" s="503"/>
      <c r="DM109" s="503"/>
      <c r="DO109" s="91">
        <v>38</v>
      </c>
      <c r="DP109" s="504"/>
      <c r="DQ109" s="505"/>
      <c r="DR109" s="505"/>
      <c r="DS109" s="505"/>
      <c r="DT109" s="505"/>
      <c r="DU109" s="506"/>
      <c r="DV109" s="507"/>
      <c r="DW109" s="507"/>
      <c r="DX109" s="507"/>
      <c r="DY109" s="507"/>
      <c r="DZ109" s="507"/>
      <c r="EA109" s="507"/>
      <c r="EB109" s="507"/>
      <c r="EC109" s="507"/>
      <c r="ED109" s="507"/>
      <c r="EE109" s="507"/>
      <c r="EF109" s="507"/>
      <c r="EG109" s="507"/>
      <c r="EH109" s="507"/>
      <c r="EI109" s="508"/>
      <c r="EJ109" s="508"/>
      <c r="EM109" s="89">
        <v>99</v>
      </c>
      <c r="EN109" s="499"/>
      <c r="EO109" s="500"/>
      <c r="EP109" s="500"/>
      <c r="EQ109" s="500"/>
      <c r="ER109" s="500"/>
      <c r="ES109" s="501"/>
      <c r="ET109" s="502"/>
      <c r="EU109" s="502"/>
      <c r="EV109" s="502"/>
      <c r="EW109" s="502"/>
      <c r="EX109" s="502"/>
      <c r="EY109" s="502"/>
      <c r="EZ109" s="502"/>
      <c r="FA109" s="502"/>
      <c r="FB109" s="502"/>
      <c r="FC109" s="502"/>
      <c r="FD109" s="502"/>
      <c r="FE109" s="502"/>
      <c r="FF109" s="502"/>
      <c r="FG109" s="503"/>
      <c r="FH109" s="503"/>
      <c r="FJ109" s="91">
        <v>38</v>
      </c>
      <c r="FK109" s="504"/>
      <c r="FL109" s="505"/>
      <c r="FM109" s="505"/>
      <c r="FN109" s="505"/>
      <c r="FO109" s="505"/>
      <c r="FP109" s="506"/>
      <c r="FQ109" s="507"/>
      <c r="FR109" s="507"/>
      <c r="FS109" s="507"/>
      <c r="FT109" s="507"/>
      <c r="FU109" s="507"/>
      <c r="FV109" s="507"/>
      <c r="FW109" s="507"/>
      <c r="FX109" s="507"/>
      <c r="FY109" s="507"/>
      <c r="FZ109" s="507"/>
      <c r="GA109" s="507"/>
      <c r="GB109" s="507"/>
      <c r="GC109" s="507"/>
      <c r="GD109" s="508"/>
      <c r="GE109" s="508"/>
      <c r="GH109" s="89">
        <v>99</v>
      </c>
      <c r="GI109" s="499"/>
      <c r="GJ109" s="500"/>
      <c r="GK109" s="500"/>
      <c r="GL109" s="500"/>
      <c r="GM109" s="500"/>
      <c r="GN109" s="501"/>
      <c r="GO109" s="502"/>
      <c r="GP109" s="502"/>
      <c r="GQ109" s="502"/>
      <c r="GR109" s="502"/>
      <c r="GS109" s="502"/>
      <c r="GT109" s="502"/>
      <c r="GU109" s="502"/>
      <c r="GV109" s="502"/>
      <c r="GW109" s="502"/>
      <c r="GX109" s="502"/>
      <c r="GY109" s="502"/>
      <c r="GZ109" s="502"/>
      <c r="HA109" s="502"/>
      <c r="HB109" s="503"/>
      <c r="HC109" s="503"/>
      <c r="HE109" s="91">
        <v>38</v>
      </c>
      <c r="HF109" s="504"/>
      <c r="HG109" s="505"/>
      <c r="HH109" s="505"/>
      <c r="HI109" s="505"/>
      <c r="HJ109" s="505"/>
      <c r="HK109" s="506"/>
      <c r="HL109" s="507"/>
      <c r="HM109" s="507"/>
      <c r="HN109" s="507"/>
      <c r="HO109" s="507"/>
      <c r="HP109" s="507"/>
      <c r="HQ109" s="507"/>
      <c r="HR109" s="507"/>
      <c r="HS109" s="507"/>
      <c r="HT109" s="507"/>
      <c r="HU109" s="507"/>
      <c r="HV109" s="507"/>
      <c r="HW109" s="507"/>
      <c r="HX109" s="507"/>
      <c r="HY109" s="508"/>
      <c r="HZ109" s="508"/>
    </row>
    <row r="110" spans="2:234" ht="17.149999999999999" customHeight="1" x14ac:dyDescent="0.25">
      <c r="B110" s="91">
        <v>100</v>
      </c>
      <c r="C110" s="504"/>
      <c r="D110" s="505"/>
      <c r="E110" s="505"/>
      <c r="F110" s="505"/>
      <c r="G110" s="505"/>
      <c r="H110" s="506"/>
      <c r="I110" s="507"/>
      <c r="J110" s="507"/>
      <c r="K110" s="507"/>
      <c r="L110" s="507"/>
      <c r="M110" s="507"/>
      <c r="N110" s="507"/>
      <c r="O110" s="507"/>
      <c r="P110" s="507"/>
      <c r="Q110" s="507"/>
      <c r="R110" s="507"/>
      <c r="S110" s="507"/>
      <c r="T110" s="507"/>
      <c r="U110" s="507"/>
      <c r="V110" s="508"/>
      <c r="W110" s="508"/>
      <c r="Y110" s="89">
        <v>39</v>
      </c>
      <c r="Z110" s="499"/>
      <c r="AA110" s="500"/>
      <c r="AB110" s="500"/>
      <c r="AC110" s="500"/>
      <c r="AD110" s="500"/>
      <c r="AE110" s="501"/>
      <c r="AF110" s="502"/>
      <c r="AG110" s="502"/>
      <c r="AH110" s="502"/>
      <c r="AI110" s="502"/>
      <c r="AJ110" s="502"/>
      <c r="AK110" s="502"/>
      <c r="AL110" s="502"/>
      <c r="AM110" s="502"/>
      <c r="AN110" s="502"/>
      <c r="AO110" s="502"/>
      <c r="AP110" s="502"/>
      <c r="AQ110" s="502"/>
      <c r="AR110" s="502"/>
      <c r="AS110" s="503"/>
      <c r="AT110" s="503"/>
      <c r="AW110" s="91">
        <v>100</v>
      </c>
      <c r="AX110" s="504"/>
      <c r="AY110" s="505"/>
      <c r="AZ110" s="505"/>
      <c r="BA110" s="505"/>
      <c r="BB110" s="505"/>
      <c r="BC110" s="506"/>
      <c r="BD110" s="507"/>
      <c r="BE110" s="507"/>
      <c r="BF110" s="507"/>
      <c r="BG110" s="507"/>
      <c r="BH110" s="507"/>
      <c r="BI110" s="507"/>
      <c r="BJ110" s="507"/>
      <c r="BK110" s="507"/>
      <c r="BL110" s="507"/>
      <c r="BM110" s="507"/>
      <c r="BN110" s="507"/>
      <c r="BO110" s="507"/>
      <c r="BP110" s="507"/>
      <c r="BQ110" s="508"/>
      <c r="BR110" s="508"/>
      <c r="BT110" s="89">
        <v>39</v>
      </c>
      <c r="BU110" s="499"/>
      <c r="BV110" s="500"/>
      <c r="BW110" s="500"/>
      <c r="BX110" s="500"/>
      <c r="BY110" s="500"/>
      <c r="BZ110" s="501"/>
      <c r="CA110" s="502"/>
      <c r="CB110" s="502"/>
      <c r="CC110" s="502"/>
      <c r="CD110" s="502"/>
      <c r="CE110" s="502"/>
      <c r="CF110" s="502"/>
      <c r="CG110" s="502"/>
      <c r="CH110" s="502"/>
      <c r="CI110" s="502"/>
      <c r="CJ110" s="502"/>
      <c r="CK110" s="502"/>
      <c r="CL110" s="502"/>
      <c r="CM110" s="502"/>
      <c r="CN110" s="503"/>
      <c r="CO110" s="503"/>
      <c r="CR110" s="91">
        <v>100</v>
      </c>
      <c r="CS110" s="504"/>
      <c r="CT110" s="505"/>
      <c r="CU110" s="505"/>
      <c r="CV110" s="505"/>
      <c r="CW110" s="505"/>
      <c r="CX110" s="506"/>
      <c r="CY110" s="507"/>
      <c r="CZ110" s="507"/>
      <c r="DA110" s="507"/>
      <c r="DB110" s="507"/>
      <c r="DC110" s="507"/>
      <c r="DD110" s="507"/>
      <c r="DE110" s="507"/>
      <c r="DF110" s="507"/>
      <c r="DG110" s="507"/>
      <c r="DH110" s="507"/>
      <c r="DI110" s="507"/>
      <c r="DJ110" s="507"/>
      <c r="DK110" s="507"/>
      <c r="DL110" s="508"/>
      <c r="DM110" s="508"/>
      <c r="DO110" s="89">
        <v>39</v>
      </c>
      <c r="DP110" s="499"/>
      <c r="DQ110" s="500"/>
      <c r="DR110" s="500"/>
      <c r="DS110" s="500"/>
      <c r="DT110" s="500"/>
      <c r="DU110" s="501"/>
      <c r="DV110" s="502"/>
      <c r="DW110" s="502"/>
      <c r="DX110" s="502"/>
      <c r="DY110" s="502"/>
      <c r="DZ110" s="502"/>
      <c r="EA110" s="502"/>
      <c r="EB110" s="502"/>
      <c r="EC110" s="502"/>
      <c r="ED110" s="502"/>
      <c r="EE110" s="502"/>
      <c r="EF110" s="502"/>
      <c r="EG110" s="502"/>
      <c r="EH110" s="502"/>
      <c r="EI110" s="503"/>
      <c r="EJ110" s="503"/>
      <c r="EM110" s="91">
        <v>100</v>
      </c>
      <c r="EN110" s="504"/>
      <c r="EO110" s="505"/>
      <c r="EP110" s="505"/>
      <c r="EQ110" s="505"/>
      <c r="ER110" s="505"/>
      <c r="ES110" s="506"/>
      <c r="ET110" s="507"/>
      <c r="EU110" s="507"/>
      <c r="EV110" s="507"/>
      <c r="EW110" s="507"/>
      <c r="EX110" s="507"/>
      <c r="EY110" s="507"/>
      <c r="EZ110" s="507"/>
      <c r="FA110" s="507"/>
      <c r="FB110" s="507"/>
      <c r="FC110" s="507"/>
      <c r="FD110" s="507"/>
      <c r="FE110" s="507"/>
      <c r="FF110" s="507"/>
      <c r="FG110" s="508"/>
      <c r="FH110" s="508"/>
      <c r="FJ110" s="89">
        <v>39</v>
      </c>
      <c r="FK110" s="499"/>
      <c r="FL110" s="500"/>
      <c r="FM110" s="500"/>
      <c r="FN110" s="500"/>
      <c r="FO110" s="500"/>
      <c r="FP110" s="501"/>
      <c r="FQ110" s="502"/>
      <c r="FR110" s="502"/>
      <c r="FS110" s="502"/>
      <c r="FT110" s="502"/>
      <c r="FU110" s="502"/>
      <c r="FV110" s="502"/>
      <c r="FW110" s="502"/>
      <c r="FX110" s="502"/>
      <c r="FY110" s="502"/>
      <c r="FZ110" s="502"/>
      <c r="GA110" s="502"/>
      <c r="GB110" s="502"/>
      <c r="GC110" s="502"/>
      <c r="GD110" s="503"/>
      <c r="GE110" s="503"/>
      <c r="GH110" s="91">
        <v>100</v>
      </c>
      <c r="GI110" s="504"/>
      <c r="GJ110" s="505"/>
      <c r="GK110" s="505"/>
      <c r="GL110" s="505"/>
      <c r="GM110" s="505"/>
      <c r="GN110" s="506"/>
      <c r="GO110" s="507"/>
      <c r="GP110" s="507"/>
      <c r="GQ110" s="507"/>
      <c r="GR110" s="507"/>
      <c r="GS110" s="507"/>
      <c r="GT110" s="507"/>
      <c r="GU110" s="507"/>
      <c r="GV110" s="507"/>
      <c r="GW110" s="507"/>
      <c r="GX110" s="507"/>
      <c r="GY110" s="507"/>
      <c r="GZ110" s="507"/>
      <c r="HA110" s="507"/>
      <c r="HB110" s="508"/>
      <c r="HC110" s="508"/>
      <c r="HE110" s="89">
        <v>39</v>
      </c>
      <c r="HF110" s="499"/>
      <c r="HG110" s="500"/>
      <c r="HH110" s="500"/>
      <c r="HI110" s="500"/>
      <c r="HJ110" s="500"/>
      <c r="HK110" s="501"/>
      <c r="HL110" s="502"/>
      <c r="HM110" s="502"/>
      <c r="HN110" s="502"/>
      <c r="HO110" s="502"/>
      <c r="HP110" s="502"/>
      <c r="HQ110" s="502"/>
      <c r="HR110" s="502"/>
      <c r="HS110" s="502"/>
      <c r="HT110" s="502"/>
      <c r="HU110" s="502"/>
      <c r="HV110" s="502"/>
      <c r="HW110" s="502"/>
      <c r="HX110" s="502"/>
      <c r="HY110" s="503"/>
      <c r="HZ110" s="503"/>
    </row>
  </sheetData>
  <sheetProtection sheet="1" selectLockedCells="1"/>
  <protectedRanges>
    <protectedRange sqref="AV13:AV16 E17:Y111 AB17:AV111 AU112:AV112 AB120:AT213 E120:Y213 E223:Y316 AB223:AT316 E326:Y419 AB326:AT419 E429:Y522 AB429:AT522 CP13:CQ110 BW111:CQ112 AZ111:BT112 AZ17:BT110 BW17:CO110 CU17:DO110 DR17:EJ110 EP17:FJ110 FM17:GE110 GK17:HE110 HH17:HZ110" name="区域3" securityDescriptor=""/>
    <protectedRange sqref="BX4:CC8 CG4:CQ8" name="区域2" securityDescriptor=""/>
    <protectedRange sqref="AV4:BT8 AV9" name="区域1" securityDescriptor=""/>
    <protectedRange sqref="C3:H7" name="区域1_1" securityDescriptor=""/>
  </protectedRanges>
  <mergeCells count="3044">
    <mergeCell ref="A1:AU1"/>
    <mergeCell ref="C2:H2"/>
    <mergeCell ref="I2:N2"/>
    <mergeCell ref="O2:AT2"/>
    <mergeCell ref="C3:H3"/>
    <mergeCell ref="I3:N3"/>
    <mergeCell ref="O3:AT3"/>
    <mergeCell ref="C4:H4"/>
    <mergeCell ref="I4:N4"/>
    <mergeCell ref="O4:AT4"/>
    <mergeCell ref="C5:H5"/>
    <mergeCell ref="I5:N5"/>
    <mergeCell ref="O5:AT5"/>
    <mergeCell ref="C6:H6"/>
    <mergeCell ref="I6:N6"/>
    <mergeCell ref="O6:AT6"/>
    <mergeCell ref="C7:H7"/>
    <mergeCell ref="I7:N7"/>
    <mergeCell ref="O7:AT7"/>
    <mergeCell ref="B9:W9"/>
    <mergeCell ref="Y9:AF9"/>
    <mergeCell ref="AH9:AT9"/>
    <mergeCell ref="AW9:BR9"/>
    <mergeCell ref="BT9:CA9"/>
    <mergeCell ref="CC9:CO9"/>
    <mergeCell ref="CR9:DM9"/>
    <mergeCell ref="DO9:DV9"/>
    <mergeCell ref="DX9:EJ9"/>
    <mergeCell ref="EM9:FH9"/>
    <mergeCell ref="FJ9:FQ9"/>
    <mergeCell ref="FS9:GE9"/>
    <mergeCell ref="GH9:HC9"/>
    <mergeCell ref="HE9:HL9"/>
    <mergeCell ref="HN9:HZ9"/>
    <mergeCell ref="C10:H10"/>
    <mergeCell ref="I10:U10"/>
    <mergeCell ref="V10:W10"/>
    <mergeCell ref="Y10:Z10"/>
    <mergeCell ref="AA10:AF10"/>
    <mergeCell ref="AH10:AI10"/>
    <mergeCell ref="AJ10:AT10"/>
    <mergeCell ref="AX10:BC10"/>
    <mergeCell ref="BD10:BP10"/>
    <mergeCell ref="BQ10:BR10"/>
    <mergeCell ref="BT10:BU10"/>
    <mergeCell ref="BV10:CA10"/>
    <mergeCell ref="CC10:CD10"/>
    <mergeCell ref="CE10:CO10"/>
    <mergeCell ref="CS10:CX10"/>
    <mergeCell ref="CY10:DK10"/>
    <mergeCell ref="DL10:DM10"/>
    <mergeCell ref="DO10:DP10"/>
    <mergeCell ref="DQ10:DV10"/>
    <mergeCell ref="DX10:DY10"/>
    <mergeCell ref="DZ10:EJ10"/>
    <mergeCell ref="EN10:ES10"/>
    <mergeCell ref="ET10:FF10"/>
    <mergeCell ref="FG10:FH10"/>
    <mergeCell ref="FJ10:FK10"/>
    <mergeCell ref="FL10:FQ10"/>
    <mergeCell ref="FS10:FT10"/>
    <mergeCell ref="FU10:GE10"/>
    <mergeCell ref="GI10:GN10"/>
    <mergeCell ref="GO10:HA10"/>
    <mergeCell ref="HB10:HC10"/>
    <mergeCell ref="HE10:HF10"/>
    <mergeCell ref="HG10:HL10"/>
    <mergeCell ref="HN10:HO10"/>
    <mergeCell ref="HP10:HZ10"/>
    <mergeCell ref="C11:H11"/>
    <mergeCell ref="I11:U11"/>
    <mergeCell ref="V11:W11"/>
    <mergeCell ref="Y11:Z11"/>
    <mergeCell ref="AA11:AF11"/>
    <mergeCell ref="AH11:AI11"/>
    <mergeCell ref="AJ11:AT11"/>
    <mergeCell ref="AX11:BC11"/>
    <mergeCell ref="BD11:BP11"/>
    <mergeCell ref="BQ11:BR11"/>
    <mergeCell ref="BT11:BU11"/>
    <mergeCell ref="BV11:CA11"/>
    <mergeCell ref="CC11:CD11"/>
    <mergeCell ref="CE11:CO11"/>
    <mergeCell ref="CS11:CX11"/>
    <mergeCell ref="CY11:DK11"/>
    <mergeCell ref="DL11:DM11"/>
    <mergeCell ref="DO11:DP11"/>
    <mergeCell ref="DQ11:DV11"/>
    <mergeCell ref="DX11:DY11"/>
    <mergeCell ref="DZ11:EJ11"/>
    <mergeCell ref="EN11:ES11"/>
    <mergeCell ref="ET11:FF11"/>
    <mergeCell ref="FG11:FH11"/>
    <mergeCell ref="FJ11:FK11"/>
    <mergeCell ref="FL11:FQ11"/>
    <mergeCell ref="FS11:FT11"/>
    <mergeCell ref="FU11:GE11"/>
    <mergeCell ref="GI11:GN11"/>
    <mergeCell ref="GO11:HA11"/>
    <mergeCell ref="HB11:HC11"/>
    <mergeCell ref="HE11:HF11"/>
    <mergeCell ref="HG11:HL11"/>
    <mergeCell ref="HN11:HO11"/>
    <mergeCell ref="HP11:HZ11"/>
    <mergeCell ref="C12:H12"/>
    <mergeCell ref="I12:U12"/>
    <mergeCell ref="V12:W12"/>
    <mergeCell ref="Y12:Z12"/>
    <mergeCell ref="AA12:AF12"/>
    <mergeCell ref="AH12:AI12"/>
    <mergeCell ref="AJ12:AT12"/>
    <mergeCell ref="AX12:BC12"/>
    <mergeCell ref="BD12:BP12"/>
    <mergeCell ref="BQ12:BR12"/>
    <mergeCell ref="BT12:BU12"/>
    <mergeCell ref="BV12:CA12"/>
    <mergeCell ref="CC12:CD12"/>
    <mergeCell ref="CE12:CO12"/>
    <mergeCell ref="CS12:CX12"/>
    <mergeCell ref="CY12:DK12"/>
    <mergeCell ref="DL12:DM12"/>
    <mergeCell ref="DO12:DP12"/>
    <mergeCell ref="DQ12:DV12"/>
    <mergeCell ref="DX12:DY12"/>
    <mergeCell ref="DZ12:EJ12"/>
    <mergeCell ref="EN12:ES12"/>
    <mergeCell ref="ET12:FF12"/>
    <mergeCell ref="FG12:FH12"/>
    <mergeCell ref="FJ12:FK12"/>
    <mergeCell ref="FL12:FQ12"/>
    <mergeCell ref="FS12:FT12"/>
    <mergeCell ref="FU12:GE12"/>
    <mergeCell ref="GI12:GN12"/>
    <mergeCell ref="GO12:HA12"/>
    <mergeCell ref="HB12:HC12"/>
    <mergeCell ref="HE12:HF12"/>
    <mergeCell ref="HG12:HL12"/>
    <mergeCell ref="HN12:HO12"/>
    <mergeCell ref="HP12:HZ12"/>
    <mergeCell ref="C13:H13"/>
    <mergeCell ref="I13:U13"/>
    <mergeCell ref="V13:W13"/>
    <mergeCell ref="Y13:Z13"/>
    <mergeCell ref="AA13:AF13"/>
    <mergeCell ref="AH13:AI13"/>
    <mergeCell ref="AJ13:AT13"/>
    <mergeCell ref="AX13:BC13"/>
    <mergeCell ref="BD13:BP13"/>
    <mergeCell ref="BQ13:BR13"/>
    <mergeCell ref="BT13:BU13"/>
    <mergeCell ref="BV13:CA13"/>
    <mergeCell ref="CC13:CD13"/>
    <mergeCell ref="CE13:CO13"/>
    <mergeCell ref="CS13:CX13"/>
    <mergeCell ref="CY13:DK13"/>
    <mergeCell ref="DL13:DM13"/>
    <mergeCell ref="DO13:DP13"/>
    <mergeCell ref="DQ13:DV13"/>
    <mergeCell ref="DX13:DY13"/>
    <mergeCell ref="DZ13:EJ13"/>
    <mergeCell ref="EN13:ES13"/>
    <mergeCell ref="ET13:FF13"/>
    <mergeCell ref="FG13:FH13"/>
    <mergeCell ref="FJ13:FK13"/>
    <mergeCell ref="FL13:FQ13"/>
    <mergeCell ref="FS13:FT13"/>
    <mergeCell ref="FU13:GE13"/>
    <mergeCell ref="GI13:GN13"/>
    <mergeCell ref="GO13:HA13"/>
    <mergeCell ref="HB13:HC13"/>
    <mergeCell ref="HE13:HF13"/>
    <mergeCell ref="HG13:HL13"/>
    <mergeCell ref="HN13:HO13"/>
    <mergeCell ref="HP13:HZ13"/>
    <mergeCell ref="C14:H14"/>
    <mergeCell ref="I14:U14"/>
    <mergeCell ref="V14:W14"/>
    <mergeCell ref="Y14:Z14"/>
    <mergeCell ref="AA14:AF14"/>
    <mergeCell ref="AH14:AI14"/>
    <mergeCell ref="AJ14:AT14"/>
    <mergeCell ref="AX14:BC14"/>
    <mergeCell ref="BD14:BP14"/>
    <mergeCell ref="BQ14:BR14"/>
    <mergeCell ref="BT14:BU14"/>
    <mergeCell ref="BV14:CA14"/>
    <mergeCell ref="CC14:CD14"/>
    <mergeCell ref="CE14:CO14"/>
    <mergeCell ref="CS14:CX14"/>
    <mergeCell ref="CY14:DK14"/>
    <mergeCell ref="DL14:DM14"/>
    <mergeCell ref="DO14:DP14"/>
    <mergeCell ref="DQ14:DV14"/>
    <mergeCell ref="DX14:DY14"/>
    <mergeCell ref="DZ14:EJ14"/>
    <mergeCell ref="EN14:ES14"/>
    <mergeCell ref="ET14:FF14"/>
    <mergeCell ref="FG14:FH14"/>
    <mergeCell ref="FJ14:FK14"/>
    <mergeCell ref="FL14:FQ14"/>
    <mergeCell ref="FS14:FT14"/>
    <mergeCell ref="FU14:GE14"/>
    <mergeCell ref="GI14:GN14"/>
    <mergeCell ref="GO14:HA14"/>
    <mergeCell ref="HB14:HC14"/>
    <mergeCell ref="HE14:HF14"/>
    <mergeCell ref="HG14:HL14"/>
    <mergeCell ref="HN14:HO14"/>
    <mergeCell ref="HP14:HZ14"/>
    <mergeCell ref="C15:H15"/>
    <mergeCell ref="I15:U15"/>
    <mergeCell ref="V15:W15"/>
    <mergeCell ref="Y15:Z15"/>
    <mergeCell ref="AA15:AF15"/>
    <mergeCell ref="AH15:AI15"/>
    <mergeCell ref="AJ15:AT15"/>
    <mergeCell ref="AX15:BC15"/>
    <mergeCell ref="BD15:BP15"/>
    <mergeCell ref="BQ15:BR15"/>
    <mergeCell ref="BT15:BU15"/>
    <mergeCell ref="BV15:CA15"/>
    <mergeCell ref="CC15:CD15"/>
    <mergeCell ref="CE15:CO15"/>
    <mergeCell ref="CS15:CX15"/>
    <mergeCell ref="CY15:DK15"/>
    <mergeCell ref="DL15:DM15"/>
    <mergeCell ref="DO15:DP15"/>
    <mergeCell ref="DQ15:DV15"/>
    <mergeCell ref="DX15:DY15"/>
    <mergeCell ref="DZ15:EJ15"/>
    <mergeCell ref="EN15:ES15"/>
    <mergeCell ref="ET15:FF15"/>
    <mergeCell ref="FG15:FH15"/>
    <mergeCell ref="FJ15:FK15"/>
    <mergeCell ref="FL15:FQ15"/>
    <mergeCell ref="FS15:FT15"/>
    <mergeCell ref="FU15:GE15"/>
    <mergeCell ref="GI15:GN15"/>
    <mergeCell ref="GO15:HA15"/>
    <mergeCell ref="HB15:HC15"/>
    <mergeCell ref="HE15:HF15"/>
    <mergeCell ref="HG15:HL15"/>
    <mergeCell ref="HN15:HO15"/>
    <mergeCell ref="HP15:HZ15"/>
    <mergeCell ref="C16:H16"/>
    <mergeCell ref="I16:U16"/>
    <mergeCell ref="V16:W16"/>
    <mergeCell ref="AX16:BC16"/>
    <mergeCell ref="BD16:BP16"/>
    <mergeCell ref="BQ16:BR16"/>
    <mergeCell ref="CS16:CX16"/>
    <mergeCell ref="CY16:DK16"/>
    <mergeCell ref="DL16:DM16"/>
    <mergeCell ref="EN16:ES16"/>
    <mergeCell ref="ET16:FF16"/>
    <mergeCell ref="FG16:FH16"/>
    <mergeCell ref="GI16:GN16"/>
    <mergeCell ref="GO16:HA16"/>
    <mergeCell ref="HB16:HC16"/>
    <mergeCell ref="C17:H17"/>
    <mergeCell ref="I17:U17"/>
    <mergeCell ref="V17:W17"/>
    <mergeCell ref="Y17:AT17"/>
    <mergeCell ref="AX17:BC17"/>
    <mergeCell ref="BD17:BP17"/>
    <mergeCell ref="BQ17:BR17"/>
    <mergeCell ref="BT17:CO17"/>
    <mergeCell ref="CS17:CX17"/>
    <mergeCell ref="CY17:DK17"/>
    <mergeCell ref="DL17:DM17"/>
    <mergeCell ref="DO17:EJ17"/>
    <mergeCell ref="EN17:ES17"/>
    <mergeCell ref="ET17:FF17"/>
    <mergeCell ref="FG17:FH17"/>
    <mergeCell ref="FJ17:GE17"/>
    <mergeCell ref="GI17:GN17"/>
    <mergeCell ref="GO17:HA17"/>
    <mergeCell ref="HB17:HC17"/>
    <mergeCell ref="HE17:HZ17"/>
    <mergeCell ref="C18:H18"/>
    <mergeCell ref="I18:U18"/>
    <mergeCell ref="V18:W18"/>
    <mergeCell ref="Z18:AE18"/>
    <mergeCell ref="AF18:AR18"/>
    <mergeCell ref="AS18:AT18"/>
    <mergeCell ref="AX18:BC18"/>
    <mergeCell ref="BD18:BP18"/>
    <mergeCell ref="BQ18:BR18"/>
    <mergeCell ref="BU18:BZ18"/>
    <mergeCell ref="CA18:CM18"/>
    <mergeCell ref="CN18:CO18"/>
    <mergeCell ref="CS18:CX18"/>
    <mergeCell ref="CY18:DK18"/>
    <mergeCell ref="DL18:DM18"/>
    <mergeCell ref="DP18:DU18"/>
    <mergeCell ref="DV18:EH18"/>
    <mergeCell ref="EI18:EJ18"/>
    <mergeCell ref="EN18:ES18"/>
    <mergeCell ref="ET18:FF18"/>
    <mergeCell ref="FG18:FH18"/>
    <mergeCell ref="FK18:FP18"/>
    <mergeCell ref="FQ18:GC18"/>
    <mergeCell ref="GD18:GE18"/>
    <mergeCell ref="GI18:GN18"/>
    <mergeCell ref="GO18:HA18"/>
    <mergeCell ref="HB18:HC18"/>
    <mergeCell ref="HF18:HK18"/>
    <mergeCell ref="HL18:HX18"/>
    <mergeCell ref="HY18:HZ18"/>
    <mergeCell ref="C19:H19"/>
    <mergeCell ref="I19:U19"/>
    <mergeCell ref="V19:W19"/>
    <mergeCell ref="Z19:AE19"/>
    <mergeCell ref="AF19:AR19"/>
    <mergeCell ref="AS19:AT19"/>
    <mergeCell ref="AX19:BC19"/>
    <mergeCell ref="BD19:BP19"/>
    <mergeCell ref="BQ19:BR19"/>
    <mergeCell ref="BU19:BZ19"/>
    <mergeCell ref="CA19:CM19"/>
    <mergeCell ref="CN19:CO19"/>
    <mergeCell ref="CS19:CX19"/>
    <mergeCell ref="CY19:DK19"/>
    <mergeCell ref="DL19:DM19"/>
    <mergeCell ref="DP19:DU19"/>
    <mergeCell ref="DV19:EH19"/>
    <mergeCell ref="EI19:EJ19"/>
    <mergeCell ref="EN19:ES19"/>
    <mergeCell ref="ET19:FF19"/>
    <mergeCell ref="FG19:FH19"/>
    <mergeCell ref="FK19:FP19"/>
    <mergeCell ref="FQ19:GC19"/>
    <mergeCell ref="GD19:GE19"/>
    <mergeCell ref="GI19:GN19"/>
    <mergeCell ref="GO19:HA19"/>
    <mergeCell ref="HB19:HC19"/>
    <mergeCell ref="HF19:HK19"/>
    <mergeCell ref="HL19:HX19"/>
    <mergeCell ref="HY19:HZ19"/>
    <mergeCell ref="C20:H20"/>
    <mergeCell ref="I20:U20"/>
    <mergeCell ref="V20:W20"/>
    <mergeCell ref="Z20:AE20"/>
    <mergeCell ref="AF20:AR20"/>
    <mergeCell ref="AS20:AT20"/>
    <mergeCell ref="AX20:BC20"/>
    <mergeCell ref="BD20:BP20"/>
    <mergeCell ref="BQ20:BR20"/>
    <mergeCell ref="BU20:BZ20"/>
    <mergeCell ref="CA20:CM20"/>
    <mergeCell ref="CN20:CO20"/>
    <mergeCell ref="CS20:CX20"/>
    <mergeCell ref="CY20:DK20"/>
    <mergeCell ref="DL20:DM20"/>
    <mergeCell ref="DP20:DU20"/>
    <mergeCell ref="DV20:EH20"/>
    <mergeCell ref="EI20:EJ20"/>
    <mergeCell ref="EN20:ES20"/>
    <mergeCell ref="ET20:FF20"/>
    <mergeCell ref="FG20:FH20"/>
    <mergeCell ref="FK20:FP20"/>
    <mergeCell ref="FQ20:GC20"/>
    <mergeCell ref="GD20:GE20"/>
    <mergeCell ref="GI20:GN20"/>
    <mergeCell ref="GO20:HA20"/>
    <mergeCell ref="HB20:HC20"/>
    <mergeCell ref="HF20:HK20"/>
    <mergeCell ref="HL20:HX20"/>
    <mergeCell ref="HY20:HZ20"/>
    <mergeCell ref="C21:H21"/>
    <mergeCell ref="I21:U21"/>
    <mergeCell ref="V21:W21"/>
    <mergeCell ref="Z21:AE21"/>
    <mergeCell ref="AF21:AR21"/>
    <mergeCell ref="AS21:AT21"/>
    <mergeCell ref="AX21:BC21"/>
    <mergeCell ref="BD21:BP21"/>
    <mergeCell ref="BQ21:BR21"/>
    <mergeCell ref="BU21:BZ21"/>
    <mergeCell ref="CA21:CM21"/>
    <mergeCell ref="CN21:CO21"/>
    <mergeCell ref="CS21:CX21"/>
    <mergeCell ref="CY21:DK21"/>
    <mergeCell ref="DL21:DM21"/>
    <mergeCell ref="DP21:DU21"/>
    <mergeCell ref="DV21:EH21"/>
    <mergeCell ref="EI21:EJ21"/>
    <mergeCell ref="EN21:ES21"/>
    <mergeCell ref="ET21:FF21"/>
    <mergeCell ref="FG21:FH21"/>
    <mergeCell ref="FK21:FP21"/>
    <mergeCell ref="FQ21:GC21"/>
    <mergeCell ref="GD21:GE21"/>
    <mergeCell ref="GI21:GN21"/>
    <mergeCell ref="GO21:HA21"/>
    <mergeCell ref="HB21:HC21"/>
    <mergeCell ref="HF21:HK21"/>
    <mergeCell ref="HL21:HX21"/>
    <mergeCell ref="HY21:HZ21"/>
    <mergeCell ref="C22:H22"/>
    <mergeCell ref="I22:U22"/>
    <mergeCell ref="V22:W22"/>
    <mergeCell ref="Z22:AE22"/>
    <mergeCell ref="AF22:AR22"/>
    <mergeCell ref="AS22:AT22"/>
    <mergeCell ref="AX22:BC22"/>
    <mergeCell ref="BD22:BP22"/>
    <mergeCell ref="BQ22:BR22"/>
    <mergeCell ref="BU22:BZ22"/>
    <mergeCell ref="CA22:CM22"/>
    <mergeCell ref="CN22:CO22"/>
    <mergeCell ref="CS22:CX22"/>
    <mergeCell ref="CY22:DK22"/>
    <mergeCell ref="DL22:DM22"/>
    <mergeCell ref="DP22:DU22"/>
    <mergeCell ref="DV22:EH22"/>
    <mergeCell ref="EI22:EJ22"/>
    <mergeCell ref="EN22:ES22"/>
    <mergeCell ref="ET22:FF22"/>
    <mergeCell ref="FG22:FH22"/>
    <mergeCell ref="FK22:FP22"/>
    <mergeCell ref="FQ22:GC22"/>
    <mergeCell ref="GD22:GE22"/>
    <mergeCell ref="GI22:GN22"/>
    <mergeCell ref="GO22:HA22"/>
    <mergeCell ref="HB22:HC22"/>
    <mergeCell ref="HF22:HK22"/>
    <mergeCell ref="HL22:HX22"/>
    <mergeCell ref="HY22:HZ22"/>
    <mergeCell ref="C23:H23"/>
    <mergeCell ref="I23:U23"/>
    <mergeCell ref="V23:W23"/>
    <mergeCell ref="Z23:AE23"/>
    <mergeCell ref="AF23:AR23"/>
    <mergeCell ref="AS23:AT23"/>
    <mergeCell ref="AX23:BC23"/>
    <mergeCell ref="BD23:BP23"/>
    <mergeCell ref="BQ23:BR23"/>
    <mergeCell ref="BU23:BZ23"/>
    <mergeCell ref="CA23:CM23"/>
    <mergeCell ref="CN23:CO23"/>
    <mergeCell ref="CS23:CX23"/>
    <mergeCell ref="CY23:DK23"/>
    <mergeCell ref="DL23:DM23"/>
    <mergeCell ref="DP23:DU23"/>
    <mergeCell ref="DV23:EH23"/>
    <mergeCell ref="EI23:EJ23"/>
    <mergeCell ref="EN23:ES23"/>
    <mergeCell ref="ET23:FF23"/>
    <mergeCell ref="FG23:FH23"/>
    <mergeCell ref="FK23:FP23"/>
    <mergeCell ref="FQ23:GC23"/>
    <mergeCell ref="GD23:GE23"/>
    <mergeCell ref="GI23:GN23"/>
    <mergeCell ref="GO23:HA23"/>
    <mergeCell ref="HB23:HC23"/>
    <mergeCell ref="HF23:HK23"/>
    <mergeCell ref="HL23:HX23"/>
    <mergeCell ref="HY23:HZ23"/>
    <mergeCell ref="C24:H24"/>
    <mergeCell ref="I24:U24"/>
    <mergeCell ref="V24:W24"/>
    <mergeCell ref="Z24:AE24"/>
    <mergeCell ref="AF24:AR24"/>
    <mergeCell ref="AS24:AT24"/>
    <mergeCell ref="AX24:BC24"/>
    <mergeCell ref="BD24:BP24"/>
    <mergeCell ref="BQ24:BR24"/>
    <mergeCell ref="BU24:BZ24"/>
    <mergeCell ref="CA24:CM24"/>
    <mergeCell ref="CN24:CO24"/>
    <mergeCell ref="CS24:CX24"/>
    <mergeCell ref="CY24:DK24"/>
    <mergeCell ref="DL24:DM24"/>
    <mergeCell ref="DP24:DU24"/>
    <mergeCell ref="DV24:EH24"/>
    <mergeCell ref="EI24:EJ24"/>
    <mergeCell ref="EN24:ES24"/>
    <mergeCell ref="ET24:FF24"/>
    <mergeCell ref="FG24:FH24"/>
    <mergeCell ref="FK24:FP24"/>
    <mergeCell ref="FQ24:GC24"/>
    <mergeCell ref="GD24:GE24"/>
    <mergeCell ref="GI24:GN24"/>
    <mergeCell ref="GO24:HA24"/>
    <mergeCell ref="HB24:HC24"/>
    <mergeCell ref="HF24:HK24"/>
    <mergeCell ref="HL24:HX24"/>
    <mergeCell ref="HY24:HZ24"/>
    <mergeCell ref="C25:H25"/>
    <mergeCell ref="I25:U25"/>
    <mergeCell ref="V25:W25"/>
    <mergeCell ref="Z25:AE25"/>
    <mergeCell ref="AF25:AR25"/>
    <mergeCell ref="AS25:AT25"/>
    <mergeCell ref="AX25:BC25"/>
    <mergeCell ref="BD25:BP25"/>
    <mergeCell ref="BQ25:BR25"/>
    <mergeCell ref="BU25:BZ25"/>
    <mergeCell ref="CA25:CM25"/>
    <mergeCell ref="CN25:CO25"/>
    <mergeCell ref="CS25:CX25"/>
    <mergeCell ref="CY25:DK25"/>
    <mergeCell ref="DL25:DM25"/>
    <mergeCell ref="DP25:DU25"/>
    <mergeCell ref="DV25:EH25"/>
    <mergeCell ref="EI25:EJ25"/>
    <mergeCell ref="EN25:ES25"/>
    <mergeCell ref="ET25:FF25"/>
    <mergeCell ref="FG25:FH25"/>
    <mergeCell ref="FK25:FP25"/>
    <mergeCell ref="FQ25:GC25"/>
    <mergeCell ref="GD25:GE25"/>
    <mergeCell ref="GI25:GN25"/>
    <mergeCell ref="GO25:HA25"/>
    <mergeCell ref="HB25:HC25"/>
    <mergeCell ref="HF25:HK25"/>
    <mergeCell ref="HL25:HX25"/>
    <mergeCell ref="HY25:HZ25"/>
    <mergeCell ref="C26:H26"/>
    <mergeCell ref="I26:U26"/>
    <mergeCell ref="V26:W26"/>
    <mergeCell ref="Z26:AE26"/>
    <mergeCell ref="AF26:AR26"/>
    <mergeCell ref="AS26:AT26"/>
    <mergeCell ref="AX26:BC26"/>
    <mergeCell ref="BD26:BP26"/>
    <mergeCell ref="BQ26:BR26"/>
    <mergeCell ref="BU26:BZ26"/>
    <mergeCell ref="CA26:CM26"/>
    <mergeCell ref="CN26:CO26"/>
    <mergeCell ref="CS26:CX26"/>
    <mergeCell ref="CY26:DK26"/>
    <mergeCell ref="DL26:DM26"/>
    <mergeCell ref="DP26:DU26"/>
    <mergeCell ref="DV26:EH26"/>
    <mergeCell ref="EI26:EJ26"/>
    <mergeCell ref="EN26:ES26"/>
    <mergeCell ref="ET26:FF26"/>
    <mergeCell ref="FG26:FH26"/>
    <mergeCell ref="FK26:FP26"/>
    <mergeCell ref="FQ26:GC26"/>
    <mergeCell ref="GD26:GE26"/>
    <mergeCell ref="GI26:GN26"/>
    <mergeCell ref="GO26:HA26"/>
    <mergeCell ref="HB26:HC26"/>
    <mergeCell ref="HF26:HK26"/>
    <mergeCell ref="HL26:HX26"/>
    <mergeCell ref="HY26:HZ26"/>
    <mergeCell ref="C27:H27"/>
    <mergeCell ref="I27:U27"/>
    <mergeCell ref="V27:W27"/>
    <mergeCell ref="Z27:AE27"/>
    <mergeCell ref="AF27:AR27"/>
    <mergeCell ref="AS27:AT27"/>
    <mergeCell ref="AX27:BC27"/>
    <mergeCell ref="BD27:BP27"/>
    <mergeCell ref="BQ27:BR27"/>
    <mergeCell ref="BU27:BZ27"/>
    <mergeCell ref="CA27:CM27"/>
    <mergeCell ref="CN27:CO27"/>
    <mergeCell ref="CS27:CX27"/>
    <mergeCell ref="CY27:DK27"/>
    <mergeCell ref="DL27:DM27"/>
    <mergeCell ref="DP27:DU27"/>
    <mergeCell ref="DV27:EH27"/>
    <mergeCell ref="EI27:EJ27"/>
    <mergeCell ref="EN27:ES27"/>
    <mergeCell ref="ET27:FF27"/>
    <mergeCell ref="FG27:FH27"/>
    <mergeCell ref="FK27:FP27"/>
    <mergeCell ref="FQ27:GC27"/>
    <mergeCell ref="GD27:GE27"/>
    <mergeCell ref="GI27:GN27"/>
    <mergeCell ref="GO27:HA27"/>
    <mergeCell ref="HB27:HC27"/>
    <mergeCell ref="HF27:HK27"/>
    <mergeCell ref="HL27:HX27"/>
    <mergeCell ref="HY27:HZ27"/>
    <mergeCell ref="C28:H28"/>
    <mergeCell ref="I28:U28"/>
    <mergeCell ref="V28:W28"/>
    <mergeCell ref="Z28:AE28"/>
    <mergeCell ref="AF28:AR28"/>
    <mergeCell ref="AS28:AT28"/>
    <mergeCell ref="AX28:BC28"/>
    <mergeCell ref="BD28:BP28"/>
    <mergeCell ref="BQ28:BR28"/>
    <mergeCell ref="BU28:BZ28"/>
    <mergeCell ref="CA28:CM28"/>
    <mergeCell ref="CN28:CO28"/>
    <mergeCell ref="CS28:CX28"/>
    <mergeCell ref="CY28:DK28"/>
    <mergeCell ref="DL28:DM28"/>
    <mergeCell ref="DP28:DU28"/>
    <mergeCell ref="DV28:EH28"/>
    <mergeCell ref="EI28:EJ28"/>
    <mergeCell ref="EN28:ES28"/>
    <mergeCell ref="ET28:FF28"/>
    <mergeCell ref="FG28:FH28"/>
    <mergeCell ref="FK28:FP28"/>
    <mergeCell ref="FQ28:GC28"/>
    <mergeCell ref="GD28:GE28"/>
    <mergeCell ref="GI28:GN28"/>
    <mergeCell ref="GO28:HA28"/>
    <mergeCell ref="HB28:HC28"/>
    <mergeCell ref="HF28:HK28"/>
    <mergeCell ref="HL28:HX28"/>
    <mergeCell ref="HY28:HZ28"/>
    <mergeCell ref="C29:H29"/>
    <mergeCell ref="I29:U29"/>
    <mergeCell ref="V29:W29"/>
    <mergeCell ref="Z29:AE29"/>
    <mergeCell ref="AF29:AR29"/>
    <mergeCell ref="AS29:AT29"/>
    <mergeCell ref="AX29:BC29"/>
    <mergeCell ref="BD29:BP29"/>
    <mergeCell ref="BQ29:BR29"/>
    <mergeCell ref="BU29:BZ29"/>
    <mergeCell ref="CA29:CM29"/>
    <mergeCell ref="CN29:CO29"/>
    <mergeCell ref="CS29:CX29"/>
    <mergeCell ref="CY29:DK29"/>
    <mergeCell ref="DL29:DM29"/>
    <mergeCell ref="DP29:DU29"/>
    <mergeCell ref="DV29:EH29"/>
    <mergeCell ref="EI29:EJ29"/>
    <mergeCell ref="EN29:ES29"/>
    <mergeCell ref="ET29:FF29"/>
    <mergeCell ref="FG29:FH29"/>
    <mergeCell ref="FK29:FP29"/>
    <mergeCell ref="FQ29:GC29"/>
    <mergeCell ref="GD29:GE29"/>
    <mergeCell ref="GI29:GN29"/>
    <mergeCell ref="GO29:HA29"/>
    <mergeCell ref="HB29:HC29"/>
    <mergeCell ref="HF29:HK29"/>
    <mergeCell ref="HL29:HX29"/>
    <mergeCell ref="HY29:HZ29"/>
    <mergeCell ref="C30:H30"/>
    <mergeCell ref="I30:U30"/>
    <mergeCell ref="V30:W30"/>
    <mergeCell ref="Z30:AE30"/>
    <mergeCell ref="AF30:AR30"/>
    <mergeCell ref="AS30:AT30"/>
    <mergeCell ref="AX30:BC30"/>
    <mergeCell ref="BD30:BP30"/>
    <mergeCell ref="BQ30:BR30"/>
    <mergeCell ref="BU30:BZ30"/>
    <mergeCell ref="CA30:CM30"/>
    <mergeCell ref="CN30:CO30"/>
    <mergeCell ref="CS30:CX30"/>
    <mergeCell ref="CY30:DK30"/>
    <mergeCell ref="DL30:DM30"/>
    <mergeCell ref="DP30:DU30"/>
    <mergeCell ref="DV30:EH30"/>
    <mergeCell ref="EI30:EJ30"/>
    <mergeCell ref="EN30:ES30"/>
    <mergeCell ref="ET30:FF30"/>
    <mergeCell ref="FG30:FH30"/>
    <mergeCell ref="FK30:FP30"/>
    <mergeCell ref="FQ30:GC30"/>
    <mergeCell ref="GD30:GE30"/>
    <mergeCell ref="GI30:GN30"/>
    <mergeCell ref="GO30:HA30"/>
    <mergeCell ref="HB30:HC30"/>
    <mergeCell ref="HF30:HK30"/>
    <mergeCell ref="HL30:HX30"/>
    <mergeCell ref="HY30:HZ30"/>
    <mergeCell ref="C31:H31"/>
    <mergeCell ref="I31:U31"/>
    <mergeCell ref="V31:W31"/>
    <mergeCell ref="Z31:AE31"/>
    <mergeCell ref="AF31:AR31"/>
    <mergeCell ref="AS31:AT31"/>
    <mergeCell ref="AX31:BC31"/>
    <mergeCell ref="BD31:BP31"/>
    <mergeCell ref="BQ31:BR31"/>
    <mergeCell ref="BU31:BZ31"/>
    <mergeCell ref="CA31:CM31"/>
    <mergeCell ref="CN31:CO31"/>
    <mergeCell ref="CS31:CX31"/>
    <mergeCell ref="CY31:DK31"/>
    <mergeCell ref="DL31:DM31"/>
    <mergeCell ref="DP31:DU31"/>
    <mergeCell ref="DV31:EH31"/>
    <mergeCell ref="EI31:EJ31"/>
    <mergeCell ref="EN31:ES31"/>
    <mergeCell ref="ET31:FF31"/>
    <mergeCell ref="FG31:FH31"/>
    <mergeCell ref="FK31:FP31"/>
    <mergeCell ref="FQ31:GC31"/>
    <mergeCell ref="GD31:GE31"/>
    <mergeCell ref="GI31:GN31"/>
    <mergeCell ref="GO31:HA31"/>
    <mergeCell ref="HB31:HC31"/>
    <mergeCell ref="HF31:HK31"/>
    <mergeCell ref="HL31:HX31"/>
    <mergeCell ref="HY31:HZ31"/>
    <mergeCell ref="C32:H32"/>
    <mergeCell ref="I32:U32"/>
    <mergeCell ref="V32:W32"/>
    <mergeCell ref="Z32:AE32"/>
    <mergeCell ref="AF32:AR32"/>
    <mergeCell ref="AS32:AT32"/>
    <mergeCell ref="AX32:BC32"/>
    <mergeCell ref="BD32:BP32"/>
    <mergeCell ref="BQ32:BR32"/>
    <mergeCell ref="BU32:BZ32"/>
    <mergeCell ref="CA32:CM32"/>
    <mergeCell ref="CN32:CO32"/>
    <mergeCell ref="CS32:CX32"/>
    <mergeCell ref="CY32:DK32"/>
    <mergeCell ref="DL32:DM32"/>
    <mergeCell ref="DP32:DU32"/>
    <mergeCell ref="DV32:EH32"/>
    <mergeCell ref="EI32:EJ32"/>
    <mergeCell ref="EN32:ES32"/>
    <mergeCell ref="ET32:FF32"/>
    <mergeCell ref="FG32:FH32"/>
    <mergeCell ref="FK32:FP32"/>
    <mergeCell ref="FQ32:GC32"/>
    <mergeCell ref="GD32:GE32"/>
    <mergeCell ref="GI32:GN32"/>
    <mergeCell ref="GO32:HA32"/>
    <mergeCell ref="HB32:HC32"/>
    <mergeCell ref="HF32:HK32"/>
    <mergeCell ref="HL32:HX32"/>
    <mergeCell ref="HY32:HZ32"/>
    <mergeCell ref="C33:H33"/>
    <mergeCell ref="I33:U33"/>
    <mergeCell ref="V33:W33"/>
    <mergeCell ref="Z33:AE33"/>
    <mergeCell ref="AF33:AR33"/>
    <mergeCell ref="AS33:AT33"/>
    <mergeCell ref="AX33:BC33"/>
    <mergeCell ref="BD33:BP33"/>
    <mergeCell ref="BQ33:BR33"/>
    <mergeCell ref="BU33:BZ33"/>
    <mergeCell ref="CA33:CM33"/>
    <mergeCell ref="CN33:CO33"/>
    <mergeCell ref="CS33:CX33"/>
    <mergeCell ref="CY33:DK33"/>
    <mergeCell ref="DL33:DM33"/>
    <mergeCell ref="DP33:DU33"/>
    <mergeCell ref="DV33:EH33"/>
    <mergeCell ref="EI33:EJ33"/>
    <mergeCell ref="EN33:ES33"/>
    <mergeCell ref="ET33:FF33"/>
    <mergeCell ref="FG33:FH33"/>
    <mergeCell ref="FK33:FP33"/>
    <mergeCell ref="FQ33:GC33"/>
    <mergeCell ref="GD33:GE33"/>
    <mergeCell ref="GI33:GN33"/>
    <mergeCell ref="GO33:HA33"/>
    <mergeCell ref="HB33:HC33"/>
    <mergeCell ref="HF33:HK33"/>
    <mergeCell ref="HL33:HX33"/>
    <mergeCell ref="HY33:HZ33"/>
    <mergeCell ref="C34:H34"/>
    <mergeCell ref="I34:U34"/>
    <mergeCell ref="V34:W34"/>
    <mergeCell ref="Z34:AE34"/>
    <mergeCell ref="AF34:AR34"/>
    <mergeCell ref="AS34:AT34"/>
    <mergeCell ref="AX34:BC34"/>
    <mergeCell ref="BD34:BP34"/>
    <mergeCell ref="BQ34:BR34"/>
    <mergeCell ref="BU34:BZ34"/>
    <mergeCell ref="CA34:CM34"/>
    <mergeCell ref="CN34:CO34"/>
    <mergeCell ref="CS34:CX34"/>
    <mergeCell ref="CY34:DK34"/>
    <mergeCell ref="DL34:DM34"/>
    <mergeCell ref="DP34:DU34"/>
    <mergeCell ref="DV34:EH34"/>
    <mergeCell ref="EI34:EJ34"/>
    <mergeCell ref="EN34:ES34"/>
    <mergeCell ref="ET34:FF34"/>
    <mergeCell ref="FG34:FH34"/>
    <mergeCell ref="FK34:FP34"/>
    <mergeCell ref="FQ34:GC34"/>
    <mergeCell ref="GD34:GE34"/>
    <mergeCell ref="GI34:GN34"/>
    <mergeCell ref="GO34:HA34"/>
    <mergeCell ref="HB34:HC34"/>
    <mergeCell ref="HF34:HK34"/>
    <mergeCell ref="HL34:HX34"/>
    <mergeCell ref="HY34:HZ34"/>
    <mergeCell ref="C35:H35"/>
    <mergeCell ref="I35:U35"/>
    <mergeCell ref="V35:W35"/>
    <mergeCell ref="Z35:AE35"/>
    <mergeCell ref="AF35:AR35"/>
    <mergeCell ref="AS35:AT35"/>
    <mergeCell ref="AX35:BC35"/>
    <mergeCell ref="BD35:BP35"/>
    <mergeCell ref="BQ35:BR35"/>
    <mergeCell ref="BU35:BZ35"/>
    <mergeCell ref="CA35:CM35"/>
    <mergeCell ref="CN35:CO35"/>
    <mergeCell ref="CS35:CX35"/>
    <mergeCell ref="CY35:DK35"/>
    <mergeCell ref="DL35:DM35"/>
    <mergeCell ref="DP35:DU35"/>
    <mergeCell ref="DV35:EH35"/>
    <mergeCell ref="EI35:EJ35"/>
    <mergeCell ref="EN35:ES35"/>
    <mergeCell ref="ET35:FF35"/>
    <mergeCell ref="FG35:FH35"/>
    <mergeCell ref="FK35:FP35"/>
    <mergeCell ref="FQ35:GC35"/>
    <mergeCell ref="GD35:GE35"/>
    <mergeCell ref="GI35:GN35"/>
    <mergeCell ref="GO35:HA35"/>
    <mergeCell ref="HB35:HC35"/>
    <mergeCell ref="HF35:HK35"/>
    <mergeCell ref="HL35:HX35"/>
    <mergeCell ref="HY35:HZ35"/>
    <mergeCell ref="C36:H36"/>
    <mergeCell ref="I36:U36"/>
    <mergeCell ref="V36:W36"/>
    <mergeCell ref="Z36:AE36"/>
    <mergeCell ref="AF36:AR36"/>
    <mergeCell ref="AS36:AT36"/>
    <mergeCell ref="AX36:BC36"/>
    <mergeCell ref="BD36:BP36"/>
    <mergeCell ref="BQ36:BR36"/>
    <mergeCell ref="BU36:BZ36"/>
    <mergeCell ref="CA36:CM36"/>
    <mergeCell ref="CN36:CO36"/>
    <mergeCell ref="CS36:CX36"/>
    <mergeCell ref="CY36:DK36"/>
    <mergeCell ref="DL36:DM36"/>
    <mergeCell ref="DP36:DU36"/>
    <mergeCell ref="DV36:EH36"/>
    <mergeCell ref="EI36:EJ36"/>
    <mergeCell ref="EN36:ES36"/>
    <mergeCell ref="ET36:FF36"/>
    <mergeCell ref="FG36:FH36"/>
    <mergeCell ref="FK36:FP36"/>
    <mergeCell ref="FQ36:GC36"/>
    <mergeCell ref="GD36:GE36"/>
    <mergeCell ref="GI36:GN36"/>
    <mergeCell ref="GO36:HA36"/>
    <mergeCell ref="HB36:HC36"/>
    <mergeCell ref="HF36:HK36"/>
    <mergeCell ref="HL36:HX36"/>
    <mergeCell ref="HY36:HZ36"/>
    <mergeCell ref="C37:H37"/>
    <mergeCell ref="I37:U37"/>
    <mergeCell ref="V37:W37"/>
    <mergeCell ref="Z37:AE37"/>
    <mergeCell ref="AF37:AR37"/>
    <mergeCell ref="AS37:AT37"/>
    <mergeCell ref="AX37:BC37"/>
    <mergeCell ref="BD37:BP37"/>
    <mergeCell ref="BQ37:BR37"/>
    <mergeCell ref="BU37:BZ37"/>
    <mergeCell ref="CA37:CM37"/>
    <mergeCell ref="CN37:CO37"/>
    <mergeCell ref="CS37:CX37"/>
    <mergeCell ref="CY37:DK37"/>
    <mergeCell ref="DL37:DM37"/>
    <mergeCell ref="DP37:DU37"/>
    <mergeCell ref="DV37:EH37"/>
    <mergeCell ref="EI37:EJ37"/>
    <mergeCell ref="EN37:ES37"/>
    <mergeCell ref="ET37:FF37"/>
    <mergeCell ref="FG37:FH37"/>
    <mergeCell ref="FK37:FP37"/>
    <mergeCell ref="FQ37:GC37"/>
    <mergeCell ref="GD37:GE37"/>
    <mergeCell ref="GI37:GN37"/>
    <mergeCell ref="GO37:HA37"/>
    <mergeCell ref="HB37:HC37"/>
    <mergeCell ref="HF37:HK37"/>
    <mergeCell ref="HL37:HX37"/>
    <mergeCell ref="HY37:HZ37"/>
    <mergeCell ref="C38:H38"/>
    <mergeCell ref="I38:U38"/>
    <mergeCell ref="V38:W38"/>
    <mergeCell ref="Z38:AE38"/>
    <mergeCell ref="AF38:AR38"/>
    <mergeCell ref="AS38:AT38"/>
    <mergeCell ref="AX38:BC38"/>
    <mergeCell ref="BD38:BP38"/>
    <mergeCell ref="BQ38:BR38"/>
    <mergeCell ref="BU38:BZ38"/>
    <mergeCell ref="CA38:CM38"/>
    <mergeCell ref="CN38:CO38"/>
    <mergeCell ref="CS38:CX38"/>
    <mergeCell ref="CY38:DK38"/>
    <mergeCell ref="DL38:DM38"/>
    <mergeCell ref="DP38:DU38"/>
    <mergeCell ref="DV38:EH38"/>
    <mergeCell ref="EI38:EJ38"/>
    <mergeCell ref="EN38:ES38"/>
    <mergeCell ref="ET38:FF38"/>
    <mergeCell ref="FG38:FH38"/>
    <mergeCell ref="FK38:FP38"/>
    <mergeCell ref="FQ38:GC38"/>
    <mergeCell ref="GD38:GE38"/>
    <mergeCell ref="GI38:GN38"/>
    <mergeCell ref="GO38:HA38"/>
    <mergeCell ref="HB38:HC38"/>
    <mergeCell ref="HF38:HK38"/>
    <mergeCell ref="HL38:HX38"/>
    <mergeCell ref="HY38:HZ38"/>
    <mergeCell ref="C39:H39"/>
    <mergeCell ref="I39:U39"/>
    <mergeCell ref="V39:W39"/>
    <mergeCell ref="Z39:AE39"/>
    <mergeCell ref="AF39:AR39"/>
    <mergeCell ref="AS39:AT39"/>
    <mergeCell ref="AX39:BC39"/>
    <mergeCell ref="BD39:BP39"/>
    <mergeCell ref="BQ39:BR39"/>
    <mergeCell ref="BU39:BZ39"/>
    <mergeCell ref="CA39:CM39"/>
    <mergeCell ref="CN39:CO39"/>
    <mergeCell ref="CS39:CX39"/>
    <mergeCell ref="CY39:DK39"/>
    <mergeCell ref="DL39:DM39"/>
    <mergeCell ref="DP39:DU39"/>
    <mergeCell ref="DV39:EH39"/>
    <mergeCell ref="EI39:EJ39"/>
    <mergeCell ref="EN39:ES39"/>
    <mergeCell ref="ET39:FF39"/>
    <mergeCell ref="FG39:FH39"/>
    <mergeCell ref="FK39:FP39"/>
    <mergeCell ref="FQ39:GC39"/>
    <mergeCell ref="GD39:GE39"/>
    <mergeCell ref="GI39:GN39"/>
    <mergeCell ref="GO39:HA39"/>
    <mergeCell ref="HB39:HC39"/>
    <mergeCell ref="HF39:HK39"/>
    <mergeCell ref="HL39:HX39"/>
    <mergeCell ref="HY39:HZ39"/>
    <mergeCell ref="C40:H40"/>
    <mergeCell ref="I40:U40"/>
    <mergeCell ref="V40:W40"/>
    <mergeCell ref="Z40:AE40"/>
    <mergeCell ref="AF40:AR40"/>
    <mergeCell ref="AS40:AT40"/>
    <mergeCell ref="AX40:BC40"/>
    <mergeCell ref="BD40:BP40"/>
    <mergeCell ref="BQ40:BR40"/>
    <mergeCell ref="BU40:BZ40"/>
    <mergeCell ref="CA40:CM40"/>
    <mergeCell ref="CN40:CO40"/>
    <mergeCell ref="CS40:CX40"/>
    <mergeCell ref="CY40:DK40"/>
    <mergeCell ref="DL40:DM40"/>
    <mergeCell ref="DP40:DU40"/>
    <mergeCell ref="DV40:EH40"/>
    <mergeCell ref="EI40:EJ40"/>
    <mergeCell ref="EN40:ES40"/>
    <mergeCell ref="ET40:FF40"/>
    <mergeCell ref="FG40:FH40"/>
    <mergeCell ref="FK40:FP40"/>
    <mergeCell ref="FQ40:GC40"/>
    <mergeCell ref="GD40:GE40"/>
    <mergeCell ref="GI40:GN40"/>
    <mergeCell ref="GO40:HA40"/>
    <mergeCell ref="HB40:HC40"/>
    <mergeCell ref="HF40:HK40"/>
    <mergeCell ref="HL40:HX40"/>
    <mergeCell ref="HY40:HZ40"/>
    <mergeCell ref="C41:H41"/>
    <mergeCell ref="I41:U41"/>
    <mergeCell ref="V41:W41"/>
    <mergeCell ref="Z41:AE41"/>
    <mergeCell ref="AF41:AR41"/>
    <mergeCell ref="AS41:AT41"/>
    <mergeCell ref="AX41:BC41"/>
    <mergeCell ref="BD41:BP41"/>
    <mergeCell ref="BQ41:BR41"/>
    <mergeCell ref="BU41:BZ41"/>
    <mergeCell ref="CA41:CM41"/>
    <mergeCell ref="CN41:CO41"/>
    <mergeCell ref="CS41:CX41"/>
    <mergeCell ref="CY41:DK41"/>
    <mergeCell ref="DL41:DM41"/>
    <mergeCell ref="DP41:DU41"/>
    <mergeCell ref="DV41:EH41"/>
    <mergeCell ref="EI41:EJ41"/>
    <mergeCell ref="EN41:ES41"/>
    <mergeCell ref="ET41:FF41"/>
    <mergeCell ref="FG41:FH41"/>
    <mergeCell ref="FK41:FP41"/>
    <mergeCell ref="FQ41:GC41"/>
    <mergeCell ref="GD41:GE41"/>
    <mergeCell ref="GI41:GN41"/>
    <mergeCell ref="GO41:HA41"/>
    <mergeCell ref="HB41:HC41"/>
    <mergeCell ref="HF41:HK41"/>
    <mergeCell ref="HL41:HX41"/>
    <mergeCell ref="HY41:HZ41"/>
    <mergeCell ref="C42:H42"/>
    <mergeCell ref="I42:U42"/>
    <mergeCell ref="V42:W42"/>
    <mergeCell ref="Z42:AE42"/>
    <mergeCell ref="AF42:AR42"/>
    <mergeCell ref="AS42:AT42"/>
    <mergeCell ref="AX42:BC42"/>
    <mergeCell ref="BD42:BP42"/>
    <mergeCell ref="BQ42:BR42"/>
    <mergeCell ref="BU42:BZ42"/>
    <mergeCell ref="CA42:CM42"/>
    <mergeCell ref="CN42:CO42"/>
    <mergeCell ref="CS42:CX42"/>
    <mergeCell ref="CY42:DK42"/>
    <mergeCell ref="DL42:DM42"/>
    <mergeCell ref="DP42:DU42"/>
    <mergeCell ref="DV42:EH42"/>
    <mergeCell ref="EI42:EJ42"/>
    <mergeCell ref="EN42:ES42"/>
    <mergeCell ref="ET42:FF42"/>
    <mergeCell ref="FG42:FH42"/>
    <mergeCell ref="FK42:FP42"/>
    <mergeCell ref="FQ42:GC42"/>
    <mergeCell ref="GD42:GE42"/>
    <mergeCell ref="GI42:GN42"/>
    <mergeCell ref="GO42:HA42"/>
    <mergeCell ref="HB42:HC42"/>
    <mergeCell ref="HF42:HK42"/>
    <mergeCell ref="HL42:HX42"/>
    <mergeCell ref="HY42:HZ42"/>
    <mergeCell ref="C43:H43"/>
    <mergeCell ref="I43:U43"/>
    <mergeCell ref="V43:W43"/>
    <mergeCell ref="Z43:AE43"/>
    <mergeCell ref="AF43:AR43"/>
    <mergeCell ref="AS43:AT43"/>
    <mergeCell ref="AX43:BC43"/>
    <mergeCell ref="BD43:BP43"/>
    <mergeCell ref="BQ43:BR43"/>
    <mergeCell ref="BU43:BZ43"/>
    <mergeCell ref="CA43:CM43"/>
    <mergeCell ref="CN43:CO43"/>
    <mergeCell ref="CS43:CX43"/>
    <mergeCell ref="CY43:DK43"/>
    <mergeCell ref="DL43:DM43"/>
    <mergeCell ref="DP43:DU43"/>
    <mergeCell ref="DV43:EH43"/>
    <mergeCell ref="EI43:EJ43"/>
    <mergeCell ref="EN43:ES43"/>
    <mergeCell ref="ET43:FF43"/>
    <mergeCell ref="FG43:FH43"/>
    <mergeCell ref="FK43:FP43"/>
    <mergeCell ref="FQ43:GC43"/>
    <mergeCell ref="GD43:GE43"/>
    <mergeCell ref="GI43:GN43"/>
    <mergeCell ref="GO43:HA43"/>
    <mergeCell ref="HB43:HC43"/>
    <mergeCell ref="HF43:HK43"/>
    <mergeCell ref="HL43:HX43"/>
    <mergeCell ref="HY43:HZ43"/>
    <mergeCell ref="C44:H44"/>
    <mergeCell ref="I44:U44"/>
    <mergeCell ref="V44:W44"/>
    <mergeCell ref="Z44:AE44"/>
    <mergeCell ref="AF44:AR44"/>
    <mergeCell ref="AS44:AT44"/>
    <mergeCell ref="AX44:BC44"/>
    <mergeCell ref="BD44:BP44"/>
    <mergeCell ref="BQ44:BR44"/>
    <mergeCell ref="BU44:BZ44"/>
    <mergeCell ref="CA44:CM44"/>
    <mergeCell ref="CN44:CO44"/>
    <mergeCell ref="CS44:CX44"/>
    <mergeCell ref="CY44:DK44"/>
    <mergeCell ref="DL44:DM44"/>
    <mergeCell ref="DP44:DU44"/>
    <mergeCell ref="DV44:EH44"/>
    <mergeCell ref="EI44:EJ44"/>
    <mergeCell ref="EN44:ES44"/>
    <mergeCell ref="ET44:FF44"/>
    <mergeCell ref="FG44:FH44"/>
    <mergeCell ref="FK44:FP44"/>
    <mergeCell ref="FQ44:GC44"/>
    <mergeCell ref="GD44:GE44"/>
    <mergeCell ref="GI44:GN44"/>
    <mergeCell ref="GO44:HA44"/>
    <mergeCell ref="HB44:HC44"/>
    <mergeCell ref="HF44:HK44"/>
    <mergeCell ref="HL44:HX44"/>
    <mergeCell ref="HY44:HZ44"/>
    <mergeCell ref="C45:H45"/>
    <mergeCell ref="I45:U45"/>
    <mergeCell ref="V45:W45"/>
    <mergeCell ref="Z45:AE45"/>
    <mergeCell ref="AF45:AR45"/>
    <mergeCell ref="AS45:AT45"/>
    <mergeCell ref="AX45:BC45"/>
    <mergeCell ref="BD45:BP45"/>
    <mergeCell ref="BQ45:BR45"/>
    <mergeCell ref="BU45:BZ45"/>
    <mergeCell ref="CA45:CM45"/>
    <mergeCell ref="CN45:CO45"/>
    <mergeCell ref="CS45:CX45"/>
    <mergeCell ref="CY45:DK45"/>
    <mergeCell ref="DL45:DM45"/>
    <mergeCell ref="DP45:DU45"/>
    <mergeCell ref="DV45:EH45"/>
    <mergeCell ref="EI45:EJ45"/>
    <mergeCell ref="EN45:ES45"/>
    <mergeCell ref="ET45:FF45"/>
    <mergeCell ref="FG45:FH45"/>
    <mergeCell ref="FK45:FP45"/>
    <mergeCell ref="FQ45:GC45"/>
    <mergeCell ref="GD45:GE45"/>
    <mergeCell ref="GI45:GN45"/>
    <mergeCell ref="GO45:HA45"/>
    <mergeCell ref="HB45:HC45"/>
    <mergeCell ref="HF45:HK45"/>
    <mergeCell ref="HL45:HX45"/>
    <mergeCell ref="HY45:HZ45"/>
    <mergeCell ref="C46:H46"/>
    <mergeCell ref="I46:U46"/>
    <mergeCell ref="V46:W46"/>
    <mergeCell ref="Z46:AE46"/>
    <mergeCell ref="AF46:AR46"/>
    <mergeCell ref="AS46:AT46"/>
    <mergeCell ref="AX46:BC46"/>
    <mergeCell ref="BD46:BP46"/>
    <mergeCell ref="BQ46:BR46"/>
    <mergeCell ref="BU46:BZ46"/>
    <mergeCell ref="CA46:CM46"/>
    <mergeCell ref="CN46:CO46"/>
    <mergeCell ref="CS46:CX46"/>
    <mergeCell ref="CY46:DK46"/>
    <mergeCell ref="DL46:DM46"/>
    <mergeCell ref="DP46:DU46"/>
    <mergeCell ref="DV46:EH46"/>
    <mergeCell ref="EI46:EJ46"/>
    <mergeCell ref="EN46:ES46"/>
    <mergeCell ref="ET46:FF46"/>
    <mergeCell ref="FG46:FH46"/>
    <mergeCell ref="FK46:FP46"/>
    <mergeCell ref="FQ46:GC46"/>
    <mergeCell ref="GD46:GE46"/>
    <mergeCell ref="GI46:GN46"/>
    <mergeCell ref="GO46:HA46"/>
    <mergeCell ref="HB46:HC46"/>
    <mergeCell ref="HF46:HK46"/>
    <mergeCell ref="HL46:HX46"/>
    <mergeCell ref="HY46:HZ46"/>
    <mergeCell ref="C47:H47"/>
    <mergeCell ref="I47:U47"/>
    <mergeCell ref="V47:W47"/>
    <mergeCell ref="Z47:AE47"/>
    <mergeCell ref="AF47:AR47"/>
    <mergeCell ref="AS47:AT47"/>
    <mergeCell ref="AX47:BC47"/>
    <mergeCell ref="BD47:BP47"/>
    <mergeCell ref="BQ47:BR47"/>
    <mergeCell ref="BU47:BZ47"/>
    <mergeCell ref="CA47:CM47"/>
    <mergeCell ref="CN47:CO47"/>
    <mergeCell ref="CS47:CX47"/>
    <mergeCell ref="CY47:DK47"/>
    <mergeCell ref="DL47:DM47"/>
    <mergeCell ref="DP47:DU47"/>
    <mergeCell ref="DV47:EH47"/>
    <mergeCell ref="EI47:EJ47"/>
    <mergeCell ref="EN47:ES47"/>
    <mergeCell ref="ET47:FF47"/>
    <mergeCell ref="FG47:FH47"/>
    <mergeCell ref="FK47:FP47"/>
    <mergeCell ref="FQ47:GC47"/>
    <mergeCell ref="GD47:GE47"/>
    <mergeCell ref="GI47:GN47"/>
    <mergeCell ref="GO47:HA47"/>
    <mergeCell ref="HB47:HC47"/>
    <mergeCell ref="HF47:HK47"/>
    <mergeCell ref="HL47:HX47"/>
    <mergeCell ref="HY47:HZ47"/>
    <mergeCell ref="C48:H48"/>
    <mergeCell ref="I48:U48"/>
    <mergeCell ref="V48:W48"/>
    <mergeCell ref="Z48:AE48"/>
    <mergeCell ref="AF48:AR48"/>
    <mergeCell ref="AS48:AT48"/>
    <mergeCell ref="AX48:BC48"/>
    <mergeCell ref="BD48:BP48"/>
    <mergeCell ref="BQ48:BR48"/>
    <mergeCell ref="BU48:BZ48"/>
    <mergeCell ref="CA48:CM48"/>
    <mergeCell ref="CN48:CO48"/>
    <mergeCell ref="CS48:CX48"/>
    <mergeCell ref="CY48:DK48"/>
    <mergeCell ref="DL48:DM48"/>
    <mergeCell ref="DP48:DU48"/>
    <mergeCell ref="DV48:EH48"/>
    <mergeCell ref="EI48:EJ48"/>
    <mergeCell ref="EN48:ES48"/>
    <mergeCell ref="ET48:FF48"/>
    <mergeCell ref="FG48:FH48"/>
    <mergeCell ref="FK48:FP48"/>
    <mergeCell ref="FQ48:GC48"/>
    <mergeCell ref="GD48:GE48"/>
    <mergeCell ref="GI48:GN48"/>
    <mergeCell ref="GO48:HA48"/>
    <mergeCell ref="HB48:HC48"/>
    <mergeCell ref="HF48:HK48"/>
    <mergeCell ref="HL48:HX48"/>
    <mergeCell ref="HY48:HZ48"/>
    <mergeCell ref="C49:H49"/>
    <mergeCell ref="I49:U49"/>
    <mergeCell ref="V49:W49"/>
    <mergeCell ref="Z49:AE49"/>
    <mergeCell ref="AF49:AR49"/>
    <mergeCell ref="AS49:AT49"/>
    <mergeCell ref="AX49:BC49"/>
    <mergeCell ref="BD49:BP49"/>
    <mergeCell ref="BQ49:BR49"/>
    <mergeCell ref="BU49:BZ49"/>
    <mergeCell ref="CA49:CM49"/>
    <mergeCell ref="CN49:CO49"/>
    <mergeCell ref="CS49:CX49"/>
    <mergeCell ref="CY49:DK49"/>
    <mergeCell ref="DL49:DM49"/>
    <mergeCell ref="DP49:DU49"/>
    <mergeCell ref="DV49:EH49"/>
    <mergeCell ref="EI49:EJ49"/>
    <mergeCell ref="EN49:ES49"/>
    <mergeCell ref="ET49:FF49"/>
    <mergeCell ref="FG49:FH49"/>
    <mergeCell ref="FK49:FP49"/>
    <mergeCell ref="FQ49:GC49"/>
    <mergeCell ref="GD49:GE49"/>
    <mergeCell ref="GI49:GN49"/>
    <mergeCell ref="GO49:HA49"/>
    <mergeCell ref="HB49:HC49"/>
    <mergeCell ref="HF49:HK49"/>
    <mergeCell ref="HL49:HX49"/>
    <mergeCell ref="HY49:HZ49"/>
    <mergeCell ref="C50:H50"/>
    <mergeCell ref="I50:U50"/>
    <mergeCell ref="V50:W50"/>
    <mergeCell ref="Z50:AE50"/>
    <mergeCell ref="AF50:AR50"/>
    <mergeCell ref="AS50:AT50"/>
    <mergeCell ref="AX50:BC50"/>
    <mergeCell ref="BD50:BP50"/>
    <mergeCell ref="BQ50:BR50"/>
    <mergeCell ref="BU50:BZ50"/>
    <mergeCell ref="CA50:CM50"/>
    <mergeCell ref="CN50:CO50"/>
    <mergeCell ref="CS50:CX50"/>
    <mergeCell ref="CY50:DK50"/>
    <mergeCell ref="DL50:DM50"/>
    <mergeCell ref="DP50:DU50"/>
    <mergeCell ref="DV50:EH50"/>
    <mergeCell ref="EI50:EJ50"/>
    <mergeCell ref="EN50:ES50"/>
    <mergeCell ref="ET50:FF50"/>
    <mergeCell ref="FG50:FH50"/>
    <mergeCell ref="FK50:FP50"/>
    <mergeCell ref="FQ50:GC50"/>
    <mergeCell ref="GD50:GE50"/>
    <mergeCell ref="GI50:GN50"/>
    <mergeCell ref="GO50:HA50"/>
    <mergeCell ref="HB50:HC50"/>
    <mergeCell ref="HF50:HK50"/>
    <mergeCell ref="HL50:HX50"/>
    <mergeCell ref="HY50:HZ50"/>
    <mergeCell ref="C51:H51"/>
    <mergeCell ref="I51:U51"/>
    <mergeCell ref="V51:W51"/>
    <mergeCell ref="Z51:AE51"/>
    <mergeCell ref="AF51:AR51"/>
    <mergeCell ref="AS51:AT51"/>
    <mergeCell ref="AX51:BC51"/>
    <mergeCell ref="BD51:BP51"/>
    <mergeCell ref="BQ51:BR51"/>
    <mergeCell ref="BU51:BZ51"/>
    <mergeCell ref="CA51:CM51"/>
    <mergeCell ref="CN51:CO51"/>
    <mergeCell ref="CS51:CX51"/>
    <mergeCell ref="CY51:DK51"/>
    <mergeCell ref="DL51:DM51"/>
    <mergeCell ref="DP51:DU51"/>
    <mergeCell ref="DV51:EH51"/>
    <mergeCell ref="EI51:EJ51"/>
    <mergeCell ref="EN51:ES51"/>
    <mergeCell ref="ET51:FF51"/>
    <mergeCell ref="FG51:FH51"/>
    <mergeCell ref="FK51:FP51"/>
    <mergeCell ref="FQ51:GC51"/>
    <mergeCell ref="GD51:GE51"/>
    <mergeCell ref="GI51:GN51"/>
    <mergeCell ref="GO51:HA51"/>
    <mergeCell ref="HB51:HC51"/>
    <mergeCell ref="HF51:HK51"/>
    <mergeCell ref="HL51:HX51"/>
    <mergeCell ref="HY51:HZ51"/>
    <mergeCell ref="C52:H52"/>
    <mergeCell ref="I52:U52"/>
    <mergeCell ref="V52:W52"/>
    <mergeCell ref="Z52:AE52"/>
    <mergeCell ref="AF52:AR52"/>
    <mergeCell ref="AS52:AT52"/>
    <mergeCell ref="AX52:BC52"/>
    <mergeCell ref="BD52:BP52"/>
    <mergeCell ref="BQ52:BR52"/>
    <mergeCell ref="BU52:BZ52"/>
    <mergeCell ref="CA52:CM52"/>
    <mergeCell ref="CN52:CO52"/>
    <mergeCell ref="CS52:CX52"/>
    <mergeCell ref="CY52:DK52"/>
    <mergeCell ref="DL52:DM52"/>
    <mergeCell ref="DP52:DU52"/>
    <mergeCell ref="DV52:EH52"/>
    <mergeCell ref="EI52:EJ52"/>
    <mergeCell ref="EN52:ES52"/>
    <mergeCell ref="ET52:FF52"/>
    <mergeCell ref="FG52:FH52"/>
    <mergeCell ref="FK52:FP52"/>
    <mergeCell ref="FQ52:GC52"/>
    <mergeCell ref="GD52:GE52"/>
    <mergeCell ref="GI52:GN52"/>
    <mergeCell ref="GO52:HA52"/>
    <mergeCell ref="HB52:HC52"/>
    <mergeCell ref="HF52:HK52"/>
    <mergeCell ref="HL52:HX52"/>
    <mergeCell ref="HY52:HZ52"/>
    <mergeCell ref="C53:H53"/>
    <mergeCell ref="I53:U53"/>
    <mergeCell ref="V53:W53"/>
    <mergeCell ref="Z53:AE53"/>
    <mergeCell ref="AF53:AR53"/>
    <mergeCell ref="AS53:AT53"/>
    <mergeCell ref="AX53:BC53"/>
    <mergeCell ref="BD53:BP53"/>
    <mergeCell ref="BQ53:BR53"/>
    <mergeCell ref="BU53:BZ53"/>
    <mergeCell ref="CA53:CM53"/>
    <mergeCell ref="CN53:CO53"/>
    <mergeCell ref="CS53:CX53"/>
    <mergeCell ref="CY53:DK53"/>
    <mergeCell ref="DL53:DM53"/>
    <mergeCell ref="DP53:DU53"/>
    <mergeCell ref="DV53:EH53"/>
    <mergeCell ref="EI53:EJ53"/>
    <mergeCell ref="EN53:ES53"/>
    <mergeCell ref="ET53:FF53"/>
    <mergeCell ref="FG53:FH53"/>
    <mergeCell ref="FK53:FP53"/>
    <mergeCell ref="FQ53:GC53"/>
    <mergeCell ref="GD53:GE53"/>
    <mergeCell ref="GI53:GN53"/>
    <mergeCell ref="GO53:HA53"/>
    <mergeCell ref="HB53:HC53"/>
    <mergeCell ref="HF53:HK53"/>
    <mergeCell ref="HL53:HX53"/>
    <mergeCell ref="HY53:HZ53"/>
    <mergeCell ref="C54:H54"/>
    <mergeCell ref="I54:U54"/>
    <mergeCell ref="V54:W54"/>
    <mergeCell ref="Z54:AE54"/>
    <mergeCell ref="AF54:AR54"/>
    <mergeCell ref="AS54:AT54"/>
    <mergeCell ref="AX54:BC54"/>
    <mergeCell ref="BD54:BP54"/>
    <mergeCell ref="BQ54:BR54"/>
    <mergeCell ref="BU54:BZ54"/>
    <mergeCell ref="CA54:CM54"/>
    <mergeCell ref="CN54:CO54"/>
    <mergeCell ref="CS54:CX54"/>
    <mergeCell ref="CY54:DK54"/>
    <mergeCell ref="DL54:DM54"/>
    <mergeCell ref="DP54:DU54"/>
    <mergeCell ref="DV54:EH54"/>
    <mergeCell ref="EI54:EJ54"/>
    <mergeCell ref="EN54:ES54"/>
    <mergeCell ref="ET54:FF54"/>
    <mergeCell ref="FG54:FH54"/>
    <mergeCell ref="FK54:FP54"/>
    <mergeCell ref="FQ54:GC54"/>
    <mergeCell ref="GD54:GE54"/>
    <mergeCell ref="GI54:GN54"/>
    <mergeCell ref="GO54:HA54"/>
    <mergeCell ref="HB54:HC54"/>
    <mergeCell ref="HF54:HK54"/>
    <mergeCell ref="HL54:HX54"/>
    <mergeCell ref="HY54:HZ54"/>
    <mergeCell ref="C55:H55"/>
    <mergeCell ref="I55:U55"/>
    <mergeCell ref="V55:W55"/>
    <mergeCell ref="Z55:AE55"/>
    <mergeCell ref="AF55:AR55"/>
    <mergeCell ref="AS55:AT55"/>
    <mergeCell ref="AX55:BC55"/>
    <mergeCell ref="BD55:BP55"/>
    <mergeCell ref="BQ55:BR55"/>
    <mergeCell ref="BU55:BZ55"/>
    <mergeCell ref="CA55:CM55"/>
    <mergeCell ref="CN55:CO55"/>
    <mergeCell ref="CS55:CX55"/>
    <mergeCell ref="CY55:DK55"/>
    <mergeCell ref="DL55:DM55"/>
    <mergeCell ref="DP55:DU55"/>
    <mergeCell ref="DV55:EH55"/>
    <mergeCell ref="EI55:EJ55"/>
    <mergeCell ref="EN55:ES55"/>
    <mergeCell ref="ET55:FF55"/>
    <mergeCell ref="FG55:FH55"/>
    <mergeCell ref="FK55:FP55"/>
    <mergeCell ref="FQ55:GC55"/>
    <mergeCell ref="GD55:GE55"/>
    <mergeCell ref="GI55:GN55"/>
    <mergeCell ref="GO55:HA55"/>
    <mergeCell ref="HB55:HC55"/>
    <mergeCell ref="HF55:HK55"/>
    <mergeCell ref="HL55:HX55"/>
    <mergeCell ref="HY55:HZ55"/>
    <mergeCell ref="C56:H56"/>
    <mergeCell ref="I56:U56"/>
    <mergeCell ref="V56:W56"/>
    <mergeCell ref="Z56:AE56"/>
    <mergeCell ref="AF56:AR56"/>
    <mergeCell ref="AS56:AT56"/>
    <mergeCell ref="AX56:BC56"/>
    <mergeCell ref="BD56:BP56"/>
    <mergeCell ref="BQ56:BR56"/>
    <mergeCell ref="BU56:BZ56"/>
    <mergeCell ref="CA56:CM56"/>
    <mergeCell ref="CN56:CO56"/>
    <mergeCell ref="CS56:CX56"/>
    <mergeCell ref="CY56:DK56"/>
    <mergeCell ref="DL56:DM56"/>
    <mergeCell ref="DP56:DU56"/>
    <mergeCell ref="DV56:EH56"/>
    <mergeCell ref="EI56:EJ56"/>
    <mergeCell ref="EN56:ES56"/>
    <mergeCell ref="ET56:FF56"/>
    <mergeCell ref="FG56:FH56"/>
    <mergeCell ref="FK56:FP56"/>
    <mergeCell ref="FQ56:GC56"/>
    <mergeCell ref="GD56:GE56"/>
    <mergeCell ref="GI56:GN56"/>
    <mergeCell ref="GO56:HA56"/>
    <mergeCell ref="HB56:HC56"/>
    <mergeCell ref="HF56:HK56"/>
    <mergeCell ref="HL56:HX56"/>
    <mergeCell ref="HY56:HZ56"/>
    <mergeCell ref="C57:H57"/>
    <mergeCell ref="I57:U57"/>
    <mergeCell ref="V57:W57"/>
    <mergeCell ref="Z57:AE57"/>
    <mergeCell ref="AF57:AR57"/>
    <mergeCell ref="AS57:AT57"/>
    <mergeCell ref="AX57:BC57"/>
    <mergeCell ref="BD57:BP57"/>
    <mergeCell ref="BQ57:BR57"/>
    <mergeCell ref="BU57:BZ57"/>
    <mergeCell ref="CA57:CM57"/>
    <mergeCell ref="CN57:CO57"/>
    <mergeCell ref="CS57:CX57"/>
    <mergeCell ref="CY57:DK57"/>
    <mergeCell ref="DL57:DM57"/>
    <mergeCell ref="DP57:DU57"/>
    <mergeCell ref="DV57:EH57"/>
    <mergeCell ref="EI57:EJ57"/>
    <mergeCell ref="EN57:ES57"/>
    <mergeCell ref="ET57:FF57"/>
    <mergeCell ref="FG57:FH57"/>
    <mergeCell ref="FK57:FP57"/>
    <mergeCell ref="FQ57:GC57"/>
    <mergeCell ref="GD57:GE57"/>
    <mergeCell ref="GI57:GN57"/>
    <mergeCell ref="GO57:HA57"/>
    <mergeCell ref="HB57:HC57"/>
    <mergeCell ref="HF57:HK57"/>
    <mergeCell ref="HL57:HX57"/>
    <mergeCell ref="HY57:HZ57"/>
    <mergeCell ref="C58:H58"/>
    <mergeCell ref="I58:U58"/>
    <mergeCell ref="V58:W58"/>
    <mergeCell ref="Z58:AE58"/>
    <mergeCell ref="AF58:AR58"/>
    <mergeCell ref="AS58:AT58"/>
    <mergeCell ref="AX58:BC58"/>
    <mergeCell ref="BD58:BP58"/>
    <mergeCell ref="BQ58:BR58"/>
    <mergeCell ref="BU58:BZ58"/>
    <mergeCell ref="CA58:CM58"/>
    <mergeCell ref="CN58:CO58"/>
    <mergeCell ref="CS58:CX58"/>
    <mergeCell ref="CY58:DK58"/>
    <mergeCell ref="DL58:DM58"/>
    <mergeCell ref="DP58:DU58"/>
    <mergeCell ref="DV58:EH58"/>
    <mergeCell ref="EI58:EJ58"/>
    <mergeCell ref="EN58:ES58"/>
    <mergeCell ref="ET58:FF58"/>
    <mergeCell ref="FG58:FH58"/>
    <mergeCell ref="FK58:FP58"/>
    <mergeCell ref="FQ58:GC58"/>
    <mergeCell ref="GD58:GE58"/>
    <mergeCell ref="GI58:GN58"/>
    <mergeCell ref="GO58:HA58"/>
    <mergeCell ref="HB58:HC58"/>
    <mergeCell ref="HF58:HK58"/>
    <mergeCell ref="HL58:HX58"/>
    <mergeCell ref="HY58:HZ58"/>
    <mergeCell ref="C59:H59"/>
    <mergeCell ref="I59:U59"/>
    <mergeCell ref="V59:W59"/>
    <mergeCell ref="Z59:AE59"/>
    <mergeCell ref="AF59:AR59"/>
    <mergeCell ref="AS59:AT59"/>
    <mergeCell ref="AX59:BC59"/>
    <mergeCell ref="BD59:BP59"/>
    <mergeCell ref="BQ59:BR59"/>
    <mergeCell ref="BU59:BZ59"/>
    <mergeCell ref="CA59:CM59"/>
    <mergeCell ref="CN59:CO59"/>
    <mergeCell ref="CS59:CX59"/>
    <mergeCell ref="CY59:DK59"/>
    <mergeCell ref="DL59:DM59"/>
    <mergeCell ref="DP59:DU59"/>
    <mergeCell ref="DV59:EH59"/>
    <mergeCell ref="EI59:EJ59"/>
    <mergeCell ref="EN59:ES59"/>
    <mergeCell ref="ET59:FF59"/>
    <mergeCell ref="FG59:FH59"/>
    <mergeCell ref="FK59:FP59"/>
    <mergeCell ref="FQ59:GC59"/>
    <mergeCell ref="GD59:GE59"/>
    <mergeCell ref="GI59:GN59"/>
    <mergeCell ref="GO59:HA59"/>
    <mergeCell ref="HB59:HC59"/>
    <mergeCell ref="HF59:HK59"/>
    <mergeCell ref="HL59:HX59"/>
    <mergeCell ref="HY59:HZ59"/>
    <mergeCell ref="C60:H60"/>
    <mergeCell ref="I60:U60"/>
    <mergeCell ref="V60:W60"/>
    <mergeCell ref="Z60:AE60"/>
    <mergeCell ref="AF60:AR60"/>
    <mergeCell ref="AS60:AT60"/>
    <mergeCell ref="AX60:BC60"/>
    <mergeCell ref="BD60:BP60"/>
    <mergeCell ref="BQ60:BR60"/>
    <mergeCell ref="BU60:BZ60"/>
    <mergeCell ref="CA60:CM60"/>
    <mergeCell ref="CN60:CO60"/>
    <mergeCell ref="CS60:CX60"/>
    <mergeCell ref="CY60:DK60"/>
    <mergeCell ref="DL60:DM60"/>
    <mergeCell ref="DP60:DU60"/>
    <mergeCell ref="DV60:EH60"/>
    <mergeCell ref="EI60:EJ60"/>
    <mergeCell ref="EN60:ES60"/>
    <mergeCell ref="ET60:FF60"/>
    <mergeCell ref="FG60:FH60"/>
    <mergeCell ref="FK60:FP60"/>
    <mergeCell ref="FQ60:GC60"/>
    <mergeCell ref="GD60:GE60"/>
    <mergeCell ref="GI60:GN60"/>
    <mergeCell ref="GO60:HA60"/>
    <mergeCell ref="HB60:HC60"/>
    <mergeCell ref="HF60:HK60"/>
    <mergeCell ref="HL60:HX60"/>
    <mergeCell ref="HY60:HZ60"/>
    <mergeCell ref="C61:H61"/>
    <mergeCell ref="I61:U61"/>
    <mergeCell ref="V61:W61"/>
    <mergeCell ref="Z61:AE61"/>
    <mergeCell ref="AF61:AR61"/>
    <mergeCell ref="AS61:AT61"/>
    <mergeCell ref="AX61:BC61"/>
    <mergeCell ref="BD61:BP61"/>
    <mergeCell ref="BQ61:BR61"/>
    <mergeCell ref="BU61:BZ61"/>
    <mergeCell ref="CA61:CM61"/>
    <mergeCell ref="CN61:CO61"/>
    <mergeCell ref="CS61:CX61"/>
    <mergeCell ref="CY61:DK61"/>
    <mergeCell ref="DL61:DM61"/>
    <mergeCell ref="DP61:DU61"/>
    <mergeCell ref="DV61:EH61"/>
    <mergeCell ref="EI61:EJ61"/>
    <mergeCell ref="EN61:ES61"/>
    <mergeCell ref="ET61:FF61"/>
    <mergeCell ref="FG61:FH61"/>
    <mergeCell ref="FK61:FP61"/>
    <mergeCell ref="FQ61:GC61"/>
    <mergeCell ref="GD61:GE61"/>
    <mergeCell ref="GI61:GN61"/>
    <mergeCell ref="GO61:HA61"/>
    <mergeCell ref="HB61:HC61"/>
    <mergeCell ref="HF61:HK61"/>
    <mergeCell ref="HL61:HX61"/>
    <mergeCell ref="HY61:HZ61"/>
    <mergeCell ref="C62:H62"/>
    <mergeCell ref="I62:U62"/>
    <mergeCell ref="V62:W62"/>
    <mergeCell ref="Z62:AE62"/>
    <mergeCell ref="AF62:AR62"/>
    <mergeCell ref="AS62:AT62"/>
    <mergeCell ref="AX62:BC62"/>
    <mergeCell ref="BD62:BP62"/>
    <mergeCell ref="BQ62:BR62"/>
    <mergeCell ref="BU62:BZ62"/>
    <mergeCell ref="CA62:CM62"/>
    <mergeCell ref="CN62:CO62"/>
    <mergeCell ref="CS62:CX62"/>
    <mergeCell ref="CY62:DK62"/>
    <mergeCell ref="DL62:DM62"/>
    <mergeCell ref="DP62:DU62"/>
    <mergeCell ref="DV62:EH62"/>
    <mergeCell ref="EI62:EJ62"/>
    <mergeCell ref="EN62:ES62"/>
    <mergeCell ref="ET62:FF62"/>
    <mergeCell ref="FG62:FH62"/>
    <mergeCell ref="FK62:FP62"/>
    <mergeCell ref="FQ62:GC62"/>
    <mergeCell ref="GD62:GE62"/>
    <mergeCell ref="GI62:GN62"/>
    <mergeCell ref="GO62:HA62"/>
    <mergeCell ref="HB62:HC62"/>
    <mergeCell ref="HF62:HK62"/>
    <mergeCell ref="HL62:HX62"/>
    <mergeCell ref="HY62:HZ62"/>
    <mergeCell ref="C63:H63"/>
    <mergeCell ref="I63:U63"/>
    <mergeCell ref="V63:W63"/>
    <mergeCell ref="Z63:AE63"/>
    <mergeCell ref="AF63:AR63"/>
    <mergeCell ref="AS63:AT63"/>
    <mergeCell ref="AX63:BC63"/>
    <mergeCell ref="BD63:BP63"/>
    <mergeCell ref="BQ63:BR63"/>
    <mergeCell ref="BU63:BZ63"/>
    <mergeCell ref="CA63:CM63"/>
    <mergeCell ref="CN63:CO63"/>
    <mergeCell ref="CS63:CX63"/>
    <mergeCell ref="CY63:DK63"/>
    <mergeCell ref="DL63:DM63"/>
    <mergeCell ref="DP63:DU63"/>
    <mergeCell ref="DV63:EH63"/>
    <mergeCell ref="EI63:EJ63"/>
    <mergeCell ref="EN63:ES63"/>
    <mergeCell ref="ET63:FF63"/>
    <mergeCell ref="FG63:FH63"/>
    <mergeCell ref="FK63:FP63"/>
    <mergeCell ref="FQ63:GC63"/>
    <mergeCell ref="GD63:GE63"/>
    <mergeCell ref="GI63:GN63"/>
    <mergeCell ref="GO63:HA63"/>
    <mergeCell ref="HB63:HC63"/>
    <mergeCell ref="HF63:HK63"/>
    <mergeCell ref="HL63:HX63"/>
    <mergeCell ref="HY63:HZ63"/>
    <mergeCell ref="C64:H64"/>
    <mergeCell ref="I64:U64"/>
    <mergeCell ref="V64:W64"/>
    <mergeCell ref="Z64:AE64"/>
    <mergeCell ref="AF64:AR64"/>
    <mergeCell ref="AS64:AT64"/>
    <mergeCell ref="AX64:BC64"/>
    <mergeCell ref="BD64:BP64"/>
    <mergeCell ref="BQ64:BR64"/>
    <mergeCell ref="BU64:BZ64"/>
    <mergeCell ref="CA64:CM64"/>
    <mergeCell ref="CN64:CO64"/>
    <mergeCell ref="CS64:CX64"/>
    <mergeCell ref="CY64:DK64"/>
    <mergeCell ref="DL64:DM64"/>
    <mergeCell ref="DP64:DU64"/>
    <mergeCell ref="DV64:EH64"/>
    <mergeCell ref="EI64:EJ64"/>
    <mergeCell ref="EN64:ES64"/>
    <mergeCell ref="ET64:FF64"/>
    <mergeCell ref="FG64:FH64"/>
    <mergeCell ref="FK64:FP64"/>
    <mergeCell ref="FQ64:GC64"/>
    <mergeCell ref="GD64:GE64"/>
    <mergeCell ref="GI64:GN64"/>
    <mergeCell ref="C65:H65"/>
    <mergeCell ref="I65:U65"/>
    <mergeCell ref="V65:W65"/>
    <mergeCell ref="Z65:AE65"/>
    <mergeCell ref="AF65:AR65"/>
    <mergeCell ref="AS65:AT65"/>
    <mergeCell ref="AX65:BC65"/>
    <mergeCell ref="BD65:BP65"/>
    <mergeCell ref="BQ65:BR65"/>
    <mergeCell ref="BU65:BZ65"/>
    <mergeCell ref="CA65:CM65"/>
    <mergeCell ref="CN65:CO65"/>
    <mergeCell ref="CS65:CX65"/>
    <mergeCell ref="CY65:DK65"/>
    <mergeCell ref="DL65:DM65"/>
    <mergeCell ref="DP65:DU65"/>
    <mergeCell ref="DV65:EH65"/>
    <mergeCell ref="EI66:EJ66"/>
    <mergeCell ref="EN66:ES66"/>
    <mergeCell ref="ET66:FF66"/>
    <mergeCell ref="FG66:FH66"/>
    <mergeCell ref="FK66:FP66"/>
    <mergeCell ref="FQ66:GC66"/>
    <mergeCell ref="GD66:GE66"/>
    <mergeCell ref="GI66:GN66"/>
    <mergeCell ref="GO66:HA66"/>
    <mergeCell ref="HB66:HC66"/>
    <mergeCell ref="HF66:HK66"/>
    <mergeCell ref="HL66:HX66"/>
    <mergeCell ref="GO64:HA64"/>
    <mergeCell ref="HB64:HC64"/>
    <mergeCell ref="HF64:HK64"/>
    <mergeCell ref="HL64:HX64"/>
    <mergeCell ref="HY64:HZ64"/>
    <mergeCell ref="EI65:EJ65"/>
    <mergeCell ref="EN65:ES65"/>
    <mergeCell ref="ET65:FF65"/>
    <mergeCell ref="FG65:FH65"/>
    <mergeCell ref="FK65:FP65"/>
    <mergeCell ref="FQ65:GC65"/>
    <mergeCell ref="GD65:GE65"/>
    <mergeCell ref="GI65:GN65"/>
    <mergeCell ref="GO65:HA65"/>
    <mergeCell ref="HB65:HC65"/>
    <mergeCell ref="EN67:ES67"/>
    <mergeCell ref="ET67:FF67"/>
    <mergeCell ref="FG67:FH67"/>
    <mergeCell ref="FK67:FP67"/>
    <mergeCell ref="FQ67:GC67"/>
    <mergeCell ref="GD67:GE67"/>
    <mergeCell ref="GI67:GN67"/>
    <mergeCell ref="GO67:HA67"/>
    <mergeCell ref="HB67:HC67"/>
    <mergeCell ref="HF67:HK67"/>
    <mergeCell ref="HL67:HX67"/>
    <mergeCell ref="HY67:HZ67"/>
    <mergeCell ref="HF65:HK65"/>
    <mergeCell ref="HL65:HX65"/>
    <mergeCell ref="HY65:HZ65"/>
    <mergeCell ref="C66:H66"/>
    <mergeCell ref="I66:U66"/>
    <mergeCell ref="V66:W66"/>
    <mergeCell ref="Z66:AE66"/>
    <mergeCell ref="AF66:AR66"/>
    <mergeCell ref="AS66:AT66"/>
    <mergeCell ref="AX66:BC66"/>
    <mergeCell ref="BD66:BP66"/>
    <mergeCell ref="BQ66:BR66"/>
    <mergeCell ref="BU66:BZ66"/>
    <mergeCell ref="CA66:CM66"/>
    <mergeCell ref="CN66:CO66"/>
    <mergeCell ref="CS66:CX66"/>
    <mergeCell ref="CY66:DK66"/>
    <mergeCell ref="DL66:DM66"/>
    <mergeCell ref="DP66:DU66"/>
    <mergeCell ref="DV66:EH66"/>
    <mergeCell ref="AF68:AR68"/>
    <mergeCell ref="AS68:AT68"/>
    <mergeCell ref="AX68:BC68"/>
    <mergeCell ref="BD68:BP68"/>
    <mergeCell ref="BQ68:BR68"/>
    <mergeCell ref="BU68:BZ68"/>
    <mergeCell ref="CA68:CM68"/>
    <mergeCell ref="CN68:CO68"/>
    <mergeCell ref="CS68:CX68"/>
    <mergeCell ref="CY68:DK68"/>
    <mergeCell ref="DL68:DM68"/>
    <mergeCell ref="DP68:DU68"/>
    <mergeCell ref="DV68:EH68"/>
    <mergeCell ref="HY66:HZ66"/>
    <mergeCell ref="C67:H67"/>
    <mergeCell ref="I67:U67"/>
    <mergeCell ref="V67:W67"/>
    <mergeCell ref="Z67:AE67"/>
    <mergeCell ref="AF67:AR67"/>
    <mergeCell ref="AS67:AT67"/>
    <mergeCell ref="AX67:BC67"/>
    <mergeCell ref="BD67:BP67"/>
    <mergeCell ref="BQ67:BR67"/>
    <mergeCell ref="BU67:BZ67"/>
    <mergeCell ref="CA67:CM67"/>
    <mergeCell ref="CN67:CO67"/>
    <mergeCell ref="CS67:CX67"/>
    <mergeCell ref="CY67:DK67"/>
    <mergeCell ref="DL67:DM67"/>
    <mergeCell ref="DP67:DU67"/>
    <mergeCell ref="DV67:EH67"/>
    <mergeCell ref="EI67:EJ67"/>
    <mergeCell ref="EI68:EJ68"/>
    <mergeCell ref="EN68:ES68"/>
    <mergeCell ref="ET68:FF68"/>
    <mergeCell ref="FG68:FH68"/>
    <mergeCell ref="FK68:FP68"/>
    <mergeCell ref="FQ68:GC68"/>
    <mergeCell ref="GD68:GE68"/>
    <mergeCell ref="GI68:GN68"/>
    <mergeCell ref="GO68:HA68"/>
    <mergeCell ref="HB68:HC68"/>
    <mergeCell ref="HF68:HK68"/>
    <mergeCell ref="HL68:HX68"/>
    <mergeCell ref="HY68:HZ68"/>
    <mergeCell ref="C69:H69"/>
    <mergeCell ref="I69:U69"/>
    <mergeCell ref="V69:W69"/>
    <mergeCell ref="AX69:BC69"/>
    <mergeCell ref="BD69:BP69"/>
    <mergeCell ref="BQ69:BR69"/>
    <mergeCell ref="CS69:CX69"/>
    <mergeCell ref="CY69:DK69"/>
    <mergeCell ref="DL69:DM69"/>
    <mergeCell ref="EN69:ES69"/>
    <mergeCell ref="ET69:FF69"/>
    <mergeCell ref="FG69:FH69"/>
    <mergeCell ref="GI69:GN69"/>
    <mergeCell ref="GO69:HA69"/>
    <mergeCell ref="HB69:HC69"/>
    <mergeCell ref="C68:H68"/>
    <mergeCell ref="I68:U68"/>
    <mergeCell ref="V68:W68"/>
    <mergeCell ref="Z68:AE68"/>
    <mergeCell ref="C70:H70"/>
    <mergeCell ref="I70:U70"/>
    <mergeCell ref="V70:W70"/>
    <mergeCell ref="Y70:AT70"/>
    <mergeCell ref="AX70:BC70"/>
    <mergeCell ref="BD70:BP70"/>
    <mergeCell ref="BQ70:BR70"/>
    <mergeCell ref="BT70:CO70"/>
    <mergeCell ref="CS70:CX70"/>
    <mergeCell ref="CY70:DK70"/>
    <mergeCell ref="DL70:DM70"/>
    <mergeCell ref="DO70:EJ70"/>
    <mergeCell ref="EN70:ES70"/>
    <mergeCell ref="ET70:FF70"/>
    <mergeCell ref="FG70:FH70"/>
    <mergeCell ref="FJ70:GE70"/>
    <mergeCell ref="GI70:GN70"/>
    <mergeCell ref="GO70:HA70"/>
    <mergeCell ref="HB70:HC70"/>
    <mergeCell ref="HE70:HZ70"/>
    <mergeCell ref="C71:H71"/>
    <mergeCell ref="I71:U71"/>
    <mergeCell ref="V71:W71"/>
    <mergeCell ref="Z71:AE71"/>
    <mergeCell ref="AF71:AR71"/>
    <mergeCell ref="AS71:AT71"/>
    <mergeCell ref="AX71:BC71"/>
    <mergeCell ref="BD71:BP71"/>
    <mergeCell ref="BQ71:BR71"/>
    <mergeCell ref="BU71:BZ71"/>
    <mergeCell ref="CA71:CM71"/>
    <mergeCell ref="CN71:CO71"/>
    <mergeCell ref="CS71:CX71"/>
    <mergeCell ref="CY71:DK71"/>
    <mergeCell ref="DL71:DM71"/>
    <mergeCell ref="DP71:DU71"/>
    <mergeCell ref="DV71:EH71"/>
    <mergeCell ref="EI71:EJ71"/>
    <mergeCell ref="EN71:ES71"/>
    <mergeCell ref="ET71:FF71"/>
    <mergeCell ref="FG71:FH71"/>
    <mergeCell ref="FK71:FP71"/>
    <mergeCell ref="FQ71:GC71"/>
    <mergeCell ref="GD71:GE71"/>
    <mergeCell ref="GI71:GN71"/>
    <mergeCell ref="GO71:HA71"/>
    <mergeCell ref="HB71:HC71"/>
    <mergeCell ref="HF71:HK71"/>
    <mergeCell ref="HL71:HX71"/>
    <mergeCell ref="HY71:HZ71"/>
    <mergeCell ref="C72:H72"/>
    <mergeCell ref="I72:U72"/>
    <mergeCell ref="V72:W72"/>
    <mergeCell ref="Z72:AE72"/>
    <mergeCell ref="AF72:AR72"/>
    <mergeCell ref="AS72:AT72"/>
    <mergeCell ref="AX72:BC72"/>
    <mergeCell ref="BD72:BP72"/>
    <mergeCell ref="BQ72:BR72"/>
    <mergeCell ref="BU72:BZ72"/>
    <mergeCell ref="CA72:CM72"/>
    <mergeCell ref="CN72:CO72"/>
    <mergeCell ref="CS72:CX72"/>
    <mergeCell ref="CY72:DK72"/>
    <mergeCell ref="DL72:DM72"/>
    <mergeCell ref="DP72:DU72"/>
    <mergeCell ref="DV72:EH72"/>
    <mergeCell ref="EI72:EJ72"/>
    <mergeCell ref="EN72:ES72"/>
    <mergeCell ref="ET72:FF72"/>
    <mergeCell ref="FG72:FH72"/>
    <mergeCell ref="FK72:FP72"/>
    <mergeCell ref="FQ72:GC72"/>
    <mergeCell ref="GD72:GE72"/>
    <mergeCell ref="GI72:GN72"/>
    <mergeCell ref="GO72:HA72"/>
    <mergeCell ref="HB72:HC72"/>
    <mergeCell ref="HF72:HK72"/>
    <mergeCell ref="HL72:HX72"/>
    <mergeCell ref="HY72:HZ72"/>
    <mergeCell ref="C73:H73"/>
    <mergeCell ref="I73:U73"/>
    <mergeCell ref="V73:W73"/>
    <mergeCell ref="Z73:AE73"/>
    <mergeCell ref="AF73:AR73"/>
    <mergeCell ref="AS73:AT73"/>
    <mergeCell ref="AX73:BC73"/>
    <mergeCell ref="BD73:BP73"/>
    <mergeCell ref="BQ73:BR73"/>
    <mergeCell ref="BU73:BZ73"/>
    <mergeCell ref="CA73:CM73"/>
    <mergeCell ref="CN73:CO73"/>
    <mergeCell ref="CS73:CX73"/>
    <mergeCell ref="CY73:DK73"/>
    <mergeCell ref="DL73:DM73"/>
    <mergeCell ref="DP73:DU73"/>
    <mergeCell ref="DV73:EH73"/>
    <mergeCell ref="EI73:EJ73"/>
    <mergeCell ref="EN73:ES73"/>
    <mergeCell ref="ET73:FF73"/>
    <mergeCell ref="FG73:FH73"/>
    <mergeCell ref="FK73:FP73"/>
    <mergeCell ref="FQ73:GC73"/>
    <mergeCell ref="GD73:GE73"/>
    <mergeCell ref="GI73:GN73"/>
    <mergeCell ref="GO73:HA73"/>
    <mergeCell ref="HB73:HC73"/>
    <mergeCell ref="HF73:HK73"/>
    <mergeCell ref="HL73:HX73"/>
    <mergeCell ref="HY73:HZ73"/>
    <mergeCell ref="C74:H74"/>
    <mergeCell ref="I74:U74"/>
    <mergeCell ref="V74:W74"/>
    <mergeCell ref="Z74:AE74"/>
    <mergeCell ref="AF74:AR74"/>
    <mergeCell ref="AS74:AT74"/>
    <mergeCell ref="AX74:BC74"/>
    <mergeCell ref="BD74:BP74"/>
    <mergeCell ref="BQ74:BR74"/>
    <mergeCell ref="BU74:BZ74"/>
    <mergeCell ref="CA74:CM74"/>
    <mergeCell ref="CN74:CO74"/>
    <mergeCell ref="CS74:CX74"/>
    <mergeCell ref="CY74:DK74"/>
    <mergeCell ref="DL74:DM74"/>
    <mergeCell ref="DP74:DU74"/>
    <mergeCell ref="DV74:EH74"/>
    <mergeCell ref="EI74:EJ74"/>
    <mergeCell ref="EN74:ES74"/>
    <mergeCell ref="ET74:FF74"/>
    <mergeCell ref="FG74:FH74"/>
    <mergeCell ref="FK74:FP74"/>
    <mergeCell ref="FQ74:GC74"/>
    <mergeCell ref="GD74:GE74"/>
    <mergeCell ref="GI74:GN74"/>
    <mergeCell ref="GO74:HA74"/>
    <mergeCell ref="HB74:HC74"/>
    <mergeCell ref="HF74:HK74"/>
    <mergeCell ref="HL74:HX74"/>
    <mergeCell ref="HY74:HZ74"/>
    <mergeCell ref="C75:H75"/>
    <mergeCell ref="I75:U75"/>
    <mergeCell ref="V75:W75"/>
    <mergeCell ref="Z75:AE75"/>
    <mergeCell ref="AF75:AR75"/>
    <mergeCell ref="AS75:AT75"/>
    <mergeCell ref="AX75:BC75"/>
    <mergeCell ref="BD75:BP75"/>
    <mergeCell ref="BQ75:BR75"/>
    <mergeCell ref="BU75:BZ75"/>
    <mergeCell ref="CA75:CM75"/>
    <mergeCell ref="CN75:CO75"/>
    <mergeCell ref="CS75:CX75"/>
    <mergeCell ref="CY75:DK75"/>
    <mergeCell ref="DL75:DM75"/>
    <mergeCell ref="DP75:DU75"/>
    <mergeCell ref="DV75:EH75"/>
    <mergeCell ref="EI75:EJ75"/>
    <mergeCell ref="EN75:ES75"/>
    <mergeCell ref="ET75:FF75"/>
    <mergeCell ref="FG75:FH75"/>
    <mergeCell ref="FK75:FP75"/>
    <mergeCell ref="FQ75:GC75"/>
    <mergeCell ref="GD75:GE75"/>
    <mergeCell ref="GI75:GN75"/>
    <mergeCell ref="GO75:HA75"/>
    <mergeCell ref="HB75:HC75"/>
    <mergeCell ref="HF75:HK75"/>
    <mergeCell ref="HL75:HX75"/>
    <mergeCell ref="HY75:HZ75"/>
    <mergeCell ref="C76:H76"/>
    <mergeCell ref="I76:U76"/>
    <mergeCell ref="V76:W76"/>
    <mergeCell ref="Z76:AE76"/>
    <mergeCell ref="AF76:AR76"/>
    <mergeCell ref="AS76:AT76"/>
    <mergeCell ref="AX76:BC76"/>
    <mergeCell ref="BD76:BP76"/>
    <mergeCell ref="BQ76:BR76"/>
    <mergeCell ref="BU76:BZ76"/>
    <mergeCell ref="CA76:CM76"/>
    <mergeCell ref="CN76:CO76"/>
    <mergeCell ref="CS76:CX76"/>
    <mergeCell ref="CY76:DK76"/>
    <mergeCell ref="DL76:DM76"/>
    <mergeCell ref="DP76:DU76"/>
    <mergeCell ref="DV76:EH76"/>
    <mergeCell ref="EI76:EJ76"/>
    <mergeCell ref="EN76:ES76"/>
    <mergeCell ref="ET76:FF76"/>
    <mergeCell ref="FG76:FH76"/>
    <mergeCell ref="FK76:FP76"/>
    <mergeCell ref="FQ76:GC76"/>
    <mergeCell ref="GD76:GE76"/>
    <mergeCell ref="GI76:GN76"/>
    <mergeCell ref="GO76:HA76"/>
    <mergeCell ref="HB76:HC76"/>
    <mergeCell ref="HF76:HK76"/>
    <mergeCell ref="HL76:HX76"/>
    <mergeCell ref="HY76:HZ76"/>
    <mergeCell ref="C77:H77"/>
    <mergeCell ref="I77:U77"/>
    <mergeCell ref="V77:W77"/>
    <mergeCell ref="Z77:AE77"/>
    <mergeCell ref="AF77:AR77"/>
    <mergeCell ref="AS77:AT77"/>
    <mergeCell ref="AX77:BC77"/>
    <mergeCell ref="BD77:BP77"/>
    <mergeCell ref="BQ77:BR77"/>
    <mergeCell ref="BU77:BZ77"/>
    <mergeCell ref="CA77:CM77"/>
    <mergeCell ref="CN77:CO77"/>
    <mergeCell ref="CS77:CX77"/>
    <mergeCell ref="CY77:DK77"/>
    <mergeCell ref="DL77:DM77"/>
    <mergeCell ref="DP77:DU77"/>
    <mergeCell ref="DV77:EH77"/>
    <mergeCell ref="EI77:EJ77"/>
    <mergeCell ref="EN77:ES77"/>
    <mergeCell ref="ET77:FF77"/>
    <mergeCell ref="FG77:FH77"/>
    <mergeCell ref="FK77:FP77"/>
    <mergeCell ref="FQ77:GC77"/>
    <mergeCell ref="GD77:GE77"/>
    <mergeCell ref="GI77:GN77"/>
    <mergeCell ref="GO77:HA77"/>
    <mergeCell ref="HB77:HC77"/>
    <mergeCell ref="HF77:HK77"/>
    <mergeCell ref="HL77:HX77"/>
    <mergeCell ref="HY77:HZ77"/>
    <mergeCell ref="C78:H78"/>
    <mergeCell ref="I78:U78"/>
    <mergeCell ref="V78:W78"/>
    <mergeCell ref="Z78:AE78"/>
    <mergeCell ref="AF78:AR78"/>
    <mergeCell ref="AS78:AT78"/>
    <mergeCell ref="AX78:BC78"/>
    <mergeCell ref="BD78:BP78"/>
    <mergeCell ref="BQ78:BR78"/>
    <mergeCell ref="BU78:BZ78"/>
    <mergeCell ref="CA78:CM78"/>
    <mergeCell ref="CN78:CO78"/>
    <mergeCell ref="CS78:CX78"/>
    <mergeCell ref="CY78:DK78"/>
    <mergeCell ref="DL78:DM78"/>
    <mergeCell ref="DP78:DU78"/>
    <mergeCell ref="DV78:EH78"/>
    <mergeCell ref="EI78:EJ78"/>
    <mergeCell ref="EN78:ES78"/>
    <mergeCell ref="ET78:FF78"/>
    <mergeCell ref="FG78:FH78"/>
    <mergeCell ref="FK78:FP78"/>
    <mergeCell ref="FQ78:GC78"/>
    <mergeCell ref="GD78:GE78"/>
    <mergeCell ref="GI78:GN78"/>
    <mergeCell ref="GO78:HA78"/>
    <mergeCell ref="HB78:HC78"/>
    <mergeCell ref="HF78:HK78"/>
    <mergeCell ref="HL78:HX78"/>
    <mergeCell ref="HY78:HZ78"/>
    <mergeCell ref="C79:H79"/>
    <mergeCell ref="I79:U79"/>
    <mergeCell ref="V79:W79"/>
    <mergeCell ref="Z79:AE79"/>
    <mergeCell ref="AF79:AR79"/>
    <mergeCell ref="AS79:AT79"/>
    <mergeCell ref="AX79:BC79"/>
    <mergeCell ref="BD79:BP79"/>
    <mergeCell ref="BQ79:BR79"/>
    <mergeCell ref="BU79:BZ79"/>
    <mergeCell ref="CA79:CM79"/>
    <mergeCell ref="CN79:CO79"/>
    <mergeCell ref="CS79:CX79"/>
    <mergeCell ref="CY79:DK79"/>
    <mergeCell ref="DL79:DM79"/>
    <mergeCell ref="DP79:DU79"/>
    <mergeCell ref="DV79:EH79"/>
    <mergeCell ref="EI79:EJ79"/>
    <mergeCell ref="EN79:ES79"/>
    <mergeCell ref="ET79:FF79"/>
    <mergeCell ref="FG79:FH79"/>
    <mergeCell ref="FK79:FP79"/>
    <mergeCell ref="FQ79:GC79"/>
    <mergeCell ref="GD79:GE79"/>
    <mergeCell ref="GI79:GN79"/>
    <mergeCell ref="GO79:HA79"/>
    <mergeCell ref="HB79:HC79"/>
    <mergeCell ref="HF79:HK79"/>
    <mergeCell ref="HL79:HX79"/>
    <mergeCell ref="HY79:HZ79"/>
    <mergeCell ref="C80:H80"/>
    <mergeCell ref="I80:U80"/>
    <mergeCell ref="V80:W80"/>
    <mergeCell ref="Z80:AE80"/>
    <mergeCell ref="AF80:AR80"/>
    <mergeCell ref="AS80:AT80"/>
    <mergeCell ref="AX80:BC80"/>
    <mergeCell ref="BD80:BP80"/>
    <mergeCell ref="BQ80:BR80"/>
    <mergeCell ref="BU80:BZ80"/>
    <mergeCell ref="CA80:CM80"/>
    <mergeCell ref="CN80:CO80"/>
    <mergeCell ref="CS80:CX80"/>
    <mergeCell ref="CY80:DK80"/>
    <mergeCell ref="DL80:DM80"/>
    <mergeCell ref="DP80:DU80"/>
    <mergeCell ref="DV80:EH80"/>
    <mergeCell ref="EI80:EJ80"/>
    <mergeCell ref="EN80:ES80"/>
    <mergeCell ref="ET80:FF80"/>
    <mergeCell ref="FG80:FH80"/>
    <mergeCell ref="FK80:FP80"/>
    <mergeCell ref="FQ80:GC80"/>
    <mergeCell ref="GD80:GE80"/>
    <mergeCell ref="GI80:GN80"/>
    <mergeCell ref="GO80:HA80"/>
    <mergeCell ref="HB80:HC80"/>
    <mergeCell ref="HF80:HK80"/>
    <mergeCell ref="HL80:HX80"/>
    <mergeCell ref="HY80:HZ80"/>
    <mergeCell ref="C81:H81"/>
    <mergeCell ref="I81:U81"/>
    <mergeCell ref="V81:W81"/>
    <mergeCell ref="Z81:AE81"/>
    <mergeCell ref="AF81:AR81"/>
    <mergeCell ref="AS81:AT81"/>
    <mergeCell ref="AX81:BC81"/>
    <mergeCell ref="BD81:BP81"/>
    <mergeCell ref="BQ81:BR81"/>
    <mergeCell ref="BU81:BZ81"/>
    <mergeCell ref="CA81:CM81"/>
    <mergeCell ref="CN81:CO81"/>
    <mergeCell ref="CS81:CX81"/>
    <mergeCell ref="CY81:DK81"/>
    <mergeCell ref="DL81:DM81"/>
    <mergeCell ref="DP81:DU81"/>
    <mergeCell ref="DV81:EH81"/>
    <mergeCell ref="EI81:EJ81"/>
    <mergeCell ref="EN81:ES81"/>
    <mergeCell ref="ET81:FF81"/>
    <mergeCell ref="FG81:FH81"/>
    <mergeCell ref="FK81:FP81"/>
    <mergeCell ref="FQ81:GC81"/>
    <mergeCell ref="GD81:GE81"/>
    <mergeCell ref="GI81:GN81"/>
    <mergeCell ref="GO81:HA81"/>
    <mergeCell ref="HB81:HC81"/>
    <mergeCell ref="HF81:HK81"/>
    <mergeCell ref="HL81:HX81"/>
    <mergeCell ref="HY81:HZ81"/>
    <mergeCell ref="C82:H82"/>
    <mergeCell ref="I82:U82"/>
    <mergeCell ref="V82:W82"/>
    <mergeCell ref="Z82:AE82"/>
    <mergeCell ref="AF82:AR82"/>
    <mergeCell ref="AS82:AT82"/>
    <mergeCell ref="AX82:BC82"/>
    <mergeCell ref="BD82:BP82"/>
    <mergeCell ref="BQ82:BR82"/>
    <mergeCell ref="BU82:BZ82"/>
    <mergeCell ref="CA82:CM82"/>
    <mergeCell ref="CN82:CO82"/>
    <mergeCell ref="CS82:CX82"/>
    <mergeCell ref="CY82:DK82"/>
    <mergeCell ref="DL82:DM82"/>
    <mergeCell ref="DP82:DU82"/>
    <mergeCell ref="DV82:EH82"/>
    <mergeCell ref="EI82:EJ82"/>
    <mergeCell ref="EN82:ES82"/>
    <mergeCell ref="ET82:FF82"/>
    <mergeCell ref="FG82:FH82"/>
    <mergeCell ref="FK82:FP82"/>
    <mergeCell ref="FQ82:GC82"/>
    <mergeCell ref="GD82:GE82"/>
    <mergeCell ref="GI82:GN82"/>
    <mergeCell ref="GO82:HA82"/>
    <mergeCell ref="HB82:HC82"/>
    <mergeCell ref="HF82:HK82"/>
    <mergeCell ref="HL82:HX82"/>
    <mergeCell ref="HY82:HZ82"/>
    <mergeCell ref="C83:H83"/>
    <mergeCell ref="I83:U83"/>
    <mergeCell ref="V83:W83"/>
    <mergeCell ref="Z83:AE83"/>
    <mergeCell ref="AF83:AR83"/>
    <mergeCell ref="AS83:AT83"/>
    <mergeCell ref="AX83:BC83"/>
    <mergeCell ref="BD83:BP83"/>
    <mergeCell ref="BQ83:BR83"/>
    <mergeCell ref="BU83:BZ83"/>
    <mergeCell ref="CA83:CM83"/>
    <mergeCell ref="CN83:CO83"/>
    <mergeCell ref="CS83:CX83"/>
    <mergeCell ref="CY83:DK83"/>
    <mergeCell ref="DL83:DM83"/>
    <mergeCell ref="DP83:DU83"/>
    <mergeCell ref="DV83:EH83"/>
    <mergeCell ref="EI83:EJ83"/>
    <mergeCell ref="EN83:ES83"/>
    <mergeCell ref="ET83:FF83"/>
    <mergeCell ref="FG83:FH83"/>
    <mergeCell ref="FK83:FP83"/>
    <mergeCell ref="FQ83:GC83"/>
    <mergeCell ref="GD83:GE83"/>
    <mergeCell ref="GI83:GN83"/>
    <mergeCell ref="GO83:HA83"/>
    <mergeCell ref="HB83:HC83"/>
    <mergeCell ref="HF83:HK83"/>
    <mergeCell ref="HL83:HX83"/>
    <mergeCell ref="HY83:HZ83"/>
    <mergeCell ref="C84:H84"/>
    <mergeCell ref="I84:U84"/>
    <mergeCell ref="V84:W84"/>
    <mergeCell ref="Z84:AE84"/>
    <mergeCell ref="AF84:AR84"/>
    <mergeCell ref="AS84:AT84"/>
    <mergeCell ref="AX84:BC84"/>
    <mergeCell ref="BD84:BP84"/>
    <mergeCell ref="BQ84:BR84"/>
    <mergeCell ref="BU84:BZ84"/>
    <mergeCell ref="CA84:CM84"/>
    <mergeCell ref="CN84:CO84"/>
    <mergeCell ref="CS84:CX84"/>
    <mergeCell ref="CY84:DK84"/>
    <mergeCell ref="DL84:DM84"/>
    <mergeCell ref="DP84:DU84"/>
    <mergeCell ref="DV84:EH84"/>
    <mergeCell ref="EI84:EJ84"/>
    <mergeCell ref="EN84:ES84"/>
    <mergeCell ref="ET84:FF84"/>
    <mergeCell ref="FG84:FH84"/>
    <mergeCell ref="FK84:FP84"/>
    <mergeCell ref="FQ84:GC84"/>
    <mergeCell ref="GD84:GE84"/>
    <mergeCell ref="GI84:GN84"/>
    <mergeCell ref="GO84:HA84"/>
    <mergeCell ref="HB84:HC84"/>
    <mergeCell ref="HF84:HK84"/>
    <mergeCell ref="HL84:HX84"/>
    <mergeCell ref="HY84:HZ84"/>
    <mergeCell ref="C85:H85"/>
    <mergeCell ref="I85:U85"/>
    <mergeCell ref="V85:W85"/>
    <mergeCell ref="Z85:AE85"/>
    <mergeCell ref="AF85:AR85"/>
    <mergeCell ref="AS85:AT85"/>
    <mergeCell ref="AX85:BC85"/>
    <mergeCell ref="BD85:BP85"/>
    <mergeCell ref="BQ85:BR85"/>
    <mergeCell ref="BU85:BZ85"/>
    <mergeCell ref="CA85:CM85"/>
    <mergeCell ref="CN85:CO85"/>
    <mergeCell ref="CS85:CX85"/>
    <mergeCell ref="CY85:DK85"/>
    <mergeCell ref="DL85:DM85"/>
    <mergeCell ref="DP85:DU85"/>
    <mergeCell ref="DV85:EH85"/>
    <mergeCell ref="EI85:EJ85"/>
    <mergeCell ref="EN85:ES85"/>
    <mergeCell ref="ET85:FF85"/>
    <mergeCell ref="FG85:FH85"/>
    <mergeCell ref="FK85:FP85"/>
    <mergeCell ref="FQ85:GC85"/>
    <mergeCell ref="GD85:GE85"/>
    <mergeCell ref="GI85:GN85"/>
    <mergeCell ref="GO85:HA85"/>
    <mergeCell ref="HB85:HC85"/>
    <mergeCell ref="HF85:HK85"/>
    <mergeCell ref="HL85:HX85"/>
    <mergeCell ref="HY85:HZ85"/>
    <mergeCell ref="C86:H86"/>
    <mergeCell ref="I86:U86"/>
    <mergeCell ref="V86:W86"/>
    <mergeCell ref="Z86:AE86"/>
    <mergeCell ref="AF86:AR86"/>
    <mergeCell ref="AS86:AT86"/>
    <mergeCell ref="AX86:BC86"/>
    <mergeCell ref="BD86:BP86"/>
    <mergeCell ref="BQ86:BR86"/>
    <mergeCell ref="BU86:BZ86"/>
    <mergeCell ref="CA86:CM86"/>
    <mergeCell ref="CN86:CO86"/>
    <mergeCell ref="CS86:CX86"/>
    <mergeCell ref="CY86:DK86"/>
    <mergeCell ref="DL86:DM86"/>
    <mergeCell ref="DP86:DU86"/>
    <mergeCell ref="DV86:EH86"/>
    <mergeCell ref="EI86:EJ86"/>
    <mergeCell ref="EN86:ES86"/>
    <mergeCell ref="ET86:FF86"/>
    <mergeCell ref="FG86:FH86"/>
    <mergeCell ref="FK86:FP86"/>
    <mergeCell ref="FQ86:GC86"/>
    <mergeCell ref="GD86:GE86"/>
    <mergeCell ref="GI86:GN86"/>
    <mergeCell ref="GO86:HA86"/>
    <mergeCell ref="HB86:HC86"/>
    <mergeCell ref="HF86:HK86"/>
    <mergeCell ref="HL86:HX86"/>
    <mergeCell ref="HY86:HZ86"/>
    <mergeCell ref="C87:H87"/>
    <mergeCell ref="I87:U87"/>
    <mergeCell ref="V87:W87"/>
    <mergeCell ref="Z87:AE87"/>
    <mergeCell ref="AF87:AR87"/>
    <mergeCell ref="AS87:AT87"/>
    <mergeCell ref="AX87:BC87"/>
    <mergeCell ref="BD87:BP87"/>
    <mergeCell ref="BQ87:BR87"/>
    <mergeCell ref="BU87:BZ87"/>
    <mergeCell ref="CA87:CM87"/>
    <mergeCell ref="CN87:CO87"/>
    <mergeCell ref="CS87:CX87"/>
    <mergeCell ref="CY87:DK87"/>
    <mergeCell ref="DL87:DM87"/>
    <mergeCell ref="DP87:DU87"/>
    <mergeCell ref="DV87:EH87"/>
    <mergeCell ref="EI87:EJ87"/>
    <mergeCell ref="EN87:ES87"/>
    <mergeCell ref="ET87:FF87"/>
    <mergeCell ref="FG87:FH87"/>
    <mergeCell ref="FK87:FP87"/>
    <mergeCell ref="FQ87:GC87"/>
    <mergeCell ref="GD87:GE87"/>
    <mergeCell ref="GI87:GN87"/>
    <mergeCell ref="GO87:HA87"/>
    <mergeCell ref="HB87:HC87"/>
    <mergeCell ref="HF87:HK87"/>
    <mergeCell ref="HL87:HX87"/>
    <mergeCell ref="HY87:HZ87"/>
    <mergeCell ref="C88:H88"/>
    <mergeCell ref="I88:U88"/>
    <mergeCell ref="V88:W88"/>
    <mergeCell ref="Z88:AE88"/>
    <mergeCell ref="AF88:AR88"/>
    <mergeCell ref="AS88:AT88"/>
    <mergeCell ref="AX88:BC88"/>
    <mergeCell ref="BD88:BP88"/>
    <mergeCell ref="BQ88:BR88"/>
    <mergeCell ref="BU88:BZ88"/>
    <mergeCell ref="CA88:CM88"/>
    <mergeCell ref="CN88:CO88"/>
    <mergeCell ref="CS88:CX88"/>
    <mergeCell ref="CY88:DK88"/>
    <mergeCell ref="DL88:DM88"/>
    <mergeCell ref="DP88:DU88"/>
    <mergeCell ref="DV88:EH88"/>
    <mergeCell ref="EI88:EJ88"/>
    <mergeCell ref="EN88:ES88"/>
    <mergeCell ref="ET88:FF88"/>
    <mergeCell ref="FG88:FH88"/>
    <mergeCell ref="FK88:FP88"/>
    <mergeCell ref="FQ88:GC88"/>
    <mergeCell ref="GD88:GE88"/>
    <mergeCell ref="GI88:GN88"/>
    <mergeCell ref="GO88:HA88"/>
    <mergeCell ref="HB88:HC88"/>
    <mergeCell ref="HF88:HK88"/>
    <mergeCell ref="HL88:HX88"/>
    <mergeCell ref="HY88:HZ88"/>
    <mergeCell ref="C89:H89"/>
    <mergeCell ref="I89:U89"/>
    <mergeCell ref="V89:W89"/>
    <mergeCell ref="Z89:AE89"/>
    <mergeCell ref="AF89:AR89"/>
    <mergeCell ref="AS89:AT89"/>
    <mergeCell ref="AX89:BC89"/>
    <mergeCell ref="BD89:BP89"/>
    <mergeCell ref="BQ89:BR89"/>
    <mergeCell ref="BU89:BZ89"/>
    <mergeCell ref="CA89:CM89"/>
    <mergeCell ref="CN89:CO89"/>
    <mergeCell ref="CS89:CX89"/>
    <mergeCell ref="CY89:DK89"/>
    <mergeCell ref="DL89:DM89"/>
    <mergeCell ref="DP89:DU89"/>
    <mergeCell ref="DV89:EH89"/>
    <mergeCell ref="EI89:EJ89"/>
    <mergeCell ref="EN89:ES89"/>
    <mergeCell ref="ET89:FF89"/>
    <mergeCell ref="FG89:FH89"/>
    <mergeCell ref="FK89:FP89"/>
    <mergeCell ref="FQ89:GC89"/>
    <mergeCell ref="GD89:GE89"/>
    <mergeCell ref="GI89:GN89"/>
    <mergeCell ref="GO89:HA89"/>
    <mergeCell ref="HB89:HC89"/>
    <mergeCell ref="HF89:HK89"/>
    <mergeCell ref="HL89:HX89"/>
    <mergeCell ref="HY89:HZ89"/>
    <mergeCell ref="C90:H90"/>
    <mergeCell ref="I90:U90"/>
    <mergeCell ref="V90:W90"/>
    <mergeCell ref="Z90:AE90"/>
    <mergeCell ref="AF90:AR90"/>
    <mergeCell ref="AS90:AT90"/>
    <mergeCell ref="AX90:BC90"/>
    <mergeCell ref="BD90:BP90"/>
    <mergeCell ref="BQ90:BR90"/>
    <mergeCell ref="BU90:BZ90"/>
    <mergeCell ref="CA90:CM90"/>
    <mergeCell ref="CN90:CO90"/>
    <mergeCell ref="CS90:CX90"/>
    <mergeCell ref="CY90:DK90"/>
    <mergeCell ref="DL90:DM90"/>
    <mergeCell ref="DP90:DU90"/>
    <mergeCell ref="DV90:EH90"/>
    <mergeCell ref="EI90:EJ90"/>
    <mergeCell ref="EN90:ES90"/>
    <mergeCell ref="ET90:FF90"/>
    <mergeCell ref="FG90:FH90"/>
    <mergeCell ref="FK90:FP90"/>
    <mergeCell ref="FQ90:GC90"/>
    <mergeCell ref="GD90:GE90"/>
    <mergeCell ref="GI90:GN90"/>
    <mergeCell ref="GO90:HA90"/>
    <mergeCell ref="HB90:HC90"/>
    <mergeCell ref="HF90:HK90"/>
    <mergeCell ref="HL90:HX90"/>
    <mergeCell ref="HY90:HZ90"/>
    <mergeCell ref="C91:H91"/>
    <mergeCell ref="I91:U91"/>
    <mergeCell ref="V91:W91"/>
    <mergeCell ref="Z91:AE91"/>
    <mergeCell ref="AF91:AR91"/>
    <mergeCell ref="AS91:AT91"/>
    <mergeCell ref="AX91:BC91"/>
    <mergeCell ref="BD91:BP91"/>
    <mergeCell ref="BQ91:BR91"/>
    <mergeCell ref="BU91:BZ91"/>
    <mergeCell ref="CA91:CM91"/>
    <mergeCell ref="CN91:CO91"/>
    <mergeCell ref="CS91:CX91"/>
    <mergeCell ref="CY91:DK91"/>
    <mergeCell ref="DL91:DM91"/>
    <mergeCell ref="DP91:DU91"/>
    <mergeCell ref="DV91:EH91"/>
    <mergeCell ref="EI91:EJ91"/>
    <mergeCell ref="EN91:ES91"/>
    <mergeCell ref="ET91:FF91"/>
    <mergeCell ref="FG91:FH91"/>
    <mergeCell ref="FK91:FP91"/>
    <mergeCell ref="FQ91:GC91"/>
    <mergeCell ref="GD91:GE91"/>
    <mergeCell ref="GI91:GN91"/>
    <mergeCell ref="GO91:HA91"/>
    <mergeCell ref="HB91:HC91"/>
    <mergeCell ref="HF91:HK91"/>
    <mergeCell ref="HL91:HX91"/>
    <mergeCell ref="HY91:HZ91"/>
    <mergeCell ref="C92:H92"/>
    <mergeCell ref="I92:U92"/>
    <mergeCell ref="V92:W92"/>
    <mergeCell ref="Z92:AE92"/>
    <mergeCell ref="AF92:AR92"/>
    <mergeCell ref="AS92:AT92"/>
    <mergeCell ref="AX92:BC92"/>
    <mergeCell ref="BD92:BP92"/>
    <mergeCell ref="BQ92:BR92"/>
    <mergeCell ref="BU92:BZ92"/>
    <mergeCell ref="CA92:CM92"/>
    <mergeCell ref="CN92:CO92"/>
    <mergeCell ref="CS92:CX92"/>
    <mergeCell ref="CY92:DK92"/>
    <mergeCell ref="DL92:DM92"/>
    <mergeCell ref="DP92:DU92"/>
    <mergeCell ref="DV92:EH92"/>
    <mergeCell ref="EI92:EJ92"/>
    <mergeCell ref="EN92:ES92"/>
    <mergeCell ref="ET92:FF92"/>
    <mergeCell ref="FG92:FH92"/>
    <mergeCell ref="FK92:FP92"/>
    <mergeCell ref="FQ92:GC92"/>
    <mergeCell ref="GD92:GE92"/>
    <mergeCell ref="GI92:GN92"/>
    <mergeCell ref="GO92:HA92"/>
    <mergeCell ref="HB92:HC92"/>
    <mergeCell ref="HF92:HK92"/>
    <mergeCell ref="HL92:HX92"/>
    <mergeCell ref="HY92:HZ92"/>
    <mergeCell ref="C93:H93"/>
    <mergeCell ref="I93:U93"/>
    <mergeCell ref="V93:W93"/>
    <mergeCell ref="Z93:AE93"/>
    <mergeCell ref="AF93:AR93"/>
    <mergeCell ref="AS93:AT93"/>
    <mergeCell ref="AX93:BC93"/>
    <mergeCell ref="BD93:BP93"/>
    <mergeCell ref="BQ93:BR93"/>
    <mergeCell ref="BU93:BZ93"/>
    <mergeCell ref="CA93:CM93"/>
    <mergeCell ref="CN93:CO93"/>
    <mergeCell ref="CS93:CX93"/>
    <mergeCell ref="CY93:DK93"/>
    <mergeCell ref="DL93:DM93"/>
    <mergeCell ref="DP93:DU93"/>
    <mergeCell ref="DV93:EH93"/>
    <mergeCell ref="EI93:EJ93"/>
    <mergeCell ref="EN93:ES93"/>
    <mergeCell ref="ET93:FF93"/>
    <mergeCell ref="FG93:FH93"/>
    <mergeCell ref="FK93:FP93"/>
    <mergeCell ref="FQ93:GC93"/>
    <mergeCell ref="GD93:GE93"/>
    <mergeCell ref="GI93:GN93"/>
    <mergeCell ref="GO93:HA93"/>
    <mergeCell ref="HB93:HC93"/>
    <mergeCell ref="HF93:HK93"/>
    <mergeCell ref="HL93:HX93"/>
    <mergeCell ref="HY93:HZ93"/>
    <mergeCell ref="C94:H94"/>
    <mergeCell ref="I94:U94"/>
    <mergeCell ref="V94:W94"/>
    <mergeCell ref="Z94:AE94"/>
    <mergeCell ref="AF94:AR94"/>
    <mergeCell ref="AS94:AT94"/>
    <mergeCell ref="AX94:BC94"/>
    <mergeCell ref="BD94:BP94"/>
    <mergeCell ref="BQ94:BR94"/>
    <mergeCell ref="BU94:BZ94"/>
    <mergeCell ref="CA94:CM94"/>
    <mergeCell ref="CN94:CO94"/>
    <mergeCell ref="CS94:CX94"/>
    <mergeCell ref="CY94:DK94"/>
    <mergeCell ref="DL94:DM94"/>
    <mergeCell ref="DP94:DU94"/>
    <mergeCell ref="DV94:EH94"/>
    <mergeCell ref="EI94:EJ94"/>
    <mergeCell ref="EN94:ES94"/>
    <mergeCell ref="ET94:FF94"/>
    <mergeCell ref="FG94:FH94"/>
    <mergeCell ref="FK94:FP94"/>
    <mergeCell ref="FQ94:GC94"/>
    <mergeCell ref="GD94:GE94"/>
    <mergeCell ref="GI94:GN94"/>
    <mergeCell ref="GO94:HA94"/>
    <mergeCell ref="HB94:HC94"/>
    <mergeCell ref="HF94:HK94"/>
    <mergeCell ref="HL94:HX94"/>
    <mergeCell ref="HY94:HZ94"/>
    <mergeCell ref="C95:H95"/>
    <mergeCell ref="I95:U95"/>
    <mergeCell ref="V95:W95"/>
    <mergeCell ref="Z95:AE95"/>
    <mergeCell ref="AF95:AR95"/>
    <mergeCell ref="AS95:AT95"/>
    <mergeCell ref="AX95:BC95"/>
    <mergeCell ref="BD95:BP95"/>
    <mergeCell ref="BQ95:BR95"/>
    <mergeCell ref="BU95:BZ95"/>
    <mergeCell ref="CA95:CM95"/>
    <mergeCell ref="CN95:CO95"/>
    <mergeCell ref="CS95:CX95"/>
    <mergeCell ref="CY95:DK95"/>
    <mergeCell ref="DL95:DM95"/>
    <mergeCell ref="DP95:DU95"/>
    <mergeCell ref="DV95:EH95"/>
    <mergeCell ref="EI95:EJ95"/>
    <mergeCell ref="EN95:ES95"/>
    <mergeCell ref="ET95:FF95"/>
    <mergeCell ref="FG95:FH95"/>
    <mergeCell ref="FK95:FP95"/>
    <mergeCell ref="FQ95:GC95"/>
    <mergeCell ref="GD95:GE95"/>
    <mergeCell ref="GI95:GN95"/>
    <mergeCell ref="GO95:HA95"/>
    <mergeCell ref="HB95:HC95"/>
    <mergeCell ref="HF95:HK95"/>
    <mergeCell ref="HL95:HX95"/>
    <mergeCell ref="HY95:HZ95"/>
    <mergeCell ref="C96:H96"/>
    <mergeCell ref="I96:U96"/>
    <mergeCell ref="V96:W96"/>
    <mergeCell ref="Z96:AE96"/>
    <mergeCell ref="AF96:AR96"/>
    <mergeCell ref="AS96:AT96"/>
    <mergeCell ref="AX96:BC96"/>
    <mergeCell ref="BD96:BP96"/>
    <mergeCell ref="BQ96:BR96"/>
    <mergeCell ref="BU96:BZ96"/>
    <mergeCell ref="CA96:CM96"/>
    <mergeCell ref="CN96:CO96"/>
    <mergeCell ref="CS96:CX96"/>
    <mergeCell ref="CY96:DK96"/>
    <mergeCell ref="DL96:DM96"/>
    <mergeCell ref="DP96:DU96"/>
    <mergeCell ref="DV96:EH96"/>
    <mergeCell ref="EI96:EJ96"/>
    <mergeCell ref="EN96:ES96"/>
    <mergeCell ref="ET96:FF96"/>
    <mergeCell ref="FG96:FH96"/>
    <mergeCell ref="FK96:FP96"/>
    <mergeCell ref="FQ96:GC96"/>
    <mergeCell ref="GD96:GE96"/>
    <mergeCell ref="GI96:GN96"/>
    <mergeCell ref="GO96:HA96"/>
    <mergeCell ref="HB96:HC96"/>
    <mergeCell ref="HF96:HK96"/>
    <mergeCell ref="HL96:HX96"/>
    <mergeCell ref="HY96:HZ96"/>
    <mergeCell ref="C97:H97"/>
    <mergeCell ref="I97:U97"/>
    <mergeCell ref="V97:W97"/>
    <mergeCell ref="Z97:AE97"/>
    <mergeCell ref="AF97:AR97"/>
    <mergeCell ref="AS97:AT97"/>
    <mergeCell ref="AX97:BC97"/>
    <mergeCell ref="BD97:BP97"/>
    <mergeCell ref="BQ97:BR97"/>
    <mergeCell ref="BU97:BZ97"/>
    <mergeCell ref="CA97:CM97"/>
    <mergeCell ref="CN97:CO97"/>
    <mergeCell ref="CS97:CX97"/>
    <mergeCell ref="CY97:DK97"/>
    <mergeCell ref="DL97:DM97"/>
    <mergeCell ref="DP97:DU97"/>
    <mergeCell ref="DV97:EH97"/>
    <mergeCell ref="EI97:EJ97"/>
    <mergeCell ref="EN97:ES97"/>
    <mergeCell ref="ET97:FF97"/>
    <mergeCell ref="FG97:FH97"/>
    <mergeCell ref="FK97:FP97"/>
    <mergeCell ref="FQ97:GC97"/>
    <mergeCell ref="GD97:GE97"/>
    <mergeCell ref="GI97:GN97"/>
    <mergeCell ref="GO97:HA97"/>
    <mergeCell ref="HB97:HC97"/>
    <mergeCell ref="HF97:HK97"/>
    <mergeCell ref="HL97:HX97"/>
    <mergeCell ref="HY97:HZ97"/>
    <mergeCell ref="C98:H98"/>
    <mergeCell ref="I98:U98"/>
    <mergeCell ref="V98:W98"/>
    <mergeCell ref="Z98:AE98"/>
    <mergeCell ref="AF98:AR98"/>
    <mergeCell ref="AS98:AT98"/>
    <mergeCell ref="AX98:BC98"/>
    <mergeCell ref="BD98:BP98"/>
    <mergeCell ref="BQ98:BR98"/>
    <mergeCell ref="BU98:BZ98"/>
    <mergeCell ref="CA98:CM98"/>
    <mergeCell ref="CN98:CO98"/>
    <mergeCell ref="CS98:CX98"/>
    <mergeCell ref="CY98:DK98"/>
    <mergeCell ref="DL98:DM98"/>
    <mergeCell ref="DP98:DU98"/>
    <mergeCell ref="DV98:EH98"/>
    <mergeCell ref="EI98:EJ98"/>
    <mergeCell ref="EN98:ES98"/>
    <mergeCell ref="ET98:FF98"/>
    <mergeCell ref="FG98:FH98"/>
    <mergeCell ref="FK98:FP98"/>
    <mergeCell ref="FQ98:GC98"/>
    <mergeCell ref="GD98:GE98"/>
    <mergeCell ref="GI98:GN98"/>
    <mergeCell ref="GO98:HA98"/>
    <mergeCell ref="HB98:HC98"/>
    <mergeCell ref="HF98:HK98"/>
    <mergeCell ref="HL98:HX98"/>
    <mergeCell ref="HY98:HZ98"/>
    <mergeCell ref="C99:H99"/>
    <mergeCell ref="I99:U99"/>
    <mergeCell ref="V99:W99"/>
    <mergeCell ref="Z99:AE99"/>
    <mergeCell ref="AF99:AR99"/>
    <mergeCell ref="AS99:AT99"/>
    <mergeCell ref="AX99:BC99"/>
    <mergeCell ref="BD99:BP99"/>
    <mergeCell ref="BQ99:BR99"/>
    <mergeCell ref="BU99:BZ99"/>
    <mergeCell ref="CA99:CM99"/>
    <mergeCell ref="CN99:CO99"/>
    <mergeCell ref="CS99:CX99"/>
    <mergeCell ref="CY99:DK99"/>
    <mergeCell ref="DL99:DM99"/>
    <mergeCell ref="DP99:DU99"/>
    <mergeCell ref="DV99:EH99"/>
    <mergeCell ref="EI99:EJ99"/>
    <mergeCell ref="EN99:ES99"/>
    <mergeCell ref="ET99:FF99"/>
    <mergeCell ref="FG99:FH99"/>
    <mergeCell ref="FK99:FP99"/>
    <mergeCell ref="FQ99:GC99"/>
    <mergeCell ref="GD99:GE99"/>
    <mergeCell ref="GI99:GN99"/>
    <mergeCell ref="GO99:HA99"/>
    <mergeCell ref="HB99:HC99"/>
    <mergeCell ref="HF99:HK99"/>
    <mergeCell ref="HL99:HX99"/>
    <mergeCell ref="HY99:HZ99"/>
    <mergeCell ref="C100:H100"/>
    <mergeCell ref="I100:U100"/>
    <mergeCell ref="V100:W100"/>
    <mergeCell ref="Z100:AE100"/>
    <mergeCell ref="AF100:AR100"/>
    <mergeCell ref="AS100:AT100"/>
    <mergeCell ref="AX100:BC100"/>
    <mergeCell ref="BD100:BP100"/>
    <mergeCell ref="BQ100:BR100"/>
    <mergeCell ref="BU100:BZ100"/>
    <mergeCell ref="CA100:CM100"/>
    <mergeCell ref="CN100:CO100"/>
    <mergeCell ref="CS100:CX100"/>
    <mergeCell ref="CY100:DK100"/>
    <mergeCell ref="DL100:DM100"/>
    <mergeCell ref="DP100:DU100"/>
    <mergeCell ref="DV100:EH100"/>
    <mergeCell ref="EI100:EJ100"/>
    <mergeCell ref="EN100:ES100"/>
    <mergeCell ref="ET100:FF100"/>
    <mergeCell ref="FG100:FH100"/>
    <mergeCell ref="FK100:FP100"/>
    <mergeCell ref="FQ100:GC100"/>
    <mergeCell ref="GD100:GE100"/>
    <mergeCell ref="GI100:GN100"/>
    <mergeCell ref="GO100:HA100"/>
    <mergeCell ref="HB100:HC100"/>
    <mergeCell ref="HF100:HK100"/>
    <mergeCell ref="HL100:HX100"/>
    <mergeCell ref="HY100:HZ100"/>
    <mergeCell ref="C101:H101"/>
    <mergeCell ref="I101:U101"/>
    <mergeCell ref="V101:W101"/>
    <mergeCell ref="Z101:AE101"/>
    <mergeCell ref="AF101:AR101"/>
    <mergeCell ref="AS101:AT101"/>
    <mergeCell ref="AX101:BC101"/>
    <mergeCell ref="BD101:BP101"/>
    <mergeCell ref="BQ101:BR101"/>
    <mergeCell ref="BU101:BZ101"/>
    <mergeCell ref="CA101:CM101"/>
    <mergeCell ref="CN101:CO101"/>
    <mergeCell ref="CS101:CX101"/>
    <mergeCell ref="CY101:DK101"/>
    <mergeCell ref="DL101:DM101"/>
    <mergeCell ref="DP101:DU101"/>
    <mergeCell ref="DV101:EH101"/>
    <mergeCell ref="EI101:EJ101"/>
    <mergeCell ref="EN101:ES101"/>
    <mergeCell ref="ET101:FF101"/>
    <mergeCell ref="FG101:FH101"/>
    <mergeCell ref="FK101:FP101"/>
    <mergeCell ref="FQ101:GC101"/>
    <mergeCell ref="GD101:GE101"/>
    <mergeCell ref="GI101:GN101"/>
    <mergeCell ref="GO101:HA101"/>
    <mergeCell ref="HB101:HC101"/>
    <mergeCell ref="HF101:HK101"/>
    <mergeCell ref="HL101:HX101"/>
    <mergeCell ref="HY101:HZ101"/>
    <mergeCell ref="C102:H102"/>
    <mergeCell ref="I102:U102"/>
    <mergeCell ref="V102:W102"/>
    <mergeCell ref="Z102:AE102"/>
    <mergeCell ref="AF102:AR102"/>
    <mergeCell ref="AS102:AT102"/>
    <mergeCell ref="AX102:BC102"/>
    <mergeCell ref="BD102:BP102"/>
    <mergeCell ref="BQ102:BR102"/>
    <mergeCell ref="BU102:BZ102"/>
    <mergeCell ref="CA102:CM102"/>
    <mergeCell ref="CN102:CO102"/>
    <mergeCell ref="CS102:CX102"/>
    <mergeCell ref="CY102:DK102"/>
    <mergeCell ref="DL102:DM102"/>
    <mergeCell ref="DP102:DU102"/>
    <mergeCell ref="DV102:EH102"/>
    <mergeCell ref="EI102:EJ102"/>
    <mergeCell ref="EN102:ES102"/>
    <mergeCell ref="ET102:FF102"/>
    <mergeCell ref="FG102:FH102"/>
    <mergeCell ref="FK102:FP102"/>
    <mergeCell ref="FQ102:GC102"/>
    <mergeCell ref="GD102:GE102"/>
    <mergeCell ref="GI102:GN102"/>
    <mergeCell ref="GO102:HA102"/>
    <mergeCell ref="HB102:HC102"/>
    <mergeCell ref="HF102:HK102"/>
    <mergeCell ref="HL102:HX102"/>
    <mergeCell ref="HY102:HZ102"/>
    <mergeCell ref="C103:H103"/>
    <mergeCell ref="I103:U103"/>
    <mergeCell ref="V103:W103"/>
    <mergeCell ref="Z103:AE103"/>
    <mergeCell ref="AF103:AR103"/>
    <mergeCell ref="AS103:AT103"/>
    <mergeCell ref="AX103:BC103"/>
    <mergeCell ref="BD103:BP103"/>
    <mergeCell ref="BQ103:BR103"/>
    <mergeCell ref="BU103:BZ103"/>
    <mergeCell ref="CA103:CM103"/>
    <mergeCell ref="CN103:CO103"/>
    <mergeCell ref="CS103:CX103"/>
    <mergeCell ref="CY103:DK103"/>
    <mergeCell ref="DL103:DM103"/>
    <mergeCell ref="DP103:DU103"/>
    <mergeCell ref="DV103:EH103"/>
    <mergeCell ref="EI103:EJ103"/>
    <mergeCell ref="EN103:ES103"/>
    <mergeCell ref="ET103:FF103"/>
    <mergeCell ref="FG103:FH103"/>
    <mergeCell ref="FK103:FP103"/>
    <mergeCell ref="FQ103:GC103"/>
    <mergeCell ref="GD103:GE103"/>
    <mergeCell ref="GI103:GN103"/>
    <mergeCell ref="GO103:HA103"/>
    <mergeCell ref="HB103:HC103"/>
    <mergeCell ref="HF103:HK103"/>
    <mergeCell ref="HL103:HX103"/>
    <mergeCell ref="HY103:HZ103"/>
    <mergeCell ref="C104:H104"/>
    <mergeCell ref="I104:U104"/>
    <mergeCell ref="V104:W104"/>
    <mergeCell ref="Z104:AE104"/>
    <mergeCell ref="AF104:AR104"/>
    <mergeCell ref="AS104:AT104"/>
    <mergeCell ref="AX104:BC104"/>
    <mergeCell ref="BD104:BP104"/>
    <mergeCell ref="BQ104:BR104"/>
    <mergeCell ref="BU104:BZ104"/>
    <mergeCell ref="CA104:CM104"/>
    <mergeCell ref="CN104:CO104"/>
    <mergeCell ref="CS104:CX104"/>
    <mergeCell ref="CY104:DK104"/>
    <mergeCell ref="DL104:DM104"/>
    <mergeCell ref="DP104:DU104"/>
    <mergeCell ref="DV104:EH104"/>
    <mergeCell ref="EI104:EJ104"/>
    <mergeCell ref="EN104:ES104"/>
    <mergeCell ref="ET104:FF104"/>
    <mergeCell ref="FG104:FH104"/>
    <mergeCell ref="FK104:FP104"/>
    <mergeCell ref="FQ104:GC104"/>
    <mergeCell ref="GD104:GE104"/>
    <mergeCell ref="GI104:GN104"/>
    <mergeCell ref="GO104:HA104"/>
    <mergeCell ref="HB104:HC104"/>
    <mergeCell ref="HF104:HK104"/>
    <mergeCell ref="HL104:HX104"/>
    <mergeCell ref="HY104:HZ104"/>
    <mergeCell ref="DV106:EH106"/>
    <mergeCell ref="EI106:EJ106"/>
    <mergeCell ref="EN106:ES106"/>
    <mergeCell ref="C105:H105"/>
    <mergeCell ref="I105:U105"/>
    <mergeCell ref="V105:W105"/>
    <mergeCell ref="Z105:AE105"/>
    <mergeCell ref="AF105:AR105"/>
    <mergeCell ref="AS105:AT105"/>
    <mergeCell ref="AX105:BC105"/>
    <mergeCell ref="BD105:BP105"/>
    <mergeCell ref="BQ105:BR105"/>
    <mergeCell ref="BU105:BZ105"/>
    <mergeCell ref="CA105:CM105"/>
    <mergeCell ref="CN105:CO105"/>
    <mergeCell ref="CS105:CX105"/>
    <mergeCell ref="CY105:DK105"/>
    <mergeCell ref="DL105:DM105"/>
    <mergeCell ref="DP105:DU105"/>
    <mergeCell ref="DV105:EH105"/>
    <mergeCell ref="EN107:ES107"/>
    <mergeCell ref="ET107:FF107"/>
    <mergeCell ref="FG107:FH107"/>
    <mergeCell ref="EI105:EJ105"/>
    <mergeCell ref="EN105:ES105"/>
    <mergeCell ref="ET105:FF105"/>
    <mergeCell ref="FG105:FH105"/>
    <mergeCell ref="FK105:FP105"/>
    <mergeCell ref="FQ105:GC105"/>
    <mergeCell ref="GD105:GE105"/>
    <mergeCell ref="GI105:GN105"/>
    <mergeCell ref="GO105:HA105"/>
    <mergeCell ref="HB105:HC105"/>
    <mergeCell ref="HF105:HK105"/>
    <mergeCell ref="HL105:HX105"/>
    <mergeCell ref="HY105:HZ105"/>
    <mergeCell ref="C106:H106"/>
    <mergeCell ref="I106:U106"/>
    <mergeCell ref="V106:W106"/>
    <mergeCell ref="Z106:AE106"/>
    <mergeCell ref="AF106:AR106"/>
    <mergeCell ref="AS106:AT106"/>
    <mergeCell ref="AX106:BC106"/>
    <mergeCell ref="BD106:BP106"/>
    <mergeCell ref="BQ106:BR106"/>
    <mergeCell ref="BU106:BZ106"/>
    <mergeCell ref="CA106:CM106"/>
    <mergeCell ref="CN106:CO106"/>
    <mergeCell ref="CS106:CX106"/>
    <mergeCell ref="CY106:DK106"/>
    <mergeCell ref="DL106:DM106"/>
    <mergeCell ref="DP106:DU106"/>
    <mergeCell ref="FG108:FH108"/>
    <mergeCell ref="FK108:FP108"/>
    <mergeCell ref="FQ108:GC108"/>
    <mergeCell ref="ET106:FF106"/>
    <mergeCell ref="FG106:FH106"/>
    <mergeCell ref="FK106:FP106"/>
    <mergeCell ref="FQ106:GC106"/>
    <mergeCell ref="GD106:GE106"/>
    <mergeCell ref="GI106:GN106"/>
    <mergeCell ref="GO106:HA106"/>
    <mergeCell ref="HB106:HC106"/>
    <mergeCell ref="HF106:HK106"/>
    <mergeCell ref="HL106:HX106"/>
    <mergeCell ref="HY106:HZ106"/>
    <mergeCell ref="C107:H107"/>
    <mergeCell ref="I107:U107"/>
    <mergeCell ref="V107:W107"/>
    <mergeCell ref="Z107:AE107"/>
    <mergeCell ref="AF107:AR107"/>
    <mergeCell ref="AS107:AT107"/>
    <mergeCell ref="AX107:BC107"/>
    <mergeCell ref="BD107:BP107"/>
    <mergeCell ref="BQ107:BR107"/>
    <mergeCell ref="BU107:BZ107"/>
    <mergeCell ref="CA107:CM107"/>
    <mergeCell ref="CN107:CO107"/>
    <mergeCell ref="CS107:CX107"/>
    <mergeCell ref="CY107:DK107"/>
    <mergeCell ref="DL107:DM107"/>
    <mergeCell ref="DP107:DU107"/>
    <mergeCell ref="DV107:EH107"/>
    <mergeCell ref="EI107:EJ107"/>
    <mergeCell ref="FQ109:GC109"/>
    <mergeCell ref="GD109:GE109"/>
    <mergeCell ref="GI109:GN109"/>
    <mergeCell ref="FK107:FP107"/>
    <mergeCell ref="FQ107:GC107"/>
    <mergeCell ref="GD107:GE107"/>
    <mergeCell ref="GI107:GN107"/>
    <mergeCell ref="GO107:HA107"/>
    <mergeCell ref="HB107:HC107"/>
    <mergeCell ref="HF107:HK107"/>
    <mergeCell ref="HL107:HX107"/>
    <mergeCell ref="HY107:HZ107"/>
    <mergeCell ref="C108:H108"/>
    <mergeCell ref="I108:U108"/>
    <mergeCell ref="V108:W108"/>
    <mergeCell ref="Z108:AE108"/>
    <mergeCell ref="AF108:AR108"/>
    <mergeCell ref="AS108:AT108"/>
    <mergeCell ref="AX108:BC108"/>
    <mergeCell ref="BD108:BP108"/>
    <mergeCell ref="BQ108:BR108"/>
    <mergeCell ref="BU108:BZ108"/>
    <mergeCell ref="CA108:CM108"/>
    <mergeCell ref="CN108:CO108"/>
    <mergeCell ref="CS108:CX108"/>
    <mergeCell ref="CY108:DK108"/>
    <mergeCell ref="DL108:DM108"/>
    <mergeCell ref="DP108:DU108"/>
    <mergeCell ref="DV108:EH108"/>
    <mergeCell ref="EI108:EJ108"/>
    <mergeCell ref="EN108:ES108"/>
    <mergeCell ref="ET108:FF108"/>
    <mergeCell ref="GI110:GN110"/>
    <mergeCell ref="GO110:HA110"/>
    <mergeCell ref="HB110:HC110"/>
    <mergeCell ref="GD108:GE108"/>
    <mergeCell ref="GI108:GN108"/>
    <mergeCell ref="GO108:HA108"/>
    <mergeCell ref="HB108:HC108"/>
    <mergeCell ref="HF108:HK108"/>
    <mergeCell ref="HL108:HX108"/>
    <mergeCell ref="HY108:HZ108"/>
    <mergeCell ref="C109:H109"/>
    <mergeCell ref="I109:U109"/>
    <mergeCell ref="V109:W109"/>
    <mergeCell ref="Z109:AE109"/>
    <mergeCell ref="AF109:AR109"/>
    <mergeCell ref="AS109:AT109"/>
    <mergeCell ref="AX109:BC109"/>
    <mergeCell ref="BD109:BP109"/>
    <mergeCell ref="BQ109:BR109"/>
    <mergeCell ref="BU109:BZ109"/>
    <mergeCell ref="CA109:CM109"/>
    <mergeCell ref="CN109:CO109"/>
    <mergeCell ref="CS109:CX109"/>
    <mergeCell ref="CY109:DK109"/>
    <mergeCell ref="DL109:DM109"/>
    <mergeCell ref="DP109:DU109"/>
    <mergeCell ref="DV109:EH109"/>
    <mergeCell ref="EI109:EJ109"/>
    <mergeCell ref="EN109:ES109"/>
    <mergeCell ref="ET109:FF109"/>
    <mergeCell ref="FG109:FH109"/>
    <mergeCell ref="FK109:FP109"/>
    <mergeCell ref="HF110:HK110"/>
    <mergeCell ref="HL110:HX110"/>
    <mergeCell ref="HY110:HZ110"/>
    <mergeCell ref="GO109:HA109"/>
    <mergeCell ref="HB109:HC109"/>
    <mergeCell ref="HF109:HK109"/>
    <mergeCell ref="HL109:HX109"/>
    <mergeCell ref="HY109:HZ109"/>
    <mergeCell ref="C110:H110"/>
    <mergeCell ref="I110:U110"/>
    <mergeCell ref="V110:W110"/>
    <mergeCell ref="Z110:AE110"/>
    <mergeCell ref="AF110:AR110"/>
    <mergeCell ref="AS110:AT110"/>
    <mergeCell ref="AX110:BC110"/>
    <mergeCell ref="BD110:BP110"/>
    <mergeCell ref="BQ110:BR110"/>
    <mergeCell ref="BU110:BZ110"/>
    <mergeCell ref="CA110:CM110"/>
    <mergeCell ref="CN110:CO110"/>
    <mergeCell ref="CS110:CX110"/>
    <mergeCell ref="CY110:DK110"/>
    <mergeCell ref="DL110:DM110"/>
    <mergeCell ref="DP110:DU110"/>
    <mergeCell ref="DV110:EH110"/>
    <mergeCell ref="EI110:EJ110"/>
    <mergeCell ref="EN110:ES110"/>
    <mergeCell ref="ET110:FF110"/>
    <mergeCell ref="FG110:FH110"/>
    <mergeCell ref="FK110:FP110"/>
    <mergeCell ref="FQ110:GC110"/>
    <mergeCell ref="GD110:GE110"/>
  </mergeCells>
  <phoneticPr fontId="103"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4.9989318521683403E-2"/>
  </sheetPr>
  <dimension ref="A2:Y335"/>
  <sheetViews>
    <sheetView workbookViewId="0">
      <pane ySplit="2" topLeftCell="A66" activePane="bottomLeft" state="frozen"/>
      <selection pane="bottomLeft" activeCell="M78" sqref="M78"/>
    </sheetView>
  </sheetViews>
  <sheetFormatPr defaultColWidth="9" defaultRowHeight="16.5" customHeight="1" x14ac:dyDescent="0.25"/>
  <cols>
    <col min="1" max="2" width="2.36328125" style="83" customWidth="1"/>
    <col min="3" max="3" width="3.08984375" style="83" customWidth="1"/>
    <col min="4" max="4" width="10.6328125" style="83" customWidth="1"/>
    <col min="5" max="5" width="1.6328125" style="83" customWidth="1"/>
    <col min="6" max="6" width="3.08984375" style="83" customWidth="1"/>
    <col min="7" max="7" width="10.6328125" style="83" customWidth="1"/>
    <col min="8" max="8" width="1.6328125" style="83" customWidth="1"/>
    <col min="9" max="9" width="3.08984375" style="83" customWidth="1"/>
    <col min="10" max="10" width="10.6328125" style="83" customWidth="1"/>
    <col min="11" max="11" width="1.6328125" style="83" customWidth="1"/>
    <col min="12" max="12" width="3.08984375" style="83" customWidth="1"/>
    <col min="13" max="13" width="10.6328125" style="83" customWidth="1"/>
    <col min="14" max="14" width="1.6328125" style="83" customWidth="1"/>
    <col min="15" max="15" width="3.08984375" style="83" customWidth="1"/>
    <col min="16" max="16" width="10.6328125" style="83" customWidth="1"/>
    <col min="17" max="17" width="1.6328125" style="83" customWidth="1"/>
    <col min="18" max="18" width="3.08984375" style="83" customWidth="1"/>
    <col min="19" max="19" width="10.6328125" style="83" customWidth="1"/>
    <col min="20" max="20" width="1.6328125" style="83" customWidth="1"/>
    <col min="21" max="21" width="3.08984375" style="83" customWidth="1"/>
    <col min="22" max="22" width="10.6328125" style="83" customWidth="1"/>
    <col min="23" max="23" width="1.6328125" style="83" customWidth="1"/>
    <col min="24" max="24" width="3.08984375" style="83" customWidth="1"/>
    <col min="25" max="25" width="10.6328125" style="83" customWidth="1"/>
    <col min="26" max="16384" width="9" style="15"/>
  </cols>
  <sheetData>
    <row r="2" spans="3:25" ht="16.5" customHeight="1" x14ac:dyDescent="0.25">
      <c r="C2" s="518" t="s">
        <v>459</v>
      </c>
      <c r="D2" s="518"/>
      <c r="F2" s="518" t="s">
        <v>357</v>
      </c>
      <c r="G2" s="518"/>
      <c r="I2" s="518" t="s">
        <v>435</v>
      </c>
      <c r="J2" s="518"/>
      <c r="L2" s="518" t="s">
        <v>405</v>
      </c>
      <c r="M2" s="518"/>
      <c r="O2" s="518" t="s">
        <v>490</v>
      </c>
      <c r="P2" s="518"/>
      <c r="R2" s="518" t="s">
        <v>3099</v>
      </c>
      <c r="S2" s="518"/>
      <c r="U2" s="518" t="s">
        <v>469</v>
      </c>
      <c r="V2" s="518"/>
      <c r="X2" s="518" t="s">
        <v>378</v>
      </c>
      <c r="Y2" s="518"/>
    </row>
    <row r="3" spans="3:25" ht="16.5" customHeight="1" x14ac:dyDescent="0.25">
      <c r="C3" s="84">
        <v>0</v>
      </c>
      <c r="D3" s="85" t="s">
        <v>3100</v>
      </c>
      <c r="F3" s="84">
        <v>0</v>
      </c>
      <c r="G3" s="85" t="s">
        <v>3101</v>
      </c>
      <c r="I3" s="84">
        <v>0</v>
      </c>
      <c r="J3" s="85" t="s">
        <v>3100</v>
      </c>
      <c r="L3" s="84">
        <v>0</v>
      </c>
      <c r="M3" s="85" t="s">
        <v>3102</v>
      </c>
      <c r="O3" s="84">
        <v>0</v>
      </c>
      <c r="P3" s="85" t="s">
        <v>3103</v>
      </c>
      <c r="R3" s="84">
        <v>0</v>
      </c>
      <c r="S3" s="85" t="s">
        <v>3103</v>
      </c>
      <c r="U3" s="84">
        <v>1</v>
      </c>
      <c r="V3" s="85" t="s">
        <v>3104</v>
      </c>
      <c r="X3" s="84">
        <v>1</v>
      </c>
      <c r="Y3" s="85" t="s">
        <v>3105</v>
      </c>
    </row>
    <row r="4" spans="3:25" ht="16.5" customHeight="1" x14ac:dyDescent="0.25">
      <c r="C4" s="84">
        <v>0</v>
      </c>
      <c r="D4" s="85" t="s">
        <v>3103</v>
      </c>
      <c r="F4" s="84">
        <v>0</v>
      </c>
      <c r="G4" s="85" t="s">
        <v>3106</v>
      </c>
      <c r="I4" s="84">
        <v>0</v>
      </c>
      <c r="J4" s="85" t="s">
        <v>3103</v>
      </c>
      <c r="L4" s="84">
        <v>0</v>
      </c>
      <c r="M4" s="85" t="s">
        <v>3107</v>
      </c>
      <c r="O4" s="84">
        <v>0</v>
      </c>
      <c r="P4" s="85" t="s">
        <v>3108</v>
      </c>
      <c r="R4" s="84">
        <v>0</v>
      </c>
      <c r="S4" s="85" t="s">
        <v>3109</v>
      </c>
      <c r="U4" s="84">
        <v>1</v>
      </c>
      <c r="V4" s="85" t="s">
        <v>3110</v>
      </c>
      <c r="X4" s="84">
        <v>1</v>
      </c>
      <c r="Y4" s="85" t="s">
        <v>3111</v>
      </c>
    </row>
    <row r="5" spans="3:25" ht="16.5" customHeight="1" x14ac:dyDescent="0.25">
      <c r="C5" s="84">
        <v>0</v>
      </c>
      <c r="D5" s="85" t="s">
        <v>3108</v>
      </c>
      <c r="F5" s="84">
        <v>0</v>
      </c>
      <c r="G5" s="85" t="s">
        <v>3112</v>
      </c>
      <c r="I5" s="84">
        <v>0</v>
      </c>
      <c r="J5" s="85" t="s">
        <v>3108</v>
      </c>
      <c r="L5" s="84">
        <v>0</v>
      </c>
      <c r="M5" s="85" t="s">
        <v>3113</v>
      </c>
      <c r="O5" s="84">
        <v>0</v>
      </c>
      <c r="P5" s="85" t="s">
        <v>3102</v>
      </c>
      <c r="R5" s="84">
        <v>0</v>
      </c>
      <c r="S5" s="85" t="s">
        <v>3114</v>
      </c>
      <c r="U5" s="84">
        <v>1</v>
      </c>
      <c r="V5" s="85" t="s">
        <v>3115</v>
      </c>
      <c r="X5" s="84">
        <v>1</v>
      </c>
      <c r="Y5" s="85" t="s">
        <v>3116</v>
      </c>
    </row>
    <row r="6" spans="3:25" ht="16.5" customHeight="1" x14ac:dyDescent="0.25">
      <c r="C6" s="84">
        <v>0</v>
      </c>
      <c r="D6" s="85" t="s">
        <v>3102</v>
      </c>
      <c r="F6" s="84">
        <v>0</v>
      </c>
      <c r="G6" s="85" t="s">
        <v>3117</v>
      </c>
      <c r="I6" s="84">
        <v>0</v>
      </c>
      <c r="J6" s="85" t="s">
        <v>3102</v>
      </c>
      <c r="L6" s="84">
        <v>0</v>
      </c>
      <c r="M6" s="85" t="s">
        <v>3118</v>
      </c>
      <c r="O6" s="84">
        <v>0</v>
      </c>
      <c r="P6" s="85" t="s">
        <v>3107</v>
      </c>
      <c r="R6" s="84">
        <v>0</v>
      </c>
      <c r="S6" s="85" t="s">
        <v>3119</v>
      </c>
      <c r="U6" s="84">
        <v>1</v>
      </c>
      <c r="V6" s="85" t="s">
        <v>3120</v>
      </c>
      <c r="X6" s="84">
        <v>1</v>
      </c>
      <c r="Y6" s="85" t="s">
        <v>3121</v>
      </c>
    </row>
    <row r="7" spans="3:25" ht="16.5" customHeight="1" x14ac:dyDescent="0.25">
      <c r="C7" s="84">
        <v>0</v>
      </c>
      <c r="D7" s="85" t="s">
        <v>3107</v>
      </c>
      <c r="F7" s="84">
        <v>0</v>
      </c>
      <c r="G7" s="85" t="s">
        <v>3122</v>
      </c>
      <c r="I7" s="84">
        <v>0</v>
      </c>
      <c r="J7" s="85" t="s">
        <v>3107</v>
      </c>
      <c r="L7" s="84">
        <v>0</v>
      </c>
      <c r="M7" s="85" t="s">
        <v>3123</v>
      </c>
      <c r="O7" s="84">
        <v>0</v>
      </c>
      <c r="P7" s="85" t="s">
        <v>3113</v>
      </c>
      <c r="R7" s="84">
        <v>0</v>
      </c>
      <c r="S7" s="85" t="s">
        <v>3106</v>
      </c>
      <c r="U7" s="84">
        <v>1</v>
      </c>
      <c r="V7" s="85" t="s">
        <v>3124</v>
      </c>
      <c r="X7" s="84">
        <v>1</v>
      </c>
      <c r="Y7" s="85" t="s">
        <v>3125</v>
      </c>
    </row>
    <row r="8" spans="3:25" ht="16.5" customHeight="1" x14ac:dyDescent="0.25">
      <c r="C8" s="84">
        <v>0</v>
      </c>
      <c r="D8" s="85" t="s">
        <v>3113</v>
      </c>
      <c r="F8" s="84">
        <v>0</v>
      </c>
      <c r="G8" s="85" t="s">
        <v>3126</v>
      </c>
      <c r="I8" s="84">
        <v>0</v>
      </c>
      <c r="J8" s="85" t="s">
        <v>3113</v>
      </c>
      <c r="L8" s="84">
        <v>0</v>
      </c>
      <c r="M8" s="85" t="s">
        <v>3101</v>
      </c>
      <c r="O8" s="84">
        <v>0</v>
      </c>
      <c r="P8" s="85" t="s">
        <v>3123</v>
      </c>
      <c r="R8" s="84">
        <v>0</v>
      </c>
      <c r="S8" s="85" t="s">
        <v>3127</v>
      </c>
      <c r="U8" s="84">
        <v>1</v>
      </c>
      <c r="V8" s="85" t="s">
        <v>3111</v>
      </c>
      <c r="X8" s="84">
        <v>1</v>
      </c>
      <c r="Y8" s="85" t="s">
        <v>3128</v>
      </c>
    </row>
    <row r="9" spans="3:25" ht="16.5" customHeight="1" x14ac:dyDescent="0.25">
      <c r="C9" s="84">
        <v>0</v>
      </c>
      <c r="D9" s="85" t="s">
        <v>3123</v>
      </c>
      <c r="F9" s="84">
        <v>0</v>
      </c>
      <c r="G9" s="85" t="s">
        <v>3129</v>
      </c>
      <c r="I9" s="84">
        <v>0</v>
      </c>
      <c r="J9" s="85" t="s">
        <v>3123</v>
      </c>
      <c r="L9" s="84">
        <v>0</v>
      </c>
      <c r="M9" s="85" t="s">
        <v>3114</v>
      </c>
      <c r="O9" s="84">
        <v>0</v>
      </c>
      <c r="P9" s="85" t="s">
        <v>3109</v>
      </c>
      <c r="R9" s="84">
        <v>0</v>
      </c>
      <c r="S9" s="85" t="s">
        <v>3130</v>
      </c>
      <c r="U9" s="84">
        <v>1</v>
      </c>
      <c r="V9" s="85" t="s">
        <v>3116</v>
      </c>
      <c r="X9" s="84">
        <v>1</v>
      </c>
      <c r="Y9" s="85" t="s">
        <v>3131</v>
      </c>
    </row>
    <row r="10" spans="3:25" ht="16.5" customHeight="1" x14ac:dyDescent="0.25">
      <c r="C10" s="84">
        <v>0</v>
      </c>
      <c r="D10" s="85" t="s">
        <v>3109</v>
      </c>
      <c r="F10" s="84">
        <v>0</v>
      </c>
      <c r="G10" s="85" t="s">
        <v>3132</v>
      </c>
      <c r="I10" s="84">
        <v>0</v>
      </c>
      <c r="J10" s="85" t="s">
        <v>3109</v>
      </c>
      <c r="L10" s="84">
        <v>0</v>
      </c>
      <c r="M10" s="85" t="s">
        <v>3133</v>
      </c>
      <c r="O10" s="84">
        <v>0</v>
      </c>
      <c r="P10" s="85" t="s">
        <v>3134</v>
      </c>
      <c r="R10" s="84">
        <v>0</v>
      </c>
      <c r="S10" s="85" t="s">
        <v>3135</v>
      </c>
      <c r="U10" s="84">
        <v>1</v>
      </c>
      <c r="V10" s="85" t="s">
        <v>3136</v>
      </c>
      <c r="X10" s="84">
        <v>1</v>
      </c>
      <c r="Y10" s="85" t="s">
        <v>3137</v>
      </c>
    </row>
    <row r="11" spans="3:25" ht="16.5" customHeight="1" x14ac:dyDescent="0.25">
      <c r="C11" s="84">
        <v>0</v>
      </c>
      <c r="D11" s="85" t="s">
        <v>3138</v>
      </c>
      <c r="F11" s="84">
        <v>0</v>
      </c>
      <c r="G11" s="85" t="s">
        <v>3139</v>
      </c>
      <c r="I11" s="84">
        <v>0</v>
      </c>
      <c r="J11" s="85" t="s">
        <v>3138</v>
      </c>
      <c r="L11" s="84">
        <v>0</v>
      </c>
      <c r="M11" s="85" t="s">
        <v>3140</v>
      </c>
      <c r="O11" s="84">
        <v>0</v>
      </c>
      <c r="P11" s="85" t="s">
        <v>3114</v>
      </c>
      <c r="R11" s="84">
        <v>0</v>
      </c>
      <c r="S11" s="85" t="s">
        <v>3141</v>
      </c>
      <c r="U11" s="84">
        <v>1</v>
      </c>
      <c r="V11" s="85" t="s">
        <v>3142</v>
      </c>
      <c r="X11" s="84">
        <v>1</v>
      </c>
      <c r="Y11" s="85" t="s">
        <v>3143</v>
      </c>
    </row>
    <row r="12" spans="3:25" ht="16.5" customHeight="1" x14ac:dyDescent="0.25">
      <c r="C12" s="84">
        <v>0</v>
      </c>
      <c r="D12" s="85" t="s">
        <v>3144</v>
      </c>
      <c r="F12" s="84">
        <v>1</v>
      </c>
      <c r="G12" s="85" t="s">
        <v>3111</v>
      </c>
      <c r="I12" s="84">
        <v>0</v>
      </c>
      <c r="J12" s="85" t="s">
        <v>3144</v>
      </c>
      <c r="L12" s="84">
        <v>0</v>
      </c>
      <c r="M12" s="85" t="s">
        <v>3127</v>
      </c>
      <c r="O12" s="84">
        <v>0</v>
      </c>
      <c r="P12" s="85" t="s">
        <v>3145</v>
      </c>
      <c r="R12" s="84">
        <v>0</v>
      </c>
      <c r="S12" s="85" t="s">
        <v>3146</v>
      </c>
      <c r="U12" s="84">
        <v>1</v>
      </c>
      <c r="V12" s="85" t="s">
        <v>3147</v>
      </c>
      <c r="X12" s="84">
        <v>1</v>
      </c>
      <c r="Y12" s="85" t="s">
        <v>3148</v>
      </c>
    </row>
    <row r="13" spans="3:25" ht="16.5" customHeight="1" x14ac:dyDescent="0.25">
      <c r="C13" s="84">
        <v>0</v>
      </c>
      <c r="D13" s="85" t="s">
        <v>3149</v>
      </c>
      <c r="F13" s="84">
        <v>1</v>
      </c>
      <c r="G13" s="85" t="s">
        <v>3116</v>
      </c>
      <c r="I13" s="84">
        <v>0</v>
      </c>
      <c r="J13" s="85" t="s">
        <v>3149</v>
      </c>
      <c r="L13" s="84">
        <v>0</v>
      </c>
      <c r="M13" s="85" t="s">
        <v>3129</v>
      </c>
      <c r="O13" s="84">
        <v>0</v>
      </c>
      <c r="P13" s="85" t="s">
        <v>3150</v>
      </c>
      <c r="R13" s="84">
        <v>0</v>
      </c>
      <c r="S13" s="85" t="s">
        <v>3151</v>
      </c>
      <c r="U13" s="84">
        <v>1</v>
      </c>
      <c r="V13" s="85" t="s">
        <v>3152</v>
      </c>
      <c r="X13" s="84">
        <v>1</v>
      </c>
      <c r="Y13" s="85" t="s">
        <v>3153</v>
      </c>
    </row>
    <row r="14" spans="3:25" ht="16.5" customHeight="1" x14ac:dyDescent="0.25">
      <c r="C14" s="84">
        <v>0</v>
      </c>
      <c r="D14" s="85" t="s">
        <v>3114</v>
      </c>
      <c r="F14" s="84">
        <v>1</v>
      </c>
      <c r="G14" s="85" t="s">
        <v>3154</v>
      </c>
      <c r="I14" s="84">
        <v>0</v>
      </c>
      <c r="J14" s="85" t="s">
        <v>3114</v>
      </c>
      <c r="L14" s="84">
        <v>0</v>
      </c>
      <c r="M14" s="85" t="s">
        <v>3132</v>
      </c>
      <c r="O14" s="84">
        <v>0</v>
      </c>
      <c r="P14" s="85" t="s">
        <v>3155</v>
      </c>
      <c r="R14" s="84">
        <v>0</v>
      </c>
      <c r="S14" s="85" t="s">
        <v>3156</v>
      </c>
      <c r="U14" s="84">
        <v>1</v>
      </c>
      <c r="V14" s="85" t="s">
        <v>3157</v>
      </c>
      <c r="X14" s="84">
        <v>1</v>
      </c>
      <c r="Y14" s="85" t="s">
        <v>3158</v>
      </c>
    </row>
    <row r="15" spans="3:25" ht="16.5" customHeight="1" x14ac:dyDescent="0.25">
      <c r="C15" s="84">
        <v>0</v>
      </c>
      <c r="D15" s="85" t="s">
        <v>3119</v>
      </c>
      <c r="F15" s="84">
        <v>1</v>
      </c>
      <c r="G15" s="85" t="s">
        <v>3159</v>
      </c>
      <c r="I15" s="84">
        <v>0</v>
      </c>
      <c r="J15" s="85" t="s">
        <v>3119</v>
      </c>
      <c r="L15" s="84">
        <v>0</v>
      </c>
      <c r="M15" s="85" t="s">
        <v>3160</v>
      </c>
      <c r="O15" s="84">
        <v>0</v>
      </c>
      <c r="P15" s="85" t="s">
        <v>3133</v>
      </c>
      <c r="R15" s="84">
        <v>0</v>
      </c>
      <c r="S15" s="85" t="s">
        <v>3132</v>
      </c>
      <c r="U15" s="84">
        <v>1</v>
      </c>
      <c r="V15" s="85" t="s">
        <v>3161</v>
      </c>
      <c r="X15" s="84">
        <v>1</v>
      </c>
      <c r="Y15" s="85" t="s">
        <v>3162</v>
      </c>
    </row>
    <row r="16" spans="3:25" ht="16.5" customHeight="1" x14ac:dyDescent="0.25">
      <c r="C16" s="84">
        <v>0</v>
      </c>
      <c r="D16" s="85" t="s">
        <v>3106</v>
      </c>
      <c r="F16" s="84">
        <v>1</v>
      </c>
      <c r="G16" s="85" t="s">
        <v>3143</v>
      </c>
      <c r="I16" s="84">
        <v>0</v>
      </c>
      <c r="J16" s="85" t="s">
        <v>3106</v>
      </c>
      <c r="L16" s="84">
        <v>0</v>
      </c>
      <c r="M16" s="85" t="s">
        <v>3163</v>
      </c>
      <c r="O16" s="84">
        <v>0</v>
      </c>
      <c r="P16" s="85" t="s">
        <v>3140</v>
      </c>
      <c r="R16" s="84">
        <v>1</v>
      </c>
      <c r="S16" s="85" t="s">
        <v>3164</v>
      </c>
      <c r="U16" s="84">
        <v>1</v>
      </c>
      <c r="V16" s="85" t="s">
        <v>3165</v>
      </c>
      <c r="X16" s="84">
        <v>1</v>
      </c>
      <c r="Y16" s="85" t="s">
        <v>3166</v>
      </c>
    </row>
    <row r="17" spans="3:25" ht="16.5" customHeight="1" x14ac:dyDescent="0.25">
      <c r="C17" s="84">
        <v>0</v>
      </c>
      <c r="D17" s="85" t="s">
        <v>3145</v>
      </c>
      <c r="F17" s="84">
        <v>1</v>
      </c>
      <c r="G17" s="85" t="s">
        <v>3148</v>
      </c>
      <c r="I17" s="84">
        <v>0</v>
      </c>
      <c r="J17" s="85" t="s">
        <v>3145</v>
      </c>
      <c r="L17" s="84">
        <v>0</v>
      </c>
      <c r="M17" s="85" t="s">
        <v>3167</v>
      </c>
      <c r="O17" s="84">
        <v>0</v>
      </c>
      <c r="P17" s="85" t="s">
        <v>3127</v>
      </c>
      <c r="R17" s="84">
        <v>1</v>
      </c>
      <c r="S17" s="85" t="s">
        <v>3168</v>
      </c>
      <c r="U17" s="84">
        <v>1</v>
      </c>
      <c r="V17" s="85" t="s">
        <v>3169</v>
      </c>
      <c r="X17" s="84">
        <v>1</v>
      </c>
      <c r="Y17" s="85" t="s">
        <v>3152</v>
      </c>
    </row>
    <row r="18" spans="3:25" ht="16.5" customHeight="1" x14ac:dyDescent="0.25">
      <c r="C18" s="84">
        <v>0</v>
      </c>
      <c r="D18" s="85" t="s">
        <v>3150</v>
      </c>
      <c r="F18" s="84">
        <v>1</v>
      </c>
      <c r="G18" s="85" t="s">
        <v>3153</v>
      </c>
      <c r="I18" s="84">
        <v>0</v>
      </c>
      <c r="J18" s="85" t="s">
        <v>3150</v>
      </c>
      <c r="L18" s="84">
        <v>0</v>
      </c>
      <c r="M18" s="85" t="s">
        <v>3170</v>
      </c>
      <c r="O18" s="84">
        <v>0</v>
      </c>
      <c r="P18" s="85" t="s">
        <v>3171</v>
      </c>
      <c r="R18" s="84">
        <v>1</v>
      </c>
      <c r="S18" s="85" t="s">
        <v>3172</v>
      </c>
      <c r="U18" s="84">
        <v>1</v>
      </c>
      <c r="V18" s="85" t="s">
        <v>3173</v>
      </c>
      <c r="X18" s="84">
        <v>1</v>
      </c>
      <c r="Y18" s="85" t="s">
        <v>3174</v>
      </c>
    </row>
    <row r="19" spans="3:25" ht="16.5" customHeight="1" x14ac:dyDescent="0.25">
      <c r="C19" s="84">
        <v>0</v>
      </c>
      <c r="D19" s="85" t="s">
        <v>3155</v>
      </c>
      <c r="F19" s="84">
        <v>1</v>
      </c>
      <c r="G19" s="85" t="s">
        <v>3158</v>
      </c>
      <c r="I19" s="84">
        <v>0</v>
      </c>
      <c r="J19" s="85" t="s">
        <v>3155</v>
      </c>
      <c r="L19" s="84">
        <v>0</v>
      </c>
      <c r="M19" s="85" t="s">
        <v>3175</v>
      </c>
      <c r="O19" s="84">
        <v>0</v>
      </c>
      <c r="P19" s="85" t="s">
        <v>3122</v>
      </c>
      <c r="R19" s="84">
        <v>1</v>
      </c>
      <c r="S19" s="85" t="s">
        <v>3176</v>
      </c>
      <c r="U19" s="84">
        <v>1</v>
      </c>
      <c r="V19" s="85" t="s">
        <v>3157</v>
      </c>
      <c r="X19" s="84">
        <v>2</v>
      </c>
      <c r="Y19" s="85" t="s">
        <v>3177</v>
      </c>
    </row>
    <row r="20" spans="3:25" ht="16.5" customHeight="1" x14ac:dyDescent="0.25">
      <c r="C20" s="84">
        <v>0</v>
      </c>
      <c r="D20" s="85" t="s">
        <v>3133</v>
      </c>
      <c r="F20" s="84">
        <v>1</v>
      </c>
      <c r="G20" s="85" t="s">
        <v>3162</v>
      </c>
      <c r="I20" s="84">
        <v>0</v>
      </c>
      <c r="J20" s="85" t="s">
        <v>3133</v>
      </c>
      <c r="L20" s="84">
        <v>0</v>
      </c>
      <c r="M20" s="85" t="s">
        <v>3178</v>
      </c>
      <c r="O20" s="84">
        <v>0</v>
      </c>
      <c r="P20" s="85" t="s">
        <v>3130</v>
      </c>
      <c r="R20" s="84">
        <v>1</v>
      </c>
      <c r="S20" s="85" t="s">
        <v>3179</v>
      </c>
      <c r="U20" s="84">
        <v>1</v>
      </c>
      <c r="V20" s="85" t="s">
        <v>3180</v>
      </c>
      <c r="X20" s="84">
        <v>2</v>
      </c>
      <c r="Y20" s="85" t="s">
        <v>3181</v>
      </c>
    </row>
    <row r="21" spans="3:25" ht="16.5" customHeight="1" x14ac:dyDescent="0.25">
      <c r="C21" s="84">
        <v>0</v>
      </c>
      <c r="D21" s="85" t="s">
        <v>3140</v>
      </c>
      <c r="F21" s="84">
        <v>1</v>
      </c>
      <c r="G21" s="85" t="s">
        <v>3166</v>
      </c>
      <c r="I21" s="84">
        <v>0</v>
      </c>
      <c r="J21" s="85" t="s">
        <v>3140</v>
      </c>
      <c r="L21" s="84">
        <v>0</v>
      </c>
      <c r="M21" s="85" t="s">
        <v>3182</v>
      </c>
      <c r="O21" s="84">
        <v>0</v>
      </c>
      <c r="P21" s="85" t="s">
        <v>3135</v>
      </c>
      <c r="R21" s="84">
        <v>1</v>
      </c>
      <c r="S21" s="85" t="s">
        <v>3183</v>
      </c>
      <c r="U21" s="84">
        <v>1</v>
      </c>
      <c r="V21" s="85" t="s">
        <v>3184</v>
      </c>
      <c r="X21" s="84">
        <v>2</v>
      </c>
      <c r="Y21" s="85" t="s">
        <v>3185</v>
      </c>
    </row>
    <row r="22" spans="3:25" ht="16.5" customHeight="1" x14ac:dyDescent="0.25">
      <c r="C22" s="84">
        <v>0</v>
      </c>
      <c r="D22" s="85" t="s">
        <v>3127</v>
      </c>
      <c r="F22" s="84">
        <v>1</v>
      </c>
      <c r="G22" s="85" t="s">
        <v>3152</v>
      </c>
      <c r="I22" s="84">
        <v>0</v>
      </c>
      <c r="J22" s="85" t="s">
        <v>3127</v>
      </c>
      <c r="L22" s="84">
        <v>0</v>
      </c>
      <c r="M22" s="85" t="s">
        <v>3186</v>
      </c>
      <c r="O22" s="84">
        <v>0</v>
      </c>
      <c r="P22" s="85" t="s">
        <v>3146</v>
      </c>
      <c r="R22" s="84">
        <v>1</v>
      </c>
      <c r="S22" s="85" t="s">
        <v>3187</v>
      </c>
      <c r="U22" s="84">
        <v>2</v>
      </c>
      <c r="V22" s="85" t="s">
        <v>3188</v>
      </c>
      <c r="X22" s="84">
        <v>2</v>
      </c>
      <c r="Y22" s="85" t="s">
        <v>3189</v>
      </c>
    </row>
    <row r="23" spans="3:25" ht="16.5" customHeight="1" x14ac:dyDescent="0.25">
      <c r="C23" s="84">
        <v>0</v>
      </c>
      <c r="D23" s="85" t="s">
        <v>3171</v>
      </c>
      <c r="F23" s="84">
        <v>1</v>
      </c>
      <c r="G23" s="85" t="s">
        <v>3174</v>
      </c>
      <c r="I23" s="84">
        <v>0</v>
      </c>
      <c r="J23" s="85" t="s">
        <v>3171</v>
      </c>
      <c r="L23" s="84">
        <v>0</v>
      </c>
      <c r="M23" s="85" t="s">
        <v>3190</v>
      </c>
      <c r="O23" s="84">
        <v>0</v>
      </c>
      <c r="P23" s="85" t="s">
        <v>3151</v>
      </c>
      <c r="R23" s="84">
        <v>1</v>
      </c>
      <c r="S23" s="85" t="s">
        <v>3191</v>
      </c>
      <c r="U23" s="84">
        <v>2</v>
      </c>
      <c r="V23" s="85" t="s">
        <v>3192</v>
      </c>
      <c r="X23" s="84">
        <v>2</v>
      </c>
      <c r="Y23" s="85" t="s">
        <v>3193</v>
      </c>
    </row>
    <row r="24" spans="3:25" ht="16.5" customHeight="1" x14ac:dyDescent="0.25">
      <c r="C24" s="84">
        <v>0</v>
      </c>
      <c r="D24" s="85" t="s">
        <v>3122</v>
      </c>
      <c r="F24" s="84">
        <v>1</v>
      </c>
      <c r="G24" s="85" t="s">
        <v>3194</v>
      </c>
      <c r="I24" s="84">
        <v>0</v>
      </c>
      <c r="J24" s="85" t="s">
        <v>3130</v>
      </c>
      <c r="L24" s="84">
        <v>0</v>
      </c>
      <c r="M24" s="85" t="s">
        <v>3195</v>
      </c>
      <c r="O24" s="84">
        <v>0</v>
      </c>
      <c r="P24" s="85" t="s">
        <v>3160</v>
      </c>
      <c r="R24" s="84">
        <v>1</v>
      </c>
      <c r="S24" s="85" t="s">
        <v>3196</v>
      </c>
      <c r="U24" s="84">
        <v>2</v>
      </c>
      <c r="V24" s="85" t="s">
        <v>3181</v>
      </c>
      <c r="X24" s="84">
        <v>2</v>
      </c>
      <c r="Y24" s="85" t="s">
        <v>3197</v>
      </c>
    </row>
    <row r="25" spans="3:25" ht="16.5" customHeight="1" x14ac:dyDescent="0.25">
      <c r="C25" s="84">
        <v>0</v>
      </c>
      <c r="D25" s="85" t="s">
        <v>3130</v>
      </c>
      <c r="F25" s="84">
        <v>1</v>
      </c>
      <c r="G25" s="85" t="s">
        <v>3198</v>
      </c>
      <c r="I25" s="84">
        <v>0</v>
      </c>
      <c r="J25" s="85" t="s">
        <v>3135</v>
      </c>
      <c r="L25" s="84">
        <v>0</v>
      </c>
      <c r="M25" s="85" t="s">
        <v>3199</v>
      </c>
      <c r="O25" s="84">
        <v>0</v>
      </c>
      <c r="P25" s="85" t="s">
        <v>3163</v>
      </c>
      <c r="R25" s="84">
        <v>1</v>
      </c>
      <c r="S25" s="85" t="s">
        <v>3105</v>
      </c>
      <c r="U25" s="84">
        <v>2</v>
      </c>
      <c r="V25" s="85" t="s">
        <v>3185</v>
      </c>
      <c r="X25" s="84">
        <v>2</v>
      </c>
      <c r="Y25" s="85" t="s">
        <v>3200</v>
      </c>
    </row>
    <row r="26" spans="3:25" ht="16.5" customHeight="1" x14ac:dyDescent="0.25">
      <c r="C26" s="84">
        <v>0</v>
      </c>
      <c r="D26" s="85" t="s">
        <v>3135</v>
      </c>
      <c r="F26" s="84">
        <v>1</v>
      </c>
      <c r="G26" s="85" t="s">
        <v>3201</v>
      </c>
      <c r="I26" s="84">
        <v>0</v>
      </c>
      <c r="J26" s="85" t="s">
        <v>3146</v>
      </c>
      <c r="L26" s="84">
        <v>0</v>
      </c>
      <c r="M26" s="85" t="s">
        <v>3202</v>
      </c>
      <c r="O26" s="84">
        <v>1</v>
      </c>
      <c r="P26" s="85" t="s">
        <v>3203</v>
      </c>
      <c r="R26" s="84">
        <v>1</v>
      </c>
      <c r="S26" s="85" t="s">
        <v>3111</v>
      </c>
      <c r="U26" s="84">
        <v>2</v>
      </c>
      <c r="V26" s="85" t="s">
        <v>3204</v>
      </c>
      <c r="X26" s="84">
        <v>2</v>
      </c>
      <c r="Y26" s="85" t="s">
        <v>3205</v>
      </c>
    </row>
    <row r="27" spans="3:25" ht="16.5" customHeight="1" x14ac:dyDescent="0.25">
      <c r="C27" s="84">
        <v>0</v>
      </c>
      <c r="D27" s="85" t="s">
        <v>3146</v>
      </c>
      <c r="F27" s="84">
        <v>1</v>
      </c>
      <c r="G27" s="85" t="s">
        <v>3206</v>
      </c>
      <c r="I27" s="84">
        <v>0</v>
      </c>
      <c r="J27" s="85" t="s">
        <v>3151</v>
      </c>
      <c r="L27" s="84">
        <v>0</v>
      </c>
      <c r="M27" s="85" t="s">
        <v>3207</v>
      </c>
      <c r="O27" s="84">
        <v>1</v>
      </c>
      <c r="P27" s="85" t="s">
        <v>3208</v>
      </c>
      <c r="R27" s="84">
        <v>1</v>
      </c>
      <c r="S27" s="85" t="s">
        <v>3116</v>
      </c>
      <c r="U27" s="84">
        <v>2</v>
      </c>
      <c r="V27" s="85" t="s">
        <v>3209</v>
      </c>
      <c r="X27" s="84">
        <v>3</v>
      </c>
      <c r="Y27" s="85" t="s">
        <v>3210</v>
      </c>
    </row>
    <row r="28" spans="3:25" ht="16.5" customHeight="1" x14ac:dyDescent="0.25">
      <c r="C28" s="84">
        <v>0</v>
      </c>
      <c r="D28" s="85" t="s">
        <v>3151</v>
      </c>
      <c r="F28" s="84">
        <v>2</v>
      </c>
      <c r="G28" s="85" t="s">
        <v>3192</v>
      </c>
      <c r="I28" s="84">
        <v>0</v>
      </c>
      <c r="J28" s="85" t="s">
        <v>3156</v>
      </c>
      <c r="L28" s="84">
        <v>0</v>
      </c>
      <c r="M28" s="85" t="s">
        <v>3211</v>
      </c>
      <c r="O28" s="84">
        <v>1</v>
      </c>
      <c r="P28" s="85" t="s">
        <v>3212</v>
      </c>
      <c r="R28" s="84">
        <v>1</v>
      </c>
      <c r="S28" s="85" t="s">
        <v>3154</v>
      </c>
      <c r="U28" s="84">
        <v>2</v>
      </c>
      <c r="V28" s="85" t="s">
        <v>3213</v>
      </c>
      <c r="X28" s="84">
        <v>3</v>
      </c>
      <c r="Y28" s="85" t="s">
        <v>3214</v>
      </c>
    </row>
    <row r="29" spans="3:25" ht="16.5" customHeight="1" x14ac:dyDescent="0.25">
      <c r="C29" s="84">
        <v>0</v>
      </c>
      <c r="D29" s="85" t="s">
        <v>3156</v>
      </c>
      <c r="F29" s="84">
        <v>2</v>
      </c>
      <c r="G29" s="85" t="s">
        <v>3215</v>
      </c>
      <c r="I29" s="84">
        <v>0</v>
      </c>
      <c r="J29" s="85" t="s">
        <v>3132</v>
      </c>
      <c r="L29" s="84">
        <v>1</v>
      </c>
      <c r="M29" s="85" t="s">
        <v>3164</v>
      </c>
      <c r="O29" s="84">
        <v>1</v>
      </c>
      <c r="P29" s="85" t="s">
        <v>3216</v>
      </c>
      <c r="R29" s="84">
        <v>1</v>
      </c>
      <c r="S29" s="85" t="s">
        <v>3159</v>
      </c>
      <c r="U29" s="84">
        <v>2</v>
      </c>
      <c r="V29" s="85" t="s">
        <v>3205</v>
      </c>
      <c r="X29" s="84">
        <v>3</v>
      </c>
      <c r="Y29" s="85" t="s">
        <v>3217</v>
      </c>
    </row>
    <row r="30" spans="3:25" ht="16.5" customHeight="1" x14ac:dyDescent="0.25">
      <c r="C30" s="84">
        <v>0</v>
      </c>
      <c r="D30" s="85" t="s">
        <v>3132</v>
      </c>
      <c r="F30" s="84">
        <v>2</v>
      </c>
      <c r="G30" s="85" t="s">
        <v>3177</v>
      </c>
      <c r="I30" s="84">
        <v>0</v>
      </c>
      <c r="J30" s="85" t="s">
        <v>3167</v>
      </c>
      <c r="L30" s="84">
        <v>1</v>
      </c>
      <c r="M30" s="85" t="s">
        <v>3168</v>
      </c>
      <c r="O30" s="84">
        <v>1</v>
      </c>
      <c r="P30" s="85" t="s">
        <v>3218</v>
      </c>
      <c r="R30" s="84">
        <v>1</v>
      </c>
      <c r="S30" s="85" t="s">
        <v>3219</v>
      </c>
      <c r="U30" s="84">
        <v>2</v>
      </c>
      <c r="V30" s="85" t="s">
        <v>3220</v>
      </c>
      <c r="X30" s="84">
        <v>3</v>
      </c>
      <c r="Y30" s="85" t="s">
        <v>3221</v>
      </c>
    </row>
    <row r="31" spans="3:25" ht="16.5" customHeight="1" x14ac:dyDescent="0.25">
      <c r="C31" s="84">
        <v>0</v>
      </c>
      <c r="D31" s="85" t="s">
        <v>3167</v>
      </c>
      <c r="F31" s="84">
        <v>2</v>
      </c>
      <c r="G31" s="85" t="s">
        <v>3222</v>
      </c>
      <c r="I31" s="84">
        <v>0</v>
      </c>
      <c r="J31" s="85" t="s">
        <v>3170</v>
      </c>
      <c r="L31" s="84">
        <v>1</v>
      </c>
      <c r="M31" s="85" t="s">
        <v>3111</v>
      </c>
      <c r="O31" s="84">
        <v>1</v>
      </c>
      <c r="P31" s="85" t="s">
        <v>3223</v>
      </c>
      <c r="R31" s="84">
        <v>1</v>
      </c>
      <c r="S31" s="85" t="s">
        <v>3224</v>
      </c>
      <c r="U31" s="84">
        <v>2</v>
      </c>
      <c r="V31" s="85" t="s">
        <v>261</v>
      </c>
      <c r="X31" s="84">
        <v>3</v>
      </c>
      <c r="Y31" s="85" t="s">
        <v>3225</v>
      </c>
    </row>
    <row r="32" spans="3:25" ht="16.5" customHeight="1" x14ac:dyDescent="0.25">
      <c r="C32" s="84">
        <v>0</v>
      </c>
      <c r="D32" s="85" t="s">
        <v>3170</v>
      </c>
      <c r="F32" s="84">
        <v>2</v>
      </c>
      <c r="G32" s="85" t="s">
        <v>3226</v>
      </c>
      <c r="I32" s="84">
        <v>0</v>
      </c>
      <c r="J32" s="85" t="s">
        <v>3175</v>
      </c>
      <c r="L32" s="84">
        <v>1</v>
      </c>
      <c r="M32" s="85" t="s">
        <v>3116</v>
      </c>
      <c r="O32" s="84">
        <v>1</v>
      </c>
      <c r="P32" s="85" t="s">
        <v>3172</v>
      </c>
      <c r="R32" s="84">
        <v>1</v>
      </c>
      <c r="S32" s="85" t="s">
        <v>3136</v>
      </c>
      <c r="U32" s="84">
        <v>2</v>
      </c>
      <c r="V32" s="85" t="s">
        <v>3227</v>
      </c>
      <c r="X32" s="84">
        <v>3</v>
      </c>
      <c r="Y32" s="85" t="s">
        <v>3228</v>
      </c>
    </row>
    <row r="33" spans="3:25" ht="16.5" customHeight="1" x14ac:dyDescent="0.25">
      <c r="C33" s="84">
        <v>0</v>
      </c>
      <c r="D33" s="85" t="s">
        <v>3175</v>
      </c>
      <c r="F33" s="84">
        <v>2</v>
      </c>
      <c r="G33" s="85" t="s">
        <v>3181</v>
      </c>
      <c r="I33" s="84">
        <v>0</v>
      </c>
      <c r="J33" s="85" t="s">
        <v>3178</v>
      </c>
      <c r="L33" s="84">
        <v>1</v>
      </c>
      <c r="M33" s="85" t="s">
        <v>3154</v>
      </c>
      <c r="O33" s="84">
        <v>1</v>
      </c>
      <c r="P33" s="85" t="s">
        <v>3176</v>
      </c>
      <c r="R33" s="84">
        <v>1</v>
      </c>
      <c r="S33" s="85" t="s">
        <v>3142</v>
      </c>
      <c r="U33" s="84">
        <v>2</v>
      </c>
      <c r="V33" s="85" t="s">
        <v>3229</v>
      </c>
      <c r="X33" s="84">
        <v>3</v>
      </c>
      <c r="Y33" s="85" t="s">
        <v>3230</v>
      </c>
    </row>
    <row r="34" spans="3:25" ht="16.5" customHeight="1" x14ac:dyDescent="0.25">
      <c r="C34" s="84">
        <v>0</v>
      </c>
      <c r="D34" s="85" t="s">
        <v>3178</v>
      </c>
      <c r="F34" s="84">
        <v>2</v>
      </c>
      <c r="G34" s="85" t="s">
        <v>3185</v>
      </c>
      <c r="I34" s="84">
        <v>0</v>
      </c>
      <c r="J34" s="85" t="s">
        <v>3182</v>
      </c>
      <c r="L34" s="84">
        <v>1</v>
      </c>
      <c r="M34" s="85" t="s">
        <v>3136</v>
      </c>
      <c r="O34" s="84">
        <v>1</v>
      </c>
      <c r="P34" s="85" t="s">
        <v>3179</v>
      </c>
      <c r="R34" s="84">
        <v>1</v>
      </c>
      <c r="S34" s="85" t="s">
        <v>3147</v>
      </c>
      <c r="U34" s="84">
        <v>2</v>
      </c>
      <c r="V34" s="85" t="s">
        <v>3231</v>
      </c>
      <c r="X34" s="84">
        <v>3</v>
      </c>
      <c r="Y34" s="85" t="s">
        <v>3232</v>
      </c>
    </row>
    <row r="35" spans="3:25" ht="16.5" customHeight="1" x14ac:dyDescent="0.25">
      <c r="C35" s="84">
        <v>0</v>
      </c>
      <c r="D35" s="85" t="s">
        <v>3182</v>
      </c>
      <c r="F35" s="84">
        <v>2</v>
      </c>
      <c r="G35" s="85" t="s">
        <v>3233</v>
      </c>
      <c r="I35" s="84">
        <v>0</v>
      </c>
      <c r="J35" s="85" t="s">
        <v>3186</v>
      </c>
      <c r="L35" s="84">
        <v>1</v>
      </c>
      <c r="M35" s="85" t="s">
        <v>3142</v>
      </c>
      <c r="O35" s="84">
        <v>1</v>
      </c>
      <c r="P35" s="85" t="s">
        <v>3234</v>
      </c>
      <c r="R35" s="84">
        <v>1</v>
      </c>
      <c r="S35" s="85" t="s">
        <v>3234</v>
      </c>
      <c r="U35" s="84">
        <v>2</v>
      </c>
      <c r="V35" s="85" t="s">
        <v>3235</v>
      </c>
      <c r="X35" s="84">
        <v>3</v>
      </c>
      <c r="Y35" s="85" t="s">
        <v>3236</v>
      </c>
    </row>
    <row r="36" spans="3:25" ht="16.5" customHeight="1" x14ac:dyDescent="0.25">
      <c r="C36" s="84">
        <v>0</v>
      </c>
      <c r="D36" s="85" t="s">
        <v>3186</v>
      </c>
      <c r="F36" s="84">
        <v>2</v>
      </c>
      <c r="G36" s="85" t="s">
        <v>3200</v>
      </c>
      <c r="I36" s="84">
        <v>0</v>
      </c>
      <c r="J36" s="85" t="s">
        <v>3190</v>
      </c>
      <c r="L36" s="84">
        <v>1</v>
      </c>
      <c r="M36" s="85" t="s">
        <v>3147</v>
      </c>
      <c r="O36" s="84">
        <v>1</v>
      </c>
      <c r="P36" s="85" t="s">
        <v>3148</v>
      </c>
      <c r="R36" s="84">
        <v>1</v>
      </c>
      <c r="S36" s="85" t="s">
        <v>3237</v>
      </c>
      <c r="U36" s="84">
        <v>3</v>
      </c>
      <c r="V36" s="85" t="s">
        <v>3238</v>
      </c>
      <c r="X36" s="84">
        <v>3</v>
      </c>
      <c r="Y36" s="85" t="s">
        <v>3239</v>
      </c>
    </row>
    <row r="37" spans="3:25" ht="16.5" customHeight="1" x14ac:dyDescent="0.25">
      <c r="C37" s="84">
        <v>0</v>
      </c>
      <c r="D37" s="85" t="s">
        <v>3190</v>
      </c>
      <c r="F37" s="84">
        <v>2</v>
      </c>
      <c r="G37" s="85" t="s">
        <v>3240</v>
      </c>
      <c r="I37" s="84">
        <v>0</v>
      </c>
      <c r="J37" s="85" t="s">
        <v>3195</v>
      </c>
      <c r="L37" s="84">
        <v>1</v>
      </c>
      <c r="M37" s="85" t="s">
        <v>3234</v>
      </c>
      <c r="O37" s="84">
        <v>1</v>
      </c>
      <c r="P37" s="85" t="s">
        <v>3241</v>
      </c>
      <c r="R37" s="84">
        <v>1</v>
      </c>
      <c r="S37" s="85" t="s">
        <v>3242</v>
      </c>
      <c r="U37" s="84">
        <v>3</v>
      </c>
      <c r="V37" s="85" t="s">
        <v>3243</v>
      </c>
      <c r="X37" s="84">
        <v>4</v>
      </c>
      <c r="Y37" s="85" t="s">
        <v>3244</v>
      </c>
    </row>
    <row r="38" spans="3:25" ht="16.5" customHeight="1" x14ac:dyDescent="0.25">
      <c r="C38" s="84">
        <v>0</v>
      </c>
      <c r="D38" s="85" t="s">
        <v>3195</v>
      </c>
      <c r="F38" s="84">
        <v>2</v>
      </c>
      <c r="G38" s="85" t="s">
        <v>3245</v>
      </c>
      <c r="I38" s="84">
        <v>1</v>
      </c>
      <c r="J38" s="85" t="s">
        <v>3246</v>
      </c>
      <c r="L38" s="84">
        <v>1</v>
      </c>
      <c r="M38" s="85" t="s">
        <v>3237</v>
      </c>
      <c r="O38" s="84">
        <v>2</v>
      </c>
      <c r="P38" s="85" t="s">
        <v>3247</v>
      </c>
      <c r="R38" s="84">
        <v>1</v>
      </c>
      <c r="S38" s="85" t="s">
        <v>3248</v>
      </c>
      <c r="U38" s="84">
        <v>3</v>
      </c>
      <c r="V38" s="85" t="s">
        <v>3249</v>
      </c>
      <c r="X38" s="84">
        <v>4</v>
      </c>
      <c r="Y38" s="85" t="s">
        <v>3250</v>
      </c>
    </row>
    <row r="39" spans="3:25" ht="16.5" customHeight="1" x14ac:dyDescent="0.25">
      <c r="C39" s="84">
        <v>1</v>
      </c>
      <c r="D39" s="85" t="s">
        <v>3104</v>
      </c>
      <c r="F39" s="84">
        <v>2</v>
      </c>
      <c r="G39" s="85" t="s">
        <v>3213</v>
      </c>
      <c r="I39" s="84">
        <v>1</v>
      </c>
      <c r="J39" s="85" t="s">
        <v>3251</v>
      </c>
      <c r="L39" s="84">
        <v>1</v>
      </c>
      <c r="M39" s="85" t="s">
        <v>3242</v>
      </c>
      <c r="O39" s="84">
        <v>2</v>
      </c>
      <c r="P39" s="85" t="s">
        <v>3252</v>
      </c>
      <c r="R39" s="84">
        <v>2</v>
      </c>
      <c r="S39" s="85" t="s">
        <v>3253</v>
      </c>
      <c r="U39" s="84">
        <v>3</v>
      </c>
      <c r="V39" s="85" t="s">
        <v>3254</v>
      </c>
      <c r="X39" s="84">
        <v>4</v>
      </c>
      <c r="Y39" s="85" t="s">
        <v>3255</v>
      </c>
    </row>
    <row r="40" spans="3:25" ht="16.5" customHeight="1" x14ac:dyDescent="0.25">
      <c r="C40" s="84">
        <v>1</v>
      </c>
      <c r="D40" s="85" t="s">
        <v>3246</v>
      </c>
      <c r="F40" s="84">
        <v>2</v>
      </c>
      <c r="G40" s="85" t="s">
        <v>3205</v>
      </c>
      <c r="I40" s="84">
        <v>1</v>
      </c>
      <c r="J40" s="85" t="s">
        <v>3256</v>
      </c>
      <c r="L40" s="84">
        <v>1</v>
      </c>
      <c r="M40" s="85" t="s">
        <v>3152</v>
      </c>
      <c r="O40" s="84">
        <v>2</v>
      </c>
      <c r="P40" s="85" t="s">
        <v>3257</v>
      </c>
      <c r="R40" s="84">
        <v>2</v>
      </c>
      <c r="S40" s="85" t="s">
        <v>3258</v>
      </c>
      <c r="U40" s="84">
        <v>3</v>
      </c>
      <c r="V40" s="85" t="s">
        <v>3259</v>
      </c>
      <c r="X40" s="84">
        <v>4</v>
      </c>
      <c r="Y40" s="85" t="s">
        <v>3260</v>
      </c>
    </row>
    <row r="41" spans="3:25" ht="16.5" customHeight="1" x14ac:dyDescent="0.25">
      <c r="C41" s="84">
        <v>1</v>
      </c>
      <c r="D41" s="85" t="s">
        <v>3251</v>
      </c>
      <c r="F41" s="84">
        <v>2</v>
      </c>
      <c r="G41" s="85" t="s">
        <v>3261</v>
      </c>
      <c r="I41" s="84">
        <v>1</v>
      </c>
      <c r="J41" s="85" t="s">
        <v>3218</v>
      </c>
      <c r="L41" s="84">
        <v>1</v>
      </c>
      <c r="M41" s="85" t="s">
        <v>3174</v>
      </c>
      <c r="O41" s="84">
        <v>2</v>
      </c>
      <c r="P41" s="85" t="s">
        <v>3262</v>
      </c>
      <c r="R41" s="84">
        <v>2</v>
      </c>
      <c r="S41" s="85" t="s">
        <v>3263</v>
      </c>
      <c r="U41" s="84">
        <v>3</v>
      </c>
      <c r="V41" s="85" t="s">
        <v>3264</v>
      </c>
      <c r="X41" s="84">
        <v>4</v>
      </c>
      <c r="Y41" s="85" t="s">
        <v>3265</v>
      </c>
    </row>
    <row r="42" spans="3:25" ht="16.5" customHeight="1" x14ac:dyDescent="0.25">
      <c r="C42" s="84">
        <v>1</v>
      </c>
      <c r="D42" s="85" t="s">
        <v>3256</v>
      </c>
      <c r="F42" s="84">
        <v>2</v>
      </c>
      <c r="G42" s="85" t="s">
        <v>3266</v>
      </c>
      <c r="I42" s="84">
        <v>1</v>
      </c>
      <c r="J42" s="85" t="s">
        <v>3223</v>
      </c>
      <c r="L42" s="84">
        <v>1</v>
      </c>
      <c r="M42" s="85" t="s">
        <v>3194</v>
      </c>
      <c r="O42" s="84">
        <v>2</v>
      </c>
      <c r="P42" s="85" t="s">
        <v>3267</v>
      </c>
      <c r="R42" s="84">
        <v>2</v>
      </c>
      <c r="S42" s="85" t="s">
        <v>3268</v>
      </c>
      <c r="U42" s="84">
        <v>3</v>
      </c>
      <c r="V42" s="85" t="s">
        <v>3269</v>
      </c>
      <c r="X42" s="84">
        <v>4</v>
      </c>
      <c r="Y42" s="85" t="s">
        <v>3270</v>
      </c>
    </row>
    <row r="43" spans="3:25" ht="16.5" customHeight="1" x14ac:dyDescent="0.25">
      <c r="C43" s="84">
        <v>1</v>
      </c>
      <c r="D43" s="85" t="s">
        <v>3218</v>
      </c>
      <c r="F43" s="84">
        <v>2</v>
      </c>
      <c r="G43" s="85" t="s">
        <v>3271</v>
      </c>
      <c r="I43" s="84">
        <v>1</v>
      </c>
      <c r="J43" s="85" t="s">
        <v>3272</v>
      </c>
      <c r="L43" s="84">
        <v>1</v>
      </c>
      <c r="M43" s="85" t="s">
        <v>3161</v>
      </c>
      <c r="O43" s="84">
        <v>2</v>
      </c>
      <c r="P43" s="85" t="s">
        <v>3273</v>
      </c>
      <c r="R43" s="84">
        <v>2</v>
      </c>
      <c r="S43" s="85" t="s">
        <v>3274</v>
      </c>
      <c r="U43" s="84">
        <v>3</v>
      </c>
      <c r="V43" s="85" t="s">
        <v>3239</v>
      </c>
      <c r="X43" s="84">
        <v>4</v>
      </c>
      <c r="Y43" s="85" t="s">
        <v>3275</v>
      </c>
    </row>
    <row r="44" spans="3:25" ht="16.5" customHeight="1" x14ac:dyDescent="0.25">
      <c r="C44" s="84">
        <v>1</v>
      </c>
      <c r="D44" s="85" t="s">
        <v>3223</v>
      </c>
      <c r="F44" s="84">
        <v>2</v>
      </c>
      <c r="G44" s="85" t="s">
        <v>3276</v>
      </c>
      <c r="I44" s="84">
        <v>1</v>
      </c>
      <c r="J44" s="85" t="s">
        <v>3277</v>
      </c>
      <c r="L44" s="84">
        <v>1</v>
      </c>
      <c r="M44" s="85" t="s">
        <v>3165</v>
      </c>
      <c r="O44" s="84">
        <v>2</v>
      </c>
      <c r="P44" s="85" t="s">
        <v>3278</v>
      </c>
      <c r="R44" s="84">
        <v>2</v>
      </c>
      <c r="S44" s="85" t="s">
        <v>3279</v>
      </c>
      <c r="U44" s="84">
        <v>3</v>
      </c>
      <c r="V44" s="85" t="s">
        <v>3280</v>
      </c>
      <c r="X44" s="84">
        <v>5</v>
      </c>
      <c r="Y44" s="85" t="s">
        <v>3281</v>
      </c>
    </row>
    <row r="45" spans="3:25" ht="16.5" customHeight="1" x14ac:dyDescent="0.25">
      <c r="C45" s="84">
        <v>1</v>
      </c>
      <c r="D45" s="85" t="s">
        <v>3272</v>
      </c>
      <c r="F45" s="84">
        <v>3</v>
      </c>
      <c r="G45" s="85" t="s">
        <v>3282</v>
      </c>
      <c r="I45" s="84">
        <v>1</v>
      </c>
      <c r="J45" s="85" t="s">
        <v>3283</v>
      </c>
      <c r="L45" s="84">
        <v>1</v>
      </c>
      <c r="M45" s="85" t="s">
        <v>3284</v>
      </c>
      <c r="O45" s="84">
        <v>2</v>
      </c>
      <c r="P45" s="85" t="s">
        <v>3279</v>
      </c>
      <c r="R45" s="84">
        <v>2</v>
      </c>
      <c r="S45" s="85" t="s">
        <v>3285</v>
      </c>
      <c r="U45" s="84">
        <v>3</v>
      </c>
      <c r="V45" s="85" t="s">
        <v>3286</v>
      </c>
      <c r="X45" s="84">
        <v>5</v>
      </c>
      <c r="Y45" s="85" t="s">
        <v>3287</v>
      </c>
    </row>
    <row r="46" spans="3:25" ht="16.5" customHeight="1" x14ac:dyDescent="0.25">
      <c r="C46" s="84">
        <v>1</v>
      </c>
      <c r="D46" s="85" t="s">
        <v>3277</v>
      </c>
      <c r="F46" s="84">
        <v>3</v>
      </c>
      <c r="G46" s="85" t="s">
        <v>3288</v>
      </c>
      <c r="I46" s="84">
        <v>1</v>
      </c>
      <c r="J46" s="85" t="s">
        <v>3289</v>
      </c>
      <c r="L46" s="84">
        <v>1</v>
      </c>
      <c r="M46" s="85" t="s">
        <v>3290</v>
      </c>
      <c r="O46" s="84">
        <v>2</v>
      </c>
      <c r="P46" s="85" t="s">
        <v>3285</v>
      </c>
      <c r="R46" s="84">
        <v>2</v>
      </c>
      <c r="S46" s="85" t="s">
        <v>3291</v>
      </c>
      <c r="U46" s="84">
        <v>3</v>
      </c>
      <c r="V46" s="85" t="s">
        <v>3292</v>
      </c>
      <c r="X46" s="84">
        <v>5</v>
      </c>
      <c r="Y46" s="85" t="s">
        <v>3293</v>
      </c>
    </row>
    <row r="47" spans="3:25" ht="16.5" customHeight="1" x14ac:dyDescent="0.25">
      <c r="C47" s="84">
        <v>1</v>
      </c>
      <c r="D47" s="85" t="s">
        <v>3283</v>
      </c>
      <c r="F47" s="84">
        <v>3</v>
      </c>
      <c r="G47" s="85" t="s">
        <v>3294</v>
      </c>
      <c r="I47" s="84">
        <v>1</v>
      </c>
      <c r="J47" s="85" t="s">
        <v>3295</v>
      </c>
      <c r="L47" s="84">
        <v>1</v>
      </c>
      <c r="M47" s="85" t="s">
        <v>3169</v>
      </c>
      <c r="O47" s="84">
        <v>2</v>
      </c>
      <c r="P47" s="85" t="s">
        <v>3291</v>
      </c>
      <c r="R47" s="84">
        <v>2</v>
      </c>
      <c r="S47" s="85" t="s">
        <v>3296</v>
      </c>
      <c r="U47" s="84">
        <v>3</v>
      </c>
      <c r="V47" s="85" t="s">
        <v>3297</v>
      </c>
      <c r="X47" s="84">
        <v>5</v>
      </c>
      <c r="Y47" s="85" t="s">
        <v>3298</v>
      </c>
    </row>
    <row r="48" spans="3:25" ht="16.5" customHeight="1" x14ac:dyDescent="0.25">
      <c r="C48" s="84">
        <v>1</v>
      </c>
      <c r="D48" s="85" t="s">
        <v>3289</v>
      </c>
      <c r="F48" s="84">
        <v>3</v>
      </c>
      <c r="G48" s="85" t="s">
        <v>3299</v>
      </c>
      <c r="I48" s="84">
        <v>1</v>
      </c>
      <c r="J48" s="85" t="s">
        <v>3300</v>
      </c>
      <c r="L48" s="84">
        <v>1</v>
      </c>
      <c r="M48" s="85" t="s">
        <v>3173</v>
      </c>
      <c r="O48" s="84">
        <v>2</v>
      </c>
      <c r="P48" s="85" t="s">
        <v>3296</v>
      </c>
      <c r="R48" s="84">
        <v>2</v>
      </c>
      <c r="S48" s="85" t="s">
        <v>3301</v>
      </c>
      <c r="U48" s="84">
        <v>3</v>
      </c>
      <c r="V48" s="85" t="s">
        <v>3302</v>
      </c>
      <c r="X48" s="84">
        <v>5</v>
      </c>
      <c r="Y48" s="85" t="s">
        <v>3303</v>
      </c>
    </row>
    <row r="49" spans="3:25" ht="16.5" customHeight="1" x14ac:dyDescent="0.25">
      <c r="C49" s="84">
        <v>1</v>
      </c>
      <c r="D49" s="85" t="s">
        <v>3295</v>
      </c>
      <c r="F49" s="84">
        <v>3</v>
      </c>
      <c r="G49" s="85" t="s">
        <v>3304</v>
      </c>
      <c r="I49" s="84">
        <v>1</v>
      </c>
      <c r="J49" s="85" t="s">
        <v>3305</v>
      </c>
      <c r="L49" s="84">
        <v>1</v>
      </c>
      <c r="M49" s="85" t="s">
        <v>3157</v>
      </c>
      <c r="O49" s="84">
        <v>2</v>
      </c>
      <c r="P49" s="85" t="s">
        <v>3301</v>
      </c>
      <c r="R49" s="84">
        <v>2</v>
      </c>
      <c r="S49" s="85" t="s">
        <v>3306</v>
      </c>
      <c r="U49" s="84">
        <v>4</v>
      </c>
      <c r="V49" s="85" t="s">
        <v>3307</v>
      </c>
      <c r="X49" s="84">
        <v>5</v>
      </c>
      <c r="Y49" s="85" t="s">
        <v>3308</v>
      </c>
    </row>
    <row r="50" spans="3:25" ht="16.5" customHeight="1" x14ac:dyDescent="0.25">
      <c r="C50" s="84">
        <v>1</v>
      </c>
      <c r="D50" s="85" t="s">
        <v>3300</v>
      </c>
      <c r="F50" s="84">
        <v>3</v>
      </c>
      <c r="G50" s="85" t="s">
        <v>3210</v>
      </c>
      <c r="I50" s="84">
        <v>1</v>
      </c>
      <c r="J50" s="85" t="s">
        <v>3309</v>
      </c>
      <c r="L50" s="84">
        <v>1</v>
      </c>
      <c r="M50" s="85" t="s">
        <v>3180</v>
      </c>
      <c r="O50" s="84">
        <v>2</v>
      </c>
      <c r="P50" s="85" t="s">
        <v>3306</v>
      </c>
      <c r="R50" s="84">
        <v>2</v>
      </c>
      <c r="S50" s="85" t="s">
        <v>3310</v>
      </c>
      <c r="U50" s="84">
        <v>4</v>
      </c>
      <c r="V50" s="85" t="s">
        <v>3244</v>
      </c>
      <c r="X50" s="84">
        <v>5</v>
      </c>
      <c r="Y50" s="85" t="s">
        <v>3311</v>
      </c>
    </row>
    <row r="51" spans="3:25" ht="16.5" customHeight="1" x14ac:dyDescent="0.25">
      <c r="C51" s="84">
        <v>1</v>
      </c>
      <c r="D51" s="85" t="s">
        <v>3305</v>
      </c>
      <c r="F51" s="84">
        <v>3</v>
      </c>
      <c r="G51" s="85" t="s">
        <v>3312</v>
      </c>
      <c r="I51" s="84">
        <v>1</v>
      </c>
      <c r="J51" s="85" t="s">
        <v>3313</v>
      </c>
      <c r="L51" s="84">
        <v>1</v>
      </c>
      <c r="M51" s="85" t="s">
        <v>3184</v>
      </c>
      <c r="O51" s="84">
        <v>2</v>
      </c>
      <c r="P51" s="85" t="s">
        <v>3222</v>
      </c>
      <c r="R51" s="84">
        <v>2</v>
      </c>
      <c r="S51" s="85" t="s">
        <v>3314</v>
      </c>
      <c r="U51" s="84">
        <v>4</v>
      </c>
      <c r="V51" s="85" t="s">
        <v>3315</v>
      </c>
    </row>
    <row r="52" spans="3:25" ht="16.5" customHeight="1" x14ac:dyDescent="0.25">
      <c r="C52" s="84">
        <v>1</v>
      </c>
      <c r="D52" s="85" t="s">
        <v>3309</v>
      </c>
      <c r="F52" s="84">
        <v>3</v>
      </c>
      <c r="G52" s="85" t="s">
        <v>3316</v>
      </c>
      <c r="I52" s="84">
        <v>1</v>
      </c>
      <c r="J52" s="85" t="s">
        <v>3317</v>
      </c>
      <c r="L52" s="84">
        <v>1</v>
      </c>
      <c r="M52" s="85" t="s">
        <v>3318</v>
      </c>
      <c r="O52" s="84">
        <v>2</v>
      </c>
      <c r="P52" s="85" t="s">
        <v>3319</v>
      </c>
      <c r="R52" s="84">
        <v>2</v>
      </c>
      <c r="S52" s="85" t="s">
        <v>3320</v>
      </c>
      <c r="U52" s="84">
        <v>4</v>
      </c>
      <c r="V52" s="85" t="s">
        <v>3321</v>
      </c>
    </row>
    <row r="53" spans="3:25" ht="16.5" customHeight="1" x14ac:dyDescent="0.25">
      <c r="C53" s="84">
        <v>1</v>
      </c>
      <c r="D53" s="85" t="s">
        <v>3313</v>
      </c>
      <c r="F53" s="84">
        <v>3</v>
      </c>
      <c r="G53" s="85" t="s">
        <v>3322</v>
      </c>
      <c r="I53" s="84">
        <v>1</v>
      </c>
      <c r="J53" s="85" t="s">
        <v>3164</v>
      </c>
      <c r="L53" s="84">
        <v>2</v>
      </c>
      <c r="M53" s="85" t="s">
        <v>3263</v>
      </c>
      <c r="O53" s="84">
        <v>2</v>
      </c>
      <c r="P53" s="85" t="s">
        <v>3319</v>
      </c>
      <c r="R53" s="84">
        <v>2</v>
      </c>
      <c r="S53" s="85" t="s">
        <v>3323</v>
      </c>
      <c r="U53" s="84">
        <v>4</v>
      </c>
      <c r="V53" s="85" t="s">
        <v>3324</v>
      </c>
    </row>
    <row r="54" spans="3:25" ht="16.5" customHeight="1" x14ac:dyDescent="0.25">
      <c r="C54" s="84">
        <v>1</v>
      </c>
      <c r="D54" s="85" t="s">
        <v>3164</v>
      </c>
      <c r="F54" s="84">
        <v>3</v>
      </c>
      <c r="G54" s="85" t="s">
        <v>3228</v>
      </c>
      <c r="I54" s="84">
        <v>1</v>
      </c>
      <c r="J54" s="85" t="s">
        <v>3168</v>
      </c>
      <c r="L54" s="84">
        <v>2</v>
      </c>
      <c r="M54" s="85" t="s">
        <v>3268</v>
      </c>
      <c r="O54" s="84">
        <v>3</v>
      </c>
      <c r="P54" s="85" t="s">
        <v>3325</v>
      </c>
      <c r="R54" s="84">
        <v>2</v>
      </c>
      <c r="S54" s="85" t="s">
        <v>3192</v>
      </c>
      <c r="U54" s="84">
        <v>4</v>
      </c>
      <c r="V54" s="85" t="s">
        <v>3326</v>
      </c>
    </row>
    <row r="55" spans="3:25" ht="16.5" customHeight="1" x14ac:dyDescent="0.25">
      <c r="C55" s="84">
        <v>1</v>
      </c>
      <c r="D55" s="85" t="s">
        <v>3168</v>
      </c>
      <c r="F55" s="84">
        <v>3</v>
      </c>
      <c r="G55" s="85" t="s">
        <v>3230</v>
      </c>
      <c r="I55" s="84">
        <v>1</v>
      </c>
      <c r="J55" s="85" t="s">
        <v>3179</v>
      </c>
      <c r="L55" s="84">
        <v>2</v>
      </c>
      <c r="M55" s="85" t="s">
        <v>3274</v>
      </c>
      <c r="O55" s="84">
        <v>3</v>
      </c>
      <c r="P55" s="85" t="s">
        <v>3327</v>
      </c>
      <c r="R55" s="84">
        <v>2</v>
      </c>
      <c r="S55" s="85" t="s">
        <v>3215</v>
      </c>
      <c r="U55" s="84">
        <v>5</v>
      </c>
      <c r="V55" s="85" t="s">
        <v>3328</v>
      </c>
    </row>
    <row r="56" spans="3:25" ht="16.5" customHeight="1" x14ac:dyDescent="0.25">
      <c r="C56" s="84">
        <v>1</v>
      </c>
      <c r="D56" s="85" t="s">
        <v>3172</v>
      </c>
      <c r="F56" s="84">
        <v>3</v>
      </c>
      <c r="G56" s="85" t="s">
        <v>3232</v>
      </c>
      <c r="I56" s="84">
        <v>1</v>
      </c>
      <c r="J56" s="85" t="s">
        <v>3183</v>
      </c>
      <c r="L56" s="84">
        <v>2</v>
      </c>
      <c r="M56" s="85" t="s">
        <v>3222</v>
      </c>
      <c r="O56" s="84">
        <v>3</v>
      </c>
      <c r="P56" s="85" t="s">
        <v>3329</v>
      </c>
      <c r="R56" s="84">
        <v>2</v>
      </c>
      <c r="S56" s="85" t="s">
        <v>3177</v>
      </c>
      <c r="U56" s="84">
        <v>5</v>
      </c>
      <c r="V56" s="85" t="s">
        <v>3330</v>
      </c>
    </row>
    <row r="57" spans="3:25" ht="16.5" customHeight="1" x14ac:dyDescent="0.25">
      <c r="C57" s="84">
        <v>1</v>
      </c>
      <c r="D57" s="85" t="s">
        <v>3176</v>
      </c>
      <c r="F57" s="84">
        <v>3</v>
      </c>
      <c r="G57" s="85" t="s">
        <v>3236</v>
      </c>
      <c r="I57" s="84">
        <v>1</v>
      </c>
      <c r="J57" s="85" t="s">
        <v>3187</v>
      </c>
      <c r="L57" s="84">
        <v>2</v>
      </c>
      <c r="M57" s="85" t="s">
        <v>3226</v>
      </c>
      <c r="O57" s="84">
        <v>3</v>
      </c>
      <c r="P57" s="85" t="s">
        <v>3331</v>
      </c>
      <c r="R57" s="84">
        <v>2</v>
      </c>
      <c r="S57" s="85" t="s">
        <v>3222</v>
      </c>
      <c r="U57" s="84">
        <v>5</v>
      </c>
      <c r="V57" s="85" t="s">
        <v>3332</v>
      </c>
    </row>
    <row r="58" spans="3:25" ht="16.5" customHeight="1" x14ac:dyDescent="0.25">
      <c r="C58" s="84">
        <v>1</v>
      </c>
      <c r="D58" s="85" t="s">
        <v>3179</v>
      </c>
      <c r="F58" s="84">
        <v>3</v>
      </c>
      <c r="G58" s="85" t="s">
        <v>3333</v>
      </c>
      <c r="I58" s="84">
        <v>1</v>
      </c>
      <c r="J58" s="85" t="s">
        <v>3191</v>
      </c>
      <c r="L58" s="84">
        <v>2</v>
      </c>
      <c r="M58" s="85" t="s">
        <v>3181</v>
      </c>
      <c r="O58" s="84">
        <v>3</v>
      </c>
      <c r="P58" s="85" t="s">
        <v>3334</v>
      </c>
      <c r="R58" s="84">
        <v>2</v>
      </c>
      <c r="S58" s="85" t="s">
        <v>3226</v>
      </c>
      <c r="U58" s="84">
        <v>5</v>
      </c>
      <c r="V58" s="85" t="s">
        <v>3335</v>
      </c>
    </row>
    <row r="59" spans="3:25" ht="16.5" customHeight="1" x14ac:dyDescent="0.25">
      <c r="C59" s="84">
        <v>1</v>
      </c>
      <c r="D59" s="85" t="s">
        <v>3183</v>
      </c>
      <c r="F59" s="84">
        <v>3</v>
      </c>
      <c r="G59" s="85" t="s">
        <v>3264</v>
      </c>
      <c r="I59" s="84">
        <v>1</v>
      </c>
      <c r="J59" s="85" t="s">
        <v>3196</v>
      </c>
      <c r="L59" s="84">
        <v>2</v>
      </c>
      <c r="M59" s="85" t="s">
        <v>3185</v>
      </c>
      <c r="O59" s="84">
        <v>3</v>
      </c>
      <c r="P59" s="85" t="s">
        <v>3336</v>
      </c>
      <c r="R59" s="84">
        <v>2</v>
      </c>
      <c r="S59" s="85" t="s">
        <v>3181</v>
      </c>
      <c r="U59" s="84">
        <v>5</v>
      </c>
      <c r="V59" s="85" t="s">
        <v>3337</v>
      </c>
    </row>
    <row r="60" spans="3:25" ht="16.5" customHeight="1" x14ac:dyDescent="0.25">
      <c r="C60" s="84">
        <v>1</v>
      </c>
      <c r="D60" s="85" t="s">
        <v>3187</v>
      </c>
      <c r="F60" s="84">
        <v>3</v>
      </c>
      <c r="G60" s="85" t="s">
        <v>3269</v>
      </c>
      <c r="I60" s="84">
        <v>1</v>
      </c>
      <c r="J60" s="85" t="s">
        <v>3111</v>
      </c>
      <c r="L60" s="84">
        <v>2</v>
      </c>
      <c r="M60" s="85" t="s">
        <v>3204</v>
      </c>
      <c r="O60" s="84">
        <v>3</v>
      </c>
      <c r="P60" s="85" t="s">
        <v>3338</v>
      </c>
      <c r="R60" s="84">
        <v>2</v>
      </c>
      <c r="S60" s="85" t="s">
        <v>3185</v>
      </c>
      <c r="U60" s="84">
        <v>5</v>
      </c>
      <c r="V60" s="85" t="s">
        <v>3339</v>
      </c>
    </row>
    <row r="61" spans="3:25" ht="16.5" customHeight="1" x14ac:dyDescent="0.25">
      <c r="C61" s="84">
        <v>1</v>
      </c>
      <c r="D61" s="85" t="s">
        <v>3191</v>
      </c>
      <c r="F61" s="84">
        <v>3</v>
      </c>
      <c r="G61" s="85" t="s">
        <v>3239</v>
      </c>
      <c r="I61" s="84">
        <v>1</v>
      </c>
      <c r="J61" s="85" t="s">
        <v>3234</v>
      </c>
      <c r="L61" s="84">
        <v>2</v>
      </c>
      <c r="M61" s="85" t="s">
        <v>3209</v>
      </c>
      <c r="O61" s="84">
        <v>3</v>
      </c>
      <c r="P61" s="85" t="s">
        <v>3340</v>
      </c>
      <c r="R61" s="84">
        <v>2</v>
      </c>
      <c r="S61" s="85" t="s">
        <v>3233</v>
      </c>
    </row>
    <row r="62" spans="3:25" ht="16.5" customHeight="1" x14ac:dyDescent="0.25">
      <c r="C62" s="84">
        <v>1</v>
      </c>
      <c r="D62" s="85" t="s">
        <v>3196</v>
      </c>
      <c r="F62" s="84">
        <v>3</v>
      </c>
      <c r="G62" s="85" t="s">
        <v>3341</v>
      </c>
      <c r="I62" s="84">
        <v>1</v>
      </c>
      <c r="J62" s="85" t="s">
        <v>3237</v>
      </c>
      <c r="L62" s="84">
        <v>2</v>
      </c>
      <c r="M62" s="85" t="s">
        <v>3342</v>
      </c>
      <c r="O62" s="84">
        <v>3</v>
      </c>
      <c r="P62" s="85" t="s">
        <v>3343</v>
      </c>
      <c r="R62" s="84">
        <v>2</v>
      </c>
      <c r="S62" s="85" t="s">
        <v>3344</v>
      </c>
    </row>
    <row r="63" spans="3:25" ht="16.5" customHeight="1" x14ac:dyDescent="0.25">
      <c r="C63" s="84">
        <v>1</v>
      </c>
      <c r="D63" s="85" t="s">
        <v>3111</v>
      </c>
      <c r="F63" s="84">
        <v>3</v>
      </c>
      <c r="G63" s="85" t="s">
        <v>3345</v>
      </c>
      <c r="I63" s="84">
        <v>1</v>
      </c>
      <c r="J63" s="85" t="s">
        <v>3157</v>
      </c>
      <c r="L63" s="84">
        <v>2</v>
      </c>
      <c r="M63" s="85" t="s">
        <v>3346</v>
      </c>
      <c r="O63" s="84">
        <v>3</v>
      </c>
      <c r="P63" s="85" t="s">
        <v>3347</v>
      </c>
      <c r="R63" s="84">
        <v>2</v>
      </c>
      <c r="S63" s="85" t="s">
        <v>3204</v>
      </c>
    </row>
    <row r="64" spans="3:25" ht="16.5" customHeight="1" x14ac:dyDescent="0.25">
      <c r="C64" s="84">
        <v>1</v>
      </c>
      <c r="D64" s="85" t="s">
        <v>3219</v>
      </c>
      <c r="F64" s="84">
        <v>3</v>
      </c>
      <c r="G64" s="85" t="s">
        <v>3348</v>
      </c>
      <c r="I64" s="84">
        <v>1</v>
      </c>
      <c r="J64" s="85" t="s">
        <v>3284</v>
      </c>
      <c r="L64" s="84">
        <v>2</v>
      </c>
      <c r="M64" s="85" t="s">
        <v>3213</v>
      </c>
      <c r="O64" s="84">
        <v>3</v>
      </c>
      <c r="P64" s="85" t="s">
        <v>3282</v>
      </c>
      <c r="R64" s="84">
        <v>2</v>
      </c>
      <c r="S64" s="85" t="s">
        <v>3209</v>
      </c>
    </row>
    <row r="65" spans="3:19" ht="16.5" customHeight="1" x14ac:dyDescent="0.25">
      <c r="C65" s="84">
        <v>1</v>
      </c>
      <c r="D65" s="85" t="s">
        <v>3224</v>
      </c>
      <c r="F65" s="84">
        <v>3</v>
      </c>
      <c r="G65" s="85" t="s">
        <v>3349</v>
      </c>
      <c r="I65" s="84">
        <v>1</v>
      </c>
      <c r="J65" s="85" t="s">
        <v>3290</v>
      </c>
      <c r="L65" s="84">
        <v>2</v>
      </c>
      <c r="M65" s="85" t="s">
        <v>3205</v>
      </c>
      <c r="O65" s="84">
        <v>3</v>
      </c>
      <c r="P65" s="85" t="s">
        <v>3210</v>
      </c>
      <c r="R65" s="84">
        <v>2</v>
      </c>
      <c r="S65" s="85" t="s">
        <v>3342</v>
      </c>
    </row>
    <row r="66" spans="3:19" ht="16.5" customHeight="1" x14ac:dyDescent="0.25">
      <c r="C66" s="84">
        <v>1</v>
      </c>
      <c r="D66" s="85" t="s">
        <v>3136</v>
      </c>
      <c r="F66" s="84">
        <v>4</v>
      </c>
      <c r="G66" s="85" t="s">
        <v>3307</v>
      </c>
      <c r="I66" s="84">
        <v>1</v>
      </c>
      <c r="J66" s="85" t="s">
        <v>3169</v>
      </c>
      <c r="L66" s="84">
        <v>2</v>
      </c>
      <c r="M66" s="85" t="s">
        <v>3220</v>
      </c>
      <c r="O66" s="84">
        <v>3</v>
      </c>
      <c r="P66" s="85" t="s">
        <v>3228</v>
      </c>
      <c r="R66" s="84">
        <v>2</v>
      </c>
      <c r="S66" s="85" t="s">
        <v>3346</v>
      </c>
    </row>
    <row r="67" spans="3:19" ht="16.5" customHeight="1" x14ac:dyDescent="0.25">
      <c r="C67" s="84">
        <v>1</v>
      </c>
      <c r="D67" s="85" t="s">
        <v>3234</v>
      </c>
      <c r="F67" s="84">
        <v>4</v>
      </c>
      <c r="G67" s="85" t="s">
        <v>3244</v>
      </c>
      <c r="I67" s="84">
        <v>1</v>
      </c>
      <c r="J67" s="85" t="s">
        <v>3173</v>
      </c>
      <c r="L67" s="84">
        <v>2</v>
      </c>
      <c r="M67" s="85" t="s">
        <v>3319</v>
      </c>
      <c r="O67" s="84">
        <v>3</v>
      </c>
      <c r="P67" s="85" t="s">
        <v>3230</v>
      </c>
      <c r="R67" s="84">
        <v>3</v>
      </c>
      <c r="S67" s="85" t="s">
        <v>3338</v>
      </c>
    </row>
    <row r="68" spans="3:19" ht="16.5" customHeight="1" x14ac:dyDescent="0.25">
      <c r="C68" s="84">
        <v>1</v>
      </c>
      <c r="D68" s="85" t="s">
        <v>3237</v>
      </c>
      <c r="F68" s="84">
        <v>4</v>
      </c>
      <c r="G68" s="85" t="s">
        <v>3270</v>
      </c>
      <c r="I68" s="84">
        <v>2</v>
      </c>
      <c r="J68" s="85" t="s">
        <v>3252</v>
      </c>
      <c r="L68" s="84">
        <v>2</v>
      </c>
      <c r="M68" s="85" t="s">
        <v>3319</v>
      </c>
      <c r="O68" s="84">
        <v>3</v>
      </c>
      <c r="P68" s="85" t="s">
        <v>3350</v>
      </c>
      <c r="R68" s="84">
        <v>3</v>
      </c>
      <c r="S68" s="85" t="s">
        <v>3351</v>
      </c>
    </row>
    <row r="69" spans="3:19" ht="16.5" customHeight="1" x14ac:dyDescent="0.25">
      <c r="C69" s="84">
        <v>1</v>
      </c>
      <c r="D69" s="85" t="s">
        <v>3148</v>
      </c>
      <c r="F69" s="84">
        <v>4</v>
      </c>
      <c r="G69" s="85" t="s">
        <v>3275</v>
      </c>
      <c r="I69" s="84">
        <v>2</v>
      </c>
      <c r="J69" s="85" t="s">
        <v>3257</v>
      </c>
      <c r="L69" s="84">
        <v>2</v>
      </c>
      <c r="M69" s="85" t="s">
        <v>3352</v>
      </c>
      <c r="O69" s="84">
        <v>4</v>
      </c>
      <c r="P69" s="85" t="s">
        <v>3353</v>
      </c>
      <c r="R69" s="84">
        <v>3</v>
      </c>
      <c r="S69" s="85" t="s">
        <v>3249</v>
      </c>
    </row>
    <row r="70" spans="3:19" ht="16.5" customHeight="1" x14ac:dyDescent="0.25">
      <c r="C70" s="84">
        <v>1</v>
      </c>
      <c r="D70" s="85" t="s">
        <v>3157</v>
      </c>
      <c r="F70" s="84">
        <v>4</v>
      </c>
      <c r="G70" s="85" t="s">
        <v>3354</v>
      </c>
      <c r="I70" s="84">
        <v>2</v>
      </c>
      <c r="J70" s="85" t="s">
        <v>3355</v>
      </c>
      <c r="L70" s="84">
        <v>2</v>
      </c>
      <c r="M70" s="85" t="s">
        <v>3356</v>
      </c>
      <c r="O70" s="84">
        <v>4</v>
      </c>
      <c r="P70" s="85" t="s">
        <v>3357</v>
      </c>
      <c r="R70" s="84">
        <v>3</v>
      </c>
      <c r="S70" s="85" t="s">
        <v>3340</v>
      </c>
    </row>
    <row r="71" spans="3:19" ht="16.5" customHeight="1" x14ac:dyDescent="0.25">
      <c r="C71" s="84">
        <v>1</v>
      </c>
      <c r="D71" s="85" t="s">
        <v>3241</v>
      </c>
      <c r="F71" s="84">
        <v>4</v>
      </c>
      <c r="G71" s="85" t="s">
        <v>3358</v>
      </c>
      <c r="I71" s="84">
        <v>2</v>
      </c>
      <c r="J71" s="85" t="s">
        <v>3359</v>
      </c>
      <c r="L71" s="84">
        <v>2</v>
      </c>
      <c r="M71" s="85" t="s">
        <v>261</v>
      </c>
      <c r="O71" s="84">
        <v>4</v>
      </c>
      <c r="P71" s="85" t="s">
        <v>3360</v>
      </c>
      <c r="R71" s="84">
        <v>3</v>
      </c>
      <c r="S71" s="85" t="s">
        <v>3343</v>
      </c>
    </row>
    <row r="72" spans="3:19" ht="16.5" customHeight="1" x14ac:dyDescent="0.25">
      <c r="C72" s="84">
        <v>1</v>
      </c>
      <c r="D72" s="85" t="s">
        <v>3361</v>
      </c>
      <c r="F72" s="84">
        <v>4</v>
      </c>
      <c r="G72" s="85" t="s">
        <v>3362</v>
      </c>
      <c r="I72" s="84">
        <v>2</v>
      </c>
      <c r="J72" s="85" t="s">
        <v>3363</v>
      </c>
      <c r="L72" s="84">
        <v>2</v>
      </c>
      <c r="M72" s="85" t="s">
        <v>3227</v>
      </c>
      <c r="O72" s="84">
        <v>4</v>
      </c>
      <c r="P72" s="85" t="s">
        <v>3364</v>
      </c>
      <c r="R72" s="84">
        <v>3</v>
      </c>
      <c r="S72" s="85" t="s">
        <v>3347</v>
      </c>
    </row>
    <row r="73" spans="3:19" ht="16.5" customHeight="1" x14ac:dyDescent="0.25">
      <c r="C73" s="84">
        <v>1</v>
      </c>
      <c r="D73" s="85" t="s">
        <v>3365</v>
      </c>
      <c r="F73" s="84">
        <v>4</v>
      </c>
      <c r="G73" s="85" t="s">
        <v>3366</v>
      </c>
      <c r="I73" s="84">
        <v>2</v>
      </c>
      <c r="J73" s="85" t="s">
        <v>3367</v>
      </c>
      <c r="L73" s="84">
        <v>2</v>
      </c>
      <c r="M73" s="85" t="s">
        <v>3229</v>
      </c>
      <c r="O73" s="84">
        <v>4</v>
      </c>
      <c r="P73" s="85" t="s">
        <v>3368</v>
      </c>
      <c r="R73" s="84">
        <v>3</v>
      </c>
      <c r="S73" s="85" t="s">
        <v>3369</v>
      </c>
    </row>
    <row r="74" spans="3:19" ht="16.5" customHeight="1" x14ac:dyDescent="0.25">
      <c r="C74" s="84">
        <v>1</v>
      </c>
      <c r="D74" s="85" t="s">
        <v>3370</v>
      </c>
      <c r="F74" s="84">
        <v>5</v>
      </c>
      <c r="G74" s="85" t="s">
        <v>3281</v>
      </c>
      <c r="I74" s="84">
        <v>2</v>
      </c>
      <c r="J74" s="85" t="s">
        <v>3371</v>
      </c>
      <c r="L74" s="84">
        <v>2</v>
      </c>
      <c r="M74" s="85" t="s">
        <v>3231</v>
      </c>
      <c r="O74" s="84">
        <v>4</v>
      </c>
      <c r="P74" s="85" t="s">
        <v>3270</v>
      </c>
      <c r="R74" s="84">
        <v>3</v>
      </c>
      <c r="S74" s="85" t="s">
        <v>3282</v>
      </c>
    </row>
    <row r="75" spans="3:19" ht="16.5" customHeight="1" x14ac:dyDescent="0.25">
      <c r="C75" s="84">
        <v>1</v>
      </c>
      <c r="D75" s="85" t="s">
        <v>3161</v>
      </c>
      <c r="F75" s="84">
        <v>5</v>
      </c>
      <c r="G75" s="85" t="s">
        <v>3372</v>
      </c>
      <c r="I75" s="84">
        <v>2</v>
      </c>
      <c r="J75" s="85" t="s">
        <v>3373</v>
      </c>
      <c r="L75" s="84">
        <v>2</v>
      </c>
      <c r="M75" s="85" t="s">
        <v>3235</v>
      </c>
      <c r="O75" s="84">
        <v>4</v>
      </c>
      <c r="P75" s="85" t="s">
        <v>3374</v>
      </c>
      <c r="R75" s="84">
        <v>3</v>
      </c>
      <c r="S75" s="85" t="s">
        <v>3288</v>
      </c>
    </row>
    <row r="76" spans="3:19" ht="16.5" customHeight="1" x14ac:dyDescent="0.25">
      <c r="C76" s="84">
        <v>1</v>
      </c>
      <c r="D76" s="85" t="s">
        <v>3284</v>
      </c>
      <c r="F76" s="84">
        <v>5</v>
      </c>
      <c r="G76" s="85" t="s">
        <v>3375</v>
      </c>
      <c r="I76" s="84">
        <v>2</v>
      </c>
      <c r="J76" s="85" t="s">
        <v>3262</v>
      </c>
      <c r="L76" s="84">
        <v>2</v>
      </c>
      <c r="M76" s="85" t="s">
        <v>3376</v>
      </c>
      <c r="O76" s="84">
        <v>4</v>
      </c>
      <c r="P76" s="85" t="s">
        <v>3377</v>
      </c>
      <c r="R76" s="84">
        <v>3</v>
      </c>
      <c r="S76" s="85" t="s">
        <v>3294</v>
      </c>
    </row>
    <row r="77" spans="3:19" ht="16.5" customHeight="1" x14ac:dyDescent="0.25">
      <c r="C77" s="84">
        <v>1</v>
      </c>
      <c r="D77" s="85" t="s">
        <v>3290</v>
      </c>
      <c r="F77" s="84">
        <v>5</v>
      </c>
      <c r="G77" s="85" t="s">
        <v>3287</v>
      </c>
      <c r="I77" s="84">
        <v>2</v>
      </c>
      <c r="J77" s="85" t="s">
        <v>3267</v>
      </c>
      <c r="L77" s="84">
        <v>2</v>
      </c>
      <c r="M77" s="85" t="s">
        <v>3378</v>
      </c>
      <c r="O77" s="84">
        <v>4</v>
      </c>
      <c r="P77" s="85" t="s">
        <v>3379</v>
      </c>
      <c r="R77" s="84">
        <v>3</v>
      </c>
      <c r="S77" s="85" t="s">
        <v>3299</v>
      </c>
    </row>
    <row r="78" spans="3:19" ht="16.5" customHeight="1" x14ac:dyDescent="0.25">
      <c r="C78" s="84">
        <v>1</v>
      </c>
      <c r="D78" s="85" t="s">
        <v>3169</v>
      </c>
      <c r="F78" s="84">
        <v>5</v>
      </c>
      <c r="G78" s="85" t="s">
        <v>3380</v>
      </c>
      <c r="I78" s="84">
        <v>2</v>
      </c>
      <c r="J78" s="85" t="s">
        <v>3273</v>
      </c>
      <c r="L78" s="84">
        <v>2</v>
      </c>
      <c r="M78" s="85" t="s">
        <v>3381</v>
      </c>
      <c r="O78" s="84">
        <v>4</v>
      </c>
      <c r="P78" s="85" t="s">
        <v>3382</v>
      </c>
      <c r="R78" s="84">
        <v>3</v>
      </c>
      <c r="S78" s="85" t="s">
        <v>3304</v>
      </c>
    </row>
    <row r="79" spans="3:19" ht="16.5" customHeight="1" x14ac:dyDescent="0.25">
      <c r="C79" s="84">
        <v>1</v>
      </c>
      <c r="D79" s="85" t="s">
        <v>3173</v>
      </c>
      <c r="F79" s="84">
        <v>5</v>
      </c>
      <c r="G79" s="85" t="s">
        <v>3383</v>
      </c>
      <c r="I79" s="84">
        <v>2</v>
      </c>
      <c r="J79" s="85" t="s">
        <v>3278</v>
      </c>
      <c r="L79" s="84">
        <v>3</v>
      </c>
      <c r="M79" s="85" t="s">
        <v>3210</v>
      </c>
      <c r="O79" s="84">
        <v>5</v>
      </c>
      <c r="P79" s="85" t="s">
        <v>3384</v>
      </c>
      <c r="R79" s="84">
        <v>3</v>
      </c>
      <c r="S79" s="85" t="s">
        <v>3210</v>
      </c>
    </row>
    <row r="80" spans="3:19" ht="16.5" customHeight="1" x14ac:dyDescent="0.25">
      <c r="C80" s="84">
        <v>1</v>
      </c>
      <c r="D80" s="85" t="s">
        <v>3157</v>
      </c>
      <c r="F80" s="84">
        <v>5</v>
      </c>
      <c r="G80" s="85" t="s">
        <v>3385</v>
      </c>
      <c r="I80" s="84">
        <v>2</v>
      </c>
      <c r="J80" s="85" t="s">
        <v>3386</v>
      </c>
      <c r="L80" s="84">
        <v>3</v>
      </c>
      <c r="M80" s="85" t="s">
        <v>3312</v>
      </c>
      <c r="O80" s="84">
        <v>5</v>
      </c>
      <c r="P80" s="85" t="s">
        <v>3387</v>
      </c>
      <c r="R80" s="84">
        <v>3</v>
      </c>
      <c r="S80" s="85" t="s">
        <v>3312</v>
      </c>
    </row>
    <row r="81" spans="3:19" ht="16.5" customHeight="1" x14ac:dyDescent="0.25">
      <c r="C81" s="84">
        <v>2</v>
      </c>
      <c r="D81" s="85" t="s">
        <v>3247</v>
      </c>
      <c r="F81" s="84">
        <v>5</v>
      </c>
      <c r="G81" s="85" t="s">
        <v>3308</v>
      </c>
      <c r="I81" s="84">
        <v>2</v>
      </c>
      <c r="J81" s="85" t="s">
        <v>3388</v>
      </c>
      <c r="L81" s="84">
        <v>3</v>
      </c>
      <c r="M81" s="85" t="s">
        <v>3254</v>
      </c>
      <c r="O81" s="84">
        <v>5</v>
      </c>
      <c r="P81" s="85" t="s">
        <v>3389</v>
      </c>
      <c r="R81" s="84">
        <v>3</v>
      </c>
      <c r="S81" s="85" t="s">
        <v>3316</v>
      </c>
    </row>
    <row r="82" spans="3:19" ht="16.5" customHeight="1" x14ac:dyDescent="0.25">
      <c r="C82" s="84">
        <v>2</v>
      </c>
      <c r="D82" s="85" t="s">
        <v>3252</v>
      </c>
      <c r="F82" s="84">
        <v>5</v>
      </c>
      <c r="G82" s="85" t="s">
        <v>3390</v>
      </c>
      <c r="I82" s="84">
        <v>2</v>
      </c>
      <c r="J82" s="85" t="s">
        <v>3391</v>
      </c>
      <c r="L82" s="84">
        <v>3</v>
      </c>
      <c r="M82" s="85" t="s">
        <v>3259</v>
      </c>
      <c r="O82" s="84">
        <v>5</v>
      </c>
      <c r="P82" s="85" t="s">
        <v>3392</v>
      </c>
      <c r="R82" s="84">
        <v>3</v>
      </c>
      <c r="S82" s="85" t="s">
        <v>3393</v>
      </c>
    </row>
    <row r="83" spans="3:19" ht="16.5" customHeight="1" x14ac:dyDescent="0.25">
      <c r="C83" s="84">
        <v>2</v>
      </c>
      <c r="D83" s="85" t="s">
        <v>3257</v>
      </c>
      <c r="F83" s="84">
        <v>5</v>
      </c>
      <c r="G83" s="85" t="s">
        <v>3311</v>
      </c>
      <c r="I83" s="84">
        <v>2</v>
      </c>
      <c r="J83" s="85" t="s">
        <v>3394</v>
      </c>
      <c r="L83" s="84">
        <v>3</v>
      </c>
      <c r="M83" s="85" t="s">
        <v>3264</v>
      </c>
      <c r="O83" s="84">
        <v>5</v>
      </c>
      <c r="P83" s="85" t="s">
        <v>3395</v>
      </c>
      <c r="R83" s="84">
        <v>3</v>
      </c>
      <c r="S83" s="85" t="s">
        <v>3254</v>
      </c>
    </row>
    <row r="84" spans="3:19" ht="16.5" customHeight="1" x14ac:dyDescent="0.25">
      <c r="C84" s="84">
        <v>2</v>
      </c>
      <c r="D84" s="85" t="s">
        <v>3355</v>
      </c>
      <c r="F84" s="84">
        <v>5</v>
      </c>
      <c r="G84" s="85" t="s">
        <v>3396</v>
      </c>
      <c r="I84" s="84">
        <v>2</v>
      </c>
      <c r="J84" s="85" t="s">
        <v>3397</v>
      </c>
      <c r="L84" s="84">
        <v>3</v>
      </c>
      <c r="M84" s="85" t="s">
        <v>3269</v>
      </c>
      <c r="O84" s="84">
        <v>5</v>
      </c>
      <c r="P84" s="85" t="s">
        <v>3398</v>
      </c>
      <c r="R84" s="84">
        <v>3</v>
      </c>
      <c r="S84" s="85" t="s">
        <v>3259</v>
      </c>
    </row>
    <row r="85" spans="3:19" ht="16.5" customHeight="1" x14ac:dyDescent="0.25">
      <c r="C85" s="84">
        <v>2</v>
      </c>
      <c r="D85" s="85" t="s">
        <v>3359</v>
      </c>
      <c r="F85" s="84">
        <v>5</v>
      </c>
      <c r="G85" s="85" t="s">
        <v>3399</v>
      </c>
      <c r="I85" s="84">
        <v>2</v>
      </c>
      <c r="J85" s="85" t="s">
        <v>3253</v>
      </c>
      <c r="L85" s="84">
        <v>3</v>
      </c>
      <c r="M85" s="85" t="s">
        <v>3239</v>
      </c>
      <c r="O85" s="84">
        <v>5</v>
      </c>
      <c r="P85" s="85" t="s">
        <v>3400</v>
      </c>
      <c r="R85" s="84">
        <v>4</v>
      </c>
      <c r="S85" s="85" t="s">
        <v>3360</v>
      </c>
    </row>
    <row r="86" spans="3:19" ht="16.5" customHeight="1" x14ac:dyDescent="0.25">
      <c r="C86" s="84">
        <v>2</v>
      </c>
      <c r="D86" s="85" t="s">
        <v>3363</v>
      </c>
      <c r="F86" s="84">
        <v>5</v>
      </c>
      <c r="G86" s="85" t="s">
        <v>3401</v>
      </c>
      <c r="I86" s="84">
        <v>2</v>
      </c>
      <c r="J86" s="85" t="s">
        <v>3258</v>
      </c>
      <c r="L86" s="84">
        <v>3</v>
      </c>
      <c r="M86" s="85" t="s">
        <v>3341</v>
      </c>
      <c r="O86" s="84">
        <v>5</v>
      </c>
      <c r="P86" s="85" t="s">
        <v>3375</v>
      </c>
      <c r="R86" s="84">
        <v>4</v>
      </c>
      <c r="S86" s="85" t="s">
        <v>3364</v>
      </c>
    </row>
    <row r="87" spans="3:19" ht="16.5" customHeight="1" x14ac:dyDescent="0.25">
      <c r="C87" s="84">
        <v>2</v>
      </c>
      <c r="D87" s="85" t="s">
        <v>3367</v>
      </c>
      <c r="F87" s="84">
        <v>5</v>
      </c>
      <c r="G87" s="85" t="s">
        <v>3402</v>
      </c>
      <c r="I87" s="84">
        <v>2</v>
      </c>
      <c r="J87" s="85" t="s">
        <v>3263</v>
      </c>
      <c r="L87" s="84">
        <v>3</v>
      </c>
      <c r="M87" s="85" t="s">
        <v>3280</v>
      </c>
      <c r="O87" s="84">
        <v>5</v>
      </c>
      <c r="P87" s="85" t="s">
        <v>3403</v>
      </c>
      <c r="R87" s="84">
        <v>4</v>
      </c>
      <c r="S87" s="85" t="s">
        <v>3404</v>
      </c>
    </row>
    <row r="88" spans="3:19" ht="16.5" customHeight="1" x14ac:dyDescent="0.25">
      <c r="C88" s="84">
        <v>2</v>
      </c>
      <c r="D88" s="85" t="s">
        <v>3371</v>
      </c>
      <c r="F88" s="84">
        <v>5</v>
      </c>
      <c r="G88" s="85" t="s">
        <v>3405</v>
      </c>
      <c r="I88" s="84">
        <v>2</v>
      </c>
      <c r="J88" s="85" t="s">
        <v>3285</v>
      </c>
      <c r="L88" s="84">
        <v>3</v>
      </c>
      <c r="M88" s="85" t="s">
        <v>3406</v>
      </c>
      <c r="O88" s="84">
        <v>5</v>
      </c>
      <c r="P88" s="85" t="s">
        <v>3407</v>
      </c>
      <c r="R88" s="84">
        <v>4</v>
      </c>
      <c r="S88" s="85" t="s">
        <v>3307</v>
      </c>
    </row>
    <row r="89" spans="3:19" ht="16.5" customHeight="1" x14ac:dyDescent="0.25">
      <c r="C89" s="84">
        <v>2</v>
      </c>
      <c r="D89" s="85" t="s">
        <v>3373</v>
      </c>
      <c r="F89" s="84">
        <v>6</v>
      </c>
      <c r="G89" s="85" t="s">
        <v>3408</v>
      </c>
      <c r="I89" s="84">
        <v>2</v>
      </c>
      <c r="J89" s="85" t="s">
        <v>3291</v>
      </c>
      <c r="L89" s="84">
        <v>3</v>
      </c>
      <c r="M89" s="85" t="s">
        <v>3409</v>
      </c>
      <c r="O89" s="84">
        <v>5</v>
      </c>
      <c r="P89" s="85" t="s">
        <v>3410</v>
      </c>
      <c r="R89" s="84">
        <v>4</v>
      </c>
      <c r="S89" s="85" t="s">
        <v>3244</v>
      </c>
    </row>
    <row r="90" spans="3:19" ht="16.5" customHeight="1" x14ac:dyDescent="0.25">
      <c r="C90" s="84">
        <v>2</v>
      </c>
      <c r="D90" s="85" t="s">
        <v>3262</v>
      </c>
      <c r="F90" s="84">
        <v>6</v>
      </c>
      <c r="G90" s="85" t="s">
        <v>3411</v>
      </c>
      <c r="I90" s="84">
        <v>2</v>
      </c>
      <c r="J90" s="85" t="s">
        <v>3296</v>
      </c>
      <c r="L90" s="84">
        <v>3</v>
      </c>
      <c r="M90" s="85" t="s">
        <v>3412</v>
      </c>
      <c r="O90" s="84">
        <v>5</v>
      </c>
      <c r="P90" s="85" t="s">
        <v>3413</v>
      </c>
      <c r="R90" s="84">
        <v>4</v>
      </c>
      <c r="S90" s="85" t="s">
        <v>3368</v>
      </c>
    </row>
    <row r="91" spans="3:19" ht="16.5" customHeight="1" x14ac:dyDescent="0.25">
      <c r="C91" s="84">
        <v>2</v>
      </c>
      <c r="D91" s="85" t="s">
        <v>3267</v>
      </c>
      <c r="F91" s="84">
        <v>6</v>
      </c>
      <c r="G91" s="85" t="s">
        <v>3414</v>
      </c>
      <c r="I91" s="84">
        <v>2</v>
      </c>
      <c r="J91" s="85" t="s">
        <v>3301</v>
      </c>
      <c r="L91" s="84">
        <v>3</v>
      </c>
      <c r="M91" s="85" t="s">
        <v>3415</v>
      </c>
      <c r="O91" s="84">
        <v>6</v>
      </c>
      <c r="P91" s="85" t="s">
        <v>3416</v>
      </c>
      <c r="R91" s="84">
        <v>4</v>
      </c>
      <c r="S91" s="85" t="s">
        <v>3417</v>
      </c>
    </row>
    <row r="92" spans="3:19" ht="16.5" customHeight="1" x14ac:dyDescent="0.25">
      <c r="C92" s="84">
        <v>2</v>
      </c>
      <c r="D92" s="85" t="s">
        <v>3273</v>
      </c>
      <c r="F92" s="84">
        <v>6</v>
      </c>
      <c r="G92" s="85" t="s">
        <v>3418</v>
      </c>
      <c r="I92" s="84">
        <v>2</v>
      </c>
      <c r="J92" s="85" t="s">
        <v>3306</v>
      </c>
      <c r="L92" s="84">
        <v>3</v>
      </c>
      <c r="M92" s="85" t="s">
        <v>3419</v>
      </c>
      <c r="O92" s="84">
        <v>6</v>
      </c>
      <c r="P92" s="85" t="s">
        <v>3420</v>
      </c>
      <c r="R92" s="84">
        <v>4</v>
      </c>
      <c r="S92" s="85" t="s">
        <v>3421</v>
      </c>
    </row>
    <row r="93" spans="3:19" ht="16.5" customHeight="1" x14ac:dyDescent="0.25">
      <c r="C93" s="84">
        <v>2</v>
      </c>
      <c r="D93" s="85" t="s">
        <v>3278</v>
      </c>
      <c r="F93" s="84">
        <v>6</v>
      </c>
      <c r="G93" s="85" t="s">
        <v>3422</v>
      </c>
      <c r="I93" s="84">
        <v>2</v>
      </c>
      <c r="J93" s="85" t="s">
        <v>3310</v>
      </c>
      <c r="L93" s="84">
        <v>3</v>
      </c>
      <c r="M93" s="85" t="s">
        <v>3423</v>
      </c>
      <c r="O93" s="84">
        <v>6</v>
      </c>
      <c r="P93" s="85" t="s">
        <v>3424</v>
      </c>
      <c r="R93" s="84">
        <v>4</v>
      </c>
      <c r="S93" s="85" t="s">
        <v>3425</v>
      </c>
    </row>
    <row r="94" spans="3:19" ht="16.5" customHeight="1" x14ac:dyDescent="0.25">
      <c r="C94" s="84">
        <v>2</v>
      </c>
      <c r="D94" s="85" t="s">
        <v>3386</v>
      </c>
      <c r="F94" s="84">
        <v>6</v>
      </c>
      <c r="G94" s="85" t="s">
        <v>3426</v>
      </c>
      <c r="I94" s="84">
        <v>2</v>
      </c>
      <c r="J94" s="85" t="s">
        <v>3314</v>
      </c>
      <c r="L94" s="84">
        <v>3</v>
      </c>
      <c r="M94" s="85" t="s">
        <v>3286</v>
      </c>
      <c r="O94" s="84">
        <v>6</v>
      </c>
      <c r="P94" s="85" t="s">
        <v>3427</v>
      </c>
      <c r="R94" s="84">
        <v>5</v>
      </c>
      <c r="S94" s="85" t="s">
        <v>3395</v>
      </c>
    </row>
    <row r="95" spans="3:19" ht="16.5" customHeight="1" x14ac:dyDescent="0.25">
      <c r="C95" s="84">
        <v>2</v>
      </c>
      <c r="D95" s="85" t="s">
        <v>3388</v>
      </c>
      <c r="F95" s="84">
        <v>6</v>
      </c>
      <c r="G95" s="85" t="s">
        <v>3428</v>
      </c>
      <c r="I95" s="84">
        <v>2</v>
      </c>
      <c r="J95" s="85" t="s">
        <v>3320</v>
      </c>
      <c r="L95" s="84">
        <v>3</v>
      </c>
      <c r="M95" s="85" t="s">
        <v>3292</v>
      </c>
      <c r="O95" s="84">
        <v>6</v>
      </c>
      <c r="P95" s="85" t="s">
        <v>3429</v>
      </c>
      <c r="R95" s="84">
        <v>5</v>
      </c>
      <c r="S95" s="85" t="s">
        <v>3430</v>
      </c>
    </row>
    <row r="96" spans="3:19" ht="16.5" customHeight="1" x14ac:dyDescent="0.25">
      <c r="C96" s="84">
        <v>2</v>
      </c>
      <c r="D96" s="85" t="s">
        <v>3391</v>
      </c>
      <c r="F96" s="84">
        <v>6</v>
      </c>
      <c r="G96" s="85" t="s">
        <v>3431</v>
      </c>
      <c r="I96" s="84">
        <v>2</v>
      </c>
      <c r="J96" s="85" t="s">
        <v>3323</v>
      </c>
      <c r="L96" s="84">
        <v>3</v>
      </c>
      <c r="M96" s="85" t="s">
        <v>3297</v>
      </c>
      <c r="O96" s="84">
        <v>6</v>
      </c>
      <c r="P96" s="85" t="s">
        <v>3432</v>
      </c>
      <c r="R96" s="84">
        <v>5</v>
      </c>
      <c r="S96" s="85" t="s">
        <v>3398</v>
      </c>
    </row>
    <row r="97" spans="3:19" ht="16.5" customHeight="1" x14ac:dyDescent="0.25">
      <c r="C97" s="84">
        <v>2</v>
      </c>
      <c r="D97" s="85" t="s">
        <v>3394</v>
      </c>
      <c r="F97" s="84">
        <v>6</v>
      </c>
      <c r="G97" s="85" t="s">
        <v>3433</v>
      </c>
      <c r="I97" s="84">
        <v>2</v>
      </c>
      <c r="J97" s="85" t="s">
        <v>3215</v>
      </c>
      <c r="L97" s="84">
        <v>3</v>
      </c>
      <c r="M97" s="85" t="s">
        <v>3434</v>
      </c>
      <c r="O97" s="84">
        <v>6</v>
      </c>
      <c r="P97" s="85" t="s">
        <v>3435</v>
      </c>
      <c r="R97" s="84">
        <v>5</v>
      </c>
      <c r="S97" s="85" t="s">
        <v>3400</v>
      </c>
    </row>
    <row r="98" spans="3:19" ht="16.5" customHeight="1" x14ac:dyDescent="0.25">
      <c r="C98" s="84">
        <v>2</v>
      </c>
      <c r="D98" s="85" t="s">
        <v>3397</v>
      </c>
      <c r="F98" s="84">
        <v>6</v>
      </c>
      <c r="G98" s="85" t="s">
        <v>3436</v>
      </c>
      <c r="I98" s="84">
        <v>2</v>
      </c>
      <c r="J98" s="85" t="s">
        <v>3222</v>
      </c>
      <c r="L98" s="84">
        <v>3</v>
      </c>
      <c r="M98" s="85" t="s">
        <v>3437</v>
      </c>
      <c r="O98" s="84">
        <v>6</v>
      </c>
      <c r="P98" s="85" t="s">
        <v>3408</v>
      </c>
      <c r="R98" s="84">
        <v>5</v>
      </c>
      <c r="S98" s="85" t="s">
        <v>3438</v>
      </c>
    </row>
    <row r="99" spans="3:19" ht="16.5" customHeight="1" x14ac:dyDescent="0.25">
      <c r="C99" s="84">
        <v>2</v>
      </c>
      <c r="D99" s="85" t="s">
        <v>3253</v>
      </c>
      <c r="F99" s="84">
        <v>7</v>
      </c>
      <c r="G99" s="85" t="s">
        <v>3439</v>
      </c>
      <c r="I99" s="84">
        <v>2</v>
      </c>
      <c r="J99" s="85" t="s">
        <v>3226</v>
      </c>
      <c r="L99" s="84">
        <v>3</v>
      </c>
      <c r="M99" s="85" t="s">
        <v>3302</v>
      </c>
      <c r="O99" s="84">
        <v>6</v>
      </c>
      <c r="P99" s="85" t="s">
        <v>3414</v>
      </c>
      <c r="R99" s="84">
        <v>5</v>
      </c>
      <c r="S99" s="85" t="s">
        <v>3440</v>
      </c>
    </row>
    <row r="100" spans="3:19" ht="16.5" customHeight="1" x14ac:dyDescent="0.25">
      <c r="C100" s="84">
        <v>2</v>
      </c>
      <c r="D100" s="85" t="s">
        <v>3258</v>
      </c>
      <c r="F100" s="84">
        <v>7</v>
      </c>
      <c r="G100" s="85" t="s">
        <v>3441</v>
      </c>
      <c r="I100" s="84">
        <v>2</v>
      </c>
      <c r="J100" s="85" t="s">
        <v>3342</v>
      </c>
      <c r="L100" s="84">
        <v>4</v>
      </c>
      <c r="M100" s="85" t="s">
        <v>3360</v>
      </c>
      <c r="O100" s="84">
        <v>6</v>
      </c>
      <c r="P100" s="85" t="s">
        <v>3442</v>
      </c>
      <c r="R100" s="84">
        <v>5</v>
      </c>
      <c r="S100" s="85" t="s">
        <v>3443</v>
      </c>
    </row>
    <row r="101" spans="3:19" ht="16.5" customHeight="1" x14ac:dyDescent="0.25">
      <c r="C101" s="84">
        <v>2</v>
      </c>
      <c r="D101" s="85" t="s">
        <v>3263</v>
      </c>
      <c r="F101" s="84">
        <v>7</v>
      </c>
      <c r="G101" s="85" t="s">
        <v>3444</v>
      </c>
      <c r="I101" s="84">
        <v>2</v>
      </c>
      <c r="J101" s="85" t="s">
        <v>3319</v>
      </c>
      <c r="L101" s="84">
        <v>4</v>
      </c>
      <c r="M101" s="85" t="s">
        <v>3307</v>
      </c>
      <c r="O101" s="84">
        <v>6</v>
      </c>
      <c r="P101" s="85" t="s">
        <v>3445</v>
      </c>
      <c r="R101" s="84">
        <v>5</v>
      </c>
      <c r="S101" s="85" t="s">
        <v>3446</v>
      </c>
    </row>
    <row r="102" spans="3:19" ht="16.5" customHeight="1" x14ac:dyDescent="0.25">
      <c r="C102" s="84">
        <v>2</v>
      </c>
      <c r="D102" s="85" t="s">
        <v>3268</v>
      </c>
      <c r="F102" s="84">
        <v>7</v>
      </c>
      <c r="G102" s="85" t="s">
        <v>3447</v>
      </c>
      <c r="I102" s="84">
        <v>2</v>
      </c>
      <c r="J102" s="85" t="s">
        <v>3319</v>
      </c>
      <c r="L102" s="84">
        <v>4</v>
      </c>
      <c r="M102" s="85" t="s">
        <v>3244</v>
      </c>
      <c r="O102" s="84">
        <v>6</v>
      </c>
      <c r="P102" s="85" t="s">
        <v>3448</v>
      </c>
      <c r="R102" s="84">
        <v>5</v>
      </c>
      <c r="S102" s="85" t="s">
        <v>3281</v>
      </c>
    </row>
    <row r="103" spans="3:19" ht="16.5" customHeight="1" x14ac:dyDescent="0.25">
      <c r="C103" s="84">
        <v>2</v>
      </c>
      <c r="D103" s="85" t="s">
        <v>3274</v>
      </c>
      <c r="F103" s="84">
        <v>7</v>
      </c>
      <c r="G103" s="85" t="s">
        <v>3449</v>
      </c>
      <c r="I103" s="84">
        <v>2</v>
      </c>
      <c r="J103" s="85" t="s">
        <v>3352</v>
      </c>
      <c r="L103" s="84">
        <v>4</v>
      </c>
      <c r="M103" s="85" t="s">
        <v>3368</v>
      </c>
      <c r="O103" s="84">
        <v>6</v>
      </c>
      <c r="P103" s="85" t="s">
        <v>3450</v>
      </c>
      <c r="R103" s="84">
        <v>5</v>
      </c>
      <c r="S103" s="85" t="s">
        <v>3372</v>
      </c>
    </row>
    <row r="104" spans="3:19" ht="16.5" customHeight="1" x14ac:dyDescent="0.25">
      <c r="C104" s="84">
        <v>2</v>
      </c>
      <c r="D104" s="85" t="s">
        <v>3285</v>
      </c>
      <c r="F104" s="84">
        <v>7</v>
      </c>
      <c r="G104" s="85" t="s">
        <v>3451</v>
      </c>
      <c r="I104" s="84">
        <v>2</v>
      </c>
      <c r="J104" s="85" t="s">
        <v>3356</v>
      </c>
      <c r="L104" s="84">
        <v>4</v>
      </c>
      <c r="M104" s="85" t="s">
        <v>3417</v>
      </c>
      <c r="O104" s="84">
        <v>6</v>
      </c>
      <c r="P104" s="85" t="s">
        <v>3452</v>
      </c>
      <c r="R104" s="84">
        <v>5</v>
      </c>
      <c r="S104" s="85" t="s">
        <v>3375</v>
      </c>
    </row>
    <row r="105" spans="3:19" ht="16.5" customHeight="1" x14ac:dyDescent="0.25">
      <c r="C105" s="84">
        <v>2</v>
      </c>
      <c r="D105" s="85" t="s">
        <v>3291</v>
      </c>
      <c r="F105" s="84">
        <v>7</v>
      </c>
      <c r="G105" s="85" t="s">
        <v>3453</v>
      </c>
      <c r="I105" s="84">
        <v>2</v>
      </c>
      <c r="J105" s="85" t="s">
        <v>261</v>
      </c>
      <c r="L105" s="84">
        <v>4</v>
      </c>
      <c r="M105" s="85" t="s">
        <v>3421</v>
      </c>
      <c r="O105" s="84">
        <v>6</v>
      </c>
      <c r="P105" s="85" t="s">
        <v>3454</v>
      </c>
      <c r="R105" s="84">
        <v>5</v>
      </c>
      <c r="S105" s="85" t="s">
        <v>3287</v>
      </c>
    </row>
    <row r="106" spans="3:19" ht="16.5" customHeight="1" x14ac:dyDescent="0.25">
      <c r="C106" s="84">
        <v>2</v>
      </c>
      <c r="D106" s="85" t="s">
        <v>3296</v>
      </c>
      <c r="F106" s="84">
        <v>7</v>
      </c>
      <c r="G106" s="85" t="s">
        <v>3455</v>
      </c>
      <c r="I106" s="84">
        <v>2</v>
      </c>
      <c r="J106" s="85" t="s">
        <v>3376</v>
      </c>
      <c r="L106" s="84">
        <v>4</v>
      </c>
      <c r="M106" s="85" t="s">
        <v>3354</v>
      </c>
      <c r="O106" s="84">
        <v>6</v>
      </c>
      <c r="P106" s="85" t="s">
        <v>3456</v>
      </c>
      <c r="R106" s="84">
        <v>5</v>
      </c>
      <c r="S106" s="85" t="s">
        <v>3380</v>
      </c>
    </row>
    <row r="107" spans="3:19" ht="16.5" customHeight="1" x14ac:dyDescent="0.25">
      <c r="C107" s="84">
        <v>2</v>
      </c>
      <c r="D107" s="85" t="s">
        <v>3301</v>
      </c>
      <c r="F107" s="84">
        <v>7</v>
      </c>
      <c r="G107" s="85" t="s">
        <v>3457</v>
      </c>
      <c r="I107" s="84">
        <v>3</v>
      </c>
      <c r="J107" s="85" t="s">
        <v>3329</v>
      </c>
      <c r="L107" s="84">
        <v>4</v>
      </c>
      <c r="M107" s="85" t="s">
        <v>3358</v>
      </c>
      <c r="O107" s="84">
        <v>6</v>
      </c>
      <c r="P107" s="85" t="s">
        <v>3458</v>
      </c>
      <c r="R107" s="84">
        <v>5</v>
      </c>
      <c r="S107" s="85" t="s">
        <v>3383</v>
      </c>
    </row>
    <row r="108" spans="3:19" ht="16.5" customHeight="1" x14ac:dyDescent="0.25">
      <c r="C108" s="84">
        <v>2</v>
      </c>
      <c r="D108" s="85" t="s">
        <v>3306</v>
      </c>
      <c r="F108" s="84">
        <v>8</v>
      </c>
      <c r="G108" s="85" t="s">
        <v>3459</v>
      </c>
      <c r="I108" s="84">
        <v>3</v>
      </c>
      <c r="J108" s="85" t="s">
        <v>3460</v>
      </c>
      <c r="L108" s="84">
        <v>4</v>
      </c>
      <c r="M108" s="85" t="s">
        <v>3315</v>
      </c>
      <c r="O108" s="84">
        <v>6</v>
      </c>
      <c r="P108" s="85" t="s">
        <v>3461</v>
      </c>
      <c r="R108" s="84">
        <v>5</v>
      </c>
      <c r="S108" s="85" t="s">
        <v>3385</v>
      </c>
    </row>
    <row r="109" spans="3:19" ht="16.5" customHeight="1" x14ac:dyDescent="0.25">
      <c r="C109" s="84">
        <v>2</v>
      </c>
      <c r="D109" s="85" t="s">
        <v>3310</v>
      </c>
      <c r="F109" s="84">
        <v>8</v>
      </c>
      <c r="G109" s="85" t="s">
        <v>3462</v>
      </c>
      <c r="I109" s="84">
        <v>3</v>
      </c>
      <c r="J109" s="85" t="s">
        <v>3460</v>
      </c>
      <c r="L109" s="84">
        <v>4</v>
      </c>
      <c r="M109" s="85" t="s">
        <v>3463</v>
      </c>
      <c r="O109" s="84">
        <v>7</v>
      </c>
      <c r="P109" s="85" t="s">
        <v>3464</v>
      </c>
      <c r="R109" s="84">
        <v>5</v>
      </c>
      <c r="S109" s="85" t="s">
        <v>3465</v>
      </c>
    </row>
    <row r="110" spans="3:19" ht="16.5" customHeight="1" x14ac:dyDescent="0.25">
      <c r="C110" s="84">
        <v>2</v>
      </c>
      <c r="D110" s="85" t="s">
        <v>3314</v>
      </c>
      <c r="F110" s="84">
        <v>8</v>
      </c>
      <c r="G110" s="85" t="s">
        <v>3466</v>
      </c>
      <c r="I110" s="84">
        <v>3</v>
      </c>
      <c r="J110" s="85" t="s">
        <v>3331</v>
      </c>
      <c r="L110" s="84">
        <v>4</v>
      </c>
      <c r="M110" s="85" t="s">
        <v>3467</v>
      </c>
      <c r="O110" s="84">
        <v>7</v>
      </c>
      <c r="P110" s="85" t="s">
        <v>3468</v>
      </c>
      <c r="R110" s="84">
        <v>5</v>
      </c>
      <c r="S110" s="85" t="s">
        <v>3469</v>
      </c>
    </row>
    <row r="111" spans="3:19" ht="16.5" customHeight="1" x14ac:dyDescent="0.25">
      <c r="C111" s="84">
        <v>2</v>
      </c>
      <c r="D111" s="85" t="s">
        <v>3320</v>
      </c>
      <c r="F111" s="84">
        <v>8</v>
      </c>
      <c r="G111" s="85" t="s">
        <v>3470</v>
      </c>
      <c r="I111" s="84">
        <v>3</v>
      </c>
      <c r="J111" s="85" t="s">
        <v>3334</v>
      </c>
      <c r="L111" s="84">
        <v>4</v>
      </c>
      <c r="M111" s="85" t="s">
        <v>3377</v>
      </c>
      <c r="O111" s="84">
        <v>7</v>
      </c>
      <c r="P111" s="85" t="s">
        <v>3471</v>
      </c>
      <c r="R111" s="84">
        <v>5</v>
      </c>
      <c r="S111" s="85" t="s">
        <v>3472</v>
      </c>
    </row>
    <row r="112" spans="3:19" ht="16.5" customHeight="1" x14ac:dyDescent="0.25">
      <c r="C112" s="84">
        <v>2</v>
      </c>
      <c r="D112" s="85" t="s">
        <v>3323</v>
      </c>
      <c r="F112" s="84">
        <v>9</v>
      </c>
      <c r="G112" s="85" t="s">
        <v>3473</v>
      </c>
      <c r="I112" s="84">
        <v>3</v>
      </c>
      <c r="J112" s="85" t="s">
        <v>3336</v>
      </c>
      <c r="L112" s="84">
        <v>4</v>
      </c>
      <c r="M112" s="85" t="s">
        <v>3379</v>
      </c>
      <c r="O112" s="84">
        <v>7</v>
      </c>
      <c r="P112" s="85" t="s">
        <v>3474</v>
      </c>
      <c r="R112" s="84">
        <v>6</v>
      </c>
      <c r="S112" s="85" t="s">
        <v>3432</v>
      </c>
    </row>
    <row r="113" spans="3:19" ht="16.5" customHeight="1" x14ac:dyDescent="0.25">
      <c r="C113" s="84">
        <v>2</v>
      </c>
      <c r="D113" s="85" t="s">
        <v>3215</v>
      </c>
      <c r="F113" s="84">
        <v>9</v>
      </c>
      <c r="G113" s="85" t="s">
        <v>3475</v>
      </c>
      <c r="I113" s="84">
        <v>3</v>
      </c>
      <c r="J113" s="85" t="s">
        <v>3476</v>
      </c>
      <c r="L113" s="84">
        <v>4</v>
      </c>
      <c r="M113" s="85" t="s">
        <v>3321</v>
      </c>
      <c r="O113" s="84">
        <v>7</v>
      </c>
      <c r="P113" s="85" t="s">
        <v>3439</v>
      </c>
      <c r="R113" s="84">
        <v>6</v>
      </c>
      <c r="S113" s="85" t="s">
        <v>3435</v>
      </c>
    </row>
    <row r="114" spans="3:19" ht="16.5" customHeight="1" x14ac:dyDescent="0.25">
      <c r="C114" s="84">
        <v>2</v>
      </c>
      <c r="D114" s="85" t="s">
        <v>3222</v>
      </c>
      <c r="F114" s="84">
        <v>9</v>
      </c>
      <c r="G114" s="85" t="s">
        <v>3477</v>
      </c>
      <c r="I114" s="84">
        <v>3</v>
      </c>
      <c r="J114" s="85" t="s">
        <v>3478</v>
      </c>
      <c r="L114" s="84">
        <v>4</v>
      </c>
      <c r="M114" s="85" t="s">
        <v>3324</v>
      </c>
      <c r="O114" s="84">
        <v>7</v>
      </c>
      <c r="P114" s="85" t="s">
        <v>3449</v>
      </c>
      <c r="R114" s="84">
        <v>6</v>
      </c>
      <c r="S114" s="85" t="s">
        <v>3408</v>
      </c>
    </row>
    <row r="115" spans="3:19" ht="16.5" customHeight="1" x14ac:dyDescent="0.25">
      <c r="C115" s="84">
        <v>2</v>
      </c>
      <c r="D115" s="85" t="s">
        <v>3181</v>
      </c>
      <c r="F115" s="84">
        <v>9</v>
      </c>
      <c r="G115" s="85" t="s">
        <v>3479</v>
      </c>
      <c r="I115" s="84">
        <v>3</v>
      </c>
      <c r="J115" s="85" t="s">
        <v>3480</v>
      </c>
      <c r="L115" s="84">
        <v>4</v>
      </c>
      <c r="M115" s="85" t="s">
        <v>3326</v>
      </c>
      <c r="O115" s="84">
        <v>8</v>
      </c>
      <c r="P115" s="85" t="s">
        <v>3481</v>
      </c>
      <c r="R115" s="84">
        <v>6</v>
      </c>
      <c r="S115" s="85" t="s">
        <v>3411</v>
      </c>
    </row>
    <row r="116" spans="3:19" ht="16.5" customHeight="1" x14ac:dyDescent="0.25">
      <c r="C116" s="84">
        <v>2</v>
      </c>
      <c r="D116" s="85" t="s">
        <v>3344</v>
      </c>
      <c r="I116" s="84">
        <v>3</v>
      </c>
      <c r="J116" s="85" t="s">
        <v>3482</v>
      </c>
      <c r="L116" s="84">
        <v>4</v>
      </c>
      <c r="M116" s="85" t="s">
        <v>3382</v>
      </c>
      <c r="O116" s="84">
        <v>8</v>
      </c>
      <c r="P116" s="85" t="s">
        <v>3483</v>
      </c>
      <c r="R116" s="84">
        <v>6</v>
      </c>
      <c r="S116" s="85" t="s">
        <v>3484</v>
      </c>
    </row>
    <row r="117" spans="3:19" ht="16.5" customHeight="1" x14ac:dyDescent="0.25">
      <c r="C117" s="84">
        <v>2</v>
      </c>
      <c r="D117" s="85" t="s">
        <v>3189</v>
      </c>
      <c r="I117" s="84">
        <v>3</v>
      </c>
      <c r="J117" s="85" t="s">
        <v>3485</v>
      </c>
      <c r="L117" s="84">
        <v>4</v>
      </c>
      <c r="M117" s="85" t="s">
        <v>3486</v>
      </c>
      <c r="O117" s="84">
        <v>8</v>
      </c>
      <c r="P117" s="85" t="s">
        <v>3487</v>
      </c>
      <c r="R117" s="84">
        <v>6</v>
      </c>
      <c r="S117" s="85" t="s">
        <v>3488</v>
      </c>
    </row>
    <row r="118" spans="3:19" ht="16.5" customHeight="1" x14ac:dyDescent="0.25">
      <c r="C118" s="84">
        <v>2</v>
      </c>
      <c r="D118" s="85" t="s">
        <v>3240</v>
      </c>
      <c r="I118" s="84">
        <v>3</v>
      </c>
      <c r="J118" s="85" t="s">
        <v>3338</v>
      </c>
      <c r="L118" s="84">
        <v>4</v>
      </c>
      <c r="M118" s="85" t="s">
        <v>3489</v>
      </c>
      <c r="O118" s="84">
        <v>8</v>
      </c>
      <c r="P118" s="85" t="s">
        <v>3490</v>
      </c>
      <c r="R118" s="84">
        <v>6</v>
      </c>
      <c r="S118" s="85" t="s">
        <v>3491</v>
      </c>
    </row>
    <row r="119" spans="3:19" ht="16.5" customHeight="1" x14ac:dyDescent="0.25">
      <c r="C119" s="84">
        <v>2</v>
      </c>
      <c r="D119" s="85" t="s">
        <v>3245</v>
      </c>
      <c r="I119" s="84">
        <v>3</v>
      </c>
      <c r="J119" s="85" t="s">
        <v>3351</v>
      </c>
      <c r="L119" s="84">
        <v>4</v>
      </c>
      <c r="M119" s="85" t="s">
        <v>3492</v>
      </c>
      <c r="O119" s="84">
        <v>8</v>
      </c>
      <c r="P119" s="85" t="s">
        <v>3493</v>
      </c>
      <c r="R119" s="84">
        <v>7</v>
      </c>
      <c r="S119" s="85" t="s">
        <v>3474</v>
      </c>
    </row>
    <row r="120" spans="3:19" ht="16.5" customHeight="1" x14ac:dyDescent="0.25">
      <c r="C120" s="84">
        <v>2</v>
      </c>
      <c r="D120" s="85" t="s">
        <v>3494</v>
      </c>
      <c r="I120" s="84">
        <v>3</v>
      </c>
      <c r="J120" s="85" t="s">
        <v>3340</v>
      </c>
      <c r="L120" s="84">
        <v>4</v>
      </c>
      <c r="M120" s="85" t="s">
        <v>3495</v>
      </c>
      <c r="O120" s="84">
        <v>8</v>
      </c>
      <c r="P120" s="85" t="s">
        <v>3496</v>
      </c>
      <c r="R120" s="84">
        <v>7</v>
      </c>
      <c r="S120" s="85" t="s">
        <v>3497</v>
      </c>
    </row>
    <row r="121" spans="3:19" ht="16.5" customHeight="1" x14ac:dyDescent="0.25">
      <c r="C121" s="84">
        <v>2</v>
      </c>
      <c r="D121" s="85" t="s">
        <v>3498</v>
      </c>
      <c r="I121" s="84">
        <v>3</v>
      </c>
      <c r="J121" s="85" t="s">
        <v>3343</v>
      </c>
      <c r="L121" s="84">
        <v>4</v>
      </c>
      <c r="M121" s="85" t="s">
        <v>3499</v>
      </c>
      <c r="O121" s="84">
        <v>9</v>
      </c>
      <c r="P121" s="85" t="s">
        <v>3500</v>
      </c>
      <c r="R121" s="84">
        <v>7</v>
      </c>
      <c r="S121" s="85" t="s">
        <v>3439</v>
      </c>
    </row>
    <row r="122" spans="3:19" ht="16.5" customHeight="1" x14ac:dyDescent="0.25">
      <c r="C122" s="84">
        <v>2</v>
      </c>
      <c r="D122" s="85" t="s">
        <v>3501</v>
      </c>
      <c r="I122" s="84">
        <v>3</v>
      </c>
      <c r="J122" s="85" t="s">
        <v>3347</v>
      </c>
      <c r="L122" s="84">
        <v>5</v>
      </c>
      <c r="M122" s="85" t="s">
        <v>3375</v>
      </c>
      <c r="O122" s="84">
        <v>9</v>
      </c>
      <c r="P122" s="85" t="s">
        <v>3502</v>
      </c>
      <c r="R122" s="84">
        <v>7</v>
      </c>
      <c r="S122" s="85" t="s">
        <v>3441</v>
      </c>
    </row>
    <row r="123" spans="3:19" ht="16.5" customHeight="1" x14ac:dyDescent="0.25">
      <c r="C123" s="84">
        <v>2</v>
      </c>
      <c r="D123" s="85" t="s">
        <v>3503</v>
      </c>
      <c r="I123" s="84">
        <v>3</v>
      </c>
      <c r="J123" s="85" t="s">
        <v>3369</v>
      </c>
      <c r="L123" s="84">
        <v>5</v>
      </c>
      <c r="M123" s="85" t="s">
        <v>3287</v>
      </c>
      <c r="O123" s="84">
        <v>9</v>
      </c>
      <c r="P123" s="85" t="s">
        <v>3504</v>
      </c>
      <c r="R123" s="84">
        <v>7</v>
      </c>
      <c r="S123" s="85" t="s">
        <v>3444</v>
      </c>
    </row>
    <row r="124" spans="3:19" ht="16.5" customHeight="1" x14ac:dyDescent="0.25">
      <c r="C124" s="84">
        <v>2</v>
      </c>
      <c r="D124" s="85" t="s">
        <v>3505</v>
      </c>
      <c r="I124" s="84">
        <v>3</v>
      </c>
      <c r="J124" s="85" t="s">
        <v>3282</v>
      </c>
      <c r="L124" s="84">
        <v>5</v>
      </c>
      <c r="M124" s="85" t="s">
        <v>3380</v>
      </c>
      <c r="O124" s="84">
        <v>9</v>
      </c>
      <c r="P124" s="85" t="s">
        <v>3506</v>
      </c>
      <c r="R124" s="84">
        <v>7</v>
      </c>
      <c r="S124" s="85" t="s">
        <v>3447</v>
      </c>
    </row>
    <row r="125" spans="3:19" ht="16.5" customHeight="1" x14ac:dyDescent="0.25">
      <c r="C125" s="84">
        <v>2</v>
      </c>
      <c r="D125" s="85" t="s">
        <v>3319</v>
      </c>
      <c r="I125" s="84">
        <v>3</v>
      </c>
      <c r="J125" s="85" t="s">
        <v>3288</v>
      </c>
      <c r="L125" s="84">
        <v>5</v>
      </c>
      <c r="M125" s="85" t="s">
        <v>3383</v>
      </c>
      <c r="O125" s="84">
        <v>9</v>
      </c>
      <c r="P125" s="85" t="s">
        <v>3507</v>
      </c>
      <c r="R125" s="84">
        <v>7</v>
      </c>
      <c r="S125" s="85" t="s">
        <v>3508</v>
      </c>
    </row>
    <row r="126" spans="3:19" ht="16.5" customHeight="1" x14ac:dyDescent="0.25">
      <c r="C126" s="84">
        <v>2</v>
      </c>
      <c r="D126" s="85" t="s">
        <v>3319</v>
      </c>
      <c r="I126" s="84">
        <v>3</v>
      </c>
      <c r="J126" s="85" t="s">
        <v>3210</v>
      </c>
      <c r="L126" s="84">
        <v>5</v>
      </c>
      <c r="M126" s="85" t="s">
        <v>3385</v>
      </c>
      <c r="O126" s="84">
        <v>9</v>
      </c>
      <c r="P126" s="85" t="s">
        <v>3473</v>
      </c>
      <c r="R126" s="84">
        <v>7</v>
      </c>
      <c r="S126" s="85" t="s">
        <v>3509</v>
      </c>
    </row>
    <row r="127" spans="3:19" ht="16.5" customHeight="1" x14ac:dyDescent="0.25">
      <c r="C127" s="84">
        <v>2</v>
      </c>
      <c r="D127" s="85" t="s">
        <v>3352</v>
      </c>
      <c r="I127" s="84">
        <v>3</v>
      </c>
      <c r="J127" s="85" t="s">
        <v>3264</v>
      </c>
      <c r="L127" s="84">
        <v>5</v>
      </c>
      <c r="M127" s="85" t="s">
        <v>3472</v>
      </c>
      <c r="R127" s="84">
        <v>7</v>
      </c>
      <c r="S127" s="85" t="s">
        <v>3510</v>
      </c>
    </row>
    <row r="128" spans="3:19" ht="16.5" customHeight="1" x14ac:dyDescent="0.25">
      <c r="C128" s="84">
        <v>2</v>
      </c>
      <c r="D128" s="85" t="s">
        <v>3356</v>
      </c>
      <c r="I128" s="84">
        <v>3</v>
      </c>
      <c r="J128" s="85" t="s">
        <v>3269</v>
      </c>
      <c r="L128" s="84">
        <v>5</v>
      </c>
      <c r="M128" s="85" t="s">
        <v>3396</v>
      </c>
      <c r="R128" s="84">
        <v>7</v>
      </c>
      <c r="S128" s="85" t="s">
        <v>3511</v>
      </c>
    </row>
    <row r="129" spans="3:19" ht="16.5" customHeight="1" x14ac:dyDescent="0.25">
      <c r="C129" s="84">
        <v>2</v>
      </c>
      <c r="D129" s="85" t="s">
        <v>261</v>
      </c>
      <c r="I129" s="84">
        <v>3</v>
      </c>
      <c r="J129" s="85" t="s">
        <v>3239</v>
      </c>
      <c r="L129" s="84">
        <v>5</v>
      </c>
      <c r="M129" s="85" t="s">
        <v>3399</v>
      </c>
      <c r="R129" s="84">
        <v>8</v>
      </c>
      <c r="S129" s="85" t="s">
        <v>3483</v>
      </c>
    </row>
    <row r="130" spans="3:19" ht="16.5" customHeight="1" x14ac:dyDescent="0.25">
      <c r="C130" s="84">
        <v>2</v>
      </c>
      <c r="D130" s="85" t="s">
        <v>3376</v>
      </c>
      <c r="I130" s="84">
        <v>3</v>
      </c>
      <c r="J130" s="85" t="s">
        <v>3280</v>
      </c>
      <c r="L130" s="84">
        <v>5</v>
      </c>
      <c r="M130" s="85" t="s">
        <v>3335</v>
      </c>
      <c r="R130" s="84">
        <v>8</v>
      </c>
      <c r="S130" s="85" t="s">
        <v>3487</v>
      </c>
    </row>
    <row r="131" spans="3:19" ht="16.5" customHeight="1" x14ac:dyDescent="0.25">
      <c r="C131" s="84">
        <v>3</v>
      </c>
      <c r="D131" s="85" t="s">
        <v>3325</v>
      </c>
      <c r="I131" s="84">
        <v>3</v>
      </c>
      <c r="J131" s="85" t="s">
        <v>3406</v>
      </c>
      <c r="L131" s="84">
        <v>5</v>
      </c>
      <c r="M131" s="85" t="s">
        <v>3413</v>
      </c>
      <c r="R131" s="84">
        <v>8</v>
      </c>
      <c r="S131" s="85" t="s">
        <v>3490</v>
      </c>
    </row>
    <row r="132" spans="3:19" ht="16.5" customHeight="1" x14ac:dyDescent="0.25">
      <c r="C132" s="84">
        <v>3</v>
      </c>
      <c r="D132" s="85" t="s">
        <v>3329</v>
      </c>
      <c r="I132" s="84">
        <v>3</v>
      </c>
      <c r="J132" s="85" t="s">
        <v>3409</v>
      </c>
      <c r="L132" s="84">
        <v>5</v>
      </c>
      <c r="M132" s="85" t="s">
        <v>3512</v>
      </c>
      <c r="R132" s="84">
        <v>8</v>
      </c>
      <c r="S132" s="85" t="s">
        <v>3513</v>
      </c>
    </row>
    <row r="133" spans="3:19" ht="16.5" customHeight="1" x14ac:dyDescent="0.25">
      <c r="C133" s="84">
        <v>3</v>
      </c>
      <c r="D133" s="85" t="s">
        <v>3460</v>
      </c>
      <c r="I133" s="84">
        <v>3</v>
      </c>
      <c r="J133" s="85" t="s">
        <v>3412</v>
      </c>
      <c r="L133" s="84">
        <v>5</v>
      </c>
      <c r="M133" s="85" t="s">
        <v>3514</v>
      </c>
      <c r="R133" s="84">
        <v>8</v>
      </c>
      <c r="S133" s="85" t="s">
        <v>3493</v>
      </c>
    </row>
    <row r="134" spans="3:19" ht="16.5" customHeight="1" x14ac:dyDescent="0.25">
      <c r="C134" s="84">
        <v>3</v>
      </c>
      <c r="D134" s="85" t="s">
        <v>3460</v>
      </c>
      <c r="I134" s="84">
        <v>3</v>
      </c>
      <c r="J134" s="85" t="s">
        <v>3415</v>
      </c>
      <c r="L134" s="84">
        <v>5</v>
      </c>
      <c r="M134" s="85" t="s">
        <v>3515</v>
      </c>
      <c r="R134" s="84">
        <v>9</v>
      </c>
      <c r="S134" s="85" t="s">
        <v>3516</v>
      </c>
    </row>
    <row r="135" spans="3:19" ht="16.5" customHeight="1" x14ac:dyDescent="0.25">
      <c r="C135" s="84">
        <v>3</v>
      </c>
      <c r="D135" s="85" t="s">
        <v>3331</v>
      </c>
      <c r="I135" s="84">
        <v>3</v>
      </c>
      <c r="J135" s="85" t="s">
        <v>3419</v>
      </c>
      <c r="L135" s="84">
        <v>5</v>
      </c>
      <c r="M135" s="85" t="s">
        <v>3517</v>
      </c>
      <c r="R135" s="84">
        <v>9</v>
      </c>
      <c r="S135" s="85" t="s">
        <v>3504</v>
      </c>
    </row>
    <row r="136" spans="3:19" ht="16.5" customHeight="1" x14ac:dyDescent="0.25">
      <c r="C136" s="84">
        <v>3</v>
      </c>
      <c r="D136" s="85" t="s">
        <v>3334</v>
      </c>
      <c r="I136" s="84">
        <v>3</v>
      </c>
      <c r="J136" s="85" t="s">
        <v>3423</v>
      </c>
      <c r="L136" s="84">
        <v>5</v>
      </c>
      <c r="M136" s="85" t="s">
        <v>3518</v>
      </c>
      <c r="R136" s="84">
        <v>9</v>
      </c>
      <c r="S136" s="85" t="s">
        <v>3506</v>
      </c>
    </row>
    <row r="137" spans="3:19" ht="16.5" customHeight="1" x14ac:dyDescent="0.25">
      <c r="C137" s="84">
        <v>3</v>
      </c>
      <c r="D137" s="85" t="s">
        <v>3336</v>
      </c>
      <c r="I137" s="84">
        <v>3</v>
      </c>
      <c r="J137" s="85" t="s">
        <v>3286</v>
      </c>
      <c r="L137" s="84">
        <v>5</v>
      </c>
      <c r="M137" s="85" t="s">
        <v>3519</v>
      </c>
      <c r="R137" s="84">
        <v>9</v>
      </c>
      <c r="S137" s="85" t="s">
        <v>3507</v>
      </c>
    </row>
    <row r="138" spans="3:19" ht="16.5" customHeight="1" x14ac:dyDescent="0.25">
      <c r="C138" s="84">
        <v>3</v>
      </c>
      <c r="D138" s="85" t="s">
        <v>3476</v>
      </c>
      <c r="I138" s="84">
        <v>3</v>
      </c>
      <c r="J138" s="85" t="s">
        <v>3434</v>
      </c>
      <c r="L138" s="84">
        <v>5</v>
      </c>
      <c r="M138" s="85" t="s">
        <v>3337</v>
      </c>
      <c r="R138" s="84">
        <v>9</v>
      </c>
      <c r="S138" s="85" t="s">
        <v>3520</v>
      </c>
    </row>
    <row r="139" spans="3:19" ht="16.5" customHeight="1" x14ac:dyDescent="0.25">
      <c r="C139" s="84">
        <v>3</v>
      </c>
      <c r="D139" s="85" t="s">
        <v>3478</v>
      </c>
      <c r="I139" s="84">
        <v>3</v>
      </c>
      <c r="J139" s="85" t="s">
        <v>3302</v>
      </c>
      <c r="L139" s="84">
        <v>5</v>
      </c>
      <c r="M139" s="85" t="s">
        <v>3339</v>
      </c>
    </row>
    <row r="140" spans="3:19" ht="16.5" customHeight="1" x14ac:dyDescent="0.25">
      <c r="C140" s="84">
        <v>3</v>
      </c>
      <c r="D140" s="85" t="s">
        <v>3480</v>
      </c>
      <c r="I140" s="84">
        <v>4</v>
      </c>
      <c r="J140" s="85" t="s">
        <v>3357</v>
      </c>
      <c r="L140" s="84">
        <v>5</v>
      </c>
      <c r="M140" s="85" t="s">
        <v>3521</v>
      </c>
    </row>
    <row r="141" spans="3:19" ht="16.5" customHeight="1" x14ac:dyDescent="0.25">
      <c r="C141" s="84">
        <v>3</v>
      </c>
      <c r="D141" s="85" t="s">
        <v>3482</v>
      </c>
      <c r="I141" s="84">
        <v>4</v>
      </c>
      <c r="J141" s="85" t="s">
        <v>3522</v>
      </c>
      <c r="L141" s="84">
        <v>5</v>
      </c>
      <c r="M141" s="85" t="s">
        <v>3523</v>
      </c>
    </row>
    <row r="142" spans="3:19" ht="16.5" customHeight="1" x14ac:dyDescent="0.25">
      <c r="C142" s="84">
        <v>3</v>
      </c>
      <c r="D142" s="85" t="s">
        <v>3485</v>
      </c>
      <c r="I142" s="84">
        <v>4</v>
      </c>
      <c r="J142" s="85" t="s">
        <v>3524</v>
      </c>
      <c r="L142" s="84">
        <v>5</v>
      </c>
      <c r="M142" s="85" t="s">
        <v>3525</v>
      </c>
    </row>
    <row r="143" spans="3:19" ht="16.5" customHeight="1" x14ac:dyDescent="0.25">
      <c r="C143" s="84">
        <v>3</v>
      </c>
      <c r="D143" s="85" t="s">
        <v>3338</v>
      </c>
      <c r="I143" s="84">
        <v>4</v>
      </c>
      <c r="J143" s="85" t="s">
        <v>3526</v>
      </c>
      <c r="L143" s="84">
        <v>5</v>
      </c>
      <c r="M143" s="85" t="s">
        <v>3527</v>
      </c>
    </row>
    <row r="144" spans="3:19" ht="16.5" customHeight="1" x14ac:dyDescent="0.25">
      <c r="C144" s="84">
        <v>3</v>
      </c>
      <c r="D144" s="85" t="s">
        <v>3351</v>
      </c>
      <c r="I144" s="84">
        <v>4</v>
      </c>
      <c r="J144" s="85" t="s">
        <v>3528</v>
      </c>
      <c r="L144" s="84">
        <v>6</v>
      </c>
      <c r="M144" s="85" t="s">
        <v>3411</v>
      </c>
    </row>
    <row r="145" spans="3:13" ht="16.5" customHeight="1" x14ac:dyDescent="0.25">
      <c r="C145" s="84">
        <v>3</v>
      </c>
      <c r="D145" s="85" t="s">
        <v>3249</v>
      </c>
      <c r="I145" s="84">
        <v>4</v>
      </c>
      <c r="J145" s="85" t="s">
        <v>3360</v>
      </c>
      <c r="L145" s="84">
        <v>6</v>
      </c>
      <c r="M145" s="85" t="s">
        <v>3418</v>
      </c>
    </row>
    <row r="146" spans="3:13" ht="16.5" customHeight="1" x14ac:dyDescent="0.25">
      <c r="C146" s="84">
        <v>3</v>
      </c>
      <c r="D146" s="85" t="s">
        <v>3340</v>
      </c>
      <c r="I146" s="84">
        <v>4</v>
      </c>
      <c r="J146" s="85" t="s">
        <v>3364</v>
      </c>
      <c r="L146" s="84">
        <v>6</v>
      </c>
      <c r="M146" s="85" t="s">
        <v>3422</v>
      </c>
    </row>
    <row r="147" spans="3:13" ht="16.5" customHeight="1" x14ac:dyDescent="0.25">
      <c r="C147" s="84">
        <v>3</v>
      </c>
      <c r="D147" s="85" t="s">
        <v>3343</v>
      </c>
      <c r="I147" s="84">
        <v>4</v>
      </c>
      <c r="J147" s="85" t="s">
        <v>3404</v>
      </c>
      <c r="L147" s="84">
        <v>6</v>
      </c>
      <c r="M147" s="85" t="s">
        <v>3445</v>
      </c>
    </row>
    <row r="148" spans="3:13" ht="16.5" customHeight="1" x14ac:dyDescent="0.25">
      <c r="C148" s="84">
        <v>3</v>
      </c>
      <c r="D148" s="85" t="s">
        <v>3347</v>
      </c>
      <c r="I148" s="84">
        <v>4</v>
      </c>
      <c r="J148" s="85" t="s">
        <v>3417</v>
      </c>
      <c r="L148" s="84">
        <v>6</v>
      </c>
      <c r="M148" s="85" t="s">
        <v>3448</v>
      </c>
    </row>
    <row r="149" spans="3:13" ht="16.5" customHeight="1" x14ac:dyDescent="0.25">
      <c r="C149" s="84">
        <v>3</v>
      </c>
      <c r="D149" s="85" t="s">
        <v>3369</v>
      </c>
      <c r="I149" s="84">
        <v>4</v>
      </c>
      <c r="J149" s="85" t="s">
        <v>3421</v>
      </c>
      <c r="L149" s="84">
        <v>6</v>
      </c>
      <c r="M149" s="85" t="s">
        <v>3450</v>
      </c>
    </row>
    <row r="150" spans="3:13" ht="16.5" customHeight="1" x14ac:dyDescent="0.25">
      <c r="C150" s="84">
        <v>3</v>
      </c>
      <c r="D150" s="85" t="s">
        <v>3282</v>
      </c>
      <c r="I150" s="84">
        <v>4</v>
      </c>
      <c r="J150" s="85" t="s">
        <v>3270</v>
      </c>
      <c r="L150" s="84">
        <v>6</v>
      </c>
      <c r="M150" s="85" t="s">
        <v>3452</v>
      </c>
    </row>
    <row r="151" spans="3:13" ht="16.5" customHeight="1" x14ac:dyDescent="0.25">
      <c r="C151" s="84">
        <v>3</v>
      </c>
      <c r="D151" s="85" t="s">
        <v>3288</v>
      </c>
      <c r="I151" s="84">
        <v>4</v>
      </c>
      <c r="J151" s="85" t="s">
        <v>3463</v>
      </c>
      <c r="L151" s="84">
        <v>6</v>
      </c>
      <c r="M151" s="85" t="s">
        <v>3454</v>
      </c>
    </row>
    <row r="152" spans="3:13" ht="16.5" customHeight="1" x14ac:dyDescent="0.25">
      <c r="C152" s="84">
        <v>3</v>
      </c>
      <c r="D152" s="85" t="s">
        <v>3294</v>
      </c>
      <c r="I152" s="84">
        <v>4</v>
      </c>
      <c r="J152" s="85" t="s">
        <v>3467</v>
      </c>
      <c r="L152" s="84">
        <v>6</v>
      </c>
      <c r="M152" s="85" t="s">
        <v>3456</v>
      </c>
    </row>
    <row r="153" spans="3:13" ht="16.5" customHeight="1" x14ac:dyDescent="0.25">
      <c r="C153" s="84">
        <v>3</v>
      </c>
      <c r="D153" s="85" t="s">
        <v>3299</v>
      </c>
      <c r="I153" s="84">
        <v>4</v>
      </c>
      <c r="J153" s="85" t="s">
        <v>3321</v>
      </c>
      <c r="L153" s="84">
        <v>6</v>
      </c>
      <c r="M153" s="85" t="s">
        <v>3458</v>
      </c>
    </row>
    <row r="154" spans="3:13" ht="16.5" customHeight="1" x14ac:dyDescent="0.25">
      <c r="C154" s="84">
        <v>3</v>
      </c>
      <c r="D154" s="85" t="s">
        <v>3304</v>
      </c>
      <c r="I154" s="84">
        <v>4</v>
      </c>
      <c r="J154" s="85" t="s">
        <v>3382</v>
      </c>
      <c r="L154" s="84">
        <v>6</v>
      </c>
      <c r="M154" s="85" t="s">
        <v>3529</v>
      </c>
    </row>
    <row r="155" spans="3:13" ht="16.5" customHeight="1" x14ac:dyDescent="0.25">
      <c r="C155" s="84">
        <v>3</v>
      </c>
      <c r="D155" s="85" t="s">
        <v>3210</v>
      </c>
      <c r="I155" s="84">
        <v>4</v>
      </c>
      <c r="J155" s="85" t="s">
        <v>3486</v>
      </c>
      <c r="L155" s="84">
        <v>6</v>
      </c>
      <c r="M155" s="85" t="s">
        <v>3530</v>
      </c>
    </row>
    <row r="156" spans="3:13" ht="16.5" customHeight="1" x14ac:dyDescent="0.25">
      <c r="C156" s="84">
        <v>3</v>
      </c>
      <c r="D156" s="85" t="s">
        <v>3312</v>
      </c>
      <c r="I156" s="84">
        <v>4</v>
      </c>
      <c r="J156" s="85" t="s">
        <v>3489</v>
      </c>
      <c r="L156" s="84">
        <v>6</v>
      </c>
      <c r="M156" s="85" t="s">
        <v>3531</v>
      </c>
    </row>
    <row r="157" spans="3:13" ht="16.5" customHeight="1" x14ac:dyDescent="0.25">
      <c r="C157" s="84">
        <v>3</v>
      </c>
      <c r="D157" s="85" t="s">
        <v>3393</v>
      </c>
      <c r="I157" s="84">
        <v>4</v>
      </c>
      <c r="J157" s="85" t="s">
        <v>3492</v>
      </c>
      <c r="L157" s="84">
        <v>6</v>
      </c>
      <c r="M157" s="85" t="s">
        <v>3532</v>
      </c>
    </row>
    <row r="158" spans="3:13" ht="16.5" customHeight="1" x14ac:dyDescent="0.25">
      <c r="C158" s="84">
        <v>3</v>
      </c>
      <c r="D158" s="85" t="s">
        <v>3322</v>
      </c>
      <c r="I158" s="84">
        <v>5</v>
      </c>
      <c r="J158" s="85" t="s">
        <v>3387</v>
      </c>
      <c r="L158" s="84">
        <v>6</v>
      </c>
      <c r="M158" s="85" t="s">
        <v>3461</v>
      </c>
    </row>
    <row r="159" spans="3:13" ht="16.5" customHeight="1" x14ac:dyDescent="0.25">
      <c r="C159" s="84">
        <v>3</v>
      </c>
      <c r="D159" s="85" t="s">
        <v>3228</v>
      </c>
      <c r="I159" s="84">
        <v>5</v>
      </c>
      <c r="J159" s="85" t="s">
        <v>3389</v>
      </c>
      <c r="L159" s="84">
        <v>6</v>
      </c>
      <c r="M159" s="85" t="s">
        <v>3533</v>
      </c>
    </row>
    <row r="160" spans="3:13" ht="16.5" customHeight="1" x14ac:dyDescent="0.25">
      <c r="C160" s="84">
        <v>3</v>
      </c>
      <c r="D160" s="85" t="s">
        <v>3230</v>
      </c>
      <c r="I160" s="84">
        <v>5</v>
      </c>
      <c r="J160" s="85" t="s">
        <v>3392</v>
      </c>
      <c r="L160" s="84">
        <v>6</v>
      </c>
      <c r="M160" s="85" t="s">
        <v>3534</v>
      </c>
    </row>
    <row r="161" spans="3:13" ht="16.5" customHeight="1" x14ac:dyDescent="0.25">
      <c r="C161" s="84">
        <v>3</v>
      </c>
      <c r="D161" s="85" t="s">
        <v>3333</v>
      </c>
      <c r="I161" s="84">
        <v>5</v>
      </c>
      <c r="J161" s="85" t="s">
        <v>3535</v>
      </c>
      <c r="L161" s="84">
        <v>6</v>
      </c>
      <c r="M161" s="85" t="s">
        <v>3536</v>
      </c>
    </row>
    <row r="162" spans="3:13" ht="16.5" customHeight="1" x14ac:dyDescent="0.25">
      <c r="C162" s="84">
        <v>3</v>
      </c>
      <c r="D162" s="85" t="s">
        <v>3264</v>
      </c>
      <c r="I162" s="84">
        <v>5</v>
      </c>
      <c r="J162" s="85" t="s">
        <v>3537</v>
      </c>
      <c r="L162" s="84">
        <v>6</v>
      </c>
      <c r="M162" s="85" t="s">
        <v>3538</v>
      </c>
    </row>
    <row r="163" spans="3:13" ht="16.5" customHeight="1" x14ac:dyDescent="0.25">
      <c r="C163" s="84">
        <v>3</v>
      </c>
      <c r="D163" s="85" t="s">
        <v>3350</v>
      </c>
      <c r="I163" s="84">
        <v>5</v>
      </c>
      <c r="J163" s="85" t="s">
        <v>3539</v>
      </c>
      <c r="L163" s="84">
        <v>6</v>
      </c>
      <c r="M163" s="85" t="s">
        <v>3540</v>
      </c>
    </row>
    <row r="164" spans="3:13" ht="16.5" customHeight="1" x14ac:dyDescent="0.25">
      <c r="C164" s="84">
        <v>3</v>
      </c>
      <c r="D164" s="85" t="s">
        <v>3541</v>
      </c>
      <c r="I164" s="84">
        <v>5</v>
      </c>
      <c r="J164" s="85" t="s">
        <v>3542</v>
      </c>
      <c r="L164" s="84">
        <v>6</v>
      </c>
      <c r="M164" s="85" t="s">
        <v>3543</v>
      </c>
    </row>
    <row r="165" spans="3:13" ht="16.5" customHeight="1" x14ac:dyDescent="0.25">
      <c r="C165" s="84">
        <v>3</v>
      </c>
      <c r="D165" s="85" t="s">
        <v>3544</v>
      </c>
      <c r="I165" s="84">
        <v>5</v>
      </c>
      <c r="J165" s="85" t="s">
        <v>3545</v>
      </c>
      <c r="L165" s="84">
        <v>7</v>
      </c>
      <c r="M165" s="85" t="s">
        <v>3444</v>
      </c>
    </row>
    <row r="166" spans="3:13" ht="16.5" customHeight="1" x14ac:dyDescent="0.25">
      <c r="C166" s="84">
        <v>3</v>
      </c>
      <c r="D166" s="85" t="s">
        <v>3546</v>
      </c>
      <c r="I166" s="84">
        <v>5</v>
      </c>
      <c r="J166" s="85" t="s">
        <v>3547</v>
      </c>
      <c r="L166" s="84">
        <v>7</v>
      </c>
      <c r="M166" s="85" t="s">
        <v>3511</v>
      </c>
    </row>
    <row r="167" spans="3:13" ht="16.5" customHeight="1" x14ac:dyDescent="0.25">
      <c r="C167" s="84">
        <v>3</v>
      </c>
      <c r="D167" s="85" t="s">
        <v>3280</v>
      </c>
      <c r="I167" s="84">
        <v>5</v>
      </c>
      <c r="J167" s="85" t="s">
        <v>3395</v>
      </c>
      <c r="L167" s="84">
        <v>7</v>
      </c>
      <c r="M167" s="85" t="s">
        <v>3449</v>
      </c>
    </row>
    <row r="168" spans="3:13" ht="16.5" customHeight="1" x14ac:dyDescent="0.25">
      <c r="C168" s="84">
        <v>3</v>
      </c>
      <c r="D168" s="85" t="s">
        <v>3406</v>
      </c>
      <c r="I168" s="84">
        <v>5</v>
      </c>
      <c r="J168" s="85" t="s">
        <v>3430</v>
      </c>
      <c r="L168" s="84">
        <v>7</v>
      </c>
      <c r="M168" s="85" t="s">
        <v>3451</v>
      </c>
    </row>
    <row r="169" spans="3:13" ht="16.5" customHeight="1" x14ac:dyDescent="0.25">
      <c r="C169" s="84">
        <v>3</v>
      </c>
      <c r="D169" s="85" t="s">
        <v>3409</v>
      </c>
      <c r="I169" s="84">
        <v>5</v>
      </c>
      <c r="J169" s="85" t="s">
        <v>3400</v>
      </c>
      <c r="L169" s="84">
        <v>7</v>
      </c>
      <c r="M169" s="85" t="s">
        <v>3548</v>
      </c>
    </row>
    <row r="170" spans="3:13" ht="16.5" customHeight="1" x14ac:dyDescent="0.25">
      <c r="C170" s="84">
        <v>3</v>
      </c>
      <c r="D170" s="85" t="s">
        <v>3412</v>
      </c>
      <c r="I170" s="84">
        <v>5</v>
      </c>
      <c r="J170" s="85" t="s">
        <v>3438</v>
      </c>
      <c r="L170" s="84">
        <v>7</v>
      </c>
      <c r="M170" s="85" t="s">
        <v>3549</v>
      </c>
    </row>
    <row r="171" spans="3:13" ht="16.5" customHeight="1" x14ac:dyDescent="0.25">
      <c r="C171" s="84">
        <v>3</v>
      </c>
      <c r="D171" s="85" t="s">
        <v>3415</v>
      </c>
      <c r="I171" s="84">
        <v>5</v>
      </c>
      <c r="J171" s="85" t="s">
        <v>3440</v>
      </c>
      <c r="L171" s="84">
        <v>7</v>
      </c>
      <c r="M171" s="85" t="s">
        <v>3550</v>
      </c>
    </row>
    <row r="172" spans="3:13" ht="16.5" customHeight="1" x14ac:dyDescent="0.25">
      <c r="C172" s="84">
        <v>3</v>
      </c>
      <c r="D172" s="85" t="s">
        <v>3419</v>
      </c>
      <c r="I172" s="84">
        <v>5</v>
      </c>
      <c r="J172" s="85" t="s">
        <v>3443</v>
      </c>
      <c r="L172" s="84">
        <v>8</v>
      </c>
      <c r="M172" s="85" t="s">
        <v>3493</v>
      </c>
    </row>
    <row r="173" spans="3:13" ht="16.5" customHeight="1" x14ac:dyDescent="0.25">
      <c r="C173" s="84">
        <v>3</v>
      </c>
      <c r="D173" s="85" t="s">
        <v>3423</v>
      </c>
      <c r="I173" s="84">
        <v>5</v>
      </c>
      <c r="J173" s="85" t="s">
        <v>3446</v>
      </c>
      <c r="L173" s="84">
        <v>8</v>
      </c>
      <c r="M173" s="85" t="s">
        <v>3462</v>
      </c>
    </row>
    <row r="174" spans="3:13" ht="16.5" customHeight="1" x14ac:dyDescent="0.25">
      <c r="C174" s="84">
        <v>3</v>
      </c>
      <c r="D174" s="85" t="s">
        <v>3286</v>
      </c>
      <c r="I174" s="84">
        <v>5</v>
      </c>
      <c r="J174" s="85" t="s">
        <v>3396</v>
      </c>
      <c r="L174" s="84">
        <v>8</v>
      </c>
      <c r="M174" s="85" t="s">
        <v>3466</v>
      </c>
    </row>
    <row r="175" spans="3:13" ht="16.5" customHeight="1" x14ac:dyDescent="0.25">
      <c r="C175" s="84">
        <v>3</v>
      </c>
      <c r="D175" s="85" t="s">
        <v>3434</v>
      </c>
      <c r="I175" s="84">
        <v>5</v>
      </c>
      <c r="J175" s="85" t="s">
        <v>3413</v>
      </c>
      <c r="L175" s="84">
        <v>8</v>
      </c>
      <c r="M175" s="85" t="s">
        <v>2621</v>
      </c>
    </row>
    <row r="176" spans="3:13" ht="16.5" customHeight="1" x14ac:dyDescent="0.25">
      <c r="C176" s="84">
        <v>3</v>
      </c>
      <c r="D176" s="85" t="s">
        <v>3302</v>
      </c>
      <c r="I176" s="84">
        <v>5</v>
      </c>
      <c r="J176" s="85" t="s">
        <v>3512</v>
      </c>
      <c r="L176" s="84">
        <v>8</v>
      </c>
      <c r="M176" s="85" t="s">
        <v>3551</v>
      </c>
    </row>
    <row r="177" spans="3:13" ht="16.5" customHeight="1" x14ac:dyDescent="0.25">
      <c r="C177" s="84">
        <v>3</v>
      </c>
      <c r="D177" s="85" t="s">
        <v>3546</v>
      </c>
      <c r="I177" s="84">
        <v>5</v>
      </c>
      <c r="J177" s="85" t="s">
        <v>3514</v>
      </c>
      <c r="L177" s="84">
        <v>8</v>
      </c>
      <c r="M177" s="85" t="s">
        <v>3552</v>
      </c>
    </row>
    <row r="178" spans="3:13" ht="16.5" customHeight="1" x14ac:dyDescent="0.25">
      <c r="C178" s="84">
        <v>4</v>
      </c>
      <c r="D178" s="85" t="s">
        <v>3357</v>
      </c>
      <c r="I178" s="84">
        <v>5</v>
      </c>
      <c r="J178" s="85" t="s">
        <v>3521</v>
      </c>
      <c r="L178" s="84">
        <v>8</v>
      </c>
      <c r="M178" s="85" t="s">
        <v>3553</v>
      </c>
    </row>
    <row r="179" spans="3:13" ht="16.5" customHeight="1" x14ac:dyDescent="0.25">
      <c r="C179" s="84">
        <v>4</v>
      </c>
      <c r="D179" s="85" t="s">
        <v>3522</v>
      </c>
      <c r="I179" s="84">
        <v>6</v>
      </c>
      <c r="J179" s="85" t="s">
        <v>3420</v>
      </c>
      <c r="L179" s="84">
        <v>9</v>
      </c>
      <c r="M179" s="85" t="s">
        <v>3507</v>
      </c>
    </row>
    <row r="180" spans="3:13" ht="16.5" customHeight="1" x14ac:dyDescent="0.25">
      <c r="C180" s="84">
        <v>4</v>
      </c>
      <c r="D180" s="85" t="s">
        <v>3524</v>
      </c>
      <c r="I180" s="84">
        <v>6</v>
      </c>
      <c r="J180" s="85" t="s">
        <v>3424</v>
      </c>
      <c r="L180" s="84">
        <v>9</v>
      </c>
      <c r="M180" s="85" t="s">
        <v>3477</v>
      </c>
    </row>
    <row r="181" spans="3:13" ht="16.5" customHeight="1" x14ac:dyDescent="0.25">
      <c r="C181" s="84">
        <v>4</v>
      </c>
      <c r="D181" s="85" t="s">
        <v>3526</v>
      </c>
      <c r="I181" s="84">
        <v>6</v>
      </c>
      <c r="J181" s="85" t="s">
        <v>3427</v>
      </c>
      <c r="L181" s="84">
        <v>9</v>
      </c>
      <c r="M181" s="85" t="s">
        <v>3554</v>
      </c>
    </row>
    <row r="182" spans="3:13" ht="16.5" customHeight="1" x14ac:dyDescent="0.25">
      <c r="C182" s="84">
        <v>4</v>
      </c>
      <c r="D182" s="85" t="s">
        <v>3528</v>
      </c>
      <c r="I182" s="84">
        <v>6</v>
      </c>
      <c r="J182" s="85" t="s">
        <v>3429</v>
      </c>
      <c r="L182" s="84">
        <v>9</v>
      </c>
      <c r="M182" s="85" t="s">
        <v>3555</v>
      </c>
    </row>
    <row r="183" spans="3:13" ht="16.5" customHeight="1" x14ac:dyDescent="0.25">
      <c r="C183" s="84">
        <v>4</v>
      </c>
      <c r="D183" s="85" t="s">
        <v>3360</v>
      </c>
      <c r="I183" s="84">
        <v>6</v>
      </c>
      <c r="J183" s="85" t="s">
        <v>3556</v>
      </c>
    </row>
    <row r="184" spans="3:13" ht="16.5" customHeight="1" x14ac:dyDescent="0.25">
      <c r="C184" s="84">
        <v>4</v>
      </c>
      <c r="D184" s="85" t="s">
        <v>3364</v>
      </c>
      <c r="I184" s="84">
        <v>6</v>
      </c>
      <c r="J184" s="85" t="s">
        <v>3557</v>
      </c>
    </row>
    <row r="185" spans="3:13" ht="16.5" customHeight="1" x14ac:dyDescent="0.25">
      <c r="C185" s="84">
        <v>4</v>
      </c>
      <c r="D185" s="85" t="s">
        <v>3404</v>
      </c>
      <c r="I185" s="84">
        <v>6</v>
      </c>
      <c r="J185" s="85" t="s">
        <v>3558</v>
      </c>
    </row>
    <row r="186" spans="3:13" ht="16.5" customHeight="1" x14ac:dyDescent="0.25">
      <c r="C186" s="84">
        <v>4</v>
      </c>
      <c r="D186" s="85" t="s">
        <v>3244</v>
      </c>
      <c r="I186" s="84">
        <v>6</v>
      </c>
      <c r="J186" s="85" t="s">
        <v>3432</v>
      </c>
    </row>
    <row r="187" spans="3:13" ht="16.5" customHeight="1" x14ac:dyDescent="0.25">
      <c r="C187" s="84">
        <v>4</v>
      </c>
      <c r="D187" s="85" t="s">
        <v>3368</v>
      </c>
      <c r="I187" s="84">
        <v>6</v>
      </c>
      <c r="J187" s="85" t="s">
        <v>3435</v>
      </c>
    </row>
    <row r="188" spans="3:13" ht="16.5" customHeight="1" x14ac:dyDescent="0.25">
      <c r="C188" s="84">
        <v>4</v>
      </c>
      <c r="D188" s="85" t="s">
        <v>3417</v>
      </c>
      <c r="I188" s="84">
        <v>6</v>
      </c>
      <c r="J188" s="85" t="s">
        <v>3408</v>
      </c>
    </row>
    <row r="189" spans="3:13" ht="16.5" customHeight="1" x14ac:dyDescent="0.25">
      <c r="C189" s="84">
        <v>4</v>
      </c>
      <c r="D189" s="85" t="s">
        <v>3421</v>
      </c>
      <c r="I189" s="84">
        <v>6</v>
      </c>
      <c r="J189" s="85" t="s">
        <v>3445</v>
      </c>
    </row>
    <row r="190" spans="3:13" ht="16.5" customHeight="1" x14ac:dyDescent="0.25">
      <c r="C190" s="84">
        <v>4</v>
      </c>
      <c r="D190" s="85" t="s">
        <v>3270</v>
      </c>
      <c r="I190" s="84">
        <v>6</v>
      </c>
      <c r="J190" s="85" t="s">
        <v>3448</v>
      </c>
    </row>
    <row r="191" spans="3:13" ht="16.5" customHeight="1" x14ac:dyDescent="0.25">
      <c r="C191" s="84">
        <v>4</v>
      </c>
      <c r="D191" s="85" t="s">
        <v>3354</v>
      </c>
      <c r="I191" s="84">
        <v>6</v>
      </c>
      <c r="J191" s="85" t="s">
        <v>3450</v>
      </c>
    </row>
    <row r="192" spans="3:13" ht="16.5" customHeight="1" x14ac:dyDescent="0.25">
      <c r="C192" s="84">
        <v>4</v>
      </c>
      <c r="D192" s="85" t="s">
        <v>3358</v>
      </c>
      <c r="I192" s="84">
        <v>6</v>
      </c>
      <c r="J192" s="85" t="s">
        <v>3452</v>
      </c>
    </row>
    <row r="193" spans="3:10" ht="16.5" customHeight="1" x14ac:dyDescent="0.25">
      <c r="C193" s="84">
        <v>4</v>
      </c>
      <c r="D193" s="85" t="s">
        <v>3374</v>
      </c>
      <c r="I193" s="84">
        <v>6</v>
      </c>
      <c r="J193" s="85" t="s">
        <v>3454</v>
      </c>
    </row>
    <row r="194" spans="3:10" ht="16.5" customHeight="1" x14ac:dyDescent="0.25">
      <c r="C194" s="84">
        <v>4</v>
      </c>
      <c r="D194" s="85" t="s">
        <v>3559</v>
      </c>
      <c r="I194" s="84">
        <v>6</v>
      </c>
      <c r="J194" s="85" t="s">
        <v>3456</v>
      </c>
    </row>
    <row r="195" spans="3:10" ht="16.5" customHeight="1" x14ac:dyDescent="0.25">
      <c r="C195" s="84">
        <v>4</v>
      </c>
      <c r="D195" s="85" t="s">
        <v>3560</v>
      </c>
      <c r="I195" s="84">
        <v>6</v>
      </c>
      <c r="J195" s="85" t="s">
        <v>3458</v>
      </c>
    </row>
    <row r="196" spans="3:10" ht="16.5" customHeight="1" x14ac:dyDescent="0.25">
      <c r="C196" s="84">
        <v>4</v>
      </c>
      <c r="D196" s="85" t="s">
        <v>3561</v>
      </c>
      <c r="I196" s="84">
        <v>6</v>
      </c>
      <c r="J196" s="85" t="s">
        <v>3533</v>
      </c>
    </row>
    <row r="197" spans="3:10" ht="16.5" customHeight="1" x14ac:dyDescent="0.25">
      <c r="C197" s="84">
        <v>4</v>
      </c>
      <c r="D197" s="85" t="s">
        <v>3562</v>
      </c>
      <c r="I197" s="84">
        <v>6</v>
      </c>
      <c r="J197" s="85" t="s">
        <v>3534</v>
      </c>
    </row>
    <row r="198" spans="3:10" ht="16.5" customHeight="1" x14ac:dyDescent="0.25">
      <c r="C198" s="84">
        <v>4</v>
      </c>
      <c r="D198" s="85" t="s">
        <v>3563</v>
      </c>
      <c r="I198" s="84">
        <v>7</v>
      </c>
      <c r="J198" s="85" t="s">
        <v>3464</v>
      </c>
    </row>
    <row r="199" spans="3:10" ht="16.5" customHeight="1" x14ac:dyDescent="0.25">
      <c r="C199" s="84">
        <v>4</v>
      </c>
      <c r="D199" s="85" t="s">
        <v>3564</v>
      </c>
      <c r="I199" s="84">
        <v>7</v>
      </c>
      <c r="J199" s="85" t="s">
        <v>3468</v>
      </c>
    </row>
    <row r="200" spans="3:10" ht="16.5" customHeight="1" x14ac:dyDescent="0.25">
      <c r="C200" s="84">
        <v>4</v>
      </c>
      <c r="D200" s="85" t="s">
        <v>3565</v>
      </c>
      <c r="I200" s="84">
        <v>7</v>
      </c>
      <c r="J200" s="85" t="s">
        <v>3471</v>
      </c>
    </row>
    <row r="201" spans="3:10" ht="16.5" customHeight="1" x14ac:dyDescent="0.25">
      <c r="C201" s="84">
        <v>4</v>
      </c>
      <c r="D201" s="85" t="s">
        <v>3566</v>
      </c>
      <c r="I201" s="84">
        <v>7</v>
      </c>
      <c r="J201" s="85" t="s">
        <v>3567</v>
      </c>
    </row>
    <row r="202" spans="3:10" ht="16.5" customHeight="1" x14ac:dyDescent="0.25">
      <c r="C202" s="84">
        <v>4</v>
      </c>
      <c r="D202" s="85" t="s">
        <v>3568</v>
      </c>
      <c r="I202" s="84">
        <v>7</v>
      </c>
      <c r="J202" s="85" t="s">
        <v>3569</v>
      </c>
    </row>
    <row r="203" spans="3:10" ht="16.5" customHeight="1" x14ac:dyDescent="0.25">
      <c r="C203" s="84">
        <v>4</v>
      </c>
      <c r="D203" s="85" t="s">
        <v>3463</v>
      </c>
      <c r="I203" s="84">
        <v>7</v>
      </c>
      <c r="J203" s="85" t="s">
        <v>3497</v>
      </c>
    </row>
    <row r="204" spans="3:10" ht="16.5" customHeight="1" x14ac:dyDescent="0.25">
      <c r="C204" s="84">
        <v>4</v>
      </c>
      <c r="D204" s="85" t="s">
        <v>3467</v>
      </c>
      <c r="I204" s="84">
        <v>7</v>
      </c>
      <c r="J204" s="85" t="s">
        <v>3439</v>
      </c>
    </row>
    <row r="205" spans="3:10" ht="16.5" customHeight="1" x14ac:dyDescent="0.25">
      <c r="C205" s="84">
        <v>4</v>
      </c>
      <c r="D205" s="85" t="s">
        <v>3377</v>
      </c>
      <c r="I205" s="84">
        <v>7</v>
      </c>
      <c r="J205" s="85" t="s">
        <v>3449</v>
      </c>
    </row>
    <row r="206" spans="3:10" ht="16.5" customHeight="1" x14ac:dyDescent="0.25">
      <c r="C206" s="84">
        <v>4</v>
      </c>
      <c r="D206" s="85" t="s">
        <v>3379</v>
      </c>
      <c r="I206" s="84">
        <v>7</v>
      </c>
      <c r="J206" s="85" t="s">
        <v>3451</v>
      </c>
    </row>
    <row r="207" spans="3:10" ht="16.5" customHeight="1" x14ac:dyDescent="0.25">
      <c r="C207" s="84">
        <v>4</v>
      </c>
      <c r="D207" s="85" t="s">
        <v>3321</v>
      </c>
      <c r="I207" s="84">
        <v>7</v>
      </c>
      <c r="J207" s="85" t="s">
        <v>3548</v>
      </c>
    </row>
    <row r="208" spans="3:10" ht="16.5" customHeight="1" x14ac:dyDescent="0.25">
      <c r="C208" s="84">
        <v>4</v>
      </c>
      <c r="D208" s="85" t="s">
        <v>3382</v>
      </c>
      <c r="I208" s="84">
        <v>7</v>
      </c>
      <c r="J208" s="85" t="s">
        <v>3549</v>
      </c>
    </row>
    <row r="209" spans="3:10" ht="16.5" customHeight="1" x14ac:dyDescent="0.25">
      <c r="C209" s="84">
        <v>4</v>
      </c>
      <c r="D209" s="85" t="s">
        <v>3486</v>
      </c>
      <c r="I209" s="84">
        <v>7</v>
      </c>
      <c r="J209" s="85" t="s">
        <v>3550</v>
      </c>
    </row>
    <row r="210" spans="3:10" ht="16.5" customHeight="1" x14ac:dyDescent="0.25">
      <c r="C210" s="84">
        <v>4</v>
      </c>
      <c r="D210" s="85" t="s">
        <v>3489</v>
      </c>
      <c r="I210" s="84">
        <v>8</v>
      </c>
      <c r="J210" s="85" t="s">
        <v>3570</v>
      </c>
    </row>
    <row r="211" spans="3:10" ht="16.5" customHeight="1" x14ac:dyDescent="0.25">
      <c r="C211" s="84">
        <v>4</v>
      </c>
      <c r="D211" s="85" t="s">
        <v>3495</v>
      </c>
      <c r="I211" s="84">
        <v>8</v>
      </c>
      <c r="J211" s="85" t="s">
        <v>3571</v>
      </c>
    </row>
    <row r="212" spans="3:10" ht="16.5" customHeight="1" x14ac:dyDescent="0.25">
      <c r="C212" s="84">
        <v>5</v>
      </c>
      <c r="D212" s="85" t="s">
        <v>3328</v>
      </c>
      <c r="I212" s="84">
        <v>8</v>
      </c>
      <c r="J212" s="85" t="s">
        <v>3572</v>
      </c>
    </row>
    <row r="213" spans="3:10" ht="16.5" customHeight="1" x14ac:dyDescent="0.25">
      <c r="C213" s="84">
        <v>5</v>
      </c>
      <c r="D213" s="85" t="s">
        <v>3384</v>
      </c>
      <c r="I213" s="84">
        <v>8</v>
      </c>
      <c r="J213" s="85" t="s">
        <v>3487</v>
      </c>
    </row>
    <row r="214" spans="3:10" ht="16.5" customHeight="1" x14ac:dyDescent="0.25">
      <c r="C214" s="84">
        <v>5</v>
      </c>
      <c r="D214" s="85" t="s">
        <v>3387</v>
      </c>
      <c r="I214" s="84">
        <v>8</v>
      </c>
      <c r="J214" s="85" t="s">
        <v>3490</v>
      </c>
    </row>
    <row r="215" spans="3:10" ht="16.5" customHeight="1" x14ac:dyDescent="0.25">
      <c r="C215" s="84">
        <v>5</v>
      </c>
      <c r="D215" s="85" t="s">
        <v>3389</v>
      </c>
      <c r="I215" s="84">
        <v>8</v>
      </c>
      <c r="J215" s="85" t="s">
        <v>3462</v>
      </c>
    </row>
    <row r="216" spans="3:10" ht="16.5" customHeight="1" x14ac:dyDescent="0.25">
      <c r="C216" s="84">
        <v>5</v>
      </c>
      <c r="D216" s="85" t="s">
        <v>3392</v>
      </c>
      <c r="I216" s="84">
        <v>8</v>
      </c>
      <c r="J216" s="85" t="s">
        <v>2621</v>
      </c>
    </row>
    <row r="217" spans="3:10" ht="16.5" customHeight="1" x14ac:dyDescent="0.25">
      <c r="C217" s="84">
        <v>5</v>
      </c>
      <c r="D217" s="85" t="s">
        <v>3535</v>
      </c>
      <c r="I217" s="84">
        <v>8</v>
      </c>
      <c r="J217" s="85" t="s">
        <v>3551</v>
      </c>
    </row>
    <row r="218" spans="3:10" ht="16.5" customHeight="1" x14ac:dyDescent="0.25">
      <c r="C218" s="84">
        <v>5</v>
      </c>
      <c r="D218" s="85" t="s">
        <v>3537</v>
      </c>
      <c r="I218" s="84">
        <v>9</v>
      </c>
      <c r="J218" s="85" t="s">
        <v>3502</v>
      </c>
    </row>
    <row r="219" spans="3:10" ht="16.5" customHeight="1" x14ac:dyDescent="0.25">
      <c r="C219" s="84">
        <v>5</v>
      </c>
      <c r="D219" s="85" t="s">
        <v>3539</v>
      </c>
      <c r="I219" s="84">
        <v>9</v>
      </c>
      <c r="J219" s="85" t="s">
        <v>3573</v>
      </c>
    </row>
    <row r="220" spans="3:10" ht="16.5" customHeight="1" x14ac:dyDescent="0.25">
      <c r="C220" s="84">
        <v>5</v>
      </c>
      <c r="D220" s="85" t="s">
        <v>3542</v>
      </c>
      <c r="I220" s="84">
        <v>9</v>
      </c>
      <c r="J220" s="85" t="s">
        <v>3574</v>
      </c>
    </row>
    <row r="221" spans="3:10" ht="16.5" customHeight="1" x14ac:dyDescent="0.25">
      <c r="C221" s="84">
        <v>5</v>
      </c>
      <c r="D221" s="85" t="s">
        <v>3545</v>
      </c>
      <c r="I221" s="84">
        <v>9</v>
      </c>
      <c r="J221" s="85" t="s">
        <v>3575</v>
      </c>
    </row>
    <row r="222" spans="3:10" ht="16.5" customHeight="1" x14ac:dyDescent="0.25">
      <c r="C222" s="84">
        <v>5</v>
      </c>
      <c r="D222" s="85" t="s">
        <v>3547</v>
      </c>
      <c r="I222" s="84">
        <v>9</v>
      </c>
      <c r="J222" s="85" t="s">
        <v>3516</v>
      </c>
    </row>
    <row r="223" spans="3:10" ht="16.5" customHeight="1" x14ac:dyDescent="0.25">
      <c r="C223" s="84">
        <v>5</v>
      </c>
      <c r="D223" s="85" t="s">
        <v>3395</v>
      </c>
      <c r="I223" s="84">
        <v>9</v>
      </c>
      <c r="J223" s="85" t="s">
        <v>3506</v>
      </c>
    </row>
    <row r="224" spans="3:10" ht="16.5" customHeight="1" x14ac:dyDescent="0.25">
      <c r="C224" s="84">
        <v>5</v>
      </c>
      <c r="D224" s="85" t="s">
        <v>3430</v>
      </c>
      <c r="I224" s="84">
        <v>9</v>
      </c>
      <c r="J224" s="85" t="s">
        <v>3475</v>
      </c>
    </row>
    <row r="225" spans="3:4" ht="16.5" customHeight="1" x14ac:dyDescent="0.25">
      <c r="C225" s="84">
        <v>5</v>
      </c>
      <c r="D225" s="85" t="s">
        <v>3398</v>
      </c>
    </row>
    <row r="226" spans="3:4" ht="16.5" customHeight="1" x14ac:dyDescent="0.25">
      <c r="C226" s="84">
        <v>5</v>
      </c>
      <c r="D226" s="85" t="s">
        <v>3400</v>
      </c>
    </row>
    <row r="227" spans="3:4" ht="16.5" customHeight="1" x14ac:dyDescent="0.25">
      <c r="C227" s="84">
        <v>5</v>
      </c>
      <c r="D227" s="85" t="s">
        <v>3438</v>
      </c>
    </row>
    <row r="228" spans="3:4" ht="16.5" customHeight="1" x14ac:dyDescent="0.25">
      <c r="C228" s="84">
        <v>5</v>
      </c>
      <c r="D228" s="85" t="s">
        <v>3440</v>
      </c>
    </row>
    <row r="229" spans="3:4" ht="16.5" customHeight="1" x14ac:dyDescent="0.25">
      <c r="C229" s="84">
        <v>5</v>
      </c>
      <c r="D229" s="85" t="s">
        <v>3443</v>
      </c>
    </row>
    <row r="230" spans="3:4" ht="16.5" customHeight="1" x14ac:dyDescent="0.25">
      <c r="C230" s="84">
        <v>5</v>
      </c>
      <c r="D230" s="85" t="s">
        <v>3446</v>
      </c>
    </row>
    <row r="231" spans="3:4" ht="16.5" customHeight="1" x14ac:dyDescent="0.25">
      <c r="C231" s="84">
        <v>5</v>
      </c>
      <c r="D231" s="85" t="s">
        <v>3372</v>
      </c>
    </row>
    <row r="232" spans="3:4" ht="16.5" customHeight="1" x14ac:dyDescent="0.25">
      <c r="C232" s="84">
        <v>5</v>
      </c>
      <c r="D232" s="85" t="s">
        <v>3375</v>
      </c>
    </row>
    <row r="233" spans="3:4" ht="16.5" customHeight="1" x14ac:dyDescent="0.25">
      <c r="C233" s="84">
        <v>5</v>
      </c>
      <c r="D233" s="85" t="s">
        <v>3287</v>
      </c>
    </row>
    <row r="234" spans="3:4" ht="16.5" customHeight="1" x14ac:dyDescent="0.25">
      <c r="C234" s="84">
        <v>5</v>
      </c>
      <c r="D234" s="85" t="s">
        <v>3380</v>
      </c>
    </row>
    <row r="235" spans="3:4" ht="16.5" customHeight="1" x14ac:dyDescent="0.25">
      <c r="C235" s="84">
        <v>5</v>
      </c>
      <c r="D235" s="85" t="s">
        <v>3465</v>
      </c>
    </row>
    <row r="236" spans="3:4" ht="16.5" customHeight="1" x14ac:dyDescent="0.25">
      <c r="C236" s="84">
        <v>5</v>
      </c>
      <c r="D236" s="85" t="s">
        <v>3469</v>
      </c>
    </row>
    <row r="237" spans="3:4" ht="16.5" customHeight="1" x14ac:dyDescent="0.25">
      <c r="C237" s="84">
        <v>5</v>
      </c>
      <c r="D237" s="85" t="s">
        <v>3390</v>
      </c>
    </row>
    <row r="238" spans="3:4" ht="16.5" customHeight="1" x14ac:dyDescent="0.25">
      <c r="C238" s="84">
        <v>5</v>
      </c>
      <c r="D238" s="85" t="s">
        <v>3403</v>
      </c>
    </row>
    <row r="239" spans="3:4" ht="16.5" customHeight="1" x14ac:dyDescent="0.25">
      <c r="C239" s="84">
        <v>5</v>
      </c>
      <c r="D239" s="85" t="s">
        <v>3407</v>
      </c>
    </row>
    <row r="240" spans="3:4" ht="16.5" customHeight="1" x14ac:dyDescent="0.25">
      <c r="C240" s="84">
        <v>5</v>
      </c>
      <c r="D240" s="85" t="s">
        <v>3410</v>
      </c>
    </row>
    <row r="241" spans="3:4" ht="16.5" customHeight="1" x14ac:dyDescent="0.25">
      <c r="C241" s="84">
        <v>5</v>
      </c>
      <c r="D241" s="85" t="s">
        <v>3576</v>
      </c>
    </row>
    <row r="242" spans="3:4" ht="16.5" customHeight="1" x14ac:dyDescent="0.25">
      <c r="C242" s="84">
        <v>5</v>
      </c>
      <c r="D242" s="85" t="s">
        <v>3577</v>
      </c>
    </row>
    <row r="243" spans="3:4" ht="16.5" customHeight="1" x14ac:dyDescent="0.25">
      <c r="C243" s="84">
        <v>5</v>
      </c>
      <c r="D243" s="85" t="s">
        <v>3578</v>
      </c>
    </row>
    <row r="244" spans="3:4" ht="16.5" customHeight="1" x14ac:dyDescent="0.25">
      <c r="C244" s="84">
        <v>5</v>
      </c>
      <c r="D244" s="85" t="s">
        <v>3579</v>
      </c>
    </row>
    <row r="245" spans="3:4" ht="16.5" customHeight="1" x14ac:dyDescent="0.25">
      <c r="C245" s="84">
        <v>5</v>
      </c>
      <c r="D245" s="85" t="s">
        <v>3413</v>
      </c>
    </row>
    <row r="246" spans="3:4" ht="16.5" customHeight="1" x14ac:dyDescent="0.25">
      <c r="C246" s="84">
        <v>5</v>
      </c>
      <c r="D246" s="85" t="s">
        <v>3512</v>
      </c>
    </row>
    <row r="247" spans="3:4" ht="16.5" customHeight="1" x14ac:dyDescent="0.25">
      <c r="C247" s="84">
        <v>5</v>
      </c>
      <c r="D247" s="85" t="s">
        <v>3514</v>
      </c>
    </row>
    <row r="248" spans="3:4" ht="16.5" customHeight="1" x14ac:dyDescent="0.25">
      <c r="C248" s="84">
        <v>5</v>
      </c>
      <c r="D248" s="85" t="s">
        <v>3515</v>
      </c>
    </row>
    <row r="249" spans="3:4" ht="16.5" customHeight="1" x14ac:dyDescent="0.25">
      <c r="C249" s="84">
        <v>5</v>
      </c>
      <c r="D249" s="85" t="s">
        <v>3517</v>
      </c>
    </row>
    <row r="250" spans="3:4" ht="16.5" customHeight="1" x14ac:dyDescent="0.25">
      <c r="C250" s="84">
        <v>5</v>
      </c>
      <c r="D250" s="85" t="s">
        <v>3521</v>
      </c>
    </row>
    <row r="251" spans="3:4" ht="16.5" customHeight="1" x14ac:dyDescent="0.25">
      <c r="C251" s="84">
        <v>5</v>
      </c>
      <c r="D251" s="85" t="s">
        <v>3523</v>
      </c>
    </row>
    <row r="252" spans="3:4" ht="16.5" customHeight="1" x14ac:dyDescent="0.25">
      <c r="C252" s="84">
        <v>6</v>
      </c>
      <c r="D252" s="85" t="s">
        <v>3416</v>
      </c>
    </row>
    <row r="253" spans="3:4" ht="16.5" customHeight="1" x14ac:dyDescent="0.25">
      <c r="C253" s="84">
        <v>6</v>
      </c>
      <c r="D253" s="85" t="s">
        <v>3420</v>
      </c>
    </row>
    <row r="254" spans="3:4" ht="16.5" customHeight="1" x14ac:dyDescent="0.25">
      <c r="C254" s="84">
        <v>6</v>
      </c>
      <c r="D254" s="85" t="s">
        <v>3424</v>
      </c>
    </row>
    <row r="255" spans="3:4" ht="16.5" customHeight="1" x14ac:dyDescent="0.25">
      <c r="C255" s="84">
        <v>6</v>
      </c>
      <c r="D255" s="85" t="s">
        <v>3427</v>
      </c>
    </row>
    <row r="256" spans="3:4" ht="16.5" customHeight="1" x14ac:dyDescent="0.25">
      <c r="C256" s="84">
        <v>6</v>
      </c>
      <c r="D256" s="85" t="s">
        <v>3429</v>
      </c>
    </row>
    <row r="257" spans="3:4" ht="16.5" customHeight="1" x14ac:dyDescent="0.25">
      <c r="C257" s="84">
        <v>6</v>
      </c>
      <c r="D257" s="85" t="s">
        <v>3556</v>
      </c>
    </row>
    <row r="258" spans="3:4" ht="16.5" customHeight="1" x14ac:dyDescent="0.25">
      <c r="C258" s="84">
        <v>6</v>
      </c>
      <c r="D258" s="85" t="s">
        <v>3557</v>
      </c>
    </row>
    <row r="259" spans="3:4" ht="16.5" customHeight="1" x14ac:dyDescent="0.25">
      <c r="C259" s="84">
        <v>6</v>
      </c>
      <c r="D259" s="85" t="s">
        <v>3558</v>
      </c>
    </row>
    <row r="260" spans="3:4" ht="16.5" customHeight="1" x14ac:dyDescent="0.25">
      <c r="C260" s="84">
        <v>6</v>
      </c>
      <c r="D260" s="85" t="s">
        <v>3432</v>
      </c>
    </row>
    <row r="261" spans="3:4" ht="16.5" customHeight="1" x14ac:dyDescent="0.25">
      <c r="C261" s="84">
        <v>6</v>
      </c>
      <c r="D261" s="85" t="s">
        <v>3435</v>
      </c>
    </row>
    <row r="262" spans="3:4" ht="16.5" customHeight="1" x14ac:dyDescent="0.25">
      <c r="C262" s="84">
        <v>6</v>
      </c>
      <c r="D262" s="85" t="s">
        <v>3408</v>
      </c>
    </row>
    <row r="263" spans="3:4" ht="16.5" customHeight="1" x14ac:dyDescent="0.25">
      <c r="C263" s="84">
        <v>6</v>
      </c>
      <c r="D263" s="85" t="s">
        <v>3484</v>
      </c>
    </row>
    <row r="264" spans="3:4" ht="16.5" customHeight="1" x14ac:dyDescent="0.25">
      <c r="C264" s="84">
        <v>6</v>
      </c>
      <c r="D264" s="85" t="s">
        <v>3488</v>
      </c>
    </row>
    <row r="265" spans="3:4" ht="16.5" customHeight="1" x14ac:dyDescent="0.25">
      <c r="C265" s="84">
        <v>6</v>
      </c>
      <c r="D265" s="85" t="s">
        <v>3491</v>
      </c>
    </row>
    <row r="266" spans="3:4" ht="16.5" customHeight="1" x14ac:dyDescent="0.25">
      <c r="C266" s="84">
        <v>6</v>
      </c>
      <c r="D266" s="85" t="s">
        <v>3414</v>
      </c>
    </row>
    <row r="267" spans="3:4" ht="16.5" customHeight="1" x14ac:dyDescent="0.25">
      <c r="C267" s="84">
        <v>6</v>
      </c>
      <c r="D267" s="85" t="s">
        <v>3442</v>
      </c>
    </row>
    <row r="268" spans="3:4" ht="16.5" customHeight="1" x14ac:dyDescent="0.25">
      <c r="C268" s="84">
        <v>6</v>
      </c>
      <c r="D268" s="85" t="s">
        <v>3580</v>
      </c>
    </row>
    <row r="269" spans="3:4" ht="16.5" customHeight="1" x14ac:dyDescent="0.25">
      <c r="C269" s="84">
        <v>6</v>
      </c>
      <c r="D269" s="85" t="s">
        <v>3581</v>
      </c>
    </row>
    <row r="270" spans="3:4" ht="16.5" customHeight="1" x14ac:dyDescent="0.25">
      <c r="C270" s="84">
        <v>6</v>
      </c>
      <c r="D270" s="85" t="s">
        <v>3582</v>
      </c>
    </row>
    <row r="271" spans="3:4" ht="16.5" customHeight="1" x14ac:dyDescent="0.25">
      <c r="C271" s="84">
        <v>6</v>
      </c>
      <c r="D271" s="85" t="s">
        <v>3583</v>
      </c>
    </row>
    <row r="272" spans="3:4" ht="16.5" customHeight="1" x14ac:dyDescent="0.25">
      <c r="C272" s="84">
        <v>6</v>
      </c>
      <c r="D272" s="85" t="s">
        <v>3584</v>
      </c>
    </row>
    <row r="273" spans="3:4" ht="16.5" customHeight="1" x14ac:dyDescent="0.25">
      <c r="C273" s="84">
        <v>6</v>
      </c>
      <c r="D273" s="85" t="s">
        <v>3585</v>
      </c>
    </row>
    <row r="274" spans="3:4" ht="16.5" customHeight="1" x14ac:dyDescent="0.25">
      <c r="C274" s="84">
        <v>6</v>
      </c>
      <c r="D274" s="85" t="s">
        <v>3586</v>
      </c>
    </row>
    <row r="275" spans="3:4" ht="16.5" customHeight="1" x14ac:dyDescent="0.25">
      <c r="C275" s="84">
        <v>6</v>
      </c>
      <c r="D275" s="85" t="s">
        <v>3445</v>
      </c>
    </row>
    <row r="276" spans="3:4" ht="16.5" customHeight="1" x14ac:dyDescent="0.25">
      <c r="C276" s="84">
        <v>6</v>
      </c>
      <c r="D276" s="85" t="s">
        <v>3448</v>
      </c>
    </row>
    <row r="277" spans="3:4" ht="16.5" customHeight="1" x14ac:dyDescent="0.25">
      <c r="C277" s="84">
        <v>6</v>
      </c>
      <c r="D277" s="85" t="s">
        <v>3450</v>
      </c>
    </row>
    <row r="278" spans="3:4" ht="16.5" customHeight="1" x14ac:dyDescent="0.25">
      <c r="C278" s="84">
        <v>6</v>
      </c>
      <c r="D278" s="85" t="s">
        <v>3452</v>
      </c>
    </row>
    <row r="279" spans="3:4" ht="16.5" customHeight="1" x14ac:dyDescent="0.25">
      <c r="C279" s="84">
        <v>6</v>
      </c>
      <c r="D279" s="85" t="s">
        <v>3454</v>
      </c>
    </row>
    <row r="280" spans="3:4" ht="16.5" customHeight="1" x14ac:dyDescent="0.25">
      <c r="C280" s="84">
        <v>6</v>
      </c>
      <c r="D280" s="85" t="s">
        <v>3456</v>
      </c>
    </row>
    <row r="281" spans="3:4" ht="16.5" customHeight="1" x14ac:dyDescent="0.25">
      <c r="C281" s="84">
        <v>6</v>
      </c>
      <c r="D281" s="85" t="s">
        <v>3458</v>
      </c>
    </row>
    <row r="282" spans="3:4" ht="16.5" customHeight="1" x14ac:dyDescent="0.25">
      <c r="C282" s="84">
        <v>6</v>
      </c>
      <c r="D282" s="85" t="s">
        <v>3533</v>
      </c>
    </row>
    <row r="283" spans="3:4" ht="16.5" customHeight="1" x14ac:dyDescent="0.25">
      <c r="C283" s="84">
        <v>6</v>
      </c>
      <c r="D283" s="85" t="s">
        <v>3534</v>
      </c>
    </row>
    <row r="284" spans="3:4" ht="16.5" customHeight="1" x14ac:dyDescent="0.25">
      <c r="C284" s="84">
        <v>7</v>
      </c>
      <c r="D284" s="85" t="s">
        <v>3464</v>
      </c>
    </row>
    <row r="285" spans="3:4" ht="16.5" customHeight="1" x14ac:dyDescent="0.25">
      <c r="C285" s="84">
        <v>7</v>
      </c>
      <c r="D285" s="85" t="s">
        <v>3468</v>
      </c>
    </row>
    <row r="286" spans="3:4" ht="16.5" customHeight="1" x14ac:dyDescent="0.25">
      <c r="C286" s="84">
        <v>7</v>
      </c>
      <c r="D286" s="85" t="s">
        <v>3471</v>
      </c>
    </row>
    <row r="287" spans="3:4" ht="16.5" customHeight="1" x14ac:dyDescent="0.25">
      <c r="C287" s="84">
        <v>7</v>
      </c>
      <c r="D287" s="85" t="s">
        <v>3567</v>
      </c>
    </row>
    <row r="288" spans="3:4" ht="16.5" customHeight="1" x14ac:dyDescent="0.25">
      <c r="C288" s="84">
        <v>7</v>
      </c>
      <c r="D288" s="85" t="s">
        <v>3569</v>
      </c>
    </row>
    <row r="289" spans="3:4" ht="16.5" customHeight="1" x14ac:dyDescent="0.25">
      <c r="C289" s="84">
        <v>7</v>
      </c>
      <c r="D289" s="85" t="s">
        <v>3474</v>
      </c>
    </row>
    <row r="290" spans="3:4" ht="16.5" customHeight="1" x14ac:dyDescent="0.25">
      <c r="C290" s="84">
        <v>7</v>
      </c>
      <c r="D290" s="85" t="s">
        <v>3497</v>
      </c>
    </row>
    <row r="291" spans="3:4" ht="16.5" customHeight="1" x14ac:dyDescent="0.25">
      <c r="C291" s="84">
        <v>7</v>
      </c>
      <c r="D291" s="85" t="s">
        <v>3439</v>
      </c>
    </row>
    <row r="292" spans="3:4" ht="16.5" customHeight="1" x14ac:dyDescent="0.25">
      <c r="C292" s="84">
        <v>7</v>
      </c>
      <c r="D292" s="85" t="s">
        <v>3441</v>
      </c>
    </row>
    <row r="293" spans="3:4" ht="16.5" customHeight="1" x14ac:dyDescent="0.25">
      <c r="C293" s="84">
        <v>7</v>
      </c>
      <c r="D293" s="85" t="s">
        <v>3508</v>
      </c>
    </row>
    <row r="294" spans="3:4" ht="16.5" customHeight="1" x14ac:dyDescent="0.25">
      <c r="C294" s="84">
        <v>7</v>
      </c>
      <c r="D294" s="85" t="s">
        <v>3509</v>
      </c>
    </row>
    <row r="295" spans="3:4" ht="16.5" customHeight="1" x14ac:dyDescent="0.25">
      <c r="C295" s="84">
        <v>7</v>
      </c>
      <c r="D295" s="85" t="s">
        <v>3510</v>
      </c>
    </row>
    <row r="296" spans="3:4" ht="16.5" customHeight="1" x14ac:dyDescent="0.25">
      <c r="C296" s="84">
        <v>7</v>
      </c>
      <c r="D296" s="85" t="s">
        <v>3511</v>
      </c>
    </row>
    <row r="297" spans="3:4" ht="16.5" customHeight="1" x14ac:dyDescent="0.25">
      <c r="C297" s="84">
        <v>7</v>
      </c>
      <c r="D297" s="85" t="s">
        <v>3449</v>
      </c>
    </row>
    <row r="298" spans="3:4" ht="16.5" customHeight="1" x14ac:dyDescent="0.25">
      <c r="C298" s="84">
        <v>7</v>
      </c>
      <c r="D298" s="85" t="s">
        <v>3587</v>
      </c>
    </row>
    <row r="299" spans="3:4" ht="16.5" customHeight="1" x14ac:dyDescent="0.25">
      <c r="C299" s="84">
        <v>7</v>
      </c>
      <c r="D299" s="85" t="s">
        <v>3588</v>
      </c>
    </row>
    <row r="300" spans="3:4" ht="16.5" customHeight="1" x14ac:dyDescent="0.25">
      <c r="C300" s="84">
        <v>7</v>
      </c>
      <c r="D300" s="85" t="s">
        <v>3548</v>
      </c>
    </row>
    <row r="301" spans="3:4" ht="16.5" customHeight="1" x14ac:dyDescent="0.25">
      <c r="C301" s="84">
        <v>7</v>
      </c>
      <c r="D301" s="85" t="s">
        <v>3549</v>
      </c>
    </row>
    <row r="302" spans="3:4" ht="16.5" customHeight="1" x14ac:dyDescent="0.25">
      <c r="C302" s="84">
        <v>7</v>
      </c>
      <c r="D302" s="85" t="s">
        <v>3550</v>
      </c>
    </row>
    <row r="303" spans="3:4" ht="16.5" customHeight="1" x14ac:dyDescent="0.25">
      <c r="C303" s="84">
        <v>8</v>
      </c>
      <c r="D303" s="85" t="s">
        <v>3481</v>
      </c>
    </row>
    <row r="304" spans="3:4" ht="16.5" customHeight="1" x14ac:dyDescent="0.25">
      <c r="C304" s="84">
        <v>8</v>
      </c>
      <c r="D304" s="85" t="s">
        <v>3570</v>
      </c>
    </row>
    <row r="305" spans="3:4" ht="16.5" customHeight="1" x14ac:dyDescent="0.25">
      <c r="C305" s="84">
        <v>8</v>
      </c>
      <c r="D305" s="85" t="s">
        <v>3571</v>
      </c>
    </row>
    <row r="306" spans="3:4" ht="16.5" customHeight="1" x14ac:dyDescent="0.25">
      <c r="C306" s="84">
        <v>8</v>
      </c>
      <c r="D306" s="85" t="s">
        <v>3572</v>
      </c>
    </row>
    <row r="307" spans="3:4" ht="16.5" customHeight="1" x14ac:dyDescent="0.25">
      <c r="C307" s="84">
        <v>8</v>
      </c>
      <c r="D307" s="85" t="s">
        <v>3487</v>
      </c>
    </row>
    <row r="308" spans="3:4" ht="16.5" customHeight="1" x14ac:dyDescent="0.25">
      <c r="C308" s="84">
        <v>8</v>
      </c>
      <c r="D308" s="85" t="s">
        <v>3490</v>
      </c>
    </row>
    <row r="309" spans="3:4" ht="16.5" customHeight="1" x14ac:dyDescent="0.25">
      <c r="C309" s="84">
        <v>8</v>
      </c>
      <c r="D309" s="85" t="s">
        <v>3513</v>
      </c>
    </row>
    <row r="310" spans="3:4" ht="16.5" customHeight="1" x14ac:dyDescent="0.25">
      <c r="C310" s="84">
        <v>8</v>
      </c>
      <c r="D310" s="85" t="s">
        <v>3493</v>
      </c>
    </row>
    <row r="311" spans="3:4" ht="16.5" customHeight="1" x14ac:dyDescent="0.25">
      <c r="C311" s="84">
        <v>8</v>
      </c>
      <c r="D311" s="85" t="s">
        <v>3459</v>
      </c>
    </row>
    <row r="312" spans="3:4" ht="16.5" customHeight="1" x14ac:dyDescent="0.25">
      <c r="C312" s="84">
        <v>8</v>
      </c>
      <c r="D312" s="85" t="s">
        <v>3466</v>
      </c>
    </row>
    <row r="313" spans="3:4" ht="16.5" customHeight="1" x14ac:dyDescent="0.25">
      <c r="C313" s="84">
        <v>8</v>
      </c>
      <c r="D313" s="85" t="s">
        <v>3496</v>
      </c>
    </row>
    <row r="314" spans="3:4" ht="16.5" customHeight="1" x14ac:dyDescent="0.25">
      <c r="C314" s="84">
        <v>8</v>
      </c>
      <c r="D314" s="85" t="s">
        <v>3589</v>
      </c>
    </row>
    <row r="315" spans="3:4" ht="16.5" customHeight="1" x14ac:dyDescent="0.25">
      <c r="C315" s="84">
        <v>8</v>
      </c>
      <c r="D315" s="85" t="s">
        <v>3590</v>
      </c>
    </row>
    <row r="316" spans="3:4" ht="16.5" customHeight="1" x14ac:dyDescent="0.25">
      <c r="C316" s="84">
        <v>8</v>
      </c>
      <c r="D316" s="85" t="s">
        <v>3591</v>
      </c>
    </row>
    <row r="317" spans="3:4" ht="16.5" customHeight="1" x14ac:dyDescent="0.25">
      <c r="C317" s="84">
        <v>8</v>
      </c>
      <c r="D317" s="85" t="s">
        <v>3592</v>
      </c>
    </row>
    <row r="318" spans="3:4" ht="16.5" customHeight="1" x14ac:dyDescent="0.25">
      <c r="C318" s="84">
        <v>8</v>
      </c>
      <c r="D318" s="85" t="s">
        <v>3593</v>
      </c>
    </row>
    <row r="319" spans="3:4" ht="16.5" customHeight="1" x14ac:dyDescent="0.25">
      <c r="C319" s="84">
        <v>8</v>
      </c>
      <c r="D319" s="85" t="s">
        <v>2621</v>
      </c>
    </row>
    <row r="320" spans="3:4" ht="16.5" customHeight="1" x14ac:dyDescent="0.25">
      <c r="C320" s="84">
        <v>8</v>
      </c>
      <c r="D320" s="85" t="s">
        <v>3552</v>
      </c>
    </row>
    <row r="321" spans="3:4" ht="16.5" customHeight="1" x14ac:dyDescent="0.25">
      <c r="C321" s="84">
        <v>9</v>
      </c>
      <c r="D321" s="85" t="s">
        <v>3500</v>
      </c>
    </row>
    <row r="322" spans="3:4" ht="16.5" customHeight="1" x14ac:dyDescent="0.25">
      <c r="C322" s="84">
        <v>9</v>
      </c>
      <c r="D322" s="85" t="s">
        <v>3502</v>
      </c>
    </row>
    <row r="323" spans="3:4" ht="16.5" customHeight="1" x14ac:dyDescent="0.25">
      <c r="C323" s="84">
        <v>9</v>
      </c>
      <c r="D323" s="85" t="s">
        <v>3573</v>
      </c>
    </row>
    <row r="324" spans="3:4" ht="16.5" customHeight="1" x14ac:dyDescent="0.25">
      <c r="C324" s="84">
        <v>9</v>
      </c>
      <c r="D324" s="85" t="s">
        <v>3574</v>
      </c>
    </row>
    <row r="325" spans="3:4" ht="16.5" customHeight="1" x14ac:dyDescent="0.25">
      <c r="C325" s="84">
        <v>9</v>
      </c>
      <c r="D325" s="85" t="s">
        <v>3575</v>
      </c>
    </row>
    <row r="326" spans="3:4" ht="16.5" customHeight="1" x14ac:dyDescent="0.25">
      <c r="C326" s="84">
        <v>9</v>
      </c>
      <c r="D326" s="85" t="s">
        <v>3516</v>
      </c>
    </row>
    <row r="327" spans="3:4" ht="16.5" customHeight="1" x14ac:dyDescent="0.25">
      <c r="C327" s="84">
        <v>9</v>
      </c>
      <c r="D327" s="85" t="s">
        <v>3504</v>
      </c>
    </row>
    <row r="328" spans="3:4" ht="16.5" customHeight="1" x14ac:dyDescent="0.25">
      <c r="C328" s="84">
        <v>9</v>
      </c>
      <c r="D328" s="85" t="s">
        <v>3506</v>
      </c>
    </row>
    <row r="329" spans="3:4" ht="16.5" customHeight="1" x14ac:dyDescent="0.25">
      <c r="C329" s="84">
        <v>9</v>
      </c>
      <c r="D329" s="85" t="s">
        <v>3507</v>
      </c>
    </row>
    <row r="330" spans="3:4" ht="16.5" customHeight="1" x14ac:dyDescent="0.25">
      <c r="C330" s="84">
        <v>9</v>
      </c>
      <c r="D330" s="85" t="s">
        <v>3473</v>
      </c>
    </row>
    <row r="331" spans="3:4" ht="16.5" customHeight="1" x14ac:dyDescent="0.25">
      <c r="C331" s="84">
        <v>9</v>
      </c>
      <c r="D331" s="85" t="s">
        <v>3475</v>
      </c>
    </row>
    <row r="332" spans="3:4" ht="16.5" customHeight="1" x14ac:dyDescent="0.25">
      <c r="C332" s="84">
        <v>9</v>
      </c>
      <c r="D332" s="85" t="s">
        <v>3594</v>
      </c>
    </row>
    <row r="333" spans="3:4" ht="16.5" customHeight="1" x14ac:dyDescent="0.25">
      <c r="C333" s="84">
        <v>9</v>
      </c>
      <c r="D333" s="85" t="s">
        <v>3595</v>
      </c>
    </row>
    <row r="334" spans="3:4" ht="16.5" customHeight="1" x14ac:dyDescent="0.25">
      <c r="C334" s="84">
        <v>9</v>
      </c>
      <c r="D334" s="85" t="s">
        <v>3596</v>
      </c>
    </row>
    <row r="335" spans="3:4" ht="16.5" customHeight="1" x14ac:dyDescent="0.25">
      <c r="C335" s="84">
        <v>9</v>
      </c>
      <c r="D335" s="85" t="s">
        <v>3554</v>
      </c>
    </row>
  </sheetData>
  <autoFilter ref="C2:Y335" xr:uid="{00000000-0009-0000-0000-00000A000000}"/>
  <mergeCells count="8">
    <mergeCell ref="R2:S2"/>
    <mergeCell ref="U2:V2"/>
    <mergeCell ref="X2:Y2"/>
    <mergeCell ref="C2:D2"/>
    <mergeCell ref="F2:G2"/>
    <mergeCell ref="I2:J2"/>
    <mergeCell ref="L2:M2"/>
    <mergeCell ref="O2:P2"/>
  </mergeCells>
  <phoneticPr fontId="103" type="noConversion"/>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tint="-0.14999847407452621"/>
  </sheetPr>
  <dimension ref="A1:AZ54"/>
  <sheetViews>
    <sheetView workbookViewId="0">
      <pane ySplit="2" topLeftCell="A3" activePane="bottomLeft" state="frozen"/>
      <selection pane="bottomLeft" activeCell="V50" sqref="V50:AA50"/>
    </sheetView>
  </sheetViews>
  <sheetFormatPr defaultColWidth="9" defaultRowHeight="14.5" x14ac:dyDescent="0.25"/>
  <cols>
    <col min="1" max="52" width="2.36328125" style="74" customWidth="1"/>
    <col min="53" max="16384" width="9" style="74"/>
  </cols>
  <sheetData>
    <row r="1" spans="1:52" ht="17" customHeight="1" x14ac:dyDescent="0.25">
      <c r="A1" s="263" t="s">
        <v>3597</v>
      </c>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c r="AK1" s="263"/>
      <c r="AL1" s="263"/>
      <c r="AM1" s="263"/>
      <c r="AN1" s="263"/>
      <c r="AO1" s="263"/>
      <c r="AP1" s="263"/>
      <c r="AQ1" s="263"/>
      <c r="AR1" s="263"/>
      <c r="AS1" s="263"/>
      <c r="AT1" s="263"/>
      <c r="AU1" s="523"/>
    </row>
    <row r="2" spans="1:52" ht="17" customHeight="1" x14ac:dyDescent="0.3">
      <c r="A2" s="76"/>
      <c r="B2" s="524" t="s">
        <v>3598</v>
      </c>
      <c r="C2" s="524"/>
      <c r="D2" s="524" t="s">
        <v>106</v>
      </c>
      <c r="E2" s="524"/>
      <c r="F2" s="524"/>
      <c r="G2" s="524"/>
      <c r="H2" s="524"/>
      <c r="I2" s="524" t="s">
        <v>190</v>
      </c>
      <c r="J2" s="524"/>
      <c r="K2" s="524"/>
      <c r="L2" s="524" t="s">
        <v>3599</v>
      </c>
      <c r="M2" s="524"/>
      <c r="N2" s="524"/>
      <c r="O2" s="524"/>
      <c r="P2" s="524" t="s">
        <v>3600</v>
      </c>
      <c r="Q2" s="524"/>
      <c r="R2" s="524"/>
      <c r="S2" s="265" t="s">
        <v>3601</v>
      </c>
      <c r="T2" s="265"/>
      <c r="U2" s="265"/>
      <c r="V2" s="265" t="s">
        <v>3602</v>
      </c>
      <c r="W2" s="265"/>
      <c r="X2" s="265"/>
      <c r="Y2" s="265"/>
      <c r="Z2" s="265"/>
      <c r="AA2" s="265"/>
      <c r="AB2" s="524" t="s">
        <v>191</v>
      </c>
      <c r="AC2" s="524"/>
      <c r="AD2" s="524"/>
      <c r="AE2" s="525" t="s">
        <v>3603</v>
      </c>
      <c r="AF2" s="525"/>
      <c r="AG2" s="525"/>
      <c r="AH2" s="525"/>
      <c r="AI2" s="525"/>
      <c r="AJ2" s="525"/>
      <c r="AK2" s="525"/>
      <c r="AL2" s="525"/>
      <c r="AM2" s="525"/>
      <c r="AN2" s="525"/>
      <c r="AO2" s="525"/>
      <c r="AP2" s="525"/>
      <c r="AQ2" s="525"/>
      <c r="AR2" s="525"/>
      <c r="AS2" s="524" t="s">
        <v>3604</v>
      </c>
      <c r="AT2" s="524"/>
      <c r="AU2" s="76"/>
      <c r="AV2" s="81"/>
    </row>
    <row r="3" spans="1:52" ht="17" customHeight="1" x14ac:dyDescent="0.25">
      <c r="A3" s="77"/>
      <c r="B3" s="521"/>
      <c r="C3" s="521"/>
      <c r="D3" s="521"/>
      <c r="E3" s="521"/>
      <c r="F3" s="521"/>
      <c r="G3" s="521"/>
      <c r="H3" s="521"/>
      <c r="I3" s="521"/>
      <c r="J3" s="521"/>
      <c r="K3" s="521"/>
      <c r="L3" s="521"/>
      <c r="M3" s="521"/>
      <c r="N3" s="521"/>
      <c r="O3" s="521"/>
      <c r="P3" s="521"/>
      <c r="Q3" s="521"/>
      <c r="R3" s="521"/>
      <c r="S3" s="78"/>
      <c r="T3" s="78"/>
      <c r="U3" s="78"/>
      <c r="V3" s="522"/>
      <c r="W3" s="522"/>
      <c r="X3" s="522"/>
      <c r="Y3" s="522"/>
      <c r="Z3" s="522"/>
      <c r="AA3" s="522"/>
      <c r="AB3" s="521"/>
      <c r="AC3" s="521"/>
      <c r="AD3" s="521"/>
      <c r="AE3" s="521"/>
      <c r="AF3" s="521"/>
      <c r="AG3" s="521"/>
      <c r="AH3" s="521"/>
      <c r="AI3" s="521"/>
      <c r="AJ3" s="521"/>
      <c r="AK3" s="521"/>
      <c r="AL3" s="521"/>
      <c r="AM3" s="521"/>
      <c r="AN3" s="521"/>
      <c r="AO3" s="521"/>
      <c r="AP3" s="521"/>
      <c r="AQ3" s="521"/>
      <c r="AR3" s="521"/>
      <c r="AS3" s="521"/>
      <c r="AT3" s="521"/>
      <c r="AV3" s="82" t="s">
        <v>204</v>
      </c>
      <c r="AW3" s="82" t="s">
        <v>3605</v>
      </c>
      <c r="AX3" s="82" t="s">
        <v>3606</v>
      </c>
      <c r="AY3" s="82" t="s">
        <v>3607</v>
      </c>
      <c r="AZ3" s="82" t="s">
        <v>3608</v>
      </c>
    </row>
    <row r="4" spans="1:52" ht="17" customHeight="1" x14ac:dyDescent="0.25">
      <c r="B4" s="519"/>
      <c r="C4" s="519"/>
      <c r="D4" s="519"/>
      <c r="E4" s="519"/>
      <c r="F4" s="519"/>
      <c r="G4" s="519"/>
      <c r="H4" s="519"/>
      <c r="I4" s="519"/>
      <c r="J4" s="519"/>
      <c r="K4" s="519"/>
      <c r="L4" s="519"/>
      <c r="M4" s="519"/>
      <c r="N4" s="519"/>
      <c r="O4" s="519"/>
      <c r="P4" s="519"/>
      <c r="Q4" s="519"/>
      <c r="R4" s="519"/>
      <c r="S4" s="79"/>
      <c r="T4" s="79"/>
      <c r="U4" s="79"/>
      <c r="V4" s="520"/>
      <c r="W4" s="520"/>
      <c r="X4" s="520"/>
      <c r="Y4" s="520"/>
      <c r="Z4" s="520"/>
      <c r="AA4" s="520"/>
      <c r="AB4" s="519"/>
      <c r="AC4" s="519"/>
      <c r="AD4" s="519"/>
      <c r="AE4" s="519"/>
      <c r="AF4" s="519"/>
      <c r="AG4" s="519"/>
      <c r="AH4" s="519"/>
      <c r="AI4" s="519"/>
      <c r="AJ4" s="519"/>
      <c r="AK4" s="519"/>
      <c r="AL4" s="519"/>
      <c r="AM4" s="519"/>
      <c r="AN4" s="519"/>
      <c r="AO4" s="519"/>
      <c r="AP4" s="519"/>
      <c r="AQ4" s="519"/>
      <c r="AR4" s="519"/>
      <c r="AS4" s="519"/>
      <c r="AT4" s="519"/>
      <c r="AV4" s="82" t="s">
        <v>209</v>
      </c>
      <c r="AW4" s="82" t="s">
        <v>3609</v>
      </c>
      <c r="AX4" s="82" t="s">
        <v>3610</v>
      </c>
      <c r="AY4" s="82" t="s">
        <v>3611</v>
      </c>
      <c r="AZ4" s="82" t="s">
        <v>3612</v>
      </c>
    </row>
    <row r="5" spans="1:52" ht="17" customHeight="1" x14ac:dyDescent="0.25">
      <c r="B5" s="521"/>
      <c r="C5" s="521"/>
      <c r="D5" s="521"/>
      <c r="E5" s="521"/>
      <c r="F5" s="521"/>
      <c r="G5" s="521"/>
      <c r="H5" s="521"/>
      <c r="I5" s="521"/>
      <c r="J5" s="521"/>
      <c r="K5" s="521"/>
      <c r="L5" s="521"/>
      <c r="M5" s="521"/>
      <c r="N5" s="521"/>
      <c r="O5" s="521"/>
      <c r="P5" s="521"/>
      <c r="Q5" s="521"/>
      <c r="R5" s="521"/>
      <c r="S5" s="78"/>
      <c r="T5" s="78"/>
      <c r="U5" s="78"/>
      <c r="V5" s="522"/>
      <c r="W5" s="522"/>
      <c r="X5" s="522"/>
      <c r="Y5" s="522"/>
      <c r="Z5" s="522"/>
      <c r="AA5" s="522"/>
      <c r="AB5" s="521"/>
      <c r="AC5" s="521"/>
      <c r="AD5" s="521"/>
      <c r="AE5" s="521"/>
      <c r="AF5" s="521"/>
      <c r="AG5" s="521"/>
      <c r="AH5" s="521"/>
      <c r="AI5" s="521"/>
      <c r="AJ5" s="521"/>
      <c r="AK5" s="521"/>
      <c r="AL5" s="521"/>
      <c r="AM5" s="521"/>
      <c r="AN5" s="521"/>
      <c r="AO5" s="521"/>
      <c r="AP5" s="521"/>
      <c r="AQ5" s="521"/>
      <c r="AR5" s="521"/>
      <c r="AS5" s="521"/>
      <c r="AT5" s="521"/>
      <c r="AV5" s="82" t="s">
        <v>215</v>
      </c>
      <c r="AW5" s="82" t="s">
        <v>3613</v>
      </c>
      <c r="AX5" s="82" t="s">
        <v>3614</v>
      </c>
      <c r="AY5" s="82" t="s">
        <v>3615</v>
      </c>
      <c r="AZ5" s="82" t="s">
        <v>3616</v>
      </c>
    </row>
    <row r="6" spans="1:52" ht="17" customHeight="1" x14ac:dyDescent="0.25">
      <c r="B6" s="519"/>
      <c r="C6" s="519"/>
      <c r="D6" s="519"/>
      <c r="E6" s="519"/>
      <c r="F6" s="519"/>
      <c r="G6" s="519"/>
      <c r="H6" s="519"/>
      <c r="I6" s="519"/>
      <c r="J6" s="519"/>
      <c r="K6" s="519"/>
      <c r="L6" s="519"/>
      <c r="M6" s="519"/>
      <c r="N6" s="519"/>
      <c r="O6" s="519"/>
      <c r="P6" s="519"/>
      <c r="Q6" s="519"/>
      <c r="R6" s="519"/>
      <c r="S6" s="79"/>
      <c r="T6" s="79"/>
      <c r="U6" s="79"/>
      <c r="V6" s="520"/>
      <c r="W6" s="520"/>
      <c r="X6" s="520"/>
      <c r="Y6" s="520"/>
      <c r="Z6" s="520"/>
      <c r="AA6" s="520"/>
      <c r="AB6" s="519"/>
      <c r="AC6" s="519"/>
      <c r="AD6" s="519"/>
      <c r="AE6" s="519"/>
      <c r="AF6" s="519"/>
      <c r="AG6" s="519"/>
      <c r="AH6" s="519"/>
      <c r="AI6" s="519"/>
      <c r="AJ6" s="519"/>
      <c r="AK6" s="519"/>
      <c r="AL6" s="519"/>
      <c r="AM6" s="519"/>
      <c r="AN6" s="519"/>
      <c r="AO6" s="519"/>
      <c r="AP6" s="519"/>
      <c r="AQ6" s="519"/>
      <c r="AR6" s="519"/>
      <c r="AS6" s="519"/>
      <c r="AT6" s="519"/>
      <c r="AV6" s="82" t="s">
        <v>221</v>
      </c>
      <c r="AW6" s="82" t="s">
        <v>3617</v>
      </c>
      <c r="AX6" s="82" t="s">
        <v>3618</v>
      </c>
      <c r="AY6" s="82" t="s">
        <v>3619</v>
      </c>
      <c r="AZ6" s="82" t="s">
        <v>3618</v>
      </c>
    </row>
    <row r="7" spans="1:52" ht="17" customHeight="1" x14ac:dyDescent="0.25">
      <c r="B7" s="521"/>
      <c r="C7" s="521"/>
      <c r="D7" s="521"/>
      <c r="E7" s="521"/>
      <c r="F7" s="521"/>
      <c r="G7" s="521"/>
      <c r="H7" s="521"/>
      <c r="I7" s="521"/>
      <c r="J7" s="521"/>
      <c r="K7" s="521"/>
      <c r="L7" s="521"/>
      <c r="M7" s="521"/>
      <c r="N7" s="521"/>
      <c r="O7" s="521"/>
      <c r="P7" s="521"/>
      <c r="Q7" s="521"/>
      <c r="R7" s="521"/>
      <c r="S7" s="78"/>
      <c r="T7" s="78"/>
      <c r="U7" s="78"/>
      <c r="V7" s="522"/>
      <c r="W7" s="522"/>
      <c r="X7" s="522"/>
      <c r="Y7" s="522"/>
      <c r="Z7" s="522"/>
      <c r="AA7" s="522"/>
      <c r="AB7" s="521"/>
      <c r="AC7" s="521"/>
      <c r="AD7" s="521"/>
      <c r="AE7" s="521"/>
      <c r="AF7" s="521"/>
      <c r="AG7" s="521"/>
      <c r="AH7" s="521"/>
      <c r="AI7" s="521"/>
      <c r="AJ7" s="521"/>
      <c r="AK7" s="521"/>
      <c r="AL7" s="521"/>
      <c r="AM7" s="521"/>
      <c r="AN7" s="521"/>
      <c r="AO7" s="521"/>
      <c r="AP7" s="521"/>
      <c r="AQ7" s="521"/>
      <c r="AR7" s="521"/>
      <c r="AS7" s="521"/>
      <c r="AT7" s="521"/>
      <c r="AV7" s="82" t="s">
        <v>240</v>
      </c>
      <c r="AW7" s="82" t="s">
        <v>3620</v>
      </c>
      <c r="AX7" s="82" t="s">
        <v>3608</v>
      </c>
      <c r="AY7" s="82" t="s">
        <v>3621</v>
      </c>
      <c r="AZ7" s="82" t="s">
        <v>3622</v>
      </c>
    </row>
    <row r="8" spans="1:52" ht="17" customHeight="1" x14ac:dyDescent="0.25">
      <c r="B8" s="519"/>
      <c r="C8" s="519"/>
      <c r="D8" s="519"/>
      <c r="E8" s="519"/>
      <c r="F8" s="519"/>
      <c r="G8" s="519"/>
      <c r="H8" s="519"/>
      <c r="I8" s="519"/>
      <c r="J8" s="519"/>
      <c r="K8" s="519"/>
      <c r="L8" s="519"/>
      <c r="M8" s="519"/>
      <c r="N8" s="519"/>
      <c r="O8" s="519"/>
      <c r="P8" s="519"/>
      <c r="Q8" s="519"/>
      <c r="R8" s="519"/>
      <c r="S8" s="79"/>
      <c r="T8" s="79"/>
      <c r="U8" s="79"/>
      <c r="V8" s="520"/>
      <c r="W8" s="520"/>
      <c r="X8" s="520"/>
      <c r="Y8" s="520"/>
      <c r="Z8" s="520"/>
      <c r="AA8" s="520"/>
      <c r="AB8" s="519"/>
      <c r="AC8" s="519"/>
      <c r="AD8" s="519"/>
      <c r="AE8" s="519"/>
      <c r="AF8" s="519"/>
      <c r="AG8" s="519"/>
      <c r="AH8" s="519"/>
      <c r="AI8" s="519"/>
      <c r="AJ8" s="519"/>
      <c r="AK8" s="519"/>
      <c r="AL8" s="519"/>
      <c r="AM8" s="519"/>
      <c r="AN8" s="519"/>
      <c r="AO8" s="519"/>
      <c r="AP8" s="519"/>
      <c r="AQ8" s="519"/>
      <c r="AR8" s="519"/>
      <c r="AS8" s="519"/>
      <c r="AT8" s="519"/>
      <c r="AV8" s="82" t="s">
        <v>251</v>
      </c>
      <c r="AW8" s="82" t="s">
        <v>3623</v>
      </c>
      <c r="AX8" s="82" t="s">
        <v>3624</v>
      </c>
      <c r="AY8" s="82" t="s">
        <v>3625</v>
      </c>
      <c r="AZ8" s="82" t="s">
        <v>3626</v>
      </c>
    </row>
    <row r="9" spans="1:52" ht="17" customHeight="1" x14ac:dyDescent="0.25">
      <c r="B9" s="521"/>
      <c r="C9" s="521"/>
      <c r="D9" s="521"/>
      <c r="E9" s="521"/>
      <c r="F9" s="521"/>
      <c r="G9" s="521"/>
      <c r="H9" s="521"/>
      <c r="I9" s="521"/>
      <c r="J9" s="521"/>
      <c r="K9" s="521"/>
      <c r="L9" s="521"/>
      <c r="M9" s="521"/>
      <c r="N9" s="521"/>
      <c r="O9" s="521"/>
      <c r="P9" s="521"/>
      <c r="Q9" s="521"/>
      <c r="R9" s="521"/>
      <c r="S9" s="78"/>
      <c r="T9" s="78"/>
      <c r="U9" s="78"/>
      <c r="V9" s="522"/>
      <c r="W9" s="522"/>
      <c r="X9" s="522"/>
      <c r="Y9" s="522"/>
      <c r="Z9" s="522"/>
      <c r="AA9" s="522"/>
      <c r="AB9" s="521"/>
      <c r="AC9" s="521"/>
      <c r="AD9" s="521"/>
      <c r="AE9" s="521"/>
      <c r="AF9" s="521"/>
      <c r="AG9" s="521"/>
      <c r="AH9" s="521"/>
      <c r="AI9" s="521"/>
      <c r="AJ9" s="521"/>
      <c r="AK9" s="521"/>
      <c r="AL9" s="521"/>
      <c r="AM9" s="521"/>
      <c r="AN9" s="521"/>
      <c r="AO9" s="521"/>
      <c r="AP9" s="521"/>
      <c r="AQ9" s="521"/>
      <c r="AR9" s="521"/>
      <c r="AS9" s="521"/>
      <c r="AT9" s="521"/>
      <c r="AV9" s="82" t="s">
        <v>270</v>
      </c>
      <c r="AW9" s="82" t="s">
        <v>3627</v>
      </c>
      <c r="AX9" s="82" t="s">
        <v>3628</v>
      </c>
      <c r="AY9" s="82" t="s">
        <v>3629</v>
      </c>
      <c r="AZ9" s="82" t="s">
        <v>3614</v>
      </c>
    </row>
    <row r="10" spans="1:52" ht="17" customHeight="1" x14ac:dyDescent="0.25">
      <c r="B10" s="519"/>
      <c r="C10" s="519"/>
      <c r="D10" s="519"/>
      <c r="E10" s="519"/>
      <c r="F10" s="519"/>
      <c r="G10" s="519"/>
      <c r="H10" s="519"/>
      <c r="I10" s="519"/>
      <c r="J10" s="519"/>
      <c r="K10" s="519"/>
      <c r="L10" s="519"/>
      <c r="M10" s="519"/>
      <c r="N10" s="519"/>
      <c r="O10" s="519"/>
      <c r="P10" s="519"/>
      <c r="Q10" s="519"/>
      <c r="R10" s="519"/>
      <c r="S10" s="79"/>
      <c r="T10" s="79"/>
      <c r="U10" s="79"/>
      <c r="V10" s="520"/>
      <c r="W10" s="520"/>
      <c r="X10" s="520"/>
      <c r="Y10" s="520"/>
      <c r="Z10" s="520"/>
      <c r="AA10" s="520"/>
      <c r="AB10" s="519"/>
      <c r="AC10" s="519"/>
      <c r="AD10" s="519"/>
      <c r="AE10" s="519"/>
      <c r="AF10" s="519"/>
      <c r="AG10" s="519"/>
      <c r="AH10" s="519"/>
      <c r="AI10" s="519"/>
      <c r="AJ10" s="519"/>
      <c r="AK10" s="519"/>
      <c r="AL10" s="519"/>
      <c r="AM10" s="519"/>
      <c r="AN10" s="519"/>
      <c r="AO10" s="519"/>
      <c r="AP10" s="519"/>
      <c r="AQ10" s="519"/>
      <c r="AR10" s="519"/>
      <c r="AS10" s="519"/>
      <c r="AT10" s="519"/>
      <c r="AV10" s="82" t="s">
        <v>284</v>
      </c>
      <c r="AW10" s="82" t="s">
        <v>3630</v>
      </c>
      <c r="AX10" s="82" t="s">
        <v>3631</v>
      </c>
      <c r="AY10" s="82" t="s">
        <v>3632</v>
      </c>
      <c r="AZ10" s="82" t="s">
        <v>3633</v>
      </c>
    </row>
    <row r="11" spans="1:52" ht="17" customHeight="1" x14ac:dyDescent="0.25">
      <c r="B11" s="521"/>
      <c r="C11" s="521"/>
      <c r="D11" s="521"/>
      <c r="E11" s="521"/>
      <c r="F11" s="521"/>
      <c r="G11" s="521"/>
      <c r="H11" s="521"/>
      <c r="I11" s="521"/>
      <c r="J11" s="521"/>
      <c r="K11" s="521"/>
      <c r="L11" s="521"/>
      <c r="M11" s="521"/>
      <c r="N11" s="521"/>
      <c r="O11" s="521"/>
      <c r="P11" s="521"/>
      <c r="Q11" s="521"/>
      <c r="R11" s="521"/>
      <c r="S11" s="78"/>
      <c r="T11" s="78"/>
      <c r="U11" s="78"/>
      <c r="V11" s="522"/>
      <c r="W11" s="522"/>
      <c r="X11" s="522"/>
      <c r="Y11" s="522"/>
      <c r="Z11" s="522"/>
      <c r="AA11" s="522"/>
      <c r="AB11" s="521"/>
      <c r="AC11" s="521"/>
      <c r="AD11" s="521"/>
      <c r="AE11" s="521"/>
      <c r="AF11" s="521"/>
      <c r="AG11" s="521"/>
      <c r="AH11" s="521"/>
      <c r="AI11" s="521"/>
      <c r="AJ11" s="521"/>
      <c r="AK11" s="521"/>
      <c r="AL11" s="521"/>
      <c r="AM11" s="521"/>
      <c r="AN11" s="521"/>
      <c r="AO11" s="521"/>
      <c r="AP11" s="521"/>
      <c r="AQ11" s="521"/>
      <c r="AR11" s="521"/>
      <c r="AS11" s="521"/>
      <c r="AT11" s="521"/>
      <c r="AV11" s="82" t="s">
        <v>293</v>
      </c>
      <c r="AW11" s="82" t="s">
        <v>3634</v>
      </c>
      <c r="AX11" s="82"/>
      <c r="AY11" s="82" t="s">
        <v>3635</v>
      </c>
      <c r="AZ11" s="82" t="s">
        <v>3628</v>
      </c>
    </row>
    <row r="12" spans="1:52" ht="17" customHeight="1" x14ac:dyDescent="0.25">
      <c r="B12" s="519"/>
      <c r="C12" s="519"/>
      <c r="D12" s="519"/>
      <c r="E12" s="519"/>
      <c r="F12" s="519"/>
      <c r="G12" s="519"/>
      <c r="H12" s="519"/>
      <c r="I12" s="519"/>
      <c r="J12" s="519"/>
      <c r="K12" s="519"/>
      <c r="L12" s="519"/>
      <c r="M12" s="519"/>
      <c r="N12" s="519"/>
      <c r="O12" s="519"/>
      <c r="P12" s="519"/>
      <c r="Q12" s="519"/>
      <c r="R12" s="519"/>
      <c r="S12" s="79"/>
      <c r="T12" s="79"/>
      <c r="U12" s="79"/>
      <c r="V12" s="520"/>
      <c r="W12" s="520"/>
      <c r="X12" s="520"/>
      <c r="Y12" s="520"/>
      <c r="Z12" s="520"/>
      <c r="AA12" s="520"/>
      <c r="AB12" s="519"/>
      <c r="AC12" s="519"/>
      <c r="AD12" s="519"/>
      <c r="AE12" s="519"/>
      <c r="AF12" s="519"/>
      <c r="AG12" s="519"/>
      <c r="AH12" s="519"/>
      <c r="AI12" s="519"/>
      <c r="AJ12" s="519"/>
      <c r="AK12" s="519"/>
      <c r="AL12" s="519"/>
      <c r="AM12" s="519"/>
      <c r="AN12" s="519"/>
      <c r="AO12" s="519"/>
      <c r="AP12" s="519"/>
      <c r="AQ12" s="519"/>
      <c r="AR12" s="519"/>
      <c r="AS12" s="519"/>
      <c r="AT12" s="519"/>
      <c r="AV12" s="82" t="s">
        <v>306</v>
      </c>
      <c r="AW12" s="82" t="s">
        <v>3636</v>
      </c>
      <c r="AX12" s="82"/>
      <c r="AY12" s="82" t="s">
        <v>3637</v>
      </c>
      <c r="AZ12" s="82" t="s">
        <v>3638</v>
      </c>
    </row>
    <row r="13" spans="1:52" ht="17" customHeight="1" x14ac:dyDescent="0.25">
      <c r="B13" s="521"/>
      <c r="C13" s="521"/>
      <c r="D13" s="521"/>
      <c r="E13" s="521"/>
      <c r="F13" s="521"/>
      <c r="G13" s="521"/>
      <c r="H13" s="521"/>
      <c r="I13" s="521"/>
      <c r="J13" s="521"/>
      <c r="K13" s="521"/>
      <c r="L13" s="521"/>
      <c r="M13" s="521"/>
      <c r="N13" s="521"/>
      <c r="O13" s="521"/>
      <c r="P13" s="521"/>
      <c r="Q13" s="521"/>
      <c r="R13" s="521"/>
      <c r="S13" s="78"/>
      <c r="T13" s="78"/>
      <c r="U13" s="78"/>
      <c r="V13" s="522"/>
      <c r="W13" s="522"/>
      <c r="X13" s="522"/>
      <c r="Y13" s="522"/>
      <c r="Z13" s="522"/>
      <c r="AA13" s="522"/>
      <c r="AB13" s="521"/>
      <c r="AC13" s="521"/>
      <c r="AD13" s="521"/>
      <c r="AE13" s="521"/>
      <c r="AF13" s="521"/>
      <c r="AG13" s="521"/>
      <c r="AH13" s="521"/>
      <c r="AI13" s="521"/>
      <c r="AJ13" s="521"/>
      <c r="AK13" s="521"/>
      <c r="AL13" s="521"/>
      <c r="AM13" s="521"/>
      <c r="AN13" s="521"/>
      <c r="AO13" s="521"/>
      <c r="AP13" s="521"/>
      <c r="AQ13" s="521"/>
      <c r="AR13" s="521"/>
      <c r="AS13" s="521"/>
      <c r="AT13" s="521"/>
      <c r="AV13" s="82"/>
      <c r="AW13" s="82" t="s">
        <v>3639</v>
      </c>
      <c r="AX13" s="82"/>
      <c r="AY13" s="82" t="s">
        <v>3640</v>
      </c>
      <c r="AZ13" s="82" t="s">
        <v>3641</v>
      </c>
    </row>
    <row r="14" spans="1:52" ht="17" customHeight="1" x14ac:dyDescent="0.25">
      <c r="B14" s="519"/>
      <c r="C14" s="519"/>
      <c r="D14" s="519"/>
      <c r="E14" s="519"/>
      <c r="F14" s="519"/>
      <c r="G14" s="519"/>
      <c r="H14" s="519"/>
      <c r="I14" s="519"/>
      <c r="J14" s="519"/>
      <c r="K14" s="519"/>
      <c r="L14" s="519"/>
      <c r="M14" s="519"/>
      <c r="N14" s="519"/>
      <c r="O14" s="519"/>
      <c r="P14" s="519"/>
      <c r="Q14" s="519"/>
      <c r="R14" s="519"/>
      <c r="S14" s="79"/>
      <c r="T14" s="79"/>
      <c r="U14" s="79"/>
      <c r="V14" s="520"/>
      <c r="W14" s="520"/>
      <c r="X14" s="520"/>
      <c r="Y14" s="520"/>
      <c r="Z14" s="520"/>
      <c r="AA14" s="520"/>
      <c r="AB14" s="519"/>
      <c r="AC14" s="519"/>
      <c r="AD14" s="519"/>
      <c r="AE14" s="519"/>
      <c r="AF14" s="519"/>
      <c r="AG14" s="519"/>
      <c r="AH14" s="519"/>
      <c r="AI14" s="519"/>
      <c r="AJ14" s="519"/>
      <c r="AK14" s="519"/>
      <c r="AL14" s="519"/>
      <c r="AM14" s="519"/>
      <c r="AN14" s="519"/>
      <c r="AO14" s="519"/>
      <c r="AP14" s="519"/>
      <c r="AQ14" s="519"/>
      <c r="AR14" s="519"/>
      <c r="AS14" s="519"/>
      <c r="AT14" s="519"/>
      <c r="AV14" s="82"/>
      <c r="AW14" s="82" t="s">
        <v>3642</v>
      </c>
      <c r="AX14" s="82"/>
      <c r="AY14" s="82" t="s">
        <v>3643</v>
      </c>
      <c r="AZ14" s="82" t="s">
        <v>3624</v>
      </c>
    </row>
    <row r="15" spans="1:52" ht="17" customHeight="1" x14ac:dyDescent="0.25">
      <c r="B15" s="521"/>
      <c r="C15" s="521"/>
      <c r="D15" s="521"/>
      <c r="E15" s="521"/>
      <c r="F15" s="521"/>
      <c r="G15" s="521"/>
      <c r="H15" s="521"/>
      <c r="I15" s="521"/>
      <c r="J15" s="521"/>
      <c r="K15" s="521"/>
      <c r="L15" s="521"/>
      <c r="M15" s="521"/>
      <c r="N15" s="521"/>
      <c r="O15" s="521"/>
      <c r="P15" s="521"/>
      <c r="Q15" s="521"/>
      <c r="R15" s="521"/>
      <c r="S15" s="78"/>
      <c r="T15" s="78"/>
      <c r="U15" s="78"/>
      <c r="V15" s="522"/>
      <c r="W15" s="522"/>
      <c r="X15" s="522"/>
      <c r="Y15" s="522"/>
      <c r="Z15" s="522"/>
      <c r="AA15" s="522"/>
      <c r="AB15" s="521"/>
      <c r="AC15" s="521"/>
      <c r="AD15" s="521"/>
      <c r="AE15" s="521"/>
      <c r="AF15" s="521"/>
      <c r="AG15" s="521"/>
      <c r="AH15" s="521"/>
      <c r="AI15" s="521"/>
      <c r="AJ15" s="521"/>
      <c r="AK15" s="521"/>
      <c r="AL15" s="521"/>
      <c r="AM15" s="521"/>
      <c r="AN15" s="521"/>
      <c r="AO15" s="521"/>
      <c r="AP15" s="521"/>
      <c r="AQ15" s="521"/>
      <c r="AR15" s="521"/>
      <c r="AS15" s="521"/>
      <c r="AT15" s="521"/>
      <c r="AV15" s="82"/>
      <c r="AW15" s="82" t="s">
        <v>3644</v>
      </c>
      <c r="AX15" s="82"/>
      <c r="AY15" s="82" t="s">
        <v>3645</v>
      </c>
      <c r="AZ15" s="82" t="s">
        <v>3646</v>
      </c>
    </row>
    <row r="16" spans="1:52" ht="17" customHeight="1" x14ac:dyDescent="0.25">
      <c r="B16" s="519"/>
      <c r="C16" s="519"/>
      <c r="D16" s="519"/>
      <c r="E16" s="519"/>
      <c r="F16" s="519"/>
      <c r="G16" s="519"/>
      <c r="H16" s="519"/>
      <c r="I16" s="519"/>
      <c r="J16" s="519"/>
      <c r="K16" s="519"/>
      <c r="L16" s="519"/>
      <c r="M16" s="519"/>
      <c r="N16" s="519"/>
      <c r="O16" s="519"/>
      <c r="P16" s="519"/>
      <c r="Q16" s="519"/>
      <c r="R16" s="519"/>
      <c r="S16" s="79"/>
      <c r="T16" s="79"/>
      <c r="U16" s="79"/>
      <c r="V16" s="520"/>
      <c r="W16" s="520"/>
      <c r="X16" s="520"/>
      <c r="Y16" s="520"/>
      <c r="Z16" s="520"/>
      <c r="AA16" s="520"/>
      <c r="AB16" s="519"/>
      <c r="AC16" s="519"/>
      <c r="AD16" s="519"/>
      <c r="AE16" s="519"/>
      <c r="AF16" s="519"/>
      <c r="AG16" s="519"/>
      <c r="AH16" s="519"/>
      <c r="AI16" s="519"/>
      <c r="AJ16" s="519"/>
      <c r="AK16" s="519"/>
      <c r="AL16" s="519"/>
      <c r="AM16" s="519"/>
      <c r="AN16" s="519"/>
      <c r="AO16" s="519"/>
      <c r="AP16" s="519"/>
      <c r="AQ16" s="519"/>
      <c r="AR16" s="519"/>
      <c r="AS16" s="519"/>
      <c r="AT16" s="519"/>
      <c r="AV16" s="82"/>
      <c r="AW16" s="82" t="s">
        <v>3647</v>
      </c>
      <c r="AX16" s="82"/>
      <c r="AY16" s="82" t="s">
        <v>3648</v>
      </c>
      <c r="AZ16" s="82" t="s">
        <v>3649</v>
      </c>
    </row>
    <row r="17" spans="2:52" ht="17" customHeight="1" x14ac:dyDescent="0.25">
      <c r="B17" s="521"/>
      <c r="C17" s="521"/>
      <c r="D17" s="521"/>
      <c r="E17" s="521"/>
      <c r="F17" s="521"/>
      <c r="G17" s="521"/>
      <c r="H17" s="521"/>
      <c r="I17" s="521"/>
      <c r="J17" s="521"/>
      <c r="K17" s="521"/>
      <c r="L17" s="521"/>
      <c r="M17" s="521"/>
      <c r="N17" s="521"/>
      <c r="O17" s="521"/>
      <c r="P17" s="521"/>
      <c r="Q17" s="521"/>
      <c r="R17" s="521"/>
      <c r="S17" s="78"/>
      <c r="T17" s="78"/>
      <c r="U17" s="78"/>
      <c r="V17" s="522"/>
      <c r="W17" s="522"/>
      <c r="X17" s="522"/>
      <c r="Y17" s="522"/>
      <c r="Z17" s="522"/>
      <c r="AA17" s="522"/>
      <c r="AB17" s="521"/>
      <c r="AC17" s="521"/>
      <c r="AD17" s="521"/>
      <c r="AE17" s="521"/>
      <c r="AF17" s="521"/>
      <c r="AG17" s="521"/>
      <c r="AH17" s="521"/>
      <c r="AI17" s="521"/>
      <c r="AJ17" s="521"/>
      <c r="AK17" s="521"/>
      <c r="AL17" s="521"/>
      <c r="AM17" s="521"/>
      <c r="AN17" s="521"/>
      <c r="AO17" s="521"/>
      <c r="AP17" s="521"/>
      <c r="AQ17" s="521"/>
      <c r="AR17" s="521"/>
      <c r="AS17" s="521"/>
      <c r="AT17" s="521"/>
      <c r="AV17" s="82"/>
      <c r="AW17" s="82" t="s">
        <v>3650</v>
      </c>
      <c r="AX17" s="82"/>
      <c r="AY17" s="82" t="s">
        <v>3651</v>
      </c>
      <c r="AZ17" s="82" t="s">
        <v>3652</v>
      </c>
    </row>
    <row r="18" spans="2:52" ht="17" customHeight="1" x14ac:dyDescent="0.25">
      <c r="B18" s="519"/>
      <c r="C18" s="519"/>
      <c r="D18" s="519"/>
      <c r="E18" s="519"/>
      <c r="F18" s="519"/>
      <c r="G18" s="519"/>
      <c r="H18" s="519"/>
      <c r="I18" s="519"/>
      <c r="J18" s="519"/>
      <c r="K18" s="519"/>
      <c r="L18" s="519"/>
      <c r="M18" s="519"/>
      <c r="N18" s="519"/>
      <c r="O18" s="519"/>
      <c r="P18" s="519"/>
      <c r="Q18" s="519"/>
      <c r="R18" s="519"/>
      <c r="S18" s="79"/>
      <c r="T18" s="79"/>
      <c r="U18" s="79"/>
      <c r="V18" s="520"/>
      <c r="W18" s="520"/>
      <c r="X18" s="520"/>
      <c r="Y18" s="520"/>
      <c r="Z18" s="520"/>
      <c r="AA18" s="520"/>
      <c r="AB18" s="519"/>
      <c r="AC18" s="519"/>
      <c r="AD18" s="519"/>
      <c r="AE18" s="519"/>
      <c r="AF18" s="519"/>
      <c r="AG18" s="519"/>
      <c r="AH18" s="519"/>
      <c r="AI18" s="519"/>
      <c r="AJ18" s="519"/>
      <c r="AK18" s="519"/>
      <c r="AL18" s="519"/>
      <c r="AM18" s="519"/>
      <c r="AN18" s="519"/>
      <c r="AO18" s="519"/>
      <c r="AP18" s="519"/>
      <c r="AQ18" s="519"/>
      <c r="AR18" s="519"/>
      <c r="AS18" s="519"/>
      <c r="AT18" s="519"/>
      <c r="AV18" s="82"/>
      <c r="AW18" s="82" t="s">
        <v>3653</v>
      </c>
      <c r="AX18" s="82"/>
      <c r="AY18" s="82" t="s">
        <v>3654</v>
      </c>
      <c r="AZ18" s="82" t="s">
        <v>3655</v>
      </c>
    </row>
    <row r="19" spans="2:52" ht="17" customHeight="1" x14ac:dyDescent="0.25">
      <c r="B19" s="521"/>
      <c r="C19" s="521"/>
      <c r="D19" s="521"/>
      <c r="E19" s="521"/>
      <c r="F19" s="521"/>
      <c r="G19" s="521"/>
      <c r="H19" s="521"/>
      <c r="I19" s="521"/>
      <c r="J19" s="521"/>
      <c r="K19" s="521"/>
      <c r="L19" s="521"/>
      <c r="M19" s="521"/>
      <c r="N19" s="521"/>
      <c r="O19" s="521"/>
      <c r="P19" s="521"/>
      <c r="Q19" s="521"/>
      <c r="R19" s="521"/>
      <c r="S19" s="78"/>
      <c r="T19" s="78"/>
      <c r="U19" s="78"/>
      <c r="V19" s="522"/>
      <c r="W19" s="522"/>
      <c r="X19" s="522"/>
      <c r="Y19" s="522"/>
      <c r="Z19" s="522"/>
      <c r="AA19" s="522"/>
      <c r="AB19" s="521"/>
      <c r="AC19" s="521"/>
      <c r="AD19" s="521"/>
      <c r="AE19" s="521"/>
      <c r="AF19" s="521"/>
      <c r="AG19" s="521"/>
      <c r="AH19" s="521"/>
      <c r="AI19" s="521"/>
      <c r="AJ19" s="521"/>
      <c r="AK19" s="521"/>
      <c r="AL19" s="521"/>
      <c r="AM19" s="521"/>
      <c r="AN19" s="521"/>
      <c r="AO19" s="521"/>
      <c r="AP19" s="521"/>
      <c r="AQ19" s="521"/>
      <c r="AR19" s="521"/>
      <c r="AS19" s="521"/>
      <c r="AT19" s="521"/>
      <c r="AV19" s="82"/>
      <c r="AW19" s="82"/>
      <c r="AX19" s="82"/>
      <c r="AY19" s="82" t="s">
        <v>3656</v>
      </c>
      <c r="AZ19" s="82" t="s">
        <v>3657</v>
      </c>
    </row>
    <row r="20" spans="2:52" ht="17" customHeight="1" x14ac:dyDescent="0.25">
      <c r="B20" s="519"/>
      <c r="C20" s="519"/>
      <c r="D20" s="519"/>
      <c r="E20" s="519"/>
      <c r="F20" s="519"/>
      <c r="G20" s="519"/>
      <c r="H20" s="519"/>
      <c r="I20" s="519"/>
      <c r="J20" s="519"/>
      <c r="K20" s="519"/>
      <c r="L20" s="519"/>
      <c r="M20" s="519"/>
      <c r="N20" s="519"/>
      <c r="O20" s="519"/>
      <c r="P20" s="519"/>
      <c r="Q20" s="519"/>
      <c r="R20" s="519"/>
      <c r="S20" s="79"/>
      <c r="T20" s="79"/>
      <c r="U20" s="79"/>
      <c r="V20" s="520"/>
      <c r="W20" s="520"/>
      <c r="X20" s="520"/>
      <c r="Y20" s="520"/>
      <c r="Z20" s="520"/>
      <c r="AA20" s="520"/>
      <c r="AB20" s="519"/>
      <c r="AC20" s="519"/>
      <c r="AD20" s="519"/>
      <c r="AE20" s="519"/>
      <c r="AF20" s="519"/>
      <c r="AG20" s="519"/>
      <c r="AH20" s="519"/>
      <c r="AI20" s="519"/>
      <c r="AJ20" s="519"/>
      <c r="AK20" s="519"/>
      <c r="AL20" s="519"/>
      <c r="AM20" s="519"/>
      <c r="AN20" s="519"/>
      <c r="AO20" s="519"/>
      <c r="AP20" s="519"/>
      <c r="AQ20" s="519"/>
      <c r="AR20" s="519"/>
      <c r="AS20" s="519"/>
      <c r="AT20" s="519"/>
      <c r="AV20" s="82"/>
      <c r="AW20" s="82"/>
      <c r="AX20" s="82"/>
      <c r="AY20" s="82" t="s">
        <v>3657</v>
      </c>
      <c r="AZ20" s="82" t="s">
        <v>3658</v>
      </c>
    </row>
    <row r="21" spans="2:52" ht="17" customHeight="1" x14ac:dyDescent="0.25">
      <c r="B21" s="521"/>
      <c r="C21" s="521"/>
      <c r="D21" s="521"/>
      <c r="E21" s="521"/>
      <c r="F21" s="521"/>
      <c r="G21" s="521"/>
      <c r="H21" s="521"/>
      <c r="I21" s="521"/>
      <c r="J21" s="521"/>
      <c r="K21" s="521"/>
      <c r="L21" s="521"/>
      <c r="M21" s="521"/>
      <c r="N21" s="521"/>
      <c r="O21" s="521"/>
      <c r="P21" s="521"/>
      <c r="Q21" s="521"/>
      <c r="R21" s="521"/>
      <c r="S21" s="78"/>
      <c r="T21" s="78"/>
      <c r="U21" s="78"/>
      <c r="V21" s="522"/>
      <c r="W21" s="522"/>
      <c r="X21" s="522"/>
      <c r="Y21" s="522"/>
      <c r="Z21" s="522"/>
      <c r="AA21" s="522"/>
      <c r="AB21" s="521"/>
      <c r="AC21" s="521"/>
      <c r="AD21" s="521"/>
      <c r="AE21" s="521"/>
      <c r="AF21" s="521"/>
      <c r="AG21" s="521"/>
      <c r="AH21" s="521"/>
      <c r="AI21" s="521"/>
      <c r="AJ21" s="521"/>
      <c r="AK21" s="521"/>
      <c r="AL21" s="521"/>
      <c r="AM21" s="521"/>
      <c r="AN21" s="521"/>
      <c r="AO21" s="521"/>
      <c r="AP21" s="521"/>
      <c r="AQ21" s="521"/>
      <c r="AR21" s="521"/>
      <c r="AS21" s="521"/>
      <c r="AT21" s="521"/>
      <c r="AV21" s="82"/>
      <c r="AW21" s="82"/>
      <c r="AX21" s="82"/>
      <c r="AY21" s="82" t="s">
        <v>3659</v>
      </c>
      <c r="AZ21" s="82" t="s">
        <v>3660</v>
      </c>
    </row>
    <row r="22" spans="2:52" ht="17" customHeight="1" x14ac:dyDescent="0.25">
      <c r="B22" s="519"/>
      <c r="C22" s="519"/>
      <c r="D22" s="519"/>
      <c r="E22" s="519"/>
      <c r="F22" s="519"/>
      <c r="G22" s="519"/>
      <c r="H22" s="519"/>
      <c r="I22" s="519"/>
      <c r="J22" s="519"/>
      <c r="K22" s="519"/>
      <c r="L22" s="519"/>
      <c r="M22" s="519"/>
      <c r="N22" s="519"/>
      <c r="O22" s="519"/>
      <c r="P22" s="519"/>
      <c r="Q22" s="519"/>
      <c r="R22" s="519"/>
      <c r="S22" s="79"/>
      <c r="T22" s="79"/>
      <c r="U22" s="79"/>
      <c r="V22" s="520"/>
      <c r="W22" s="520"/>
      <c r="X22" s="520"/>
      <c r="Y22" s="520"/>
      <c r="Z22" s="520"/>
      <c r="AA22" s="520"/>
      <c r="AB22" s="519"/>
      <c r="AC22" s="519"/>
      <c r="AD22" s="519"/>
      <c r="AE22" s="519"/>
      <c r="AF22" s="519"/>
      <c r="AG22" s="519"/>
      <c r="AH22" s="519"/>
      <c r="AI22" s="519"/>
      <c r="AJ22" s="519"/>
      <c r="AK22" s="519"/>
      <c r="AL22" s="519"/>
      <c r="AM22" s="519"/>
      <c r="AN22" s="519"/>
      <c r="AO22" s="519"/>
      <c r="AP22" s="519"/>
      <c r="AQ22" s="519"/>
      <c r="AR22" s="519"/>
      <c r="AS22" s="519"/>
      <c r="AT22" s="519"/>
      <c r="AV22" s="82"/>
      <c r="AW22" s="82"/>
      <c r="AX22" s="82"/>
      <c r="AY22" s="82" t="s">
        <v>3661</v>
      </c>
      <c r="AZ22" s="82" t="s">
        <v>3662</v>
      </c>
    </row>
    <row r="23" spans="2:52" ht="17" customHeight="1" x14ac:dyDescent="0.25">
      <c r="B23" s="521"/>
      <c r="C23" s="521"/>
      <c r="D23" s="521"/>
      <c r="E23" s="521"/>
      <c r="F23" s="521"/>
      <c r="G23" s="521"/>
      <c r="H23" s="521"/>
      <c r="I23" s="521"/>
      <c r="J23" s="521"/>
      <c r="K23" s="521"/>
      <c r="L23" s="521"/>
      <c r="M23" s="521"/>
      <c r="N23" s="521"/>
      <c r="O23" s="521"/>
      <c r="P23" s="521"/>
      <c r="Q23" s="521"/>
      <c r="R23" s="521"/>
      <c r="S23" s="78"/>
      <c r="T23" s="78"/>
      <c r="U23" s="78"/>
      <c r="V23" s="522"/>
      <c r="W23" s="522"/>
      <c r="X23" s="522"/>
      <c r="Y23" s="522"/>
      <c r="Z23" s="522"/>
      <c r="AA23" s="522"/>
      <c r="AB23" s="521"/>
      <c r="AC23" s="521"/>
      <c r="AD23" s="521"/>
      <c r="AE23" s="521"/>
      <c r="AF23" s="521"/>
      <c r="AG23" s="521"/>
      <c r="AH23" s="521"/>
      <c r="AI23" s="521"/>
      <c r="AJ23" s="521"/>
      <c r="AK23" s="521"/>
      <c r="AL23" s="521"/>
      <c r="AM23" s="521"/>
      <c r="AN23" s="521"/>
      <c r="AO23" s="521"/>
      <c r="AP23" s="521"/>
      <c r="AQ23" s="521"/>
      <c r="AR23" s="521"/>
      <c r="AS23" s="521"/>
      <c r="AT23" s="521"/>
      <c r="AV23" s="82"/>
      <c r="AW23" s="82"/>
      <c r="AX23" s="82"/>
      <c r="AY23" s="82" t="s">
        <v>3663</v>
      </c>
      <c r="AZ23" s="82" t="s">
        <v>3664</v>
      </c>
    </row>
    <row r="24" spans="2:52" ht="17" customHeight="1" x14ac:dyDescent="0.25">
      <c r="B24" s="519"/>
      <c r="C24" s="519"/>
      <c r="D24" s="519"/>
      <c r="E24" s="519"/>
      <c r="F24" s="519"/>
      <c r="G24" s="519"/>
      <c r="H24" s="519"/>
      <c r="I24" s="519"/>
      <c r="J24" s="519"/>
      <c r="K24" s="519"/>
      <c r="L24" s="519"/>
      <c r="M24" s="519"/>
      <c r="N24" s="519"/>
      <c r="O24" s="519"/>
      <c r="P24" s="519"/>
      <c r="Q24" s="519"/>
      <c r="R24" s="519"/>
      <c r="S24" s="79"/>
      <c r="T24" s="79"/>
      <c r="U24" s="79"/>
      <c r="V24" s="520"/>
      <c r="W24" s="520"/>
      <c r="X24" s="520"/>
      <c r="Y24" s="520"/>
      <c r="Z24" s="520"/>
      <c r="AA24" s="520"/>
      <c r="AB24" s="519"/>
      <c r="AC24" s="519"/>
      <c r="AD24" s="519"/>
      <c r="AE24" s="519"/>
      <c r="AF24" s="519"/>
      <c r="AG24" s="519"/>
      <c r="AH24" s="519"/>
      <c r="AI24" s="519"/>
      <c r="AJ24" s="519"/>
      <c r="AK24" s="519"/>
      <c r="AL24" s="519"/>
      <c r="AM24" s="519"/>
      <c r="AN24" s="519"/>
      <c r="AO24" s="519"/>
      <c r="AP24" s="519"/>
      <c r="AQ24" s="519"/>
      <c r="AR24" s="519"/>
      <c r="AS24" s="519"/>
      <c r="AT24" s="519"/>
      <c r="AV24" s="82"/>
      <c r="AW24" s="82"/>
      <c r="AX24" s="82"/>
      <c r="AY24" s="82" t="s">
        <v>3665</v>
      </c>
      <c r="AZ24" s="82" t="s">
        <v>3666</v>
      </c>
    </row>
    <row r="25" spans="2:52" ht="17" customHeight="1" x14ac:dyDescent="0.25">
      <c r="B25" s="521"/>
      <c r="C25" s="521"/>
      <c r="D25" s="521"/>
      <c r="E25" s="521"/>
      <c r="F25" s="521"/>
      <c r="G25" s="521"/>
      <c r="H25" s="521"/>
      <c r="I25" s="521"/>
      <c r="J25" s="521"/>
      <c r="K25" s="521"/>
      <c r="L25" s="521"/>
      <c r="M25" s="521"/>
      <c r="N25" s="521"/>
      <c r="O25" s="521"/>
      <c r="P25" s="521"/>
      <c r="Q25" s="521"/>
      <c r="R25" s="521"/>
      <c r="S25" s="78"/>
      <c r="T25" s="78"/>
      <c r="U25" s="78"/>
      <c r="V25" s="522"/>
      <c r="W25" s="522"/>
      <c r="X25" s="522"/>
      <c r="Y25" s="522"/>
      <c r="Z25" s="522"/>
      <c r="AA25" s="522"/>
      <c r="AB25" s="521"/>
      <c r="AC25" s="521"/>
      <c r="AD25" s="521"/>
      <c r="AE25" s="521"/>
      <c r="AF25" s="521"/>
      <c r="AG25" s="521"/>
      <c r="AH25" s="521"/>
      <c r="AI25" s="521"/>
      <c r="AJ25" s="521"/>
      <c r="AK25" s="521"/>
      <c r="AL25" s="521"/>
      <c r="AM25" s="521"/>
      <c r="AN25" s="521"/>
      <c r="AO25" s="521"/>
      <c r="AP25" s="521"/>
      <c r="AQ25" s="521"/>
      <c r="AR25" s="521"/>
      <c r="AS25" s="521"/>
      <c r="AT25" s="521"/>
      <c r="AV25" s="82"/>
      <c r="AW25" s="82"/>
      <c r="AX25" s="82"/>
      <c r="AY25" s="82" t="s">
        <v>3667</v>
      </c>
      <c r="AZ25" s="82" t="s">
        <v>3668</v>
      </c>
    </row>
    <row r="26" spans="2:52" ht="17" customHeight="1" x14ac:dyDescent="0.25">
      <c r="B26" s="519"/>
      <c r="C26" s="519"/>
      <c r="D26" s="519"/>
      <c r="E26" s="519"/>
      <c r="F26" s="519"/>
      <c r="G26" s="519"/>
      <c r="H26" s="519"/>
      <c r="I26" s="519"/>
      <c r="J26" s="519"/>
      <c r="K26" s="519"/>
      <c r="L26" s="519"/>
      <c r="M26" s="519"/>
      <c r="N26" s="519"/>
      <c r="O26" s="519"/>
      <c r="P26" s="519"/>
      <c r="Q26" s="519"/>
      <c r="R26" s="519"/>
      <c r="S26" s="79"/>
      <c r="T26" s="79"/>
      <c r="U26" s="79"/>
      <c r="V26" s="520"/>
      <c r="W26" s="520"/>
      <c r="X26" s="520"/>
      <c r="Y26" s="520"/>
      <c r="Z26" s="520"/>
      <c r="AA26" s="520"/>
      <c r="AB26" s="519"/>
      <c r="AC26" s="519"/>
      <c r="AD26" s="519"/>
      <c r="AE26" s="519"/>
      <c r="AF26" s="519"/>
      <c r="AG26" s="519"/>
      <c r="AH26" s="519"/>
      <c r="AI26" s="519"/>
      <c r="AJ26" s="519"/>
      <c r="AK26" s="519"/>
      <c r="AL26" s="519"/>
      <c r="AM26" s="519"/>
      <c r="AN26" s="519"/>
      <c r="AO26" s="519"/>
      <c r="AP26" s="519"/>
      <c r="AQ26" s="519"/>
      <c r="AR26" s="519"/>
      <c r="AS26" s="519"/>
      <c r="AT26" s="519"/>
      <c r="AV26" s="82"/>
      <c r="AW26" s="82"/>
      <c r="AX26" s="82"/>
      <c r="AY26" s="82" t="s">
        <v>3669</v>
      </c>
      <c r="AZ26" s="82" t="s">
        <v>3670</v>
      </c>
    </row>
    <row r="27" spans="2:52" ht="17" customHeight="1" x14ac:dyDescent="0.25">
      <c r="B27" s="521"/>
      <c r="C27" s="521"/>
      <c r="D27" s="521"/>
      <c r="E27" s="521"/>
      <c r="F27" s="521"/>
      <c r="G27" s="521"/>
      <c r="H27" s="521"/>
      <c r="I27" s="521"/>
      <c r="J27" s="521"/>
      <c r="K27" s="521"/>
      <c r="L27" s="521"/>
      <c r="M27" s="521"/>
      <c r="N27" s="521"/>
      <c r="O27" s="521"/>
      <c r="P27" s="521"/>
      <c r="Q27" s="521"/>
      <c r="R27" s="521"/>
      <c r="S27" s="78"/>
      <c r="T27" s="78"/>
      <c r="U27" s="78"/>
      <c r="V27" s="522"/>
      <c r="W27" s="522"/>
      <c r="X27" s="522"/>
      <c r="Y27" s="522"/>
      <c r="Z27" s="522"/>
      <c r="AA27" s="522"/>
      <c r="AB27" s="521"/>
      <c r="AC27" s="521"/>
      <c r="AD27" s="521"/>
      <c r="AE27" s="521"/>
      <c r="AF27" s="521"/>
      <c r="AG27" s="521"/>
      <c r="AH27" s="521"/>
      <c r="AI27" s="521"/>
      <c r="AJ27" s="521"/>
      <c r="AK27" s="521"/>
      <c r="AL27" s="521"/>
      <c r="AM27" s="521"/>
      <c r="AN27" s="521"/>
      <c r="AO27" s="521"/>
      <c r="AP27" s="521"/>
      <c r="AQ27" s="521"/>
      <c r="AR27" s="521"/>
      <c r="AS27" s="521"/>
      <c r="AT27" s="521"/>
      <c r="AV27" s="82"/>
      <c r="AW27" s="82"/>
      <c r="AX27" s="82"/>
      <c r="AY27" s="82" t="s">
        <v>3671</v>
      </c>
      <c r="AZ27" s="82" t="s">
        <v>3672</v>
      </c>
    </row>
    <row r="28" spans="2:52" ht="17" customHeight="1" x14ac:dyDescent="0.25">
      <c r="B28" s="519"/>
      <c r="C28" s="519"/>
      <c r="D28" s="519"/>
      <c r="E28" s="519"/>
      <c r="F28" s="519"/>
      <c r="G28" s="519"/>
      <c r="H28" s="519"/>
      <c r="I28" s="519"/>
      <c r="J28" s="519"/>
      <c r="K28" s="519"/>
      <c r="L28" s="519"/>
      <c r="M28" s="519"/>
      <c r="N28" s="519"/>
      <c r="O28" s="519"/>
      <c r="P28" s="519"/>
      <c r="Q28" s="519"/>
      <c r="R28" s="519"/>
      <c r="S28" s="79"/>
      <c r="T28" s="79"/>
      <c r="U28" s="79"/>
      <c r="V28" s="520"/>
      <c r="W28" s="520"/>
      <c r="X28" s="520"/>
      <c r="Y28" s="520"/>
      <c r="Z28" s="520"/>
      <c r="AA28" s="520"/>
      <c r="AB28" s="519"/>
      <c r="AC28" s="519"/>
      <c r="AD28" s="519"/>
      <c r="AE28" s="519"/>
      <c r="AF28" s="519"/>
      <c r="AG28" s="519"/>
      <c r="AH28" s="519"/>
      <c r="AI28" s="519"/>
      <c r="AJ28" s="519"/>
      <c r="AK28" s="519"/>
      <c r="AL28" s="519"/>
      <c r="AM28" s="519"/>
      <c r="AN28" s="519"/>
      <c r="AO28" s="519"/>
      <c r="AP28" s="519"/>
      <c r="AQ28" s="519"/>
      <c r="AR28" s="519"/>
      <c r="AS28" s="519"/>
      <c r="AT28" s="519"/>
      <c r="AV28" s="82"/>
      <c r="AW28" s="82"/>
      <c r="AX28" s="82"/>
      <c r="AY28" s="82" t="s">
        <v>3673</v>
      </c>
      <c r="AZ28" s="82" t="s">
        <v>3674</v>
      </c>
    </row>
    <row r="29" spans="2:52" ht="17" customHeight="1" x14ac:dyDescent="0.25">
      <c r="B29" s="521"/>
      <c r="C29" s="521"/>
      <c r="D29" s="521"/>
      <c r="E29" s="521"/>
      <c r="F29" s="521"/>
      <c r="G29" s="521"/>
      <c r="H29" s="521"/>
      <c r="I29" s="521"/>
      <c r="J29" s="521"/>
      <c r="K29" s="521"/>
      <c r="L29" s="521"/>
      <c r="M29" s="521"/>
      <c r="N29" s="521"/>
      <c r="O29" s="521"/>
      <c r="P29" s="521"/>
      <c r="Q29" s="521"/>
      <c r="R29" s="521"/>
      <c r="S29" s="78"/>
      <c r="T29" s="78"/>
      <c r="U29" s="78"/>
      <c r="V29" s="522"/>
      <c r="W29" s="522"/>
      <c r="X29" s="522"/>
      <c r="Y29" s="522"/>
      <c r="Z29" s="522"/>
      <c r="AA29" s="522"/>
      <c r="AB29" s="521"/>
      <c r="AC29" s="521"/>
      <c r="AD29" s="521"/>
      <c r="AE29" s="521"/>
      <c r="AF29" s="521"/>
      <c r="AG29" s="521"/>
      <c r="AH29" s="521"/>
      <c r="AI29" s="521"/>
      <c r="AJ29" s="521"/>
      <c r="AK29" s="521"/>
      <c r="AL29" s="521"/>
      <c r="AM29" s="521"/>
      <c r="AN29" s="521"/>
      <c r="AO29" s="521"/>
      <c r="AP29" s="521"/>
      <c r="AQ29" s="521"/>
      <c r="AR29" s="521"/>
      <c r="AS29" s="521"/>
      <c r="AT29" s="521"/>
      <c r="AV29" s="82"/>
      <c r="AW29" s="82"/>
      <c r="AX29" s="82"/>
      <c r="AY29" s="82" t="s">
        <v>3675</v>
      </c>
      <c r="AZ29" s="82" t="s">
        <v>3676</v>
      </c>
    </row>
    <row r="30" spans="2:52" ht="17" customHeight="1" x14ac:dyDescent="0.25">
      <c r="B30" s="519"/>
      <c r="C30" s="519"/>
      <c r="D30" s="519"/>
      <c r="E30" s="519"/>
      <c r="F30" s="519"/>
      <c r="G30" s="519"/>
      <c r="H30" s="519"/>
      <c r="I30" s="519"/>
      <c r="J30" s="519"/>
      <c r="K30" s="519"/>
      <c r="L30" s="519"/>
      <c r="M30" s="519"/>
      <c r="N30" s="519"/>
      <c r="O30" s="519"/>
      <c r="P30" s="519"/>
      <c r="Q30" s="519"/>
      <c r="R30" s="519"/>
      <c r="S30" s="79"/>
      <c r="T30" s="79"/>
      <c r="U30" s="79"/>
      <c r="V30" s="520"/>
      <c r="W30" s="520"/>
      <c r="X30" s="520"/>
      <c r="Y30" s="520"/>
      <c r="Z30" s="520"/>
      <c r="AA30" s="520"/>
      <c r="AB30" s="519"/>
      <c r="AC30" s="519"/>
      <c r="AD30" s="519"/>
      <c r="AE30" s="519"/>
      <c r="AF30" s="519"/>
      <c r="AG30" s="519"/>
      <c r="AH30" s="519"/>
      <c r="AI30" s="519"/>
      <c r="AJ30" s="519"/>
      <c r="AK30" s="519"/>
      <c r="AL30" s="519"/>
      <c r="AM30" s="519"/>
      <c r="AN30" s="519"/>
      <c r="AO30" s="519"/>
      <c r="AP30" s="519"/>
      <c r="AQ30" s="519"/>
      <c r="AR30" s="519"/>
      <c r="AS30" s="519"/>
      <c r="AT30" s="519"/>
      <c r="AV30" s="82"/>
      <c r="AW30" s="82"/>
      <c r="AX30" s="82"/>
      <c r="AY30" s="82" t="s">
        <v>3677</v>
      </c>
      <c r="AZ30" s="82" t="s">
        <v>3678</v>
      </c>
    </row>
    <row r="31" spans="2:52" ht="17" customHeight="1" x14ac:dyDescent="0.25">
      <c r="B31" s="521"/>
      <c r="C31" s="521"/>
      <c r="D31" s="521"/>
      <c r="E31" s="521"/>
      <c r="F31" s="521"/>
      <c r="G31" s="521"/>
      <c r="H31" s="521"/>
      <c r="I31" s="521"/>
      <c r="J31" s="521"/>
      <c r="K31" s="521"/>
      <c r="L31" s="521"/>
      <c r="M31" s="521"/>
      <c r="N31" s="521"/>
      <c r="O31" s="521"/>
      <c r="P31" s="521"/>
      <c r="Q31" s="521"/>
      <c r="R31" s="521"/>
      <c r="S31" s="78"/>
      <c r="T31" s="78"/>
      <c r="U31" s="78"/>
      <c r="V31" s="522"/>
      <c r="W31" s="522"/>
      <c r="X31" s="522"/>
      <c r="Y31" s="522"/>
      <c r="Z31" s="522"/>
      <c r="AA31" s="522"/>
      <c r="AB31" s="521"/>
      <c r="AC31" s="521"/>
      <c r="AD31" s="521"/>
      <c r="AE31" s="521"/>
      <c r="AF31" s="521"/>
      <c r="AG31" s="521"/>
      <c r="AH31" s="521"/>
      <c r="AI31" s="521"/>
      <c r="AJ31" s="521"/>
      <c r="AK31" s="521"/>
      <c r="AL31" s="521"/>
      <c r="AM31" s="521"/>
      <c r="AN31" s="521"/>
      <c r="AO31" s="521"/>
      <c r="AP31" s="521"/>
      <c r="AQ31" s="521"/>
      <c r="AR31" s="521"/>
      <c r="AS31" s="521"/>
      <c r="AT31" s="521"/>
      <c r="AV31" s="82"/>
      <c r="AW31" s="82"/>
      <c r="AX31" s="82"/>
      <c r="AY31" s="82" t="s">
        <v>3679</v>
      </c>
      <c r="AZ31" s="82" t="s">
        <v>3680</v>
      </c>
    </row>
    <row r="32" spans="2:52" ht="17" customHeight="1" x14ac:dyDescent="0.25">
      <c r="B32" s="519"/>
      <c r="C32" s="519"/>
      <c r="D32" s="519"/>
      <c r="E32" s="519"/>
      <c r="F32" s="519"/>
      <c r="G32" s="519"/>
      <c r="H32" s="519"/>
      <c r="I32" s="519"/>
      <c r="J32" s="519"/>
      <c r="K32" s="519"/>
      <c r="L32" s="519"/>
      <c r="M32" s="519"/>
      <c r="N32" s="519"/>
      <c r="O32" s="519"/>
      <c r="P32" s="519"/>
      <c r="Q32" s="519"/>
      <c r="R32" s="519"/>
      <c r="S32" s="79"/>
      <c r="T32" s="79"/>
      <c r="U32" s="79"/>
      <c r="V32" s="520"/>
      <c r="W32" s="520"/>
      <c r="X32" s="520"/>
      <c r="Y32" s="520"/>
      <c r="Z32" s="520"/>
      <c r="AA32" s="520"/>
      <c r="AB32" s="519"/>
      <c r="AC32" s="519"/>
      <c r="AD32" s="519"/>
      <c r="AE32" s="519"/>
      <c r="AF32" s="519"/>
      <c r="AG32" s="519"/>
      <c r="AH32" s="519"/>
      <c r="AI32" s="519"/>
      <c r="AJ32" s="519"/>
      <c r="AK32" s="519"/>
      <c r="AL32" s="519"/>
      <c r="AM32" s="519"/>
      <c r="AN32" s="519"/>
      <c r="AO32" s="519"/>
      <c r="AP32" s="519"/>
      <c r="AQ32" s="519"/>
      <c r="AR32" s="519"/>
      <c r="AS32" s="519"/>
      <c r="AT32" s="519"/>
      <c r="AV32" s="82"/>
      <c r="AW32" s="82"/>
      <c r="AX32" s="82"/>
      <c r="AY32" s="82" t="s">
        <v>3681</v>
      </c>
      <c r="AZ32" s="82" t="s">
        <v>3682</v>
      </c>
    </row>
    <row r="33" spans="2:52" ht="17" customHeight="1" x14ac:dyDescent="0.25">
      <c r="B33" s="521"/>
      <c r="C33" s="521"/>
      <c r="D33" s="521"/>
      <c r="E33" s="521"/>
      <c r="F33" s="521"/>
      <c r="G33" s="521"/>
      <c r="H33" s="521"/>
      <c r="I33" s="521"/>
      <c r="J33" s="521"/>
      <c r="K33" s="521"/>
      <c r="L33" s="521"/>
      <c r="M33" s="521"/>
      <c r="N33" s="521"/>
      <c r="O33" s="521"/>
      <c r="P33" s="521"/>
      <c r="Q33" s="521"/>
      <c r="R33" s="521"/>
      <c r="S33" s="78"/>
      <c r="T33" s="78"/>
      <c r="U33" s="78"/>
      <c r="V33" s="522"/>
      <c r="W33" s="522"/>
      <c r="X33" s="522"/>
      <c r="Y33" s="522"/>
      <c r="Z33" s="522"/>
      <c r="AA33" s="522"/>
      <c r="AB33" s="521"/>
      <c r="AC33" s="521"/>
      <c r="AD33" s="521"/>
      <c r="AE33" s="521"/>
      <c r="AF33" s="521"/>
      <c r="AG33" s="521"/>
      <c r="AH33" s="521"/>
      <c r="AI33" s="521"/>
      <c r="AJ33" s="521"/>
      <c r="AK33" s="521"/>
      <c r="AL33" s="521"/>
      <c r="AM33" s="521"/>
      <c r="AN33" s="521"/>
      <c r="AO33" s="521"/>
      <c r="AP33" s="521"/>
      <c r="AQ33" s="521"/>
      <c r="AR33" s="521"/>
      <c r="AS33" s="521"/>
      <c r="AT33" s="521"/>
      <c r="AV33" s="82"/>
      <c r="AW33" s="82"/>
      <c r="AX33" s="82"/>
      <c r="AY33" s="82" t="s">
        <v>3683</v>
      </c>
      <c r="AZ33" s="82" t="s">
        <v>3684</v>
      </c>
    </row>
    <row r="34" spans="2:52" ht="17" customHeight="1" x14ac:dyDescent="0.25">
      <c r="B34" s="519"/>
      <c r="C34" s="519"/>
      <c r="D34" s="519"/>
      <c r="E34" s="519"/>
      <c r="F34" s="519"/>
      <c r="G34" s="519"/>
      <c r="H34" s="519"/>
      <c r="I34" s="519"/>
      <c r="J34" s="519"/>
      <c r="K34" s="519"/>
      <c r="L34" s="519"/>
      <c r="M34" s="519"/>
      <c r="N34" s="519"/>
      <c r="O34" s="519"/>
      <c r="P34" s="519"/>
      <c r="Q34" s="519"/>
      <c r="R34" s="519"/>
      <c r="S34" s="79"/>
      <c r="T34" s="79"/>
      <c r="U34" s="79"/>
      <c r="V34" s="520"/>
      <c r="W34" s="520"/>
      <c r="X34" s="520"/>
      <c r="Y34" s="520"/>
      <c r="Z34" s="520"/>
      <c r="AA34" s="520"/>
      <c r="AB34" s="519"/>
      <c r="AC34" s="519"/>
      <c r="AD34" s="519"/>
      <c r="AE34" s="519"/>
      <c r="AF34" s="519"/>
      <c r="AG34" s="519"/>
      <c r="AH34" s="519"/>
      <c r="AI34" s="519"/>
      <c r="AJ34" s="519"/>
      <c r="AK34" s="519"/>
      <c r="AL34" s="519"/>
      <c r="AM34" s="519"/>
      <c r="AN34" s="519"/>
      <c r="AO34" s="519"/>
      <c r="AP34" s="519"/>
      <c r="AQ34" s="519"/>
      <c r="AR34" s="519"/>
      <c r="AS34" s="519"/>
      <c r="AT34" s="519"/>
      <c r="AV34" s="82"/>
      <c r="AW34" s="82"/>
      <c r="AX34" s="82"/>
      <c r="AY34" s="82" t="s">
        <v>3685</v>
      </c>
      <c r="AZ34" s="82" t="s">
        <v>3686</v>
      </c>
    </row>
    <row r="35" spans="2:52" ht="17" customHeight="1" x14ac:dyDescent="0.25">
      <c r="B35" s="521"/>
      <c r="C35" s="521"/>
      <c r="D35" s="521"/>
      <c r="E35" s="521"/>
      <c r="F35" s="521"/>
      <c r="G35" s="521"/>
      <c r="H35" s="521"/>
      <c r="I35" s="521"/>
      <c r="J35" s="521"/>
      <c r="K35" s="521"/>
      <c r="L35" s="521"/>
      <c r="M35" s="521"/>
      <c r="N35" s="521"/>
      <c r="O35" s="521"/>
      <c r="P35" s="521"/>
      <c r="Q35" s="521"/>
      <c r="R35" s="521"/>
      <c r="S35" s="78"/>
      <c r="T35" s="78"/>
      <c r="U35" s="78"/>
      <c r="V35" s="522"/>
      <c r="W35" s="522"/>
      <c r="X35" s="522"/>
      <c r="Y35" s="522"/>
      <c r="Z35" s="522"/>
      <c r="AA35" s="522"/>
      <c r="AB35" s="521"/>
      <c r="AC35" s="521"/>
      <c r="AD35" s="521"/>
      <c r="AE35" s="521"/>
      <c r="AF35" s="521"/>
      <c r="AG35" s="521"/>
      <c r="AH35" s="521"/>
      <c r="AI35" s="521"/>
      <c r="AJ35" s="521"/>
      <c r="AK35" s="521"/>
      <c r="AL35" s="521"/>
      <c r="AM35" s="521"/>
      <c r="AN35" s="521"/>
      <c r="AO35" s="521"/>
      <c r="AP35" s="521"/>
      <c r="AQ35" s="521"/>
      <c r="AR35" s="521"/>
      <c r="AS35" s="521"/>
      <c r="AT35" s="521"/>
      <c r="AV35" s="82"/>
      <c r="AW35" s="82"/>
      <c r="AX35" s="82"/>
      <c r="AY35" s="82" t="s">
        <v>3687</v>
      </c>
      <c r="AZ35" s="82" t="s">
        <v>3688</v>
      </c>
    </row>
    <row r="36" spans="2:52" ht="17" customHeight="1" x14ac:dyDescent="0.25">
      <c r="B36" s="519"/>
      <c r="C36" s="519"/>
      <c r="D36" s="519"/>
      <c r="E36" s="519"/>
      <c r="F36" s="519"/>
      <c r="G36" s="519"/>
      <c r="H36" s="519"/>
      <c r="I36" s="519"/>
      <c r="J36" s="519"/>
      <c r="K36" s="519"/>
      <c r="L36" s="519"/>
      <c r="M36" s="519"/>
      <c r="N36" s="519"/>
      <c r="O36" s="519"/>
      <c r="P36" s="519"/>
      <c r="Q36" s="519"/>
      <c r="R36" s="519"/>
      <c r="S36" s="79"/>
      <c r="T36" s="79"/>
      <c r="U36" s="79"/>
      <c r="V36" s="520"/>
      <c r="W36" s="520"/>
      <c r="X36" s="520"/>
      <c r="Y36" s="520"/>
      <c r="Z36" s="520"/>
      <c r="AA36" s="520"/>
      <c r="AB36" s="519"/>
      <c r="AC36" s="519"/>
      <c r="AD36" s="519"/>
      <c r="AE36" s="519"/>
      <c r="AF36" s="519"/>
      <c r="AG36" s="519"/>
      <c r="AH36" s="519"/>
      <c r="AI36" s="519"/>
      <c r="AJ36" s="519"/>
      <c r="AK36" s="519"/>
      <c r="AL36" s="519"/>
      <c r="AM36" s="519"/>
      <c r="AN36" s="519"/>
      <c r="AO36" s="519"/>
      <c r="AP36" s="519"/>
      <c r="AQ36" s="519"/>
      <c r="AR36" s="519"/>
      <c r="AS36" s="519"/>
      <c r="AT36" s="519"/>
      <c r="AV36" s="82"/>
      <c r="AW36" s="82"/>
      <c r="AX36" s="82"/>
      <c r="AY36" s="82" t="s">
        <v>3689</v>
      </c>
      <c r="AZ36" s="82" t="s">
        <v>3690</v>
      </c>
    </row>
    <row r="37" spans="2:52" ht="17" customHeight="1" x14ac:dyDescent="0.25">
      <c r="B37" s="521"/>
      <c r="C37" s="521"/>
      <c r="D37" s="521"/>
      <c r="E37" s="521"/>
      <c r="F37" s="521"/>
      <c r="G37" s="521"/>
      <c r="H37" s="521"/>
      <c r="I37" s="521"/>
      <c r="J37" s="521"/>
      <c r="K37" s="521"/>
      <c r="L37" s="521"/>
      <c r="M37" s="521"/>
      <c r="N37" s="521"/>
      <c r="O37" s="521"/>
      <c r="P37" s="521"/>
      <c r="Q37" s="521"/>
      <c r="R37" s="521"/>
      <c r="S37" s="78"/>
      <c r="T37" s="78"/>
      <c r="U37" s="78"/>
      <c r="V37" s="522"/>
      <c r="W37" s="522"/>
      <c r="X37" s="522"/>
      <c r="Y37" s="522"/>
      <c r="Z37" s="522"/>
      <c r="AA37" s="522"/>
      <c r="AB37" s="521"/>
      <c r="AC37" s="521"/>
      <c r="AD37" s="521"/>
      <c r="AE37" s="521"/>
      <c r="AF37" s="521"/>
      <c r="AG37" s="521"/>
      <c r="AH37" s="521"/>
      <c r="AI37" s="521"/>
      <c r="AJ37" s="521"/>
      <c r="AK37" s="521"/>
      <c r="AL37" s="521"/>
      <c r="AM37" s="521"/>
      <c r="AN37" s="521"/>
      <c r="AO37" s="521"/>
      <c r="AP37" s="521"/>
      <c r="AQ37" s="521"/>
      <c r="AR37" s="521"/>
      <c r="AS37" s="521"/>
      <c r="AT37" s="521"/>
      <c r="AV37" s="82"/>
      <c r="AW37" s="82"/>
      <c r="AX37" s="82"/>
      <c r="AY37" s="82" t="s">
        <v>3691</v>
      </c>
      <c r="AZ37" s="82" t="s">
        <v>3692</v>
      </c>
    </row>
    <row r="38" spans="2:52" ht="17" customHeight="1" x14ac:dyDescent="0.25">
      <c r="B38" s="519"/>
      <c r="C38" s="519"/>
      <c r="D38" s="519"/>
      <c r="E38" s="519"/>
      <c r="F38" s="519"/>
      <c r="G38" s="519"/>
      <c r="H38" s="519"/>
      <c r="I38" s="519"/>
      <c r="J38" s="519"/>
      <c r="K38" s="519"/>
      <c r="L38" s="519"/>
      <c r="M38" s="519"/>
      <c r="N38" s="519"/>
      <c r="O38" s="519"/>
      <c r="P38" s="519"/>
      <c r="Q38" s="519"/>
      <c r="R38" s="519"/>
      <c r="S38" s="79"/>
      <c r="T38" s="79"/>
      <c r="U38" s="79"/>
      <c r="V38" s="520"/>
      <c r="W38" s="520"/>
      <c r="X38" s="520"/>
      <c r="Y38" s="520"/>
      <c r="Z38" s="520"/>
      <c r="AA38" s="520"/>
      <c r="AB38" s="519"/>
      <c r="AC38" s="519"/>
      <c r="AD38" s="519"/>
      <c r="AE38" s="519"/>
      <c r="AF38" s="519"/>
      <c r="AG38" s="519"/>
      <c r="AH38" s="519"/>
      <c r="AI38" s="519"/>
      <c r="AJ38" s="519"/>
      <c r="AK38" s="519"/>
      <c r="AL38" s="519"/>
      <c r="AM38" s="519"/>
      <c r="AN38" s="519"/>
      <c r="AO38" s="519"/>
      <c r="AP38" s="519"/>
      <c r="AQ38" s="519"/>
      <c r="AR38" s="519"/>
      <c r="AS38" s="519"/>
      <c r="AT38" s="519"/>
      <c r="AV38" s="82"/>
      <c r="AW38" s="82"/>
      <c r="AX38" s="82"/>
      <c r="AY38" s="82"/>
      <c r="AZ38" s="82" t="s">
        <v>3693</v>
      </c>
    </row>
    <row r="39" spans="2:52" ht="17" customHeight="1" x14ac:dyDescent="0.25">
      <c r="B39" s="521"/>
      <c r="C39" s="521"/>
      <c r="D39" s="521"/>
      <c r="E39" s="521"/>
      <c r="F39" s="521"/>
      <c r="G39" s="521"/>
      <c r="H39" s="521"/>
      <c r="I39" s="521"/>
      <c r="J39" s="521"/>
      <c r="K39" s="521"/>
      <c r="L39" s="521"/>
      <c r="M39" s="521"/>
      <c r="N39" s="521"/>
      <c r="O39" s="521"/>
      <c r="P39" s="521"/>
      <c r="Q39" s="521"/>
      <c r="R39" s="521"/>
      <c r="S39" s="78"/>
      <c r="T39" s="78"/>
      <c r="U39" s="78"/>
      <c r="V39" s="522"/>
      <c r="W39" s="522"/>
      <c r="X39" s="522"/>
      <c r="Y39" s="522"/>
      <c r="Z39" s="522"/>
      <c r="AA39" s="522"/>
      <c r="AB39" s="521"/>
      <c r="AC39" s="521"/>
      <c r="AD39" s="521"/>
      <c r="AE39" s="521"/>
      <c r="AF39" s="521"/>
      <c r="AG39" s="521"/>
      <c r="AH39" s="521"/>
      <c r="AI39" s="521"/>
      <c r="AJ39" s="521"/>
      <c r="AK39" s="521"/>
      <c r="AL39" s="521"/>
      <c r="AM39" s="521"/>
      <c r="AN39" s="521"/>
      <c r="AO39" s="521"/>
      <c r="AP39" s="521"/>
      <c r="AQ39" s="521"/>
      <c r="AR39" s="521"/>
      <c r="AS39" s="521"/>
      <c r="AT39" s="521"/>
      <c r="AV39" s="82"/>
      <c r="AW39" s="82"/>
      <c r="AX39" s="82"/>
      <c r="AY39" s="82"/>
      <c r="AZ39" s="82" t="s">
        <v>3694</v>
      </c>
    </row>
    <row r="40" spans="2:52" ht="17" customHeight="1" x14ac:dyDescent="0.25">
      <c r="B40" s="519"/>
      <c r="C40" s="519"/>
      <c r="D40" s="519"/>
      <c r="E40" s="519"/>
      <c r="F40" s="519"/>
      <c r="G40" s="519"/>
      <c r="H40" s="519"/>
      <c r="I40" s="519"/>
      <c r="J40" s="519"/>
      <c r="K40" s="519"/>
      <c r="L40" s="519"/>
      <c r="M40" s="519"/>
      <c r="N40" s="519"/>
      <c r="O40" s="519"/>
      <c r="P40" s="519"/>
      <c r="Q40" s="519"/>
      <c r="R40" s="519"/>
      <c r="S40" s="79"/>
      <c r="T40" s="79"/>
      <c r="U40" s="79"/>
      <c r="V40" s="520"/>
      <c r="W40" s="520"/>
      <c r="X40" s="520"/>
      <c r="Y40" s="520"/>
      <c r="Z40" s="520"/>
      <c r="AA40" s="520"/>
      <c r="AB40" s="519"/>
      <c r="AC40" s="519"/>
      <c r="AD40" s="519"/>
      <c r="AE40" s="519"/>
      <c r="AF40" s="519"/>
      <c r="AG40" s="519"/>
      <c r="AH40" s="519"/>
      <c r="AI40" s="519"/>
      <c r="AJ40" s="519"/>
      <c r="AK40" s="519"/>
      <c r="AL40" s="519"/>
      <c r="AM40" s="519"/>
      <c r="AN40" s="519"/>
      <c r="AO40" s="519"/>
      <c r="AP40" s="519"/>
      <c r="AQ40" s="519"/>
      <c r="AR40" s="519"/>
      <c r="AS40" s="519"/>
      <c r="AT40" s="519"/>
    </row>
    <row r="41" spans="2:52" ht="17" customHeight="1" x14ac:dyDescent="0.25">
      <c r="B41" s="521"/>
      <c r="C41" s="521"/>
      <c r="D41" s="521"/>
      <c r="E41" s="521"/>
      <c r="F41" s="521"/>
      <c r="G41" s="521"/>
      <c r="H41" s="521"/>
      <c r="I41" s="521"/>
      <c r="J41" s="521"/>
      <c r="K41" s="521"/>
      <c r="L41" s="521"/>
      <c r="M41" s="521"/>
      <c r="N41" s="521"/>
      <c r="O41" s="521"/>
      <c r="P41" s="521"/>
      <c r="Q41" s="521"/>
      <c r="R41" s="521"/>
      <c r="S41" s="78"/>
      <c r="T41" s="78"/>
      <c r="U41" s="78"/>
      <c r="V41" s="522"/>
      <c r="W41" s="522"/>
      <c r="X41" s="522"/>
      <c r="Y41" s="522"/>
      <c r="Z41" s="522"/>
      <c r="AA41" s="522"/>
      <c r="AB41" s="521"/>
      <c r="AC41" s="521"/>
      <c r="AD41" s="521"/>
      <c r="AE41" s="521"/>
      <c r="AF41" s="521"/>
      <c r="AG41" s="521"/>
      <c r="AH41" s="521"/>
      <c r="AI41" s="521"/>
      <c r="AJ41" s="521"/>
      <c r="AK41" s="521"/>
      <c r="AL41" s="521"/>
      <c r="AM41" s="521"/>
      <c r="AN41" s="521"/>
      <c r="AO41" s="521"/>
      <c r="AP41" s="521"/>
      <c r="AQ41" s="521"/>
      <c r="AR41" s="521"/>
      <c r="AS41" s="521"/>
      <c r="AT41" s="521"/>
    </row>
    <row r="42" spans="2:52" ht="17" customHeight="1" x14ac:dyDescent="0.25">
      <c r="B42" s="519"/>
      <c r="C42" s="519"/>
      <c r="D42" s="519"/>
      <c r="E42" s="519"/>
      <c r="F42" s="519"/>
      <c r="G42" s="519"/>
      <c r="H42" s="519"/>
      <c r="I42" s="519"/>
      <c r="J42" s="519"/>
      <c r="K42" s="519"/>
      <c r="L42" s="519"/>
      <c r="M42" s="519"/>
      <c r="N42" s="519"/>
      <c r="O42" s="519"/>
      <c r="P42" s="519"/>
      <c r="Q42" s="519"/>
      <c r="R42" s="519"/>
      <c r="S42" s="79"/>
      <c r="T42" s="79"/>
      <c r="U42" s="79"/>
      <c r="V42" s="520"/>
      <c r="W42" s="520"/>
      <c r="X42" s="520"/>
      <c r="Y42" s="520"/>
      <c r="Z42" s="520"/>
      <c r="AA42" s="520"/>
      <c r="AB42" s="519"/>
      <c r="AC42" s="519"/>
      <c r="AD42" s="519"/>
      <c r="AE42" s="519"/>
      <c r="AF42" s="519"/>
      <c r="AG42" s="519"/>
      <c r="AH42" s="519"/>
      <c r="AI42" s="519"/>
      <c r="AJ42" s="519"/>
      <c r="AK42" s="519"/>
      <c r="AL42" s="519"/>
      <c r="AM42" s="519"/>
      <c r="AN42" s="519"/>
      <c r="AO42" s="519"/>
      <c r="AP42" s="519"/>
      <c r="AQ42" s="519"/>
      <c r="AR42" s="519"/>
      <c r="AS42" s="519"/>
      <c r="AT42" s="519"/>
    </row>
    <row r="43" spans="2:52" ht="17" customHeight="1" x14ac:dyDescent="0.25">
      <c r="B43" s="521"/>
      <c r="C43" s="521"/>
      <c r="D43" s="521"/>
      <c r="E43" s="521"/>
      <c r="F43" s="521"/>
      <c r="G43" s="521"/>
      <c r="H43" s="521"/>
      <c r="I43" s="521"/>
      <c r="J43" s="521"/>
      <c r="K43" s="521"/>
      <c r="L43" s="521"/>
      <c r="M43" s="521"/>
      <c r="N43" s="521"/>
      <c r="O43" s="521"/>
      <c r="P43" s="521"/>
      <c r="Q43" s="521"/>
      <c r="R43" s="521"/>
      <c r="S43" s="78"/>
      <c r="T43" s="78"/>
      <c r="U43" s="78"/>
      <c r="V43" s="522"/>
      <c r="W43" s="522"/>
      <c r="X43" s="522"/>
      <c r="Y43" s="522"/>
      <c r="Z43" s="522"/>
      <c r="AA43" s="522"/>
      <c r="AB43" s="521"/>
      <c r="AC43" s="521"/>
      <c r="AD43" s="521"/>
      <c r="AE43" s="521"/>
      <c r="AF43" s="521"/>
      <c r="AG43" s="521"/>
      <c r="AH43" s="521"/>
      <c r="AI43" s="521"/>
      <c r="AJ43" s="521"/>
      <c r="AK43" s="521"/>
      <c r="AL43" s="521"/>
      <c r="AM43" s="521"/>
      <c r="AN43" s="521"/>
      <c r="AO43" s="521"/>
      <c r="AP43" s="521"/>
      <c r="AQ43" s="521"/>
      <c r="AR43" s="521"/>
      <c r="AS43" s="521"/>
      <c r="AT43" s="521"/>
    </row>
    <row r="44" spans="2:52" ht="17" customHeight="1" x14ac:dyDescent="0.25">
      <c r="B44" s="519"/>
      <c r="C44" s="519"/>
      <c r="D44" s="519"/>
      <c r="E44" s="519"/>
      <c r="F44" s="519"/>
      <c r="G44" s="519"/>
      <c r="H44" s="519"/>
      <c r="I44" s="519"/>
      <c r="J44" s="519"/>
      <c r="K44" s="519"/>
      <c r="L44" s="519"/>
      <c r="M44" s="519"/>
      <c r="N44" s="519"/>
      <c r="O44" s="519"/>
      <c r="P44" s="519"/>
      <c r="Q44" s="519"/>
      <c r="R44" s="519"/>
      <c r="S44" s="79"/>
      <c r="T44" s="79"/>
      <c r="U44" s="79"/>
      <c r="V44" s="520"/>
      <c r="W44" s="520"/>
      <c r="X44" s="520"/>
      <c r="Y44" s="520"/>
      <c r="Z44" s="520"/>
      <c r="AA44" s="520"/>
      <c r="AB44" s="519"/>
      <c r="AC44" s="519"/>
      <c r="AD44" s="519"/>
      <c r="AE44" s="519"/>
      <c r="AF44" s="519"/>
      <c r="AG44" s="519"/>
      <c r="AH44" s="519"/>
      <c r="AI44" s="519"/>
      <c r="AJ44" s="519"/>
      <c r="AK44" s="519"/>
      <c r="AL44" s="519"/>
      <c r="AM44" s="519"/>
      <c r="AN44" s="519"/>
      <c r="AO44" s="519"/>
      <c r="AP44" s="519"/>
      <c r="AQ44" s="519"/>
      <c r="AR44" s="519"/>
      <c r="AS44" s="519"/>
      <c r="AT44" s="519"/>
    </row>
    <row r="45" spans="2:52" ht="17" customHeight="1" x14ac:dyDescent="0.25">
      <c r="B45" s="521"/>
      <c r="C45" s="521"/>
      <c r="D45" s="521"/>
      <c r="E45" s="521"/>
      <c r="F45" s="521"/>
      <c r="G45" s="521"/>
      <c r="H45" s="521"/>
      <c r="I45" s="521"/>
      <c r="J45" s="521"/>
      <c r="K45" s="521"/>
      <c r="L45" s="521"/>
      <c r="M45" s="521"/>
      <c r="N45" s="521"/>
      <c r="O45" s="521"/>
      <c r="P45" s="521"/>
      <c r="Q45" s="521"/>
      <c r="R45" s="521"/>
      <c r="S45" s="78"/>
      <c r="T45" s="78"/>
      <c r="U45" s="78"/>
      <c r="V45" s="522"/>
      <c r="W45" s="522"/>
      <c r="X45" s="522"/>
      <c r="Y45" s="522"/>
      <c r="Z45" s="522"/>
      <c r="AA45" s="522"/>
      <c r="AB45" s="521"/>
      <c r="AC45" s="521"/>
      <c r="AD45" s="521"/>
      <c r="AE45" s="521"/>
      <c r="AF45" s="521"/>
      <c r="AG45" s="521"/>
      <c r="AH45" s="521"/>
      <c r="AI45" s="521"/>
      <c r="AJ45" s="521"/>
      <c r="AK45" s="521"/>
      <c r="AL45" s="521"/>
      <c r="AM45" s="521"/>
      <c r="AN45" s="521"/>
      <c r="AO45" s="521"/>
      <c r="AP45" s="521"/>
      <c r="AQ45" s="521"/>
      <c r="AR45" s="521"/>
      <c r="AS45" s="521"/>
      <c r="AT45" s="521"/>
    </row>
    <row r="46" spans="2:52" ht="17" customHeight="1" x14ac:dyDescent="0.25">
      <c r="B46" s="519"/>
      <c r="C46" s="519"/>
      <c r="D46" s="519"/>
      <c r="E46" s="519"/>
      <c r="F46" s="519"/>
      <c r="G46" s="519"/>
      <c r="H46" s="519"/>
      <c r="I46" s="519"/>
      <c r="J46" s="519"/>
      <c r="K46" s="519"/>
      <c r="L46" s="519"/>
      <c r="M46" s="519"/>
      <c r="N46" s="519"/>
      <c r="O46" s="519"/>
      <c r="P46" s="519"/>
      <c r="Q46" s="519"/>
      <c r="R46" s="519"/>
      <c r="S46" s="79"/>
      <c r="T46" s="79"/>
      <c r="U46" s="79"/>
      <c r="V46" s="520"/>
      <c r="W46" s="520"/>
      <c r="X46" s="520"/>
      <c r="Y46" s="520"/>
      <c r="Z46" s="520"/>
      <c r="AA46" s="520"/>
      <c r="AB46" s="519"/>
      <c r="AC46" s="519"/>
      <c r="AD46" s="519"/>
      <c r="AE46" s="519"/>
      <c r="AF46" s="519"/>
      <c r="AG46" s="519"/>
      <c r="AH46" s="519"/>
      <c r="AI46" s="519"/>
      <c r="AJ46" s="519"/>
      <c r="AK46" s="519"/>
      <c r="AL46" s="519"/>
      <c r="AM46" s="519"/>
      <c r="AN46" s="519"/>
      <c r="AO46" s="519"/>
      <c r="AP46" s="519"/>
      <c r="AQ46" s="519"/>
      <c r="AR46" s="519"/>
      <c r="AS46" s="519"/>
      <c r="AT46" s="519"/>
    </row>
    <row r="47" spans="2:52" x14ac:dyDescent="0.25">
      <c r="B47" s="521"/>
      <c r="C47" s="521"/>
      <c r="D47" s="521"/>
      <c r="E47" s="521"/>
      <c r="F47" s="521"/>
      <c r="G47" s="521"/>
      <c r="H47" s="521"/>
      <c r="I47" s="521"/>
      <c r="J47" s="521"/>
      <c r="K47" s="521"/>
      <c r="L47" s="521"/>
      <c r="M47" s="521"/>
      <c r="N47" s="521"/>
      <c r="O47" s="521"/>
      <c r="P47" s="521"/>
      <c r="Q47" s="521"/>
      <c r="R47" s="521"/>
      <c r="S47" s="78"/>
      <c r="T47" s="78"/>
      <c r="U47" s="78"/>
      <c r="V47" s="522"/>
      <c r="W47" s="522"/>
      <c r="X47" s="522"/>
      <c r="Y47" s="522"/>
      <c r="Z47" s="522"/>
      <c r="AA47" s="522"/>
      <c r="AB47" s="521"/>
      <c r="AC47" s="521"/>
      <c r="AD47" s="521"/>
      <c r="AE47" s="521"/>
      <c r="AF47" s="521"/>
      <c r="AG47" s="521"/>
      <c r="AH47" s="521"/>
      <c r="AI47" s="521"/>
      <c r="AJ47" s="521"/>
      <c r="AK47" s="521"/>
      <c r="AL47" s="521"/>
      <c r="AM47" s="521"/>
      <c r="AN47" s="521"/>
      <c r="AO47" s="521"/>
      <c r="AP47" s="521"/>
      <c r="AQ47" s="521"/>
      <c r="AR47" s="521"/>
      <c r="AS47" s="521"/>
      <c r="AT47" s="521"/>
    </row>
    <row r="48" spans="2:52" x14ac:dyDescent="0.25">
      <c r="B48" s="519"/>
      <c r="C48" s="519"/>
      <c r="D48" s="519"/>
      <c r="E48" s="519"/>
      <c r="F48" s="519"/>
      <c r="G48" s="519"/>
      <c r="H48" s="519"/>
      <c r="I48" s="519"/>
      <c r="J48" s="519"/>
      <c r="K48" s="519"/>
      <c r="L48" s="519"/>
      <c r="M48" s="519"/>
      <c r="N48" s="519"/>
      <c r="O48" s="519"/>
      <c r="P48" s="519"/>
      <c r="Q48" s="519"/>
      <c r="R48" s="519"/>
      <c r="S48" s="79"/>
      <c r="T48" s="79"/>
      <c r="U48" s="79"/>
      <c r="V48" s="520"/>
      <c r="W48" s="520"/>
      <c r="X48" s="520"/>
      <c r="Y48" s="520"/>
      <c r="Z48" s="520"/>
      <c r="AA48" s="520"/>
      <c r="AB48" s="519"/>
      <c r="AC48" s="519"/>
      <c r="AD48" s="519"/>
      <c r="AE48" s="519"/>
      <c r="AF48" s="519"/>
      <c r="AG48" s="519"/>
      <c r="AH48" s="519"/>
      <c r="AI48" s="519"/>
      <c r="AJ48" s="519"/>
      <c r="AK48" s="519"/>
      <c r="AL48" s="519"/>
      <c r="AM48" s="519"/>
      <c r="AN48" s="519"/>
      <c r="AO48" s="519"/>
      <c r="AP48" s="519"/>
      <c r="AQ48" s="519"/>
      <c r="AR48" s="519"/>
      <c r="AS48" s="519"/>
      <c r="AT48" s="519"/>
    </row>
    <row r="49" spans="2:46" x14ac:dyDescent="0.25">
      <c r="B49" s="521"/>
      <c r="C49" s="521"/>
      <c r="D49" s="521"/>
      <c r="E49" s="521"/>
      <c r="F49" s="521"/>
      <c r="G49" s="521"/>
      <c r="H49" s="521"/>
      <c r="I49" s="521"/>
      <c r="J49" s="521"/>
      <c r="K49" s="521"/>
      <c r="L49" s="521"/>
      <c r="M49" s="521"/>
      <c r="N49" s="521"/>
      <c r="O49" s="521"/>
      <c r="P49" s="521"/>
      <c r="Q49" s="521"/>
      <c r="R49" s="521"/>
      <c r="S49" s="78"/>
      <c r="T49" s="78"/>
      <c r="U49" s="78"/>
      <c r="V49" s="522"/>
      <c r="W49" s="522"/>
      <c r="X49" s="522"/>
      <c r="Y49" s="522"/>
      <c r="Z49" s="522"/>
      <c r="AA49" s="522"/>
      <c r="AB49" s="521"/>
      <c r="AC49" s="521"/>
      <c r="AD49" s="521"/>
      <c r="AE49" s="521"/>
      <c r="AF49" s="521"/>
      <c r="AG49" s="521"/>
      <c r="AH49" s="521"/>
      <c r="AI49" s="521"/>
      <c r="AJ49" s="521"/>
      <c r="AK49" s="521"/>
      <c r="AL49" s="521"/>
      <c r="AM49" s="521"/>
      <c r="AN49" s="521"/>
      <c r="AO49" s="521"/>
      <c r="AP49" s="521"/>
      <c r="AQ49" s="521"/>
      <c r="AR49" s="521"/>
      <c r="AS49" s="521"/>
      <c r="AT49" s="521"/>
    </row>
    <row r="50" spans="2:46" x14ac:dyDescent="0.25">
      <c r="B50" s="519"/>
      <c r="C50" s="519"/>
      <c r="D50" s="519"/>
      <c r="E50" s="519"/>
      <c r="F50" s="519"/>
      <c r="G50" s="519"/>
      <c r="H50" s="519"/>
      <c r="I50" s="519"/>
      <c r="J50" s="519"/>
      <c r="K50" s="519"/>
      <c r="L50" s="519"/>
      <c r="M50" s="519"/>
      <c r="N50" s="519"/>
      <c r="O50" s="519"/>
      <c r="P50" s="519"/>
      <c r="Q50" s="519"/>
      <c r="R50" s="519"/>
      <c r="S50" s="79"/>
      <c r="T50" s="79"/>
      <c r="U50" s="79"/>
      <c r="V50" s="520"/>
      <c r="W50" s="520"/>
      <c r="X50" s="520"/>
      <c r="Y50" s="520"/>
      <c r="Z50" s="520"/>
      <c r="AA50" s="520"/>
      <c r="AB50" s="519"/>
      <c r="AC50" s="519"/>
      <c r="AD50" s="519"/>
      <c r="AE50" s="519"/>
      <c r="AF50" s="519"/>
      <c r="AG50" s="519"/>
      <c r="AH50" s="519"/>
      <c r="AI50" s="519"/>
      <c r="AJ50" s="519"/>
      <c r="AK50" s="519"/>
      <c r="AL50" s="519"/>
      <c r="AM50" s="519"/>
      <c r="AN50" s="519"/>
      <c r="AO50" s="519"/>
      <c r="AP50" s="519"/>
      <c r="AQ50" s="519"/>
      <c r="AR50" s="519"/>
      <c r="AS50" s="519"/>
      <c r="AT50" s="519"/>
    </row>
    <row r="51" spans="2:46" x14ac:dyDescent="0.25">
      <c r="B51" s="521"/>
      <c r="C51" s="521"/>
      <c r="D51" s="521"/>
      <c r="E51" s="521"/>
      <c r="F51" s="521"/>
      <c r="G51" s="521"/>
      <c r="H51" s="521"/>
      <c r="I51" s="521"/>
      <c r="J51" s="521"/>
      <c r="K51" s="521"/>
      <c r="L51" s="521"/>
      <c r="M51" s="521"/>
      <c r="N51" s="521"/>
      <c r="O51" s="521"/>
      <c r="P51" s="521"/>
      <c r="Q51" s="521"/>
      <c r="R51" s="521"/>
      <c r="S51" s="78"/>
      <c r="T51" s="78"/>
      <c r="U51" s="78"/>
      <c r="V51" s="522"/>
      <c r="W51" s="522"/>
      <c r="X51" s="522"/>
      <c r="Y51" s="522"/>
      <c r="Z51" s="522"/>
      <c r="AA51" s="522"/>
      <c r="AB51" s="521"/>
      <c r="AC51" s="521"/>
      <c r="AD51" s="521"/>
      <c r="AE51" s="521"/>
      <c r="AF51" s="521"/>
      <c r="AG51" s="521"/>
      <c r="AH51" s="521"/>
      <c r="AI51" s="521"/>
      <c r="AJ51" s="521"/>
      <c r="AK51" s="521"/>
      <c r="AL51" s="521"/>
      <c r="AM51" s="521"/>
      <c r="AN51" s="521"/>
      <c r="AO51" s="521"/>
      <c r="AP51" s="521"/>
      <c r="AQ51" s="521"/>
      <c r="AR51" s="521"/>
      <c r="AS51" s="521"/>
      <c r="AT51" s="521"/>
    </row>
    <row r="52" spans="2:46" x14ac:dyDescent="0.25">
      <c r="B52" s="519"/>
      <c r="C52" s="519"/>
      <c r="D52" s="519"/>
      <c r="E52" s="519"/>
      <c r="F52" s="519"/>
      <c r="G52" s="519"/>
      <c r="H52" s="519"/>
      <c r="I52" s="519"/>
      <c r="J52" s="519"/>
      <c r="K52" s="519"/>
      <c r="L52" s="519"/>
      <c r="M52" s="519"/>
      <c r="N52" s="519"/>
      <c r="O52" s="519"/>
      <c r="P52" s="519"/>
      <c r="Q52" s="519"/>
      <c r="R52" s="519"/>
      <c r="S52" s="79"/>
      <c r="T52" s="79"/>
      <c r="U52" s="79"/>
      <c r="V52" s="520"/>
      <c r="W52" s="520"/>
      <c r="X52" s="520"/>
      <c r="Y52" s="520"/>
      <c r="Z52" s="520"/>
      <c r="AA52" s="520"/>
      <c r="AB52" s="519"/>
      <c r="AC52" s="519"/>
      <c r="AD52" s="519"/>
      <c r="AE52" s="519"/>
      <c r="AF52" s="519"/>
      <c r="AG52" s="519"/>
      <c r="AH52" s="519"/>
      <c r="AI52" s="519"/>
      <c r="AJ52" s="519"/>
      <c r="AK52" s="519"/>
      <c r="AL52" s="519"/>
      <c r="AM52" s="519"/>
      <c r="AN52" s="519"/>
      <c r="AO52" s="519"/>
      <c r="AP52" s="519"/>
      <c r="AQ52" s="519"/>
      <c r="AR52" s="519"/>
      <c r="AS52" s="519"/>
      <c r="AT52" s="519"/>
    </row>
    <row r="53" spans="2:46" x14ac:dyDescent="0.25">
      <c r="B53" s="521"/>
      <c r="C53" s="521"/>
      <c r="D53" s="521"/>
      <c r="E53" s="521"/>
      <c r="F53" s="521"/>
      <c r="G53" s="521"/>
      <c r="H53" s="521"/>
      <c r="I53" s="521"/>
      <c r="J53" s="521"/>
      <c r="K53" s="521"/>
      <c r="L53" s="521"/>
      <c r="M53" s="521"/>
      <c r="N53" s="521"/>
      <c r="O53" s="521"/>
      <c r="P53" s="521"/>
      <c r="Q53" s="521"/>
      <c r="R53" s="521"/>
      <c r="S53" s="78"/>
      <c r="T53" s="78"/>
      <c r="U53" s="78"/>
      <c r="V53" s="522"/>
      <c r="W53" s="522"/>
      <c r="X53" s="522"/>
      <c r="Y53" s="522"/>
      <c r="Z53" s="522"/>
      <c r="AA53" s="522"/>
      <c r="AB53" s="521"/>
      <c r="AC53" s="521"/>
      <c r="AD53" s="521"/>
      <c r="AE53" s="521"/>
      <c r="AF53" s="521"/>
      <c r="AG53" s="521"/>
      <c r="AH53" s="521"/>
      <c r="AI53" s="521"/>
      <c r="AJ53" s="521"/>
      <c r="AK53" s="521"/>
      <c r="AL53" s="521"/>
      <c r="AM53" s="521"/>
      <c r="AN53" s="521"/>
      <c r="AO53" s="521"/>
      <c r="AP53" s="521"/>
      <c r="AQ53" s="521"/>
      <c r="AR53" s="521"/>
      <c r="AS53" s="521"/>
      <c r="AT53" s="521"/>
    </row>
    <row r="54" spans="2:46" x14ac:dyDescent="0.25">
      <c r="B54" s="519"/>
      <c r="C54" s="519"/>
      <c r="D54" s="519"/>
      <c r="E54" s="519"/>
      <c r="F54" s="519"/>
      <c r="G54" s="519"/>
      <c r="H54" s="519"/>
      <c r="I54" s="519"/>
      <c r="J54" s="519"/>
      <c r="K54" s="519"/>
      <c r="L54" s="519"/>
      <c r="M54" s="519"/>
      <c r="N54" s="519"/>
      <c r="O54" s="519"/>
      <c r="P54" s="519"/>
      <c r="Q54" s="519"/>
      <c r="R54" s="519"/>
      <c r="S54" s="79"/>
      <c r="T54" s="79"/>
      <c r="U54" s="79"/>
      <c r="V54" s="520"/>
      <c r="W54" s="520"/>
      <c r="X54" s="520"/>
      <c r="Y54" s="520"/>
      <c r="Z54" s="520"/>
      <c r="AA54" s="520"/>
      <c r="AB54" s="519"/>
      <c r="AC54" s="519"/>
      <c r="AD54" s="519"/>
      <c r="AE54" s="519"/>
      <c r="AF54" s="519"/>
      <c r="AG54" s="519"/>
      <c r="AH54" s="519"/>
      <c r="AI54" s="519"/>
      <c r="AJ54" s="519"/>
      <c r="AK54" s="519"/>
      <c r="AL54" s="519"/>
      <c r="AM54" s="519"/>
      <c r="AN54" s="519"/>
      <c r="AO54" s="519"/>
      <c r="AP54" s="519"/>
      <c r="AQ54" s="519"/>
      <c r="AR54" s="519"/>
      <c r="AS54" s="519"/>
      <c r="AT54" s="519"/>
    </row>
  </sheetData>
  <sheetProtection sheet="1" selectLockedCells="1"/>
  <mergeCells count="479">
    <mergeCell ref="A1:AU1"/>
    <mergeCell ref="B2:C2"/>
    <mergeCell ref="D2:H2"/>
    <mergeCell ref="I2:K2"/>
    <mergeCell ref="L2:O2"/>
    <mergeCell ref="P2:R2"/>
    <mergeCell ref="S2:U2"/>
    <mergeCell ref="V2:AA2"/>
    <mergeCell ref="AB2:AD2"/>
    <mergeCell ref="AE2:AR2"/>
    <mergeCell ref="AS2:AT2"/>
    <mergeCell ref="B3:C3"/>
    <mergeCell ref="D3:H3"/>
    <mergeCell ref="I3:K3"/>
    <mergeCell ref="L3:O3"/>
    <mergeCell ref="P3:R3"/>
    <mergeCell ref="V3:AA3"/>
    <mergeCell ref="AB3:AD3"/>
    <mergeCell ref="AE3:AR3"/>
    <mergeCell ref="AS3:AT3"/>
    <mergeCell ref="B4:C4"/>
    <mergeCell ref="D4:H4"/>
    <mergeCell ref="I4:K4"/>
    <mergeCell ref="L4:O4"/>
    <mergeCell ref="P4:R4"/>
    <mergeCell ref="V4:AA4"/>
    <mergeCell ref="AB4:AD4"/>
    <mergeCell ref="AE4:AR4"/>
    <mergeCell ref="AS4:AT4"/>
    <mergeCell ref="B5:C5"/>
    <mergeCell ref="D5:H5"/>
    <mergeCell ref="I5:K5"/>
    <mergeCell ref="L5:O5"/>
    <mergeCell ref="P5:R5"/>
    <mergeCell ref="V5:AA5"/>
    <mergeCell ref="AB5:AD5"/>
    <mergeCell ref="AE5:AR5"/>
    <mergeCell ref="AS5:AT5"/>
    <mergeCell ref="B6:C6"/>
    <mergeCell ref="D6:H6"/>
    <mergeCell ref="I6:K6"/>
    <mergeCell ref="L6:O6"/>
    <mergeCell ref="P6:R6"/>
    <mergeCell ref="V6:AA6"/>
    <mergeCell ref="AB6:AD6"/>
    <mergeCell ref="AE6:AR6"/>
    <mergeCell ref="AS6:AT6"/>
    <mergeCell ref="B7:C7"/>
    <mergeCell ref="D7:H7"/>
    <mergeCell ref="I7:K7"/>
    <mergeCell ref="L7:O7"/>
    <mergeCell ref="P7:R7"/>
    <mergeCell ref="V7:AA7"/>
    <mergeCell ref="AB7:AD7"/>
    <mergeCell ref="AE7:AR7"/>
    <mergeCell ref="AS7:AT7"/>
    <mergeCell ref="B8:C8"/>
    <mergeCell ref="D8:H8"/>
    <mergeCell ref="I8:K8"/>
    <mergeCell ref="L8:O8"/>
    <mergeCell ref="P8:R8"/>
    <mergeCell ref="V8:AA8"/>
    <mergeCell ref="AB8:AD8"/>
    <mergeCell ref="AE8:AR8"/>
    <mergeCell ref="AS8:AT8"/>
    <mergeCell ref="B9:C9"/>
    <mergeCell ref="D9:H9"/>
    <mergeCell ref="I9:K9"/>
    <mergeCell ref="L9:O9"/>
    <mergeCell ref="P9:R9"/>
    <mergeCell ref="V9:AA9"/>
    <mergeCell ref="AB9:AD9"/>
    <mergeCell ref="AE9:AR9"/>
    <mergeCell ref="AS9:AT9"/>
    <mergeCell ref="B10:C10"/>
    <mergeCell ref="D10:H10"/>
    <mergeCell ref="I10:K10"/>
    <mergeCell ref="L10:O10"/>
    <mergeCell ref="P10:R10"/>
    <mergeCell ref="V10:AA10"/>
    <mergeCell ref="AB10:AD10"/>
    <mergeCell ref="AE10:AR10"/>
    <mergeCell ref="AS10:AT10"/>
    <mergeCell ref="B11:C11"/>
    <mergeCell ref="D11:H11"/>
    <mergeCell ref="I11:K11"/>
    <mergeCell ref="L11:O11"/>
    <mergeCell ref="P11:R11"/>
    <mergeCell ref="V11:AA11"/>
    <mergeCell ref="AB11:AD11"/>
    <mergeCell ref="AE11:AR11"/>
    <mergeCell ref="AS11:AT11"/>
    <mergeCell ref="B12:C12"/>
    <mergeCell ref="D12:H12"/>
    <mergeCell ref="I12:K12"/>
    <mergeCell ref="L12:O12"/>
    <mergeCell ref="P12:R12"/>
    <mergeCell ref="V12:AA12"/>
    <mergeCell ref="AB12:AD12"/>
    <mergeCell ref="AE12:AR12"/>
    <mergeCell ref="AS12:AT12"/>
    <mergeCell ref="B13:C13"/>
    <mergeCell ref="D13:H13"/>
    <mergeCell ref="I13:K13"/>
    <mergeCell ref="L13:O13"/>
    <mergeCell ref="P13:R13"/>
    <mergeCell ref="V13:AA13"/>
    <mergeCell ref="AB13:AD13"/>
    <mergeCell ref="AE13:AR13"/>
    <mergeCell ref="AS13:AT13"/>
    <mergeCell ref="B14:C14"/>
    <mergeCell ref="D14:H14"/>
    <mergeCell ref="I14:K14"/>
    <mergeCell ref="L14:O14"/>
    <mergeCell ref="P14:R14"/>
    <mergeCell ref="V14:AA14"/>
    <mergeCell ref="AB14:AD14"/>
    <mergeCell ref="AE14:AR14"/>
    <mergeCell ref="AS14:AT14"/>
    <mergeCell ref="B15:C15"/>
    <mergeCell ref="D15:H15"/>
    <mergeCell ref="I15:K15"/>
    <mergeCell ref="L15:O15"/>
    <mergeCell ref="P15:R15"/>
    <mergeCell ref="V15:AA15"/>
    <mergeCell ref="AB15:AD15"/>
    <mergeCell ref="AE15:AR15"/>
    <mergeCell ref="AS15:AT15"/>
    <mergeCell ref="B16:C16"/>
    <mergeCell ref="D16:H16"/>
    <mergeCell ref="I16:K16"/>
    <mergeCell ref="L16:O16"/>
    <mergeCell ref="P16:R16"/>
    <mergeCell ref="V16:AA16"/>
    <mergeCell ref="AB16:AD16"/>
    <mergeCell ref="AE16:AR16"/>
    <mergeCell ref="AS16:AT16"/>
    <mergeCell ref="B17:C17"/>
    <mergeCell ref="D17:H17"/>
    <mergeCell ref="I17:K17"/>
    <mergeCell ref="L17:O17"/>
    <mergeCell ref="P17:R17"/>
    <mergeCell ref="V17:AA17"/>
    <mergeCell ref="AB17:AD17"/>
    <mergeCell ref="AE17:AR17"/>
    <mergeCell ref="AS17:AT17"/>
    <mergeCell ref="B18:C18"/>
    <mergeCell ref="D18:H18"/>
    <mergeCell ref="I18:K18"/>
    <mergeCell ref="L18:O18"/>
    <mergeCell ref="P18:R18"/>
    <mergeCell ref="V18:AA18"/>
    <mergeCell ref="AB18:AD18"/>
    <mergeCell ref="AE18:AR18"/>
    <mergeCell ref="AS18:AT18"/>
    <mergeCell ref="B19:C19"/>
    <mergeCell ref="D19:H19"/>
    <mergeCell ref="I19:K19"/>
    <mergeCell ref="L19:O19"/>
    <mergeCell ref="P19:R19"/>
    <mergeCell ref="V19:AA19"/>
    <mergeCell ref="AB19:AD19"/>
    <mergeCell ref="AE19:AR19"/>
    <mergeCell ref="AS19:AT19"/>
    <mergeCell ref="B20:C20"/>
    <mergeCell ref="D20:H20"/>
    <mergeCell ref="I20:K20"/>
    <mergeCell ref="L20:O20"/>
    <mergeCell ref="P20:R20"/>
    <mergeCell ref="V20:AA20"/>
    <mergeCell ref="AB20:AD20"/>
    <mergeCell ref="AE20:AR20"/>
    <mergeCell ref="AS20:AT20"/>
    <mergeCell ref="B21:C21"/>
    <mergeCell ref="D21:H21"/>
    <mergeCell ref="I21:K21"/>
    <mergeCell ref="L21:O21"/>
    <mergeCell ref="P21:R21"/>
    <mergeCell ref="V21:AA21"/>
    <mergeCell ref="AB21:AD21"/>
    <mergeCell ref="AE21:AR21"/>
    <mergeCell ref="AS21:AT21"/>
    <mergeCell ref="B22:C22"/>
    <mergeCell ref="D22:H22"/>
    <mergeCell ref="I22:K22"/>
    <mergeCell ref="L22:O22"/>
    <mergeCell ref="P22:R22"/>
    <mergeCell ref="V22:AA22"/>
    <mergeCell ref="AB22:AD22"/>
    <mergeCell ref="AE22:AR22"/>
    <mergeCell ref="AS22:AT22"/>
    <mergeCell ref="B23:C23"/>
    <mergeCell ref="D23:H23"/>
    <mergeCell ref="I23:K23"/>
    <mergeCell ref="L23:O23"/>
    <mergeCell ref="P23:R23"/>
    <mergeCell ref="V23:AA23"/>
    <mergeCell ref="AB23:AD23"/>
    <mergeCell ref="AE23:AR23"/>
    <mergeCell ref="AS23:AT23"/>
    <mergeCell ref="B24:C24"/>
    <mergeCell ref="D24:H24"/>
    <mergeCell ref="I24:K24"/>
    <mergeCell ref="L24:O24"/>
    <mergeCell ref="P24:R24"/>
    <mergeCell ref="V24:AA24"/>
    <mergeCell ref="AB24:AD24"/>
    <mergeCell ref="AE24:AR24"/>
    <mergeCell ref="AS24:AT24"/>
    <mergeCell ref="B25:C25"/>
    <mergeCell ref="D25:H25"/>
    <mergeCell ref="I25:K25"/>
    <mergeCell ref="L25:O25"/>
    <mergeCell ref="P25:R25"/>
    <mergeCell ref="V25:AA25"/>
    <mergeCell ref="AB25:AD25"/>
    <mergeCell ref="AE25:AR25"/>
    <mergeCell ref="AS25:AT25"/>
    <mergeCell ref="B26:C26"/>
    <mergeCell ref="D26:H26"/>
    <mergeCell ref="I26:K26"/>
    <mergeCell ref="L26:O26"/>
    <mergeCell ref="P26:R26"/>
    <mergeCell ref="V26:AA26"/>
    <mergeCell ref="AB26:AD26"/>
    <mergeCell ref="AE26:AR26"/>
    <mergeCell ref="AS26:AT26"/>
    <mergeCell ref="B27:C27"/>
    <mergeCell ref="D27:H27"/>
    <mergeCell ref="I27:K27"/>
    <mergeCell ref="L27:O27"/>
    <mergeCell ref="P27:R27"/>
    <mergeCell ref="V27:AA27"/>
    <mergeCell ref="AB27:AD27"/>
    <mergeCell ref="AE27:AR27"/>
    <mergeCell ref="AS27:AT27"/>
    <mergeCell ref="B28:C28"/>
    <mergeCell ref="D28:H28"/>
    <mergeCell ref="I28:K28"/>
    <mergeCell ref="L28:O28"/>
    <mergeCell ref="P28:R28"/>
    <mergeCell ref="V28:AA28"/>
    <mergeCell ref="AB28:AD28"/>
    <mergeCell ref="AE28:AR28"/>
    <mergeCell ref="AS28:AT28"/>
    <mergeCell ref="B29:C29"/>
    <mergeCell ref="D29:H29"/>
    <mergeCell ref="I29:K29"/>
    <mergeCell ref="L29:O29"/>
    <mergeCell ref="P29:R29"/>
    <mergeCell ref="V29:AA29"/>
    <mergeCell ref="AB29:AD29"/>
    <mergeCell ref="AE29:AR29"/>
    <mergeCell ref="AS29:AT29"/>
    <mergeCell ref="B30:C30"/>
    <mergeCell ref="D30:H30"/>
    <mergeCell ref="I30:K30"/>
    <mergeCell ref="L30:O30"/>
    <mergeCell ref="P30:R30"/>
    <mergeCell ref="V30:AA30"/>
    <mergeCell ref="AB30:AD30"/>
    <mergeCell ref="AE30:AR30"/>
    <mergeCell ref="AS30:AT30"/>
    <mergeCell ref="B31:C31"/>
    <mergeCell ref="D31:H31"/>
    <mergeCell ref="I31:K31"/>
    <mergeCell ref="L31:O31"/>
    <mergeCell ref="P31:R31"/>
    <mergeCell ref="V31:AA31"/>
    <mergeCell ref="AB31:AD31"/>
    <mergeCell ref="AE31:AR31"/>
    <mergeCell ref="AS31:AT31"/>
    <mergeCell ref="B32:C32"/>
    <mergeCell ref="D32:H32"/>
    <mergeCell ref="I32:K32"/>
    <mergeCell ref="L32:O32"/>
    <mergeCell ref="P32:R32"/>
    <mergeCell ref="V32:AA32"/>
    <mergeCell ref="AB32:AD32"/>
    <mergeCell ref="AE32:AR32"/>
    <mergeCell ref="AS32:AT32"/>
    <mergeCell ref="B33:C33"/>
    <mergeCell ref="D33:H33"/>
    <mergeCell ref="I33:K33"/>
    <mergeCell ref="L33:O33"/>
    <mergeCell ref="P33:R33"/>
    <mergeCell ref="V33:AA33"/>
    <mergeCell ref="AB33:AD33"/>
    <mergeCell ref="AE33:AR33"/>
    <mergeCell ref="AS33:AT33"/>
    <mergeCell ref="B34:C34"/>
    <mergeCell ref="D34:H34"/>
    <mergeCell ref="I34:K34"/>
    <mergeCell ref="L34:O34"/>
    <mergeCell ref="P34:R34"/>
    <mergeCell ref="V34:AA34"/>
    <mergeCell ref="AB34:AD34"/>
    <mergeCell ref="AE34:AR34"/>
    <mergeCell ref="AS34:AT34"/>
    <mergeCell ref="B35:C35"/>
    <mergeCell ref="D35:H35"/>
    <mergeCell ref="I35:K35"/>
    <mergeCell ref="L35:O35"/>
    <mergeCell ref="P35:R35"/>
    <mergeCell ref="V35:AA35"/>
    <mergeCell ref="AB35:AD35"/>
    <mergeCell ref="AE35:AR35"/>
    <mergeCell ref="AS35:AT35"/>
    <mergeCell ref="B36:C36"/>
    <mergeCell ref="D36:H36"/>
    <mergeCell ref="I36:K36"/>
    <mergeCell ref="L36:O36"/>
    <mergeCell ref="P36:R36"/>
    <mergeCell ref="V36:AA36"/>
    <mergeCell ref="AB36:AD36"/>
    <mergeCell ref="AE36:AR36"/>
    <mergeCell ref="AS36:AT36"/>
    <mergeCell ref="B37:C37"/>
    <mergeCell ref="D37:H37"/>
    <mergeCell ref="I37:K37"/>
    <mergeCell ref="L37:O37"/>
    <mergeCell ref="P37:R37"/>
    <mergeCell ref="V37:AA37"/>
    <mergeCell ref="AB37:AD37"/>
    <mergeCell ref="AE37:AR37"/>
    <mergeCell ref="AS37:AT37"/>
    <mergeCell ref="B38:C38"/>
    <mergeCell ref="D38:H38"/>
    <mergeCell ref="I38:K38"/>
    <mergeCell ref="L38:O38"/>
    <mergeCell ref="P38:R38"/>
    <mergeCell ref="V38:AA38"/>
    <mergeCell ref="AB38:AD38"/>
    <mergeCell ref="AE38:AR38"/>
    <mergeCell ref="AS38:AT38"/>
    <mergeCell ref="B39:C39"/>
    <mergeCell ref="D39:H39"/>
    <mergeCell ref="I39:K39"/>
    <mergeCell ref="L39:O39"/>
    <mergeCell ref="P39:R39"/>
    <mergeCell ref="V39:AA39"/>
    <mergeCell ref="AB39:AD39"/>
    <mergeCell ref="AE39:AR39"/>
    <mergeCell ref="AS39:AT39"/>
    <mergeCell ref="B40:C40"/>
    <mergeCell ref="D40:H40"/>
    <mergeCell ref="I40:K40"/>
    <mergeCell ref="L40:O40"/>
    <mergeCell ref="P40:R40"/>
    <mergeCell ref="V40:AA40"/>
    <mergeCell ref="AB40:AD40"/>
    <mergeCell ref="AE40:AR40"/>
    <mergeCell ref="AS40:AT40"/>
    <mergeCell ref="B41:C41"/>
    <mergeCell ref="D41:H41"/>
    <mergeCell ref="I41:K41"/>
    <mergeCell ref="L41:O41"/>
    <mergeCell ref="P41:R41"/>
    <mergeCell ref="V41:AA41"/>
    <mergeCell ref="AB41:AD41"/>
    <mergeCell ref="AE41:AR41"/>
    <mergeCell ref="AS41:AT41"/>
    <mergeCell ref="B42:C42"/>
    <mergeCell ref="D42:H42"/>
    <mergeCell ref="I42:K42"/>
    <mergeCell ref="L42:O42"/>
    <mergeCell ref="P42:R42"/>
    <mergeCell ref="V42:AA42"/>
    <mergeCell ref="AB42:AD42"/>
    <mergeCell ref="AE42:AR42"/>
    <mergeCell ref="AS42:AT42"/>
    <mergeCell ref="B43:C43"/>
    <mergeCell ref="D43:H43"/>
    <mergeCell ref="I43:K43"/>
    <mergeCell ref="L43:O43"/>
    <mergeCell ref="P43:R43"/>
    <mergeCell ref="V43:AA43"/>
    <mergeCell ref="AB43:AD43"/>
    <mergeCell ref="AE43:AR43"/>
    <mergeCell ref="AS43:AT43"/>
    <mergeCell ref="B44:C44"/>
    <mergeCell ref="D44:H44"/>
    <mergeCell ref="I44:K44"/>
    <mergeCell ref="L44:O44"/>
    <mergeCell ref="P44:R44"/>
    <mergeCell ref="V44:AA44"/>
    <mergeCell ref="AB44:AD44"/>
    <mergeCell ref="AE44:AR44"/>
    <mergeCell ref="AS44:AT44"/>
    <mergeCell ref="B45:C45"/>
    <mergeCell ref="D45:H45"/>
    <mergeCell ref="I45:K45"/>
    <mergeCell ref="L45:O45"/>
    <mergeCell ref="P45:R45"/>
    <mergeCell ref="V45:AA45"/>
    <mergeCell ref="AB45:AD45"/>
    <mergeCell ref="AE45:AR45"/>
    <mergeCell ref="AS45:AT45"/>
    <mergeCell ref="B46:C46"/>
    <mergeCell ref="D46:H46"/>
    <mergeCell ref="I46:K46"/>
    <mergeCell ref="L46:O46"/>
    <mergeCell ref="P46:R46"/>
    <mergeCell ref="V46:AA46"/>
    <mergeCell ref="AB46:AD46"/>
    <mergeCell ref="AE46:AR46"/>
    <mergeCell ref="AS46:AT46"/>
    <mergeCell ref="B47:C47"/>
    <mergeCell ref="D47:H47"/>
    <mergeCell ref="I47:K47"/>
    <mergeCell ref="L47:O47"/>
    <mergeCell ref="P47:R47"/>
    <mergeCell ref="V47:AA47"/>
    <mergeCell ref="AB47:AD47"/>
    <mergeCell ref="AE47:AR47"/>
    <mergeCell ref="AS47:AT47"/>
    <mergeCell ref="B48:C48"/>
    <mergeCell ref="D48:H48"/>
    <mergeCell ref="I48:K48"/>
    <mergeCell ref="L48:O48"/>
    <mergeCell ref="P48:R48"/>
    <mergeCell ref="V48:AA48"/>
    <mergeCell ref="AB48:AD48"/>
    <mergeCell ref="AE48:AR48"/>
    <mergeCell ref="AS48:AT48"/>
    <mergeCell ref="B49:C49"/>
    <mergeCell ref="D49:H49"/>
    <mergeCell ref="I49:K49"/>
    <mergeCell ref="L49:O49"/>
    <mergeCell ref="P49:R49"/>
    <mergeCell ref="V49:AA49"/>
    <mergeCell ref="AB49:AD49"/>
    <mergeCell ref="AE49:AR49"/>
    <mergeCell ref="AS49:AT49"/>
    <mergeCell ref="B50:C50"/>
    <mergeCell ref="D50:H50"/>
    <mergeCell ref="I50:K50"/>
    <mergeCell ref="L50:O50"/>
    <mergeCell ref="P50:R50"/>
    <mergeCell ref="V50:AA50"/>
    <mergeCell ref="AB50:AD50"/>
    <mergeCell ref="AE50:AR50"/>
    <mergeCell ref="AS50:AT50"/>
    <mergeCell ref="B51:C51"/>
    <mergeCell ref="D51:H51"/>
    <mergeCell ref="I51:K51"/>
    <mergeCell ref="L51:O51"/>
    <mergeCell ref="P51:R51"/>
    <mergeCell ref="V51:AA51"/>
    <mergeCell ref="AB51:AD51"/>
    <mergeCell ref="AE51:AR51"/>
    <mergeCell ref="AS51:AT51"/>
    <mergeCell ref="B52:C52"/>
    <mergeCell ref="D52:H52"/>
    <mergeCell ref="I52:K52"/>
    <mergeCell ref="L52:O52"/>
    <mergeCell ref="P52:R52"/>
    <mergeCell ref="V52:AA52"/>
    <mergeCell ref="AB52:AD52"/>
    <mergeCell ref="AE52:AR52"/>
    <mergeCell ref="AS52:AT52"/>
    <mergeCell ref="B53:C53"/>
    <mergeCell ref="D53:H53"/>
    <mergeCell ref="I53:K53"/>
    <mergeCell ref="L53:O53"/>
    <mergeCell ref="P53:R53"/>
    <mergeCell ref="V53:AA53"/>
    <mergeCell ref="AB53:AD53"/>
    <mergeCell ref="AE53:AR53"/>
    <mergeCell ref="AS53:AT53"/>
    <mergeCell ref="B54:C54"/>
    <mergeCell ref="D54:H54"/>
    <mergeCell ref="I54:K54"/>
    <mergeCell ref="L54:O54"/>
    <mergeCell ref="P54:R54"/>
    <mergeCell ref="V54:AA54"/>
    <mergeCell ref="AB54:AD54"/>
    <mergeCell ref="AE54:AR54"/>
    <mergeCell ref="AS54:AT54"/>
  </mergeCells>
  <phoneticPr fontId="103" type="noConversion"/>
  <dataValidations count="6">
    <dataValidation type="list" allowBlank="1" showInputMessage="1" sqref="AS3:AT54" xr:uid="{00000000-0002-0000-0B00-000001000000}">
      <formula1>"√"</formula1>
    </dataValidation>
    <dataValidation type="list" allowBlank="1" showInputMessage="1" sqref="I3:K54" xr:uid="{00000000-0002-0000-0B00-000002000000}">
      <formula1>$AY$3:$AY$37</formula1>
    </dataValidation>
    <dataValidation type="list" allowBlank="1" showInputMessage="1" sqref="B3:C54" xr:uid="{00000000-0002-0000-0B00-000003000000}">
      <formula1>$AV$3:$AV$12</formula1>
    </dataValidation>
    <dataValidation type="list" allowBlank="1" showInputMessage="1" sqref="P3:R54" xr:uid="{00000000-0002-0000-0B00-000004000000}">
      <formula1>$AX$3:$AX$10</formula1>
    </dataValidation>
    <dataValidation type="list" allowBlank="1" showInputMessage="1" sqref="AB3:AD54" xr:uid="{00000000-0002-0000-0B00-000005000000}">
      <formula1>$AZ$3:$AZ$39</formula1>
    </dataValidation>
    <dataValidation type="list" allowBlank="1" showInputMessage="1" sqref="L3:O54" xr:uid="{00000000-0002-0000-0B00-000006000000}">
      <formula1>$AW$3:$AW$18</formula1>
    </dataValidation>
  </dataValidations>
  <pageMargins left="0.75" right="0.75" top="1" bottom="1" header="0.51180555555555596" footer="0.51180555555555596"/>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B00-000000000000}">
          <x14:formula1>
            <xm:f>法术书目录!$O$5:$O$7</xm:f>
          </x14:formula1>
          <xm:sqref>S3 T3 U3 S4 T4 U4 S5 T5 U5 S6 T6 U6 S7 T7 U7 S8 T8 U8 S9 T9 U9 S10 T10 U10 S11 T11 U11 S12 T12 U12 S13 T13 U13 S14 T14 U14 S15 T15 U15 S16 T16 U16 S17 T17 U17 S18 T18 U18 S19 T19 U19 S20 T20 U20 S21 T21 U21 S22 T22 U22 S23 T23 U23 S24 T24 U24 S25 T25 U25 S26 T26 U26 S27 T27 U27 S28 T28 U28 S29 T29 U29 S30 T30 U30 S31 T31 U31 S32 T32 U32 S33 T33 U33 S34 T34 U34 S35 T35 U35 S36 T36 U36 S37 T37 U37 S38 T38 U38 S39 T39 U39 S40 T40 U40 S41 T41 U41 S42 T42 U42 S43 T43 U43 S44 T44 U44 S45 T45 U45 S46 T46 U46 S47 T47 U47 S48 T48 U48 S49 T49 U49 S50 T50 U50 S51 T51 U51 S52 T52 U52 S53 T53 U53 S54 T54 U54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0.249977111117893"/>
  </sheetPr>
  <dimension ref="A1:AE820"/>
  <sheetViews>
    <sheetView zoomScale="55" zoomScaleNormal="55" workbookViewId="0">
      <selection activeCell="N4" sqref="N4:O5"/>
    </sheetView>
  </sheetViews>
  <sheetFormatPr defaultColWidth="9" defaultRowHeight="14" x14ac:dyDescent="0.25"/>
  <cols>
    <col min="1" max="2" width="9" style="25"/>
    <col min="3" max="3" width="9" style="26"/>
    <col min="4" max="4" width="30.7265625" style="26" customWidth="1"/>
    <col min="5" max="8" width="9" style="26"/>
    <col min="9" max="11" width="3.7265625" style="26" customWidth="1"/>
    <col min="12" max="14" width="9" style="26"/>
    <col min="15" max="16" width="15.7265625" style="26" customWidth="1"/>
    <col min="17" max="18" width="15.7265625" style="25" customWidth="1"/>
    <col min="19" max="19" width="9" style="25"/>
    <col min="20" max="23" width="9" style="26"/>
    <col min="24" max="16384" width="9" style="25"/>
  </cols>
  <sheetData>
    <row r="1" spans="1:29" x14ac:dyDescent="0.25">
      <c r="B1" s="27"/>
      <c r="C1" s="28"/>
      <c r="D1" s="28"/>
      <c r="E1" s="28"/>
      <c r="F1" s="28"/>
      <c r="G1" s="28"/>
      <c r="H1" s="28"/>
      <c r="I1" s="28"/>
      <c r="J1" s="28"/>
      <c r="K1" s="28"/>
      <c r="L1" s="28"/>
      <c r="M1" s="28"/>
      <c r="N1" s="28"/>
      <c r="O1" s="28"/>
      <c r="P1" s="28"/>
      <c r="Q1" s="27"/>
      <c r="R1" s="27"/>
      <c r="S1" s="27"/>
      <c r="T1" s="28"/>
      <c r="U1" s="28"/>
      <c r="X1" s="534" t="s">
        <v>3695</v>
      </c>
      <c r="Y1" s="534"/>
      <c r="Z1" s="534"/>
      <c r="AA1" s="534"/>
      <c r="AB1" s="534"/>
      <c r="AC1" s="534"/>
    </row>
    <row r="2" spans="1:29" x14ac:dyDescent="0.25">
      <c r="A2" s="535" t="s">
        <v>3696</v>
      </c>
      <c r="B2" s="535"/>
      <c r="C2" s="535"/>
      <c r="D2" s="535"/>
      <c r="E2" s="535"/>
      <c r="F2" s="535"/>
      <c r="G2" s="535"/>
      <c r="H2" s="535"/>
      <c r="I2" s="28"/>
      <c r="J2" s="28"/>
      <c r="K2" s="28"/>
      <c r="L2" s="536" t="s">
        <v>3697</v>
      </c>
      <c r="M2" s="536"/>
      <c r="N2" s="536" t="s">
        <v>3697</v>
      </c>
      <c r="O2" s="536"/>
      <c r="R2" s="27"/>
      <c r="S2" s="27"/>
      <c r="T2" s="28"/>
      <c r="U2" s="28"/>
      <c r="X2" s="534"/>
      <c r="Y2" s="534"/>
      <c r="Z2" s="534"/>
      <c r="AA2" s="534"/>
      <c r="AB2" s="534"/>
      <c r="AC2" s="534"/>
    </row>
    <row r="3" spans="1:29" x14ac:dyDescent="0.25">
      <c r="A3" s="535"/>
      <c r="B3" s="535"/>
      <c r="C3" s="535"/>
      <c r="D3" s="535"/>
      <c r="E3" s="535"/>
      <c r="F3" s="535"/>
      <c r="G3" s="535"/>
      <c r="H3" s="535"/>
      <c r="I3" s="28"/>
      <c r="J3" s="28"/>
      <c r="K3" s="28"/>
      <c r="L3" s="536"/>
      <c r="M3" s="536"/>
      <c r="N3" s="536"/>
      <c r="O3" s="536"/>
      <c r="R3" s="27"/>
      <c r="S3" s="27"/>
      <c r="T3" s="28"/>
      <c r="U3" s="28"/>
      <c r="X3" s="537" t="s">
        <v>3698</v>
      </c>
      <c r="Y3" s="537"/>
      <c r="Z3" s="537"/>
      <c r="AA3" s="537"/>
      <c r="AB3" s="537"/>
      <c r="AC3" s="537"/>
    </row>
    <row r="4" spans="1:29" x14ac:dyDescent="0.25">
      <c r="A4" s="535"/>
      <c r="B4" s="535"/>
      <c r="C4" s="535"/>
      <c r="D4" s="535"/>
      <c r="E4" s="535"/>
      <c r="F4" s="535"/>
      <c r="G4" s="535"/>
      <c r="H4" s="535"/>
      <c r="I4" s="28"/>
      <c r="L4" s="538" t="s">
        <v>405</v>
      </c>
      <c r="M4" s="539"/>
      <c r="N4" s="538" t="s">
        <v>204</v>
      </c>
      <c r="O4" s="539"/>
      <c r="P4" s="37"/>
      <c r="Q4" s="44"/>
      <c r="R4" s="44"/>
      <c r="S4" s="44"/>
      <c r="T4" s="37"/>
      <c r="U4" s="45"/>
      <c r="X4" s="537"/>
      <c r="Y4" s="537"/>
      <c r="Z4" s="537"/>
      <c r="AA4" s="537"/>
      <c r="AB4" s="537"/>
      <c r="AC4" s="537"/>
    </row>
    <row r="5" spans="1:29" x14ac:dyDescent="0.25">
      <c r="A5" s="535"/>
      <c r="B5" s="535"/>
      <c r="C5" s="535"/>
      <c r="D5" s="535"/>
      <c r="E5" s="535"/>
      <c r="F5" s="535"/>
      <c r="G5" s="535"/>
      <c r="H5" s="535"/>
      <c r="I5" s="28"/>
      <c r="L5" s="540"/>
      <c r="M5" s="541"/>
      <c r="N5" s="540"/>
      <c r="O5" s="541"/>
      <c r="Q5" s="28"/>
      <c r="R5" s="28"/>
      <c r="S5" s="28"/>
      <c r="U5" s="46"/>
      <c r="X5" s="537"/>
      <c r="Y5" s="537"/>
      <c r="Z5" s="537"/>
      <c r="AA5" s="537"/>
      <c r="AB5" s="537"/>
      <c r="AC5" s="537"/>
    </row>
    <row r="6" spans="1:29" ht="20" customHeight="1" x14ac:dyDescent="0.25">
      <c r="A6" s="535"/>
      <c r="B6" s="535"/>
      <c r="C6" s="535"/>
      <c r="D6" s="535"/>
      <c r="E6" s="535"/>
      <c r="F6" s="535"/>
      <c r="G6" s="535"/>
      <c r="H6" s="535"/>
      <c r="I6" s="28"/>
      <c r="L6" s="40"/>
      <c r="M6" s="36"/>
      <c r="N6" s="36"/>
      <c r="O6" s="36"/>
      <c r="P6" s="36"/>
      <c r="Q6" s="36"/>
      <c r="R6" s="36"/>
      <c r="S6" s="36"/>
      <c r="T6" s="47"/>
      <c r="U6" s="48"/>
      <c r="X6" s="537"/>
      <c r="Y6" s="537"/>
      <c r="Z6" s="537"/>
      <c r="AA6" s="537"/>
      <c r="AB6" s="537"/>
      <c r="AC6" s="537"/>
    </row>
    <row r="7" spans="1:29" ht="35" customHeight="1" x14ac:dyDescent="0.25">
      <c r="B7" s="27"/>
      <c r="C7" s="28"/>
      <c r="D7" s="28"/>
      <c r="E7" s="28"/>
      <c r="F7" s="28"/>
      <c r="G7" s="28"/>
      <c r="H7" s="28"/>
      <c r="I7" s="28"/>
      <c r="L7" s="40"/>
      <c r="M7" s="564" t="str">
        <f>IF($L$4="法师",法师!I2,IF($L$4="术士",法师!S2,IF($L$4="邪术师",法师!AC2,IF($L$4="牧师",法师!AM2,IF($L$4="圣武士",法师!AW2,IF($L$4="游侠",法师!BG2,IF($L$4="德鲁伊",法师!BQ2,法师!CA2)))))))</f>
        <v>燃火术</v>
      </c>
      <c r="N7" s="564"/>
      <c r="O7" s="564"/>
      <c r="P7" s="564"/>
      <c r="Q7" s="565" t="str">
        <f>IF($L$4="法师",法师!H2,IF($L$4="术士",法师!R2,IF($L$4="邪术师",法师!AB2,IF($L$4="牧师",法师!AL2,IF($L$4="圣武士",法师!AV2,IF($L$4="游侠",法师!BF2,IF($L$4="德鲁伊",法师!BP2,法师!BZ2)))))))</f>
        <v>Produce Flame</v>
      </c>
      <c r="R7" s="565"/>
      <c r="S7" s="565"/>
      <c r="T7" s="565"/>
      <c r="U7" s="48"/>
      <c r="X7" s="537"/>
      <c r="Y7" s="537"/>
      <c r="Z7" s="537"/>
      <c r="AA7" s="537"/>
      <c r="AB7" s="537"/>
      <c r="AC7" s="537"/>
    </row>
    <row r="8" spans="1:29" ht="35" customHeight="1" x14ac:dyDescent="0.25">
      <c r="B8" s="27"/>
      <c r="C8" s="542" t="s">
        <v>210</v>
      </c>
      <c r="D8" s="543"/>
      <c r="E8" s="557" t="s">
        <v>3699</v>
      </c>
      <c r="F8" s="28"/>
      <c r="G8" s="28"/>
      <c r="H8" s="28"/>
      <c r="I8" s="28"/>
      <c r="J8" s="28"/>
      <c r="K8" s="28"/>
      <c r="L8" s="40"/>
      <c r="M8" s="564" t="str">
        <f>IF($L$4="法师",法师!I3,IF($L$4="术士",法师!S3,IF($L$4="邪术师",法师!AC3,IF($L$4="牧师",法师!AM3,IF($L$4="圣武士",法师!AW3,IF($L$4="游侠",法师!BG3,IF($L$4="德鲁伊",法师!BQ3,法师!CA3)))))))</f>
        <v>毒气喷溅</v>
      </c>
      <c r="N8" s="564"/>
      <c r="O8" s="564"/>
      <c r="P8" s="564"/>
      <c r="Q8" s="565" t="str">
        <f>IF($L$4="法师",法师!H3,IF($L$4="术士",法师!R3,IF($L$4="邪术师",法师!AB3,IF($L$4="牧师",法师!AL3,IF($L$4="圣武士",法师!AV3,IF($L$4="游侠",法师!BF3,IF($L$4="德鲁伊",法师!BP3,法师!BZ3)))))))</f>
        <v>Poison Spray</v>
      </c>
      <c r="R8" s="565"/>
      <c r="S8" s="565"/>
      <c r="T8" s="565"/>
      <c r="U8" s="49"/>
      <c r="X8" s="537"/>
      <c r="Y8" s="537"/>
      <c r="Z8" s="537"/>
      <c r="AA8" s="537"/>
      <c r="AB8" s="537"/>
      <c r="AC8" s="537"/>
    </row>
    <row r="9" spans="1:29" ht="35" customHeight="1" x14ac:dyDescent="0.25">
      <c r="B9" s="27"/>
      <c r="C9" s="544"/>
      <c r="D9" s="545"/>
      <c r="E9" s="558"/>
      <c r="F9" s="28"/>
      <c r="G9" s="28"/>
      <c r="H9" s="28"/>
      <c r="I9" s="28"/>
      <c r="J9" s="28"/>
      <c r="K9" s="28"/>
      <c r="L9" s="40"/>
      <c r="M9" s="564" t="str">
        <f>IF($L$4="法师",法师!I4,IF($L$4="术士",法师!S4,IF($L$4="邪术师",法师!AC4,IF($L$4="牧师",法师!AM4,IF($L$4="圣武士",法师!AW4,IF($L$4="游侠",法师!BG4,IF($L$4="德鲁伊",法师!BQ4,法师!CA4)))))))</f>
        <v>神导术</v>
      </c>
      <c r="N9" s="564"/>
      <c r="O9" s="564"/>
      <c r="P9" s="564"/>
      <c r="Q9" s="565" t="str">
        <f>IF($L$4="法师",法师!H4,IF($L$4="术士",法师!R4,IF($L$4="邪术师",法师!AB4,IF($L$4="牧师",法师!AL4,IF($L$4="圣武士",法师!AV4,IF($L$4="游侠",法师!BF4,IF($L$4="德鲁伊",法师!BP4,法师!BZ4)))))))</f>
        <v>Guidance</v>
      </c>
      <c r="R9" s="565"/>
      <c r="S9" s="565"/>
      <c r="T9" s="565"/>
      <c r="U9" s="49"/>
      <c r="X9" s="537"/>
      <c r="Y9" s="537"/>
      <c r="Z9" s="537"/>
      <c r="AA9" s="537"/>
      <c r="AB9" s="537"/>
      <c r="AC9" s="537"/>
    </row>
    <row r="10" spans="1:29" ht="35" customHeight="1" x14ac:dyDescent="0.25">
      <c r="B10" s="27"/>
      <c r="C10" s="542" t="s">
        <v>372</v>
      </c>
      <c r="D10" s="543"/>
      <c r="E10" s="557" t="s">
        <v>5489</v>
      </c>
      <c r="F10" s="28"/>
      <c r="G10" s="28"/>
      <c r="H10" s="28"/>
      <c r="I10" s="28"/>
      <c r="J10" s="28"/>
      <c r="K10" s="28"/>
      <c r="L10" s="40"/>
      <c r="M10" s="564" t="str">
        <f>IF($L$4="法师",法师!I5,IF($L$4="术士",法师!S5,IF($L$4="邪术师",法师!AC5,IF($L$4="牧师",法师!AM5,IF($L$4="圣武士",法师!AW5,IF($L$4="游侠",法师!BG5,IF($L$4="德鲁伊",法师!BQ5,法师!CA5)))))))</f>
        <v>提升抗性</v>
      </c>
      <c r="N10" s="564"/>
      <c r="O10" s="564"/>
      <c r="P10" s="564"/>
      <c r="Q10" s="565" t="str">
        <f>IF($L$4="法师",法师!H5,IF($L$4="术士",法师!R5,IF($L$4="邪术师",法师!AB5,IF($L$4="牧师",法师!AL5,IF($L$4="圣武士",法师!AV5,IF($L$4="游侠",法师!BF5,IF($L$4="德鲁伊",法师!BP5,法师!BZ5)))))))</f>
        <v>Resistance</v>
      </c>
      <c r="R10" s="565"/>
      <c r="S10" s="565"/>
      <c r="T10" s="565"/>
      <c r="U10" s="49"/>
      <c r="X10" s="537"/>
      <c r="Y10" s="537"/>
      <c r="Z10" s="537"/>
      <c r="AA10" s="537"/>
      <c r="AB10" s="537"/>
      <c r="AC10" s="537"/>
    </row>
    <row r="11" spans="1:29" ht="35" customHeight="1" x14ac:dyDescent="0.25">
      <c r="B11" s="27"/>
      <c r="C11" s="544"/>
      <c r="D11" s="545"/>
      <c r="E11" s="558"/>
      <c r="F11" s="28"/>
      <c r="G11" s="28"/>
      <c r="H11" s="28"/>
      <c r="I11" s="28"/>
      <c r="J11" s="28"/>
      <c r="K11" s="28"/>
      <c r="L11" s="40"/>
      <c r="M11" s="564" t="str">
        <f>IF($L$4="法师",法师!I6,IF($L$4="术士",法师!S6,IF($L$4="邪术师",法师!AC6,IF($L$4="牧师",法师!AM6,IF($L$4="圣武士",法师!AW6,IF($L$4="游侠",法师!BG6,IF($L$4="德鲁伊",法师!BQ6,法师!CA6)))))))</f>
        <v>修复术</v>
      </c>
      <c r="N11" s="564"/>
      <c r="O11" s="564"/>
      <c r="P11" s="564"/>
      <c r="Q11" s="565" t="str">
        <f>IF($L$4="法师",法师!H6,IF($L$4="术士",法师!R6,IF($L$4="邪术师",法师!AB6,IF($L$4="牧师",法师!AL6,IF($L$4="圣武士",法师!AV6,IF($L$4="游侠",法师!BF6,IF($L$4="德鲁伊",法师!BP6,法师!BZ6)))))))</f>
        <v>Mending</v>
      </c>
      <c r="R11" s="565"/>
      <c r="S11" s="565"/>
      <c r="T11" s="565"/>
      <c r="U11" s="49"/>
      <c r="X11" s="537"/>
      <c r="Y11" s="537"/>
      <c r="Z11" s="537"/>
      <c r="AA11" s="537"/>
      <c r="AB11" s="537"/>
      <c r="AC11" s="537"/>
    </row>
    <row r="12" spans="1:29" ht="35" customHeight="1" x14ac:dyDescent="0.25">
      <c r="B12" s="27"/>
      <c r="C12" s="542" t="s">
        <v>3700</v>
      </c>
      <c r="D12" s="543"/>
      <c r="E12" s="557" t="s">
        <v>5489</v>
      </c>
      <c r="F12" s="28"/>
      <c r="G12" s="28"/>
      <c r="H12" s="28"/>
      <c r="I12" s="28"/>
      <c r="J12" s="28"/>
      <c r="K12" s="28"/>
      <c r="L12" s="40"/>
      <c r="M12" s="564" t="str">
        <f>IF($L$4="法师",法师!I7,IF($L$4="术士",法师!S7,IF($L$4="邪术师",法师!AC7,IF($L$4="牧师",法师!AM7,IF($L$4="圣武士",法师!AW7,IF($L$4="游侠",法师!BG7,IF($L$4="德鲁伊",法师!BQ7,法师!CA7)))))))</f>
        <v>德鲁伊伎俩</v>
      </c>
      <c r="N12" s="564"/>
      <c r="O12" s="564"/>
      <c r="P12" s="564"/>
      <c r="Q12" s="565" t="str">
        <f>IF($L$4="法师",法师!H7,IF($L$4="术士",法师!R7,IF($L$4="邪术师",法师!AB7,IF($L$4="牧师",法师!AL7,IF($L$4="圣武士",法师!AV7,IF($L$4="游侠",法师!BF7,IF($L$4="德鲁伊",法师!BP7,法师!BZ7)))))))</f>
        <v>Druidcraft</v>
      </c>
      <c r="R12" s="565"/>
      <c r="S12" s="565"/>
      <c r="T12" s="565"/>
      <c r="U12" s="49"/>
      <c r="X12" s="537"/>
      <c r="Y12" s="537"/>
      <c r="Z12" s="537"/>
      <c r="AA12" s="537"/>
      <c r="AB12" s="537"/>
      <c r="AC12" s="537"/>
    </row>
    <row r="13" spans="1:29" ht="35" customHeight="1" x14ac:dyDescent="0.25">
      <c r="B13" s="27"/>
      <c r="C13" s="544"/>
      <c r="D13" s="545"/>
      <c r="E13" s="558"/>
      <c r="F13" s="28"/>
      <c r="G13" s="28"/>
      <c r="H13" s="28"/>
      <c r="I13" s="28"/>
      <c r="J13" s="28"/>
      <c r="K13" s="28"/>
      <c r="L13" s="40"/>
      <c r="M13" s="564" t="str">
        <f>IF($L$4="法师",法师!I8,IF($L$4="术士",法师!S8,IF($L$4="邪术师",法师!AC8,IF($L$4="牧师",法师!AM8,IF($L$4="圣武士",法师!AW8,IF($L$4="游侠",法师!BG8,IF($L$4="德鲁伊",法师!BQ8,法师!CA8)))))))</f>
        <v>橡棍术</v>
      </c>
      <c r="N13" s="564"/>
      <c r="O13" s="564"/>
      <c r="P13" s="564"/>
      <c r="Q13" s="565" t="str">
        <f>IF($L$4="法师",法师!H8,IF($L$4="术士",法师!R8,IF($L$4="邪术师",法师!AB8,IF($L$4="牧师",法师!AL8,IF($L$4="圣武士",法师!AV8,IF($L$4="游侠",法师!BF8,IF($L$4="德鲁伊",法师!BP8,法师!BZ8)))))))</f>
        <v>Shillelagh</v>
      </c>
      <c r="R13" s="565"/>
      <c r="S13" s="565"/>
      <c r="T13" s="565"/>
      <c r="U13" s="49"/>
      <c r="X13" s="537"/>
      <c r="Y13" s="537"/>
      <c r="Z13" s="537"/>
      <c r="AA13" s="537"/>
      <c r="AB13" s="537"/>
      <c r="AC13" s="537"/>
    </row>
    <row r="14" spans="1:29" ht="35" customHeight="1" x14ac:dyDescent="0.25">
      <c r="B14" s="27"/>
      <c r="C14" s="542" t="s">
        <v>3701</v>
      </c>
      <c r="D14" s="543"/>
      <c r="E14" s="557" t="s">
        <v>5489</v>
      </c>
      <c r="F14" s="28"/>
      <c r="G14" s="28"/>
      <c r="H14" s="28"/>
      <c r="I14" s="28"/>
      <c r="J14" s="28"/>
      <c r="K14" s="28"/>
      <c r="L14" s="40"/>
      <c r="M14" s="564" t="str">
        <f>IF($L$4="法师",法师!I9,IF($L$4="术士",法师!S9,IF($L$4="邪术师",法师!AC9,IF($L$4="牧师",法师!AM9,IF($L$4="圣武士",法师!AW9,IF($L$4="游侠",法师!BG9,IF($L$4="德鲁伊",法师!BQ9,法师!CA9)))))))</f>
        <v>荆棘之鞭</v>
      </c>
      <c r="N14" s="564"/>
      <c r="O14" s="564"/>
      <c r="P14" s="564"/>
      <c r="Q14" s="565" t="str">
        <f>IF($L$4="法师",法师!H9,IF($L$4="术士",法师!R9,IF($L$4="邪术师",法师!AB9,IF($L$4="牧师",法师!AL9,IF($L$4="圣武士",法师!AV9,IF($L$4="游侠",法师!BF9,IF($L$4="德鲁伊",法师!BP9,法师!BZ9)))))))</f>
        <v>Thorn Whip</v>
      </c>
      <c r="R14" s="565"/>
      <c r="S14" s="565"/>
      <c r="T14" s="565"/>
      <c r="U14" s="49"/>
      <c r="X14" s="537"/>
      <c r="Y14" s="537"/>
      <c r="Z14" s="537"/>
      <c r="AA14" s="537"/>
      <c r="AB14" s="537"/>
      <c r="AC14" s="537"/>
    </row>
    <row r="15" spans="1:29" ht="35" customHeight="1" x14ac:dyDescent="0.25">
      <c r="B15" s="27"/>
      <c r="C15" s="544"/>
      <c r="D15" s="545"/>
      <c r="E15" s="558"/>
      <c r="F15" s="28"/>
      <c r="G15" s="28"/>
      <c r="H15" s="28"/>
      <c r="I15" s="28"/>
      <c r="J15" s="28"/>
      <c r="K15" s="28"/>
      <c r="L15" s="40"/>
      <c r="M15" s="564" t="str">
        <f>IF($L$4="法师",法师!I10,IF($L$4="术士",法师!S10,IF($L$4="邪术师",法师!AC10,IF($L$4="牧师",法师!AM10,IF($L$4="圣武士",法师!AW10,IF($L$4="游侠",法师!BG10,IF($L$4="德鲁伊",法师!BQ10,法师!CA10)))))))</f>
        <v/>
      </c>
      <c r="N15" s="564"/>
      <c r="O15" s="564"/>
      <c r="P15" s="564"/>
      <c r="Q15" s="565" t="str">
        <f>IF($L$4="法师",法师!H10,IF($L$4="术士",法师!R10,IF($L$4="邪术师",法师!AB10,IF($L$4="牧师",法师!AL10,IF($L$4="圣武士",法师!AV10,IF($L$4="游侠",法师!BF10,IF($L$4="德鲁伊",法师!BP10,法师!BZ10)))))))</f>
        <v/>
      </c>
      <c r="R15" s="565"/>
      <c r="S15" s="565"/>
      <c r="T15" s="565"/>
      <c r="U15" s="49"/>
      <c r="X15" s="537"/>
      <c r="Y15" s="537"/>
      <c r="Z15" s="537"/>
      <c r="AA15" s="537"/>
      <c r="AB15" s="537"/>
      <c r="AC15" s="537"/>
    </row>
    <row r="16" spans="1:29" ht="35" customHeight="1" x14ac:dyDescent="0.25">
      <c r="B16" s="27"/>
      <c r="F16" s="28"/>
      <c r="G16" s="28"/>
      <c r="H16" s="28"/>
      <c r="I16" s="28"/>
      <c r="J16" s="28"/>
      <c r="K16" s="28"/>
      <c r="L16" s="40"/>
      <c r="M16" s="564" t="str">
        <f>IF($L$4="法师",法师!I11,IF($L$4="术士",法师!S11,IF($L$4="邪术师",法师!AC11,IF($L$4="牧师",法师!AM11,IF($L$4="圣武士",法师!AW11,IF($L$4="游侠",法师!BG11,IF($L$4="德鲁伊",法师!BQ11,法师!CA11)))))))</f>
        <v/>
      </c>
      <c r="N16" s="564"/>
      <c r="O16" s="564"/>
      <c r="P16" s="564"/>
      <c r="Q16" s="565" t="str">
        <f>IF($L$4="法师",法师!H11,IF($L$4="术士",法师!R11,IF($L$4="邪术师",法师!AB11,IF($L$4="牧师",法师!AL11,IF($L$4="圣武士",法师!AV11,IF($L$4="游侠",法师!BF11,IF($L$4="德鲁伊",法师!BP11,法师!BZ11)))))))</f>
        <v/>
      </c>
      <c r="R16" s="565"/>
      <c r="S16" s="565"/>
      <c r="T16" s="565"/>
      <c r="U16" s="49"/>
      <c r="X16" s="537"/>
      <c r="Y16" s="537"/>
      <c r="Z16" s="537"/>
      <c r="AA16" s="537"/>
      <c r="AB16" s="537"/>
      <c r="AC16" s="537"/>
    </row>
    <row r="17" spans="2:29" ht="35" customHeight="1" x14ac:dyDescent="0.25">
      <c r="B17" s="27"/>
      <c r="F17" s="28"/>
      <c r="G17" s="28"/>
      <c r="H17" s="28"/>
      <c r="I17" s="28"/>
      <c r="J17" s="28"/>
      <c r="K17" s="28"/>
      <c r="L17" s="40"/>
      <c r="M17" s="564" t="str">
        <f>IF($L$4="法师",法师!I12,IF($L$4="术士",法师!S12,IF($L$4="邪术师",法师!AC12,IF($L$4="牧师",法师!AM12,IF($L$4="圣武士",法师!AW12,IF($L$4="游侠",法师!BG12,IF($L$4="德鲁伊",法师!BQ12,法师!CA12)))))))</f>
        <v/>
      </c>
      <c r="N17" s="564"/>
      <c r="O17" s="564"/>
      <c r="P17" s="564"/>
      <c r="Q17" s="565" t="str">
        <f>IF($L$4="法师",法师!H12,IF($L$4="术士",法师!R12,IF($L$4="邪术师",法师!AB12,IF($L$4="牧师",法师!AL12,IF($L$4="圣武士",法师!AV12,IF($L$4="游侠",法师!BF12,IF($L$4="德鲁伊",法师!BP12,法师!BZ12)))))))</f>
        <v/>
      </c>
      <c r="R17" s="565"/>
      <c r="S17" s="565"/>
      <c r="T17" s="565"/>
      <c r="U17" s="49"/>
      <c r="X17" s="537"/>
      <c r="Y17" s="537"/>
      <c r="Z17" s="537"/>
      <c r="AA17" s="537"/>
      <c r="AB17" s="537"/>
      <c r="AC17" s="537"/>
    </row>
    <row r="18" spans="2:29" ht="35" customHeight="1" x14ac:dyDescent="0.25">
      <c r="B18" s="27"/>
      <c r="F18" s="28"/>
      <c r="G18" s="28"/>
      <c r="H18" s="28"/>
      <c r="I18" s="28"/>
      <c r="J18" s="28"/>
      <c r="K18" s="28"/>
      <c r="L18" s="40"/>
      <c r="M18" s="564" t="str">
        <f>IF($L$4="法师",法师!I13,IF($L$4="术士",法师!S13,IF($L$4="邪术师",法师!AC13,IF($L$4="牧师",法师!AM13,IF($L$4="圣武士",法师!AW13,IF($L$4="游侠",法师!BG13,IF($L$4="德鲁伊",法师!BQ13,法师!CA13)))))))</f>
        <v/>
      </c>
      <c r="N18" s="564"/>
      <c r="O18" s="564"/>
      <c r="P18" s="564"/>
      <c r="Q18" s="565" t="str">
        <f>IF($L$4="法师",法师!H13,IF($L$4="术士",法师!R13,IF($L$4="邪术师",法师!AB13,IF($L$4="牧师",法师!AL13,IF($L$4="圣武士",法师!AV13,IF($L$4="游侠",法师!BF13,IF($L$4="德鲁伊",法师!BP13,法师!BZ13)))))))</f>
        <v/>
      </c>
      <c r="R18" s="565"/>
      <c r="S18" s="565"/>
      <c r="T18" s="565"/>
      <c r="U18" s="49"/>
      <c r="X18" s="537"/>
      <c r="Y18" s="537"/>
      <c r="Z18" s="537"/>
      <c r="AA18" s="537"/>
      <c r="AB18" s="537"/>
      <c r="AC18" s="537"/>
    </row>
    <row r="19" spans="2:29" ht="35" customHeight="1" x14ac:dyDescent="0.25">
      <c r="B19" s="27"/>
      <c r="C19" s="546" t="s">
        <v>3702</v>
      </c>
      <c r="D19" s="546"/>
      <c r="E19" s="546"/>
      <c r="F19" s="546"/>
      <c r="G19" s="546"/>
      <c r="H19" s="28"/>
      <c r="I19" s="28"/>
      <c r="J19" s="28"/>
      <c r="K19" s="28"/>
      <c r="L19" s="40"/>
      <c r="M19" s="564" t="str">
        <f>IF($L$4="法师",法师!I14,IF($L$4="术士",法师!S14,IF($L$4="邪术师",法师!AC14,IF($L$4="牧师",法师!AM14,IF($L$4="圣武士",法师!AW14,IF($L$4="游侠",法师!BG14,IF($L$4="德鲁伊",法师!BQ14,法师!CA14)))))))</f>
        <v/>
      </c>
      <c r="N19" s="564"/>
      <c r="O19" s="564"/>
      <c r="P19" s="564"/>
      <c r="Q19" s="565" t="str">
        <f>IF($L$4="法师",法师!H14,IF($L$4="术士",法师!R14,IF($L$4="邪术师",法师!AB14,IF($L$4="牧师",法师!AL14,IF($L$4="圣武士",法师!AV14,IF($L$4="游侠",法师!BF14,IF($L$4="德鲁伊",法师!BP14,法师!BZ14)))))))</f>
        <v/>
      </c>
      <c r="R19" s="565"/>
      <c r="S19" s="565"/>
      <c r="T19" s="565"/>
      <c r="U19" s="49"/>
      <c r="X19" s="537"/>
      <c r="Y19" s="537"/>
      <c r="Z19" s="537"/>
      <c r="AA19" s="537"/>
      <c r="AB19" s="537"/>
      <c r="AC19" s="537"/>
    </row>
    <row r="20" spans="2:29" ht="35" customHeight="1" x14ac:dyDescent="0.25">
      <c r="B20" s="27"/>
      <c r="C20" s="546"/>
      <c r="D20" s="546"/>
      <c r="E20" s="546"/>
      <c r="F20" s="546"/>
      <c r="G20" s="546"/>
      <c r="H20" s="28"/>
      <c r="I20" s="28"/>
      <c r="J20" s="28"/>
      <c r="K20" s="28"/>
      <c r="L20" s="40"/>
      <c r="M20" s="564" t="str">
        <f>IF($L$4="法师",法师!I15,IF($L$4="术士",法师!S15,IF($L$4="邪术师",法师!AC15,IF($L$4="牧师",法师!AM15,IF($L$4="圣武士",法师!AW15,IF($L$4="游侠",法师!BG15,IF($L$4="德鲁伊",法师!BQ15,法师!CA15)))))))</f>
        <v/>
      </c>
      <c r="N20" s="564"/>
      <c r="O20" s="564"/>
      <c r="P20" s="564"/>
      <c r="Q20" s="565" t="str">
        <f>IF($L$4="法师",法师!H15,IF($L$4="术士",法师!R15,IF($L$4="邪术师",法师!AB15,IF($L$4="牧师",法师!AL15,IF($L$4="圣武士",法师!AV15,IF($L$4="游侠",法师!BF15,IF($L$4="德鲁伊",法师!BP15,法师!BZ15)))))))</f>
        <v/>
      </c>
      <c r="R20" s="565"/>
      <c r="S20" s="565"/>
      <c r="T20" s="565"/>
      <c r="U20" s="49"/>
      <c r="X20" s="537"/>
      <c r="Y20" s="537"/>
      <c r="Z20" s="537"/>
      <c r="AA20" s="537"/>
      <c r="AB20" s="537"/>
      <c r="AC20" s="537"/>
    </row>
    <row r="21" spans="2:29" ht="35" customHeight="1" x14ac:dyDescent="0.25">
      <c r="B21" s="27"/>
      <c r="C21" s="546"/>
      <c r="D21" s="546"/>
      <c r="E21" s="546"/>
      <c r="F21" s="546"/>
      <c r="G21" s="546"/>
      <c r="H21" s="28"/>
      <c r="I21" s="28"/>
      <c r="J21" s="28"/>
      <c r="K21" s="28"/>
      <c r="L21" s="40"/>
      <c r="M21" s="564" t="str">
        <f>IF($L$4="法师",法师!I16,IF($L$4="术士",法师!S16,IF($L$4="邪术师",法师!AC16,IF($L$4="牧师",法师!AM16,IF($L$4="圣武士",法师!AW16,IF($L$4="游侠",法师!BG16,IF($L$4="德鲁伊",法师!BQ16,法师!CA16)))))))</f>
        <v/>
      </c>
      <c r="N21" s="564"/>
      <c r="O21" s="564"/>
      <c r="P21" s="564"/>
      <c r="Q21" s="565" t="str">
        <f>IF($L$4="法师",法师!H16,IF($L$4="术士",法师!R16,IF($L$4="邪术师",法师!AB16,IF($L$4="牧师",法师!AL16,IF($L$4="圣武士",法师!AV16,IF($L$4="游侠",法师!BF16,IF($L$4="德鲁伊",法师!BP16,法师!BZ16)))))))</f>
        <v/>
      </c>
      <c r="R21" s="565"/>
      <c r="S21" s="565"/>
      <c r="T21" s="565"/>
      <c r="U21" s="49"/>
      <c r="X21" s="537"/>
      <c r="Y21" s="537"/>
      <c r="Z21" s="537"/>
      <c r="AA21" s="537"/>
      <c r="AB21" s="537"/>
      <c r="AC21" s="537"/>
    </row>
    <row r="22" spans="2:29" ht="35" customHeight="1" x14ac:dyDescent="0.25">
      <c r="B22" s="27"/>
      <c r="C22" s="546"/>
      <c r="D22" s="546"/>
      <c r="E22" s="546"/>
      <c r="F22" s="546"/>
      <c r="G22" s="546"/>
      <c r="H22" s="28"/>
      <c r="I22" s="28"/>
      <c r="J22" s="28"/>
      <c r="K22" s="28"/>
      <c r="L22" s="40"/>
      <c r="M22" s="564" t="str">
        <f>IF($L$4="法师",法师!I17,IF($L$4="术士",法师!S17,IF($L$4="邪术师",法师!AC17,IF($L$4="牧师",法师!AM17,IF($L$4="圣武士",法师!AW17,IF($L$4="游侠",法师!BG17,IF($L$4="德鲁伊",法师!BQ17,法师!CA17)))))))</f>
        <v/>
      </c>
      <c r="N22" s="564"/>
      <c r="O22" s="564"/>
      <c r="P22" s="564"/>
      <c r="Q22" s="565" t="str">
        <f>IF($L$4="法师",法师!H17,IF($L$4="术士",法师!R17,IF($L$4="邪术师",法师!AB17,IF($L$4="牧师",法师!AL17,IF($L$4="圣武士",法师!AV17,IF($L$4="游侠",法师!BF17,IF($L$4="德鲁伊",法师!BP17,法师!BZ17)))))))</f>
        <v/>
      </c>
      <c r="R22" s="565"/>
      <c r="S22" s="565"/>
      <c r="T22" s="565"/>
      <c r="U22" s="49"/>
      <c r="X22" s="537"/>
      <c r="Y22" s="537"/>
      <c r="Z22" s="537"/>
      <c r="AA22" s="537"/>
      <c r="AB22" s="537"/>
      <c r="AC22" s="537"/>
    </row>
    <row r="23" spans="2:29" ht="35" customHeight="1" x14ac:dyDescent="0.25">
      <c r="B23" s="27"/>
      <c r="C23" s="546"/>
      <c r="D23" s="546"/>
      <c r="E23" s="546"/>
      <c r="F23" s="546"/>
      <c r="G23" s="546"/>
      <c r="H23" s="28"/>
      <c r="I23" s="28"/>
      <c r="J23" s="28"/>
      <c r="K23" s="28"/>
      <c r="L23" s="40"/>
      <c r="M23" s="564" t="str">
        <f>IF($L$4="法师",法师!I18,IF($L$4="术士",法师!S18,IF($L$4="邪术师",法师!AC18,IF($L$4="牧师",法师!AM18,IF($L$4="圣武士",法师!AW18,IF($L$4="游侠",法师!BG18,IF($L$4="德鲁伊",法师!BQ18,法师!CA18)))))))</f>
        <v/>
      </c>
      <c r="N23" s="564"/>
      <c r="O23" s="564"/>
      <c r="P23" s="564"/>
      <c r="Q23" s="565" t="str">
        <f>IF($L$4="法师",法师!H18,IF($L$4="术士",法师!R18,IF($L$4="邪术师",法师!AB18,IF($L$4="牧师",法师!AL18,IF($L$4="圣武士",法师!AV18,IF($L$4="游侠",法师!BF18,IF($L$4="德鲁伊",法师!BP18,法师!BZ18)))))))</f>
        <v/>
      </c>
      <c r="R23" s="565"/>
      <c r="S23" s="565"/>
      <c r="T23" s="565"/>
      <c r="U23" s="49"/>
      <c r="X23" s="537"/>
      <c r="Y23" s="537"/>
      <c r="Z23" s="537"/>
      <c r="AA23" s="537"/>
      <c r="AB23" s="537"/>
      <c r="AC23" s="537"/>
    </row>
    <row r="24" spans="2:29" ht="35" customHeight="1" x14ac:dyDescent="0.25">
      <c r="B24" s="27"/>
      <c r="C24" s="546"/>
      <c r="D24" s="546"/>
      <c r="E24" s="546"/>
      <c r="F24" s="546"/>
      <c r="G24" s="546"/>
      <c r="H24" s="28"/>
      <c r="I24" s="28"/>
      <c r="J24" s="28"/>
      <c r="K24" s="28"/>
      <c r="L24" s="40"/>
      <c r="M24" s="564" t="str">
        <f>IF($L$4="法师",法师!I19,IF($L$4="术士",法师!S19,IF($L$4="邪术师",法师!AC19,IF($L$4="牧师",法师!AM19,IF($L$4="圣武士",法师!AW19,IF($L$4="游侠",法师!BG19,IF($L$4="德鲁伊",法师!BQ19,法师!CA19)))))))</f>
        <v/>
      </c>
      <c r="N24" s="564"/>
      <c r="O24" s="564"/>
      <c r="P24" s="564"/>
      <c r="Q24" s="565" t="str">
        <f>IF($L$4="法师",法师!H19,IF($L$4="术士",法师!R19,IF($L$4="邪术师",法师!AB19,IF($L$4="牧师",法师!AL19,IF($L$4="圣武士",法师!AV19,IF($L$4="游侠",法师!BF19,IF($L$4="德鲁伊",法师!BP19,法师!BZ19)))))))</f>
        <v/>
      </c>
      <c r="R24" s="565"/>
      <c r="S24" s="565"/>
      <c r="T24" s="565"/>
      <c r="U24" s="49"/>
    </row>
    <row r="25" spans="2:29" ht="35" customHeight="1" x14ac:dyDescent="0.25">
      <c r="B25" s="27"/>
      <c r="C25" s="546"/>
      <c r="D25" s="546"/>
      <c r="E25" s="546"/>
      <c r="F25" s="546"/>
      <c r="G25" s="546"/>
      <c r="J25" s="28"/>
      <c r="K25" s="28"/>
      <c r="L25" s="40"/>
      <c r="M25" s="564" t="str">
        <f>IF($L$4="法师",法师!I20,IF($L$4="术士",法师!S20,IF($L$4="邪术师",法师!AC20,IF($L$4="牧师",法师!AM20,IF($L$4="圣武士",法师!AW20,IF($L$4="游侠",法师!BG20,IF($L$4="德鲁伊",法师!BQ20,法师!CA20)))))))</f>
        <v/>
      </c>
      <c r="N25" s="564"/>
      <c r="O25" s="564"/>
      <c r="P25" s="564"/>
      <c r="Q25" s="565" t="str">
        <f>IF($L$4="法师",法师!H20,IF($L$4="术士",法师!R20,IF($L$4="邪术师",法师!AB20,IF($L$4="牧师",法师!AL20,IF($L$4="圣武士",法师!AV20,IF($L$4="游侠",法师!BF20,IF($L$4="德鲁伊",法师!BP20,法师!BZ20)))))))</f>
        <v/>
      </c>
      <c r="R25" s="565"/>
      <c r="S25" s="565"/>
      <c r="T25" s="565"/>
      <c r="U25" s="49"/>
    </row>
    <row r="26" spans="2:29" ht="35" customHeight="1" x14ac:dyDescent="0.25">
      <c r="B26" s="27"/>
      <c r="C26" s="546"/>
      <c r="D26" s="546"/>
      <c r="E26" s="546"/>
      <c r="F26" s="546"/>
      <c r="G26" s="546"/>
      <c r="J26" s="28"/>
      <c r="K26" s="28"/>
      <c r="L26" s="40"/>
      <c r="M26" s="564" t="str">
        <f>IF($L$4="法师",法师!I21,IF($L$4="术士",法师!S21,IF($L$4="邪术师",法师!AC21,IF($L$4="牧师",法师!AM21,IF($L$4="圣武士",法师!AW21,IF($L$4="游侠",法师!BG21,IF($L$4="德鲁伊",法师!BQ21,法师!CA21)))))))</f>
        <v/>
      </c>
      <c r="N26" s="564"/>
      <c r="O26" s="564"/>
      <c r="P26" s="564"/>
      <c r="Q26" s="565" t="str">
        <f>IF($L$4="法师",法师!H21,IF($L$4="术士",法师!R21,IF($L$4="邪术师",法师!AB21,IF($L$4="牧师",法师!AL21,IF($L$4="圣武士",法师!AV21,IF($L$4="游侠",法师!BF21,IF($L$4="德鲁伊",法师!BP21,法师!BZ21)))))))</f>
        <v/>
      </c>
      <c r="R26" s="565"/>
      <c r="S26" s="565"/>
      <c r="T26" s="565"/>
      <c r="U26" s="49"/>
    </row>
    <row r="27" spans="2:29" ht="35" customHeight="1" x14ac:dyDescent="0.25">
      <c r="B27" s="27"/>
      <c r="C27" s="546"/>
      <c r="D27" s="546"/>
      <c r="E27" s="546"/>
      <c r="F27" s="546"/>
      <c r="G27" s="546"/>
      <c r="J27" s="28"/>
      <c r="K27" s="28"/>
      <c r="L27" s="40"/>
      <c r="M27" s="564" t="str">
        <f>IF($L$4="法师",法师!I22,IF($L$4="术士",法师!S22,IF($L$4="邪术师",法师!AC22,IF($L$4="牧师",法师!AM22,IF($L$4="圣武士",法师!AW22,IF($L$4="游侠",法师!BG22,IF($L$4="德鲁伊",法师!BQ22,法师!CA22)))))))</f>
        <v/>
      </c>
      <c r="N27" s="564"/>
      <c r="O27" s="564"/>
      <c r="P27" s="564"/>
      <c r="Q27" s="565" t="str">
        <f>IF($L$4="法师",法师!H22,IF($L$4="术士",法师!R22,IF($L$4="邪术师",法师!AB22,IF($L$4="牧师",法师!AL22,IF($L$4="圣武士",法师!AV22,IF($L$4="游侠",法师!BF22,IF($L$4="德鲁伊",法师!BP22,法师!BZ22)))))))</f>
        <v/>
      </c>
      <c r="R27" s="565"/>
      <c r="S27" s="565"/>
      <c r="T27" s="565"/>
      <c r="U27" s="49"/>
    </row>
    <row r="28" spans="2:29" ht="35" customHeight="1" x14ac:dyDescent="0.25">
      <c r="B28" s="27"/>
      <c r="C28" s="546"/>
      <c r="D28" s="546"/>
      <c r="E28" s="546"/>
      <c r="F28" s="546"/>
      <c r="G28" s="546"/>
      <c r="J28" s="28"/>
      <c r="K28" s="28"/>
      <c r="L28" s="40"/>
      <c r="M28" s="564" t="str">
        <f>IF($L$4="法师",法师!I23,IF($L$4="术士",法师!S23,IF($L$4="邪术师",法师!AC23,IF($L$4="牧师",法师!AM23,IF($L$4="圣武士",法师!AW23,IF($L$4="游侠",法师!BG23,IF($L$4="德鲁伊",法师!BQ23,法师!CA23)))))))</f>
        <v/>
      </c>
      <c r="N28" s="564"/>
      <c r="O28" s="564"/>
      <c r="P28" s="564"/>
      <c r="Q28" s="565" t="str">
        <f>IF($L$4="法师",法师!H23,IF($L$4="术士",法师!R23,IF($L$4="邪术师",法师!AB23,IF($L$4="牧师",法师!AL23,IF($L$4="圣武士",法师!AV23,IF($L$4="游侠",法师!BF23,IF($L$4="德鲁伊",法师!BP23,法师!BZ23)))))))</f>
        <v/>
      </c>
      <c r="R28" s="565"/>
      <c r="S28" s="565"/>
      <c r="T28" s="565"/>
      <c r="U28" s="49"/>
    </row>
    <row r="29" spans="2:29" ht="35" customHeight="1" x14ac:dyDescent="0.25">
      <c r="B29" s="27"/>
      <c r="C29" s="546"/>
      <c r="D29" s="546"/>
      <c r="E29" s="546"/>
      <c r="F29" s="546"/>
      <c r="G29" s="546"/>
      <c r="H29" s="25"/>
      <c r="I29" s="25"/>
      <c r="J29" s="27"/>
      <c r="K29" s="27"/>
      <c r="L29" s="41"/>
      <c r="M29" s="564" t="str">
        <f>IF($L$4="法师",法师!I24,IF($L$4="术士",法师!S24,IF($L$4="邪术师",法师!AC24,IF($L$4="牧师",法师!AM24,IF($L$4="圣武士",法师!AW24,IF($L$4="游侠",法师!BG24,IF($L$4="德鲁伊",法师!BQ24,法师!CA24)))))))</f>
        <v/>
      </c>
      <c r="N29" s="564"/>
      <c r="O29" s="564"/>
      <c r="P29" s="564"/>
      <c r="Q29" s="565" t="str">
        <f>IF($L$4="法师",法师!H24,IF($L$4="术士",法师!R24,IF($L$4="邪术师",法师!AB24,IF($L$4="牧师",法师!AL24,IF($L$4="圣武士",法师!AV24,IF($L$4="游侠",法师!BF24,IF($L$4="德鲁伊",法师!BP24,法师!BZ24)))))))</f>
        <v/>
      </c>
      <c r="R29" s="565"/>
      <c r="S29" s="565"/>
      <c r="T29" s="565"/>
      <c r="U29" s="50"/>
      <c r="W29" s="25"/>
    </row>
    <row r="30" spans="2:29" ht="35" customHeight="1" x14ac:dyDescent="0.25">
      <c r="B30" s="27"/>
      <c r="C30" s="546"/>
      <c r="D30" s="546"/>
      <c r="E30" s="546"/>
      <c r="F30" s="546"/>
      <c r="G30" s="546"/>
      <c r="H30" s="25"/>
      <c r="I30" s="25"/>
      <c r="J30" s="27"/>
      <c r="K30" s="27"/>
      <c r="L30" s="41"/>
      <c r="M30" s="564" t="str">
        <f>IF($L$4="法师",法师!I25,IF($L$4="术士",法师!S25,IF($L$4="邪术师",法师!AC25,IF($L$4="牧师",法师!AM25,IF($L$4="圣武士",法师!AW25,IF($L$4="游侠",法师!BG25,IF($L$4="德鲁伊",法师!BQ25,法师!CA25)))))))</f>
        <v/>
      </c>
      <c r="N30" s="564"/>
      <c r="O30" s="564"/>
      <c r="P30" s="564"/>
      <c r="Q30" s="565" t="str">
        <f>IF($L$4="法师",法师!H25,IF($L$4="术士",法师!R25,IF($L$4="邪术师",法师!AB25,IF($L$4="牧师",法师!AL25,IF($L$4="圣武士",法师!AV25,IF($L$4="游侠",法师!BF25,IF($L$4="德鲁伊",法师!BP25,法师!BZ25)))))))</f>
        <v/>
      </c>
      <c r="R30" s="565"/>
      <c r="S30" s="565"/>
      <c r="T30" s="565"/>
      <c r="U30" s="50"/>
      <c r="W30" s="25"/>
    </row>
    <row r="31" spans="2:29" ht="35" customHeight="1" x14ac:dyDescent="0.25">
      <c r="B31" s="27"/>
      <c r="C31" s="546"/>
      <c r="D31" s="546"/>
      <c r="E31" s="546"/>
      <c r="F31" s="546"/>
      <c r="G31" s="546"/>
      <c r="H31" s="25"/>
      <c r="I31" s="25"/>
      <c r="J31" s="27"/>
      <c r="K31" s="27"/>
      <c r="L31" s="41"/>
      <c r="M31" s="564" t="str">
        <f>IF($L$4="法师",法师!I26,IF($L$4="术士",法师!S26,IF($L$4="邪术师",法师!AC26,IF($L$4="牧师",法师!AM26,IF($L$4="圣武士",法师!AW26,IF($L$4="游侠",法师!BG26,IF($L$4="德鲁伊",法师!BQ26,法师!CA26)))))))</f>
        <v/>
      </c>
      <c r="N31" s="564"/>
      <c r="O31" s="564"/>
      <c r="P31" s="564"/>
      <c r="Q31" s="565" t="str">
        <f>IF($L$4="法师",法师!H26,IF($L$4="术士",法师!R26,IF($L$4="邪术师",法师!AB26,IF($L$4="牧师",法师!AL26,IF($L$4="圣武士",法师!AV26,IF($L$4="游侠",法师!BF26,IF($L$4="德鲁伊",法师!BP26,法师!BZ26)))))))</f>
        <v/>
      </c>
      <c r="R31" s="565"/>
      <c r="S31" s="565"/>
      <c r="T31" s="565"/>
      <c r="U31" s="50"/>
      <c r="W31" s="25"/>
    </row>
    <row r="32" spans="2:29" ht="35" customHeight="1" x14ac:dyDescent="0.25">
      <c r="B32" s="27"/>
      <c r="C32" s="546"/>
      <c r="D32" s="546"/>
      <c r="E32" s="546"/>
      <c r="F32" s="546"/>
      <c r="G32" s="546"/>
      <c r="H32" s="25"/>
      <c r="I32" s="25"/>
      <c r="J32" s="27"/>
      <c r="K32" s="27"/>
      <c r="L32" s="41"/>
      <c r="M32" s="564" t="str">
        <f>IF($L$4="法师",法师!I27,IF($L$4="术士",法师!S27,IF($L$4="邪术师",法师!AC27,IF($L$4="牧师",法师!AM27,IF($L$4="圣武士",法师!AW27,IF($L$4="游侠",法师!BG27,IF($L$4="德鲁伊",法师!BQ27,法师!CA27)))))))</f>
        <v/>
      </c>
      <c r="N32" s="564"/>
      <c r="O32" s="564"/>
      <c r="P32" s="564"/>
      <c r="Q32" s="565" t="str">
        <f>IF($L$4="法师",法师!H27,IF($L$4="术士",法师!R27,IF($L$4="邪术师",法师!AB27,IF($L$4="牧师",法师!AL27,IF($L$4="圣武士",法师!AV27,IF($L$4="游侠",法师!BF27,IF($L$4="德鲁伊",法师!BP27,法师!BZ27)))))))</f>
        <v/>
      </c>
      <c r="R32" s="565"/>
      <c r="S32" s="565"/>
      <c r="T32" s="565"/>
      <c r="U32" s="50"/>
      <c r="W32" s="25"/>
    </row>
    <row r="33" spans="2:22" s="25" customFormat="1" ht="35" customHeight="1" x14ac:dyDescent="0.25">
      <c r="B33" s="27"/>
      <c r="C33" s="546"/>
      <c r="D33" s="546"/>
      <c r="E33" s="546"/>
      <c r="F33" s="546"/>
      <c r="G33" s="546"/>
      <c r="J33" s="27"/>
      <c r="K33" s="27"/>
      <c r="L33" s="41"/>
      <c r="M33" s="564" t="str">
        <f>IF($L$4="法师",法师!I28,IF($L$4="术士",法师!S28,IF($L$4="邪术师",法师!AC28,IF($L$4="牧师",法师!AM28,IF($L$4="圣武士",法师!AW28,IF($L$4="游侠",法师!BG28,IF($L$4="德鲁伊",法师!BQ28,法师!CA28)))))))</f>
        <v/>
      </c>
      <c r="N33" s="564"/>
      <c r="O33" s="564"/>
      <c r="P33" s="564"/>
      <c r="Q33" s="565" t="str">
        <f>IF($L$4="法师",法师!H28,IF($L$4="术士",法师!R28,IF($L$4="邪术师",法师!AB28,IF($L$4="牧师",法师!AL28,IF($L$4="圣武士",法师!AV28,IF($L$4="游侠",法师!BF28,IF($L$4="德鲁伊",法师!BP28,法师!BZ28)))))))</f>
        <v/>
      </c>
      <c r="R33" s="565"/>
      <c r="S33" s="565"/>
      <c r="T33" s="565"/>
      <c r="U33" s="50"/>
      <c r="V33" s="26"/>
    </row>
    <row r="34" spans="2:22" s="25" customFormat="1" ht="35" customHeight="1" x14ac:dyDescent="0.25">
      <c r="B34" s="27"/>
      <c r="J34" s="27"/>
      <c r="K34" s="27"/>
      <c r="L34" s="41"/>
      <c r="M34" s="564" t="str">
        <f>IF($L$4="法师",法师!I29,IF($L$4="术士",法师!S29,IF($L$4="邪术师",法师!AC29,IF($L$4="牧师",法师!AM29,IF($L$4="圣武士",法师!AW29,IF($L$4="游侠",法师!BG29,IF($L$4="德鲁伊",法师!BQ29,法师!CA29)))))))</f>
        <v/>
      </c>
      <c r="N34" s="564"/>
      <c r="O34" s="564"/>
      <c r="P34" s="564"/>
      <c r="Q34" s="565" t="str">
        <f>IF($L$4="法师",法师!H29,IF($L$4="术士",法师!R29,IF($L$4="邪术师",法师!AB29,IF($L$4="牧师",法师!AL29,IF($L$4="圣武士",法师!AV29,IF($L$4="游侠",法师!BF29,IF($L$4="德鲁伊",法师!BP29,法师!BZ29)))))))</f>
        <v/>
      </c>
      <c r="R34" s="565"/>
      <c r="S34" s="565"/>
      <c r="T34" s="565"/>
      <c r="U34" s="50"/>
      <c r="V34" s="26"/>
    </row>
    <row r="35" spans="2:22" s="25" customFormat="1" ht="35" customHeight="1" x14ac:dyDescent="0.25">
      <c r="B35" s="564" t="s">
        <v>3703</v>
      </c>
      <c r="C35" s="564"/>
      <c r="D35" s="564"/>
      <c r="E35" s="564"/>
      <c r="F35" s="564"/>
      <c r="G35" s="564"/>
      <c r="H35" s="27"/>
      <c r="I35" s="27"/>
      <c r="J35" s="27"/>
      <c r="K35" s="27"/>
      <c r="L35" s="41"/>
      <c r="M35" s="564" t="str">
        <f>IF($L$4="法师",法师!I30,IF($L$4="术士",法师!S30,IF($L$4="邪术师",法师!AC30,IF($L$4="牧师",法师!AM30,IF($L$4="圣武士",法师!AW30,IF($L$4="游侠",法师!BG30,IF($L$4="德鲁伊",法师!BQ30,法师!CA30)))))))</f>
        <v/>
      </c>
      <c r="N35" s="564"/>
      <c r="O35" s="564"/>
      <c r="P35" s="564"/>
      <c r="Q35" s="565" t="str">
        <f>IF($L$4="法师",法师!H30,IF($L$4="术士",法师!R30,IF($L$4="邪术师",法师!AB30,IF($L$4="牧师",法师!AL30,IF($L$4="圣武士",法师!AV30,IF($L$4="游侠",法师!BF30,IF($L$4="德鲁伊",法师!BP30,法师!BZ30)))))))</f>
        <v/>
      </c>
      <c r="R35" s="565"/>
      <c r="S35" s="565"/>
      <c r="T35" s="565"/>
      <c r="U35" s="50"/>
      <c r="V35" s="26"/>
    </row>
    <row r="36" spans="2:22" s="25" customFormat="1" ht="35" customHeight="1" x14ac:dyDescent="0.25">
      <c r="B36" s="29" t="s">
        <v>3704</v>
      </c>
      <c r="C36" s="30"/>
      <c r="D36" s="31" t="s">
        <v>3310</v>
      </c>
      <c r="E36" s="32"/>
      <c r="F36" s="32"/>
      <c r="G36" s="32"/>
      <c r="H36" s="27"/>
      <c r="I36" s="27"/>
      <c r="J36" s="27"/>
      <c r="K36" s="27"/>
      <c r="L36" s="41"/>
      <c r="M36" s="564" t="str">
        <f>IF($L$4="法师",法师!I31,IF($L$4="术士",法师!S31,IF($L$4="邪术师",法师!AC31,IF($L$4="牧师",法师!AM31,IF($L$4="圣武士",法师!AW31,IF($L$4="游侠",法师!BG31,IF($L$4="德鲁伊",法师!BQ31,法师!CA31)))))))</f>
        <v/>
      </c>
      <c r="N36" s="564"/>
      <c r="O36" s="564"/>
      <c r="P36" s="564"/>
      <c r="Q36" s="565" t="str">
        <f>IF($L$4="法师",法师!H31,IF($L$4="术士",法师!R31,IF($L$4="邪术师",法师!AB31,IF($L$4="牧师",法师!AL31,IF($L$4="圣武士",法师!AV31,IF($L$4="游侠",法师!BF31,IF($L$4="德鲁伊",法师!BP31,法师!BZ31)))))))</f>
        <v/>
      </c>
      <c r="R36" s="565"/>
      <c r="S36" s="565"/>
      <c r="T36" s="565"/>
      <c r="U36" s="50"/>
      <c r="V36" s="26"/>
    </row>
    <row r="37" spans="2:22" s="25" customFormat="1" ht="35" customHeight="1" x14ac:dyDescent="0.25">
      <c r="B37" s="32"/>
      <c r="C37" s="32"/>
      <c r="D37" s="32"/>
      <c r="E37" s="32"/>
      <c r="F37" s="32"/>
      <c r="G37" s="32"/>
      <c r="H37" s="27"/>
      <c r="I37" s="27"/>
      <c r="J37" s="27"/>
      <c r="K37" s="27"/>
      <c r="L37" s="41"/>
      <c r="M37" s="564" t="str">
        <f>IF($L$4="法师",法师!I32,IF($L$4="术士",法师!S32,IF($L$4="邪术师",法师!AC32,IF($L$4="牧师",法师!AM32,IF($L$4="圣武士",法师!AW32,IF($L$4="游侠",法师!BG32,IF($L$4="德鲁伊",法师!BQ32,法师!CA32)))))))</f>
        <v/>
      </c>
      <c r="N37" s="564"/>
      <c r="O37" s="564"/>
      <c r="P37" s="564"/>
      <c r="Q37" s="565" t="str">
        <f>IF($L$4="法师",法师!H32,IF($L$4="术士",法师!R32,IF($L$4="邪术师",法师!AB32,IF($L$4="牧师",法师!AL32,IF($L$4="圣武士",法师!AV32,IF($L$4="游侠",法师!BF32,IF($L$4="德鲁伊",法师!BP32,法师!BZ32)))))))</f>
        <v/>
      </c>
      <c r="R37" s="565"/>
      <c r="S37" s="565"/>
      <c r="T37" s="565"/>
      <c r="U37" s="50"/>
      <c r="V37" s="26"/>
    </row>
    <row r="38" spans="2:22" s="25" customFormat="1" ht="35" customHeight="1" x14ac:dyDescent="0.25">
      <c r="B38" s="28"/>
      <c r="C38" s="28"/>
      <c r="D38" s="28"/>
      <c r="E38" s="28"/>
      <c r="F38" s="28"/>
      <c r="G38" s="28"/>
      <c r="H38" s="27"/>
      <c r="I38" s="27"/>
      <c r="J38" s="27"/>
      <c r="K38" s="27"/>
      <c r="L38" s="41"/>
      <c r="M38" s="564" t="str">
        <f>IF($L$4="法师",法师!I33,IF($L$4="术士",法师!S33,IF($L$4="邪术师",法师!AC33,IF($L$4="牧师",法师!AM33,IF($L$4="圣武士",法师!AW33,IF($L$4="游侠",法师!BG33,IF($L$4="德鲁伊",法师!BQ33,法师!CA33)))))))</f>
        <v/>
      </c>
      <c r="N38" s="564"/>
      <c r="O38" s="564"/>
      <c r="P38" s="564"/>
      <c r="Q38" s="565" t="str">
        <f>IF($L$4="法师",法师!H33,IF($L$4="术士",法师!R33,IF($L$4="邪术师",法师!AB33,IF($L$4="牧师",法师!AL33,IF($L$4="圣武士",法师!AV33,IF($L$4="游侠",法师!BF33,IF($L$4="德鲁伊",法师!BP33,法师!BZ33)))))))</f>
        <v/>
      </c>
      <c r="R38" s="565"/>
      <c r="S38" s="565"/>
      <c r="T38" s="565"/>
      <c r="U38" s="50"/>
      <c r="V38" s="26"/>
    </row>
    <row r="39" spans="2:22" s="25" customFormat="1" ht="35" customHeight="1" x14ac:dyDescent="0.25">
      <c r="B39" s="27"/>
      <c r="C39" s="27"/>
      <c r="D39" s="27"/>
      <c r="E39" s="27"/>
      <c r="F39" s="27"/>
      <c r="G39" s="27"/>
      <c r="H39" s="27"/>
      <c r="I39" s="27"/>
      <c r="J39" s="27"/>
      <c r="K39" s="27"/>
      <c r="L39" s="41"/>
      <c r="M39" s="564" t="str">
        <f>IF($L$4="法师",法师!I34,IF($L$4="术士",法师!S34,IF($L$4="邪术师",法师!AC34,IF($L$4="牧师",法师!AM34,IF($L$4="圣武士",法师!AW34,IF($L$4="游侠",法师!BG34,IF($L$4="德鲁伊",法师!BQ34,法师!CA34)))))))</f>
        <v/>
      </c>
      <c r="N39" s="564"/>
      <c r="O39" s="564"/>
      <c r="P39" s="564"/>
      <c r="Q39" s="565" t="str">
        <f>IF($L$4="法师",法师!H34,IF($L$4="术士",法师!R34,IF($L$4="邪术师",法师!AB34,IF($L$4="牧师",法师!AL34,IF($L$4="圣武士",法师!AV34,IF($L$4="游侠",法师!BF34,IF($L$4="德鲁伊",法师!BP34,法师!BZ34)))))))</f>
        <v/>
      </c>
      <c r="R39" s="565"/>
      <c r="S39" s="565"/>
      <c r="T39" s="565"/>
      <c r="U39" s="50"/>
      <c r="V39" s="26"/>
    </row>
    <row r="40" spans="2:22" s="25" customFormat="1" ht="35" customHeight="1" x14ac:dyDescent="0.25">
      <c r="B40" s="27"/>
      <c r="C40" s="27"/>
      <c r="D40" s="27"/>
      <c r="E40" s="27"/>
      <c r="F40" s="27"/>
      <c r="G40" s="27"/>
      <c r="H40" s="27"/>
      <c r="I40" s="27"/>
      <c r="J40" s="27"/>
      <c r="K40" s="27"/>
      <c r="L40" s="41"/>
      <c r="M40" s="564" t="str">
        <f>IF($L$4="法师",法师!I35,IF($L$4="术士",法师!S35,IF($L$4="邪术师",法师!AC35,IF($L$4="牧师",法师!AM35,IF($L$4="圣武士",法师!AW35,IF($L$4="游侠",法师!BG35,IF($L$4="德鲁伊",法师!BQ35,法师!CA35)))))))</f>
        <v/>
      </c>
      <c r="N40" s="564"/>
      <c r="O40" s="564"/>
      <c r="P40" s="564"/>
      <c r="Q40" s="565" t="str">
        <f>IF($L$4="法师",法师!H35,IF($L$4="术士",法师!R35,IF($L$4="邪术师",法师!AB35,IF($L$4="牧师",法师!AL35,IF($L$4="圣武士",法师!AV35,IF($L$4="游侠",法师!BF35,IF($L$4="德鲁伊",法师!BP35,法师!BZ35)))))))</f>
        <v/>
      </c>
      <c r="R40" s="565"/>
      <c r="S40" s="565"/>
      <c r="T40" s="565"/>
      <c r="U40" s="50"/>
      <c r="V40" s="26"/>
    </row>
    <row r="41" spans="2:22" s="25" customFormat="1" ht="35" customHeight="1" x14ac:dyDescent="0.25">
      <c r="B41" s="547" t="s">
        <v>3705</v>
      </c>
      <c r="C41" s="547"/>
      <c r="D41" s="547"/>
      <c r="E41" s="547"/>
      <c r="F41" s="547"/>
      <c r="G41" s="547"/>
      <c r="H41" s="27"/>
      <c r="I41" s="27"/>
      <c r="J41" s="27"/>
      <c r="K41" s="27"/>
      <c r="L41" s="41"/>
      <c r="M41" s="564" t="str">
        <f>IF($L$4="法师",法师!I36,IF($L$4="术士",法师!S36,IF($L$4="邪术师",法师!AC36,IF($L$4="牧师",法师!AM36,IF($L$4="圣武士",法师!AW36,IF($L$4="游侠",法师!BG36,IF($L$4="德鲁伊",法师!BQ36,法师!CA36)))))))</f>
        <v/>
      </c>
      <c r="N41" s="564"/>
      <c r="O41" s="564"/>
      <c r="P41" s="564"/>
      <c r="Q41" s="565" t="str">
        <f>IF($L$4="法师",法师!H36,IF($L$4="术士",法师!R36,IF($L$4="邪术师",法师!AB36,IF($L$4="牧师",法师!AL36,IF($L$4="圣武士",法师!AV36,IF($L$4="游侠",法师!BF36,IF($L$4="德鲁伊",法师!BP36,法师!BZ36)))))))</f>
        <v/>
      </c>
      <c r="R41" s="565"/>
      <c r="S41" s="565"/>
      <c r="T41" s="565"/>
      <c r="U41" s="50"/>
      <c r="V41" s="26"/>
    </row>
    <row r="42" spans="2:22" s="25" customFormat="1" ht="35" customHeight="1" x14ac:dyDescent="0.25">
      <c r="B42" s="547"/>
      <c r="C42" s="547"/>
      <c r="D42" s="547"/>
      <c r="E42" s="547"/>
      <c r="F42" s="547"/>
      <c r="G42" s="547"/>
      <c r="H42" s="27"/>
      <c r="I42" s="27"/>
      <c r="J42" s="27"/>
      <c r="K42" s="27"/>
      <c r="L42" s="41"/>
      <c r="M42" s="564" t="str">
        <f>IF($L$4="法师",法师!I37,IF($L$4="术士",法师!S37,IF($L$4="邪术师",法师!AC37,IF($L$4="牧师",法师!AM37,IF($L$4="圣武士",法师!AW37,IF($L$4="游侠",法师!BG37,IF($L$4="德鲁伊",法师!BQ37,法师!CA37)))))))</f>
        <v/>
      </c>
      <c r="N42" s="564"/>
      <c r="O42" s="564"/>
      <c r="P42" s="564"/>
      <c r="Q42" s="565" t="str">
        <f>IF($L$4="法师",法师!H37,IF($L$4="术士",法师!R37,IF($L$4="邪术师",法师!AB37,IF($L$4="牧师",法师!AL37,IF($L$4="圣武士",法师!AV37,IF($L$4="游侠",法师!BF37,IF($L$4="德鲁伊",法师!BP37,法师!BZ37)))))))</f>
        <v/>
      </c>
      <c r="R42" s="565"/>
      <c r="S42" s="565"/>
      <c r="T42" s="565"/>
      <c r="U42" s="50"/>
      <c r="V42" s="26"/>
    </row>
    <row r="43" spans="2:22" s="25" customFormat="1" ht="35" customHeight="1" x14ac:dyDescent="0.45">
      <c r="B43" s="29" t="s">
        <v>3704</v>
      </c>
      <c r="C43" s="33"/>
      <c r="D43" s="31" t="s">
        <v>3706</v>
      </c>
      <c r="E43" s="34"/>
      <c r="F43" s="34"/>
      <c r="G43" s="34"/>
      <c r="H43" s="27"/>
      <c r="I43" s="27"/>
      <c r="J43" s="27"/>
      <c r="K43" s="27"/>
      <c r="L43" s="41"/>
      <c r="M43" s="564" t="str">
        <f>IF($L$4="法师",法师!I38,IF($L$4="术士",法师!S38,IF($L$4="邪术师",法师!AC38,IF($L$4="牧师",法师!AM38,IF($L$4="圣武士",法师!AW38,IF($L$4="游侠",法师!BG38,IF($L$4="德鲁伊",法师!BQ38,法师!CA38)))))))</f>
        <v/>
      </c>
      <c r="N43" s="564"/>
      <c r="O43" s="564"/>
      <c r="P43" s="564"/>
      <c r="Q43" s="565" t="str">
        <f>IF($L$4="法师",法师!H38,IF($L$4="术士",法师!R38,IF($L$4="邪术师",法师!AB38,IF($L$4="牧师",法师!AL38,IF($L$4="圣武士",法师!AV38,IF($L$4="游侠",法师!BF38,IF($L$4="德鲁伊",法师!BP38,法师!BZ38)))))))</f>
        <v/>
      </c>
      <c r="R43" s="565"/>
      <c r="S43" s="565"/>
      <c r="T43" s="565"/>
      <c r="U43" s="50"/>
      <c r="V43" s="26"/>
    </row>
    <row r="44" spans="2:22" s="25" customFormat="1" ht="35" customHeight="1" x14ac:dyDescent="0.25">
      <c r="B44" s="32"/>
      <c r="C44" s="32"/>
      <c r="E44" s="32"/>
      <c r="F44" s="32"/>
      <c r="G44" s="32"/>
      <c r="H44" s="27"/>
      <c r="I44" s="27"/>
      <c r="J44" s="27"/>
      <c r="K44" s="27"/>
      <c r="L44" s="41"/>
      <c r="M44" s="564" t="str">
        <f>IF($L$4="法师",法师!I39,IF($L$4="术士",法师!S39,IF($L$4="邪术师",法师!AC39,IF($L$4="牧师",法师!AM39,IF($L$4="圣武士",法师!AW39,IF($L$4="游侠",法师!BG39,IF($L$4="德鲁伊",法师!BQ39,法师!CA39)))))))</f>
        <v/>
      </c>
      <c r="N44" s="564"/>
      <c r="O44" s="564"/>
      <c r="P44" s="564"/>
      <c r="Q44" s="565" t="str">
        <f>IF($L$4="法师",法师!H39,IF($L$4="术士",法师!R39,IF($L$4="邪术师",法师!AB39,IF($L$4="牧师",法师!AL39,IF($L$4="圣武士",法师!AV39,IF($L$4="游侠",法师!BF39,IF($L$4="德鲁伊",法师!BP39,法师!BZ39)))))))</f>
        <v/>
      </c>
      <c r="R44" s="565"/>
      <c r="S44" s="565"/>
      <c r="T44" s="565"/>
      <c r="U44" s="50"/>
      <c r="V44" s="26"/>
    </row>
    <row r="45" spans="2:22" s="25" customFormat="1" ht="35" customHeight="1" x14ac:dyDescent="0.25">
      <c r="D45" s="35" t="str">
        <f>VLOOKUP(D43,列表!A2:L557,12,FALSE)</f>
        <v>侦测思想</v>
      </c>
      <c r="H45" s="27"/>
      <c r="I45" s="27"/>
      <c r="J45" s="27"/>
      <c r="K45" s="27"/>
      <c r="L45" s="41"/>
      <c r="M45" s="564" t="str">
        <f>IF($L$4="法师",法师!I40,IF($L$4="术士",法师!S40,IF($L$4="邪术师",法师!AC40,IF($L$4="牧师",法师!AM40,IF($L$4="圣武士",法师!AW40,IF($L$4="游侠",法师!BG40,IF($L$4="德鲁伊",法师!BQ40,法师!CA40)))))))</f>
        <v/>
      </c>
      <c r="N45" s="564"/>
      <c r="O45" s="564"/>
      <c r="P45" s="564"/>
      <c r="Q45" s="565" t="str">
        <f>IF($L$4="法师",法师!H40,IF($L$4="术士",法师!R40,IF($L$4="邪术师",法师!AB40,IF($L$4="牧师",法师!AL40,IF($L$4="圣武士",法师!AV40,IF($L$4="游侠",法师!BF40,IF($L$4="德鲁伊",法师!BP40,法师!BZ40)))))))</f>
        <v/>
      </c>
      <c r="R45" s="565"/>
      <c r="S45" s="565"/>
      <c r="T45" s="565"/>
      <c r="U45" s="50"/>
      <c r="V45" s="26"/>
    </row>
    <row r="46" spans="2:22" s="25" customFormat="1" ht="35" customHeight="1" x14ac:dyDescent="0.25">
      <c r="B46" s="548" t="s">
        <v>3707</v>
      </c>
      <c r="C46" s="548"/>
      <c r="D46" s="548"/>
      <c r="E46" s="548"/>
      <c r="F46" s="548"/>
      <c r="G46" s="548"/>
      <c r="H46" s="27"/>
      <c r="I46" s="27"/>
      <c r="J46" s="27"/>
      <c r="K46" s="27"/>
      <c r="L46" s="41"/>
      <c r="M46" s="564" t="str">
        <f>IF($L$4="法师",法师!I41,IF($L$4="术士",法师!S41,IF($L$4="邪术师",法师!AC41,IF($L$4="牧师",法师!AM41,IF($L$4="圣武士",法师!AW41,IF($L$4="游侠",法师!BG41,IF($L$4="德鲁伊",法师!BQ41,法师!CA41)))))))</f>
        <v/>
      </c>
      <c r="N46" s="564"/>
      <c r="O46" s="564"/>
      <c r="P46" s="564"/>
      <c r="Q46" s="565" t="str">
        <f>IF($L$4="法师",法师!H41,IF($L$4="术士",法师!R41,IF($L$4="邪术师",法师!AB41,IF($L$4="牧师",法师!AL41,IF($L$4="圣武士",法师!AV41,IF($L$4="游侠",法师!BF41,IF($L$4="德鲁伊",法师!BP41,法师!BZ41)))))))</f>
        <v/>
      </c>
      <c r="R46" s="565"/>
      <c r="S46" s="565"/>
      <c r="T46" s="565"/>
      <c r="U46" s="50"/>
      <c r="V46" s="26"/>
    </row>
    <row r="47" spans="2:22" s="25" customFormat="1" ht="35" customHeight="1" x14ac:dyDescent="0.25">
      <c r="B47" s="548"/>
      <c r="C47" s="548"/>
      <c r="D47" s="548"/>
      <c r="E47" s="548"/>
      <c r="F47" s="548"/>
      <c r="G47" s="548"/>
      <c r="H47" s="27"/>
      <c r="I47" s="27"/>
      <c r="J47" s="27"/>
      <c r="K47" s="27"/>
      <c r="L47" s="41"/>
      <c r="M47" s="564" t="str">
        <f>IF($L$4="法师",法师!I42,IF($L$4="术士",法师!S42,IF($L$4="邪术师",法师!AC42,IF($L$4="牧师",法师!AM42,IF($L$4="圣武士",法师!AW42,IF($L$4="游侠",法师!BG42,IF($L$4="德鲁伊",法师!BQ42,法师!CA42)))))))</f>
        <v/>
      </c>
      <c r="N47" s="564"/>
      <c r="O47" s="564"/>
      <c r="P47" s="564"/>
      <c r="Q47" s="565" t="str">
        <f>IF($L$4="法师",法师!H42,IF($L$4="术士",法师!R42,IF($L$4="邪术师",法师!AB42,IF($L$4="牧师",法师!AL42,IF($L$4="圣武士",法师!AV42,IF($L$4="游侠",法师!BF42,IF($L$4="德鲁伊",法师!BP42,法师!BZ42)))))))</f>
        <v/>
      </c>
      <c r="R47" s="565"/>
      <c r="S47" s="565"/>
      <c r="T47" s="565"/>
      <c r="U47" s="50"/>
      <c r="V47" s="26"/>
    </row>
    <row r="48" spans="2:22" s="25" customFormat="1" ht="35" customHeight="1" x14ac:dyDescent="0.25">
      <c r="B48" s="548"/>
      <c r="C48" s="548"/>
      <c r="D48" s="548"/>
      <c r="E48" s="548"/>
      <c r="F48" s="548"/>
      <c r="G48" s="548"/>
      <c r="H48" s="27"/>
      <c r="I48" s="27"/>
      <c r="J48" s="27"/>
      <c r="K48" s="27"/>
      <c r="L48" s="41"/>
      <c r="M48" s="564" t="str">
        <f>IF($L$4="法师",法师!I43,IF($L$4="术士",法师!S43,IF($L$4="邪术师",法师!AC43,IF($L$4="牧师",法师!AM43,IF($L$4="圣武士",法师!AW43,IF($L$4="游侠",法师!BG43,IF($L$4="德鲁伊",法师!BQ43,法师!CA43)))))))</f>
        <v/>
      </c>
      <c r="N48" s="564"/>
      <c r="O48" s="564"/>
      <c r="P48" s="564"/>
      <c r="Q48" s="565" t="str">
        <f>IF($L$4="法师",法师!H43,IF($L$4="术士",法师!R43,IF($L$4="邪术师",法师!AB43,IF($L$4="牧师",法师!AL43,IF($L$4="圣武士",法师!AV43,IF($L$4="游侠",法师!BF43,IF($L$4="德鲁伊",法师!BP43,法师!BZ43)))))))</f>
        <v/>
      </c>
      <c r="R48" s="565"/>
      <c r="S48" s="565"/>
      <c r="T48" s="565"/>
      <c r="U48" s="50"/>
      <c r="V48" s="26"/>
    </row>
    <row r="49" spans="2:22" s="25" customFormat="1" ht="35" customHeight="1" x14ac:dyDescent="0.25">
      <c r="B49" s="548"/>
      <c r="C49" s="548"/>
      <c r="D49" s="548"/>
      <c r="E49" s="548"/>
      <c r="F49" s="548"/>
      <c r="G49" s="548"/>
      <c r="H49" s="27"/>
      <c r="I49" s="27"/>
      <c r="J49" s="27"/>
      <c r="K49" s="27"/>
      <c r="L49" s="41"/>
      <c r="M49" s="564" t="str">
        <f>IF($L$4="法师",法师!I44,IF($L$4="术士",法师!S44,IF($L$4="邪术师",法师!AC44,IF($L$4="牧师",法师!AM44,IF($L$4="圣武士",法师!AW44,IF($L$4="游侠",法师!BG44,IF($L$4="德鲁伊",法师!BQ44,法师!CA44)))))))</f>
        <v/>
      </c>
      <c r="N49" s="564"/>
      <c r="O49" s="564"/>
      <c r="P49" s="564"/>
      <c r="Q49" s="565" t="str">
        <f>IF($L$4="法师",法师!H44,IF($L$4="术士",法师!R44,IF($L$4="邪术师",法师!AB44,IF($L$4="牧师",法师!AL44,IF($L$4="圣武士",法师!AV44,IF($L$4="游侠",法师!BF44,IF($L$4="德鲁伊",法师!BP44,法师!BZ44)))))))</f>
        <v/>
      </c>
      <c r="R49" s="565"/>
      <c r="S49" s="565"/>
      <c r="T49" s="565"/>
      <c r="U49" s="50"/>
      <c r="V49" s="26"/>
    </row>
    <row r="50" spans="2:22" s="25" customFormat="1" ht="35" customHeight="1" x14ac:dyDescent="0.25">
      <c r="B50" s="548" t="s">
        <v>3708</v>
      </c>
      <c r="C50" s="548"/>
      <c r="D50" s="548"/>
      <c r="E50" s="548"/>
      <c r="F50" s="548"/>
      <c r="G50" s="548"/>
      <c r="H50" s="27"/>
      <c r="I50" s="27"/>
      <c r="J50" s="27"/>
      <c r="K50" s="27"/>
      <c r="L50" s="41"/>
      <c r="M50" s="564" t="str">
        <f>IF($L$4="法师",法师!I45,IF($L$4="术士",法师!S45,IF($L$4="邪术师",法师!AC45,IF($L$4="牧师",法师!AM45,IF($L$4="圣武士",法师!AW45,IF($L$4="游侠",法师!BG45,IF($L$4="德鲁伊",法师!BQ45,法师!CA45)))))))</f>
        <v/>
      </c>
      <c r="N50" s="564"/>
      <c r="O50" s="564"/>
      <c r="P50" s="564"/>
      <c r="Q50" s="565" t="str">
        <f>IF($L$4="法师",法师!H45,IF($L$4="术士",法师!R45,IF($L$4="邪术师",法师!AB45,IF($L$4="牧师",法师!AL45,IF($L$4="圣武士",法师!AV45,IF($L$4="游侠",法师!BF45,IF($L$4="德鲁伊",法师!BP45,法师!BZ45)))))))</f>
        <v/>
      </c>
      <c r="R50" s="565"/>
      <c r="S50" s="565"/>
      <c r="T50" s="565"/>
      <c r="U50" s="50"/>
      <c r="V50" s="26"/>
    </row>
    <row r="51" spans="2:22" s="25" customFormat="1" ht="35" customHeight="1" x14ac:dyDescent="0.25">
      <c r="B51" s="548"/>
      <c r="C51" s="548"/>
      <c r="D51" s="548"/>
      <c r="E51" s="548"/>
      <c r="F51" s="548"/>
      <c r="G51" s="548"/>
      <c r="H51" s="27"/>
      <c r="I51" s="27"/>
      <c r="J51" s="27"/>
      <c r="K51" s="27"/>
      <c r="L51" s="41"/>
      <c r="M51" s="564" t="str">
        <f>IF($L$4="法师",法师!I46,IF($L$4="术士",法师!S46,IF($L$4="邪术师",法师!AC46,IF($L$4="牧师",法师!AM46,IF($L$4="圣武士",法师!AW46,IF($L$4="游侠",法师!BG46,IF($L$4="德鲁伊",法师!BQ46,法师!CA46)))))))</f>
        <v/>
      </c>
      <c r="N51" s="564"/>
      <c r="O51" s="564"/>
      <c r="P51" s="564"/>
      <c r="Q51" s="565" t="str">
        <f>IF($L$4="法师",法师!H46,IF($L$4="术士",法师!R46,IF($L$4="邪术师",法师!AB46,IF($L$4="牧师",法师!AL46,IF($L$4="圣武士",法师!AV46,IF($L$4="游侠",法师!BF46,IF($L$4="德鲁伊",法师!BP46,法师!BZ46)))))))</f>
        <v/>
      </c>
      <c r="R51" s="565"/>
      <c r="S51" s="565"/>
      <c r="T51" s="565"/>
      <c r="U51" s="50"/>
      <c r="V51" s="26"/>
    </row>
    <row r="52" spans="2:22" s="25" customFormat="1" ht="35" customHeight="1" x14ac:dyDescent="0.25">
      <c r="B52" s="548"/>
      <c r="C52" s="548"/>
      <c r="D52" s="548"/>
      <c r="E52" s="548"/>
      <c r="F52" s="548"/>
      <c r="G52" s="548"/>
      <c r="H52" s="27"/>
      <c r="I52" s="27"/>
      <c r="J52" s="27"/>
      <c r="K52" s="27"/>
      <c r="L52" s="41"/>
      <c r="M52" s="564" t="str">
        <f>IF($L$4="法师",法师!I47,IF($L$4="术士",法师!S47,IF($L$4="邪术师",法师!AC47,IF($L$4="牧师",法师!AM47,IF($L$4="圣武士",法师!AW47,IF($L$4="游侠",法师!BG47,IF($L$4="德鲁伊",法师!BQ47,法师!CA47)))))))</f>
        <v/>
      </c>
      <c r="N52" s="564"/>
      <c r="O52" s="564"/>
      <c r="P52" s="564"/>
      <c r="Q52" s="565" t="str">
        <f>IF($L$4="法师",法师!H47,IF($L$4="术士",法师!R47,IF($L$4="邪术师",法师!AB47,IF($L$4="牧师",法师!AL47,IF($L$4="圣武士",法师!AV47,IF($L$4="游侠",法师!BF47,IF($L$4="德鲁伊",法师!BP47,法师!BZ47)))))))</f>
        <v/>
      </c>
      <c r="R52" s="565"/>
      <c r="S52" s="565"/>
      <c r="T52" s="565"/>
      <c r="U52" s="50"/>
      <c r="V52" s="26"/>
    </row>
    <row r="53" spans="2:22" s="25" customFormat="1" ht="35" customHeight="1" x14ac:dyDescent="0.25">
      <c r="B53" s="548"/>
      <c r="C53" s="548"/>
      <c r="D53" s="548"/>
      <c r="E53" s="548"/>
      <c r="F53" s="548"/>
      <c r="G53" s="548"/>
      <c r="H53" s="27"/>
      <c r="I53" s="27"/>
      <c r="J53" s="27"/>
      <c r="K53" s="27"/>
      <c r="L53" s="41"/>
      <c r="M53" s="564" t="str">
        <f>IF($L$4="法师",法师!I48,IF($L$4="术士",法师!S48,IF($L$4="邪术师",法师!AC48,IF($L$4="牧师",法师!AM48,IF($L$4="圣武士",法师!AW48,IF($L$4="游侠",法师!BG48,IF($L$4="德鲁伊",法师!BQ48,法师!CA48)))))))</f>
        <v/>
      </c>
      <c r="N53" s="564"/>
      <c r="O53" s="564"/>
      <c r="P53" s="564"/>
      <c r="Q53" s="565" t="str">
        <f>IF($L$4="法师",法师!H48,IF($L$4="术士",法师!R48,IF($L$4="邪术师",法师!AB48,IF($L$4="牧师",法师!AL48,IF($L$4="圣武士",法师!AV48,IF($L$4="游侠",法师!BF48,IF($L$4="德鲁伊",法师!BP48,法师!BZ48)))))))</f>
        <v/>
      </c>
      <c r="R53" s="565"/>
      <c r="S53" s="565"/>
      <c r="T53" s="565"/>
      <c r="U53" s="50"/>
      <c r="V53" s="26"/>
    </row>
    <row r="54" spans="2:22" s="25" customFormat="1" ht="35" customHeight="1" x14ac:dyDescent="0.25">
      <c r="B54" s="27"/>
      <c r="C54" s="27"/>
      <c r="D54" s="27"/>
      <c r="E54" s="27"/>
      <c r="F54" s="27"/>
      <c r="G54" s="27"/>
      <c r="H54" s="27"/>
      <c r="I54" s="27"/>
      <c r="J54" s="27"/>
      <c r="K54" s="27"/>
      <c r="L54" s="41"/>
      <c r="M54" s="564" t="str">
        <f>IF($L$4="法师",法师!I49,IF($L$4="术士",法师!S49,IF($L$4="邪术师",法师!AC49,IF($L$4="牧师",法师!AM49,IF($L$4="圣武士",法师!AW49,IF($L$4="游侠",法师!BG49,IF($L$4="德鲁伊",法师!BQ49,法师!CA49)))))))</f>
        <v/>
      </c>
      <c r="N54" s="564"/>
      <c r="O54" s="564"/>
      <c r="P54" s="564"/>
      <c r="Q54" s="565" t="str">
        <f>IF($L$4="法师",法师!H49,IF($L$4="术士",法师!R49,IF($L$4="邪术师",法师!AB49,IF($L$4="牧师",法师!AL49,IF($L$4="圣武士",法师!AV49,IF($L$4="游侠",法师!BF49,IF($L$4="德鲁伊",法师!BP49,法师!BZ49)))))))</f>
        <v/>
      </c>
      <c r="R54" s="565"/>
      <c r="S54" s="565"/>
      <c r="T54" s="565"/>
      <c r="U54" s="50"/>
      <c r="V54" s="26"/>
    </row>
    <row r="55" spans="2:22" s="25" customFormat="1" ht="35" customHeight="1" x14ac:dyDescent="0.25">
      <c r="B55" s="27"/>
      <c r="C55" s="27"/>
      <c r="D55" s="27"/>
      <c r="E55" s="27"/>
      <c r="F55" s="27"/>
      <c r="G55" s="27"/>
      <c r="H55" s="27"/>
      <c r="I55" s="27"/>
      <c r="J55" s="27"/>
      <c r="K55" s="27"/>
      <c r="L55" s="41"/>
      <c r="M55" s="564" t="str">
        <f>IF($L$4="法师",法师!I50,IF($L$4="术士",法师!S50,IF($L$4="邪术师",法师!AC50,IF($L$4="牧师",法师!AM50,IF($L$4="圣武士",法师!AW50,IF($L$4="游侠",法师!BG50,IF($L$4="德鲁伊",法师!BQ50,法师!CA50)))))))</f>
        <v/>
      </c>
      <c r="N55" s="564"/>
      <c r="O55" s="564"/>
      <c r="P55" s="564"/>
      <c r="Q55" s="565" t="str">
        <f>IF($L$4="法师",法师!H50,IF($L$4="术士",法师!R50,IF($L$4="邪术师",法师!AB50,IF($L$4="牧师",法师!AL50,IF($L$4="圣武士",法师!AV50,IF($L$4="游侠",法师!BF50,IF($L$4="德鲁伊",法师!BP50,法师!BZ50)))))))</f>
        <v/>
      </c>
      <c r="R55" s="565"/>
      <c r="S55" s="565"/>
      <c r="T55" s="565"/>
      <c r="U55" s="50"/>
      <c r="V55" s="26"/>
    </row>
    <row r="56" spans="2:22" s="25" customFormat="1" ht="35" customHeight="1" x14ac:dyDescent="0.25">
      <c r="B56" s="27"/>
      <c r="C56" s="27"/>
      <c r="D56" s="27"/>
      <c r="E56" s="27"/>
      <c r="F56" s="27"/>
      <c r="G56" s="27"/>
      <c r="H56" s="27"/>
      <c r="I56" s="27"/>
      <c r="J56" s="27"/>
      <c r="K56" s="27"/>
      <c r="L56" s="41"/>
      <c r="M56" s="564" t="str">
        <f>IF($L$4="法师",法师!I51,IF($L$4="术士",法师!S51,IF($L$4="邪术师",法师!AC51,IF($L$4="牧师",法师!AM51,IF($L$4="圣武士",法师!AW51,IF($L$4="游侠",法师!BG51,IF($L$4="德鲁伊",法师!BQ51,法师!CA51)))))))</f>
        <v/>
      </c>
      <c r="N56" s="564"/>
      <c r="O56" s="564"/>
      <c r="P56" s="564"/>
      <c r="Q56" s="565" t="str">
        <f>IF($L$4="法师",法师!H51,IF($L$4="术士",法师!R51,IF($L$4="邪术师",法师!AB51,IF($L$4="牧师",法师!AL51,IF($L$4="圣武士",法师!AV51,IF($L$4="游侠",法师!BF51,IF($L$4="德鲁伊",法师!BP51,法师!BZ51)))))))</f>
        <v/>
      </c>
      <c r="R56" s="565"/>
      <c r="S56" s="565"/>
      <c r="T56" s="565"/>
      <c r="U56" s="50"/>
      <c r="V56" s="26"/>
    </row>
    <row r="57" spans="2:22" s="25" customFormat="1" ht="35" customHeight="1" x14ac:dyDescent="0.25">
      <c r="B57" s="27"/>
      <c r="C57" s="27"/>
      <c r="D57" s="27"/>
      <c r="E57" s="27"/>
      <c r="F57" s="27"/>
      <c r="G57" s="27"/>
      <c r="H57" s="27"/>
      <c r="I57" s="27"/>
      <c r="J57" s="27"/>
      <c r="K57" s="27"/>
      <c r="L57" s="41"/>
      <c r="M57" s="564" t="str">
        <f>IF($L$4="法师",法师!I52,IF($L$4="术士",法师!S52,IF($L$4="邪术师",法师!AC52,IF($L$4="牧师",法师!AM52,IF($L$4="圣武士",法师!AW52,IF($L$4="游侠",法师!BG52,IF($L$4="德鲁伊",法师!BQ52,法师!CA52)))))))</f>
        <v/>
      </c>
      <c r="N57" s="564"/>
      <c r="O57" s="564"/>
      <c r="P57" s="564"/>
      <c r="Q57" s="565" t="str">
        <f>IF($L$4="法师",法师!H52,IF($L$4="术士",法师!R52,IF($L$4="邪术师",法师!AB52,IF($L$4="牧师",法师!AL52,IF($L$4="圣武士",法师!AV52,IF($L$4="游侠",法师!BF52,IF($L$4="德鲁伊",法师!BP52,法师!BZ52)))))))</f>
        <v/>
      </c>
      <c r="R57" s="565"/>
      <c r="S57" s="565"/>
      <c r="T57" s="565"/>
      <c r="U57" s="50"/>
      <c r="V57" s="26"/>
    </row>
    <row r="58" spans="2:22" s="25" customFormat="1" ht="35" customHeight="1" x14ac:dyDescent="0.25">
      <c r="B58" s="27"/>
      <c r="C58" s="27"/>
      <c r="D58" s="27"/>
      <c r="E58" s="27"/>
      <c r="F58" s="27"/>
      <c r="G58" s="27"/>
      <c r="H58" s="27"/>
      <c r="I58" s="27"/>
      <c r="J58" s="27"/>
      <c r="K58" s="27"/>
      <c r="L58" s="41"/>
      <c r="M58" s="564" t="str">
        <f>IF($L$4="法师",法师!I53,IF($L$4="术士",法师!S53,IF($L$4="邪术师",法师!AC53,IF($L$4="牧师",法师!AM53,IF($L$4="圣武士",法师!AW53,IF($L$4="游侠",法师!BG53,IF($L$4="德鲁伊",法师!BQ53,法师!CA53)))))))</f>
        <v/>
      </c>
      <c r="N58" s="564"/>
      <c r="O58" s="564"/>
      <c r="P58" s="564"/>
      <c r="Q58" s="565" t="str">
        <f>IF($L$4="法师",法师!H53,IF($L$4="术士",法师!R53,IF($L$4="邪术师",法师!AB53,IF($L$4="牧师",法师!AL53,IF($L$4="圣武士",法师!AV53,IF($L$4="游侠",法师!BF53,IF($L$4="德鲁伊",法师!BP53,法师!BZ53)))))))</f>
        <v/>
      </c>
      <c r="R58" s="565"/>
      <c r="S58" s="565"/>
      <c r="T58" s="565"/>
      <c r="U58" s="50"/>
      <c r="V58" s="26"/>
    </row>
    <row r="59" spans="2:22" s="25" customFormat="1" ht="35" customHeight="1" x14ac:dyDescent="0.25">
      <c r="B59" s="27"/>
      <c r="C59" s="27"/>
      <c r="D59" s="27"/>
      <c r="E59" s="27"/>
      <c r="F59" s="27"/>
      <c r="G59" s="27"/>
      <c r="H59" s="27"/>
      <c r="I59" s="27"/>
      <c r="J59" s="27"/>
      <c r="K59" s="27"/>
      <c r="L59" s="41"/>
      <c r="M59" s="564" t="str">
        <f>IF($L$4="法师",法师!I54,IF($L$4="术士",法师!S54,IF($L$4="邪术师",法师!AC54,IF($L$4="牧师",法师!AM54,IF($L$4="圣武士",法师!AW54,IF($L$4="游侠",法师!BG54,IF($L$4="德鲁伊",法师!BQ54,法师!CA54)))))))</f>
        <v/>
      </c>
      <c r="N59" s="564"/>
      <c r="O59" s="564"/>
      <c r="P59" s="564"/>
      <c r="Q59" s="565" t="str">
        <f>IF($L$4="法师",法师!H54,IF($L$4="术士",法师!R54,IF($L$4="邪术师",法师!AB54,IF($L$4="牧师",法师!AL54,IF($L$4="圣武士",法师!AV54,IF($L$4="游侠",法师!BF54,IF($L$4="德鲁伊",法师!BP54,法师!BZ54)))))))</f>
        <v/>
      </c>
      <c r="R59" s="565"/>
      <c r="S59" s="565"/>
      <c r="T59" s="565"/>
      <c r="U59" s="50"/>
      <c r="V59" s="26"/>
    </row>
    <row r="60" spans="2:22" s="25" customFormat="1" ht="35" customHeight="1" x14ac:dyDescent="0.25">
      <c r="B60" s="27"/>
      <c r="C60" s="27"/>
      <c r="D60" s="27"/>
      <c r="E60" s="27"/>
      <c r="F60" s="27"/>
      <c r="G60" s="27"/>
      <c r="H60" s="27"/>
      <c r="I60" s="27"/>
      <c r="J60" s="27"/>
      <c r="K60" s="27"/>
      <c r="L60" s="41"/>
      <c r="M60" s="564" t="str">
        <f>IF($L$4="法师",法师!I55,IF($L$4="术士",法师!S55,IF($L$4="邪术师",法师!AC55,IF($L$4="牧师",法师!AM55,IF($L$4="圣武士",法师!AW55,IF($L$4="游侠",法师!BG55,IF($L$4="德鲁伊",法师!BQ55,法师!CA55)))))))</f>
        <v/>
      </c>
      <c r="N60" s="564"/>
      <c r="O60" s="564"/>
      <c r="P60" s="564"/>
      <c r="Q60" s="565" t="str">
        <f>IF($L$4="法师",法师!H55,IF($L$4="术士",法师!R55,IF($L$4="邪术师",法师!AB55,IF($L$4="牧师",法师!AL55,IF($L$4="圣武士",法师!AV55,IF($L$4="游侠",法师!BF55,IF($L$4="德鲁伊",法师!BP55,法师!BZ55)))))))</f>
        <v/>
      </c>
      <c r="R60" s="565"/>
      <c r="S60" s="565"/>
      <c r="T60" s="565"/>
      <c r="U60" s="50"/>
      <c r="V60" s="26"/>
    </row>
    <row r="61" spans="2:22" s="25" customFormat="1" ht="35" customHeight="1" x14ac:dyDescent="0.25">
      <c r="B61" s="27"/>
      <c r="C61" s="27"/>
      <c r="D61" s="27"/>
      <c r="E61" s="27"/>
      <c r="F61" s="27"/>
      <c r="G61" s="27"/>
      <c r="H61" s="27"/>
      <c r="I61" s="27"/>
      <c r="J61" s="27"/>
      <c r="K61" s="27"/>
      <c r="L61" s="41"/>
      <c r="M61" s="564" t="str">
        <f>IF($L$4="法师",法师!I56,IF($L$4="术士",法师!S56,IF($L$4="邪术师",法师!AC56,IF($L$4="牧师",法师!AM56,IF($L$4="圣武士",法师!AW56,IF($L$4="游侠",法师!BG56,IF($L$4="德鲁伊",法师!BQ56,法师!CA56)))))))</f>
        <v/>
      </c>
      <c r="N61" s="564"/>
      <c r="O61" s="564"/>
      <c r="P61" s="564"/>
      <c r="Q61" s="565" t="str">
        <f>IF($L$4="法师",法师!H56,IF($L$4="术士",法师!R56,IF($L$4="邪术师",法师!AB56,IF($L$4="牧师",法师!AL56,IF($L$4="圣武士",法师!AV56,IF($L$4="游侠",法师!BF56,IF($L$4="德鲁伊",法师!BP56,法师!BZ56)))))))</f>
        <v/>
      </c>
      <c r="R61" s="565"/>
      <c r="S61" s="565"/>
      <c r="T61" s="565"/>
      <c r="U61" s="50"/>
      <c r="V61" s="26"/>
    </row>
    <row r="62" spans="2:22" s="25" customFormat="1" ht="35" customHeight="1" x14ac:dyDescent="0.25">
      <c r="B62" s="27"/>
      <c r="C62" s="27"/>
      <c r="D62" s="27"/>
      <c r="E62" s="27"/>
      <c r="F62" s="27"/>
      <c r="G62" s="27"/>
      <c r="H62" s="27"/>
      <c r="I62" s="27"/>
      <c r="J62" s="27"/>
      <c r="K62" s="27"/>
      <c r="L62" s="41"/>
      <c r="M62" s="564" t="str">
        <f>IF($L$4="法师",法师!I57,IF($L$4="术士",法师!S57,IF($L$4="邪术师",法师!AC57,IF($L$4="牧师",法师!AM57,IF($L$4="圣武士",法师!AW57,IF($L$4="游侠",法师!BG57,IF($L$4="德鲁伊",法师!BQ57,法师!CA57)))))))</f>
        <v/>
      </c>
      <c r="N62" s="564"/>
      <c r="O62" s="564"/>
      <c r="P62" s="564"/>
      <c r="Q62" s="565" t="str">
        <f>IF($L$4="法师",法师!H57,IF($L$4="术士",法师!R57,IF($L$4="邪术师",法师!AB57,IF($L$4="牧师",法师!AL57,IF($L$4="圣武士",法师!AV57,IF($L$4="游侠",法师!BF57,IF($L$4="德鲁伊",法师!BP57,法师!BZ57)))))))</f>
        <v/>
      </c>
      <c r="R62" s="565"/>
      <c r="S62" s="565"/>
      <c r="T62" s="565"/>
      <c r="U62" s="50"/>
      <c r="V62" s="26"/>
    </row>
    <row r="63" spans="2:22" ht="20" customHeight="1" x14ac:dyDescent="0.25">
      <c r="B63" s="27"/>
      <c r="C63" s="28"/>
      <c r="D63" s="28"/>
      <c r="E63" s="28"/>
      <c r="F63" s="28"/>
      <c r="G63" s="28"/>
      <c r="H63" s="28"/>
      <c r="I63" s="28"/>
      <c r="J63" s="28"/>
      <c r="K63" s="28"/>
      <c r="L63" s="38"/>
      <c r="M63" s="42" t="str">
        <f>IF($L$4="法师",法师!I52,IF($L$4="术士",法师!R52,IF($L$4="邪术师",法师!Z52,IF($L$4="牧师",法师!AK52,IF($L$4="圣武士",法师!AV52,IF($L$4="游侠",法师!BD52,IF($L$4="德鲁伊",法师!BN52,法师!BZ52)))))))</f>
        <v/>
      </c>
      <c r="N63" s="43"/>
      <c r="O63" s="43"/>
      <c r="P63" s="43"/>
      <c r="Q63" s="43"/>
      <c r="R63" s="43"/>
      <c r="S63" s="43"/>
      <c r="T63" s="43"/>
      <c r="U63" s="39"/>
    </row>
    <row r="65" spans="1:31" ht="25.5" x14ac:dyDescent="0.25">
      <c r="H65" s="36"/>
      <c r="I65" s="25"/>
      <c r="J65" s="25"/>
      <c r="K65" s="52"/>
      <c r="L65" s="53"/>
      <c r="M65" s="53"/>
      <c r="N65" s="54"/>
      <c r="O65" s="55"/>
      <c r="P65" s="55"/>
      <c r="Q65" s="55"/>
      <c r="R65" s="55"/>
      <c r="S65" s="55"/>
      <c r="T65" s="67"/>
      <c r="V65" s="25"/>
    </row>
    <row r="66" spans="1:31" ht="29" x14ac:dyDescent="0.8">
      <c r="H66" s="34"/>
      <c r="I66" s="52"/>
      <c r="J66" s="56"/>
      <c r="K66" s="25"/>
      <c r="L66" s="25"/>
      <c r="M66" s="57"/>
      <c r="N66" s="55"/>
      <c r="O66" s="55"/>
      <c r="P66" s="55"/>
      <c r="Q66" s="56"/>
      <c r="R66" s="566" t="str">
        <f>VLOOKUP(M67,列表!B2:M557,12,FALSE)</f>
        <v>Detect Thoughts</v>
      </c>
      <c r="S66" s="566"/>
      <c r="T66" s="566"/>
      <c r="U66" s="68"/>
      <c r="W66" s="69"/>
      <c r="X66" s="69"/>
      <c r="Y66" s="69"/>
      <c r="Z66" s="69"/>
      <c r="AA66" s="69"/>
      <c r="AB66" s="69"/>
      <c r="AC66" s="69"/>
      <c r="AD66" s="69"/>
      <c r="AE66" s="69"/>
    </row>
    <row r="67" spans="1:31" ht="25.5" x14ac:dyDescent="0.45">
      <c r="H67" s="34"/>
      <c r="I67" s="58"/>
      <c r="J67" s="526" t="s">
        <v>3709</v>
      </c>
      <c r="K67" s="527"/>
      <c r="L67" s="59"/>
      <c r="M67" s="549" t="str">
        <f>IF(D36=VLOOKUP(D36,列表!$B$2:$L$557,11,FALSE),D36,"你查你马呢？")</f>
        <v>侦测思想</v>
      </c>
      <c r="N67" s="549"/>
      <c r="O67" s="549"/>
      <c r="P67" s="549"/>
      <c r="Q67" s="549"/>
      <c r="R67" s="549"/>
      <c r="S67" s="549"/>
      <c r="T67" s="549"/>
      <c r="U67" s="59"/>
      <c r="W67" s="69"/>
      <c r="X67" s="69"/>
      <c r="Y67" s="69"/>
      <c r="Z67" s="69"/>
      <c r="AA67" s="69"/>
      <c r="AB67" s="69"/>
      <c r="AC67" s="69"/>
      <c r="AD67" s="69"/>
      <c r="AE67" s="69"/>
    </row>
    <row r="68" spans="1:31" ht="25.5" x14ac:dyDescent="0.25">
      <c r="H68" s="28"/>
      <c r="I68" s="58"/>
      <c r="J68" s="528"/>
      <c r="K68" s="529"/>
      <c r="L68" s="59"/>
      <c r="M68" s="549"/>
      <c r="N68" s="549"/>
      <c r="O68" s="549"/>
      <c r="P68" s="549"/>
      <c r="Q68" s="549"/>
      <c r="R68" s="549"/>
      <c r="S68" s="549"/>
      <c r="T68" s="549"/>
      <c r="U68" s="59"/>
      <c r="W68" s="69"/>
      <c r="X68" s="69"/>
      <c r="Y68" s="69"/>
      <c r="Z68" s="69"/>
      <c r="AA68" s="69"/>
      <c r="AB68" s="69"/>
      <c r="AC68" s="69"/>
      <c r="AD68" s="69"/>
      <c r="AE68" s="69"/>
    </row>
    <row r="69" spans="1:31" ht="25.5" x14ac:dyDescent="0.25">
      <c r="H69" s="27"/>
      <c r="I69" s="559"/>
      <c r="J69" s="528"/>
      <c r="K69" s="529"/>
      <c r="L69" s="533"/>
      <c r="M69" s="549"/>
      <c r="N69" s="549"/>
      <c r="O69" s="549"/>
      <c r="P69" s="549"/>
      <c r="Q69" s="549"/>
      <c r="R69" s="549"/>
      <c r="S69" s="549"/>
      <c r="T69" s="549"/>
      <c r="U69" s="59"/>
      <c r="W69" s="69"/>
      <c r="X69" s="69"/>
      <c r="Y69" s="69"/>
      <c r="Z69" s="69"/>
      <c r="AA69" s="69"/>
      <c r="AB69" s="69"/>
      <c r="AC69" s="69"/>
      <c r="AD69" s="69"/>
      <c r="AE69" s="69"/>
    </row>
    <row r="70" spans="1:31" ht="25.5" x14ac:dyDescent="0.25">
      <c r="H70" s="27"/>
      <c r="I70" s="559"/>
      <c r="J70" s="59"/>
      <c r="K70" s="61"/>
      <c r="L70" s="533"/>
      <c r="M70" s="549"/>
      <c r="N70" s="549"/>
      <c r="O70" s="549"/>
      <c r="P70" s="549"/>
      <c r="Q70" s="549"/>
      <c r="R70" s="549"/>
      <c r="S70" s="549"/>
      <c r="T70" s="549"/>
      <c r="U70" s="59"/>
      <c r="W70" s="69"/>
      <c r="X70" s="69"/>
      <c r="Y70" s="69"/>
      <c r="Z70" s="69"/>
      <c r="AA70" s="69"/>
      <c r="AB70" s="69"/>
      <c r="AC70" s="69"/>
      <c r="AD70" s="69"/>
      <c r="AE70" s="69"/>
    </row>
    <row r="71" spans="1:31" ht="25.5" x14ac:dyDescent="0.45">
      <c r="H71" s="34"/>
      <c r="I71" s="25"/>
      <c r="J71" s="62"/>
      <c r="K71" s="58"/>
      <c r="L71" s="533"/>
      <c r="M71" s="549"/>
      <c r="N71" s="549"/>
      <c r="O71" s="549"/>
      <c r="P71" s="549"/>
      <c r="Q71" s="549"/>
      <c r="R71" s="549"/>
      <c r="S71" s="549"/>
      <c r="T71" s="549"/>
      <c r="U71" s="59"/>
      <c r="W71" s="69"/>
      <c r="X71" s="69"/>
      <c r="Y71" s="69"/>
      <c r="Z71" s="69"/>
      <c r="AA71" s="69"/>
      <c r="AB71" s="69"/>
      <c r="AC71" s="69"/>
      <c r="AD71" s="69"/>
      <c r="AE71" s="69"/>
    </row>
    <row r="72" spans="1:31" ht="25.5" x14ac:dyDescent="0.45">
      <c r="A72" s="51"/>
      <c r="H72" s="34"/>
      <c r="I72" s="25"/>
      <c r="J72" s="62"/>
      <c r="K72" s="62"/>
      <c r="L72" s="25"/>
      <c r="M72" s="550" t="str">
        <f>VLOOKUP(M67,列表!B2:M557,3,FALSE)</f>
        <v>诗人 术士 法师</v>
      </c>
      <c r="N72" s="550"/>
      <c r="O72" s="550"/>
      <c r="P72" s="551" t="str">
        <f>VLOOKUP(M67,列表!B2:M557,4,FALSE)</f>
        <v>2环/预言</v>
      </c>
      <c r="Q72" s="551"/>
      <c r="R72" s="551"/>
      <c r="S72" s="552" t="str">
        <f>VLOOKUP(M67,列表!B2:M557,2,FALSE)</f>
        <v>出自：PHB</v>
      </c>
      <c r="T72" s="552"/>
      <c r="U72" s="59"/>
      <c r="W72" s="69"/>
      <c r="X72" s="69"/>
      <c r="Y72" s="69"/>
      <c r="Z72" s="69"/>
      <c r="AA72" s="69"/>
      <c r="AB72" s="69"/>
      <c r="AC72" s="69"/>
      <c r="AD72" s="69"/>
      <c r="AE72" s="69"/>
    </row>
    <row r="73" spans="1:31" ht="25.5" x14ac:dyDescent="0.45">
      <c r="H73" s="34"/>
      <c r="I73" s="25"/>
      <c r="J73" s="62"/>
      <c r="K73" s="62"/>
      <c r="L73" s="25"/>
      <c r="M73" s="550"/>
      <c r="N73" s="550"/>
      <c r="O73" s="550"/>
      <c r="P73" s="551"/>
      <c r="Q73" s="551"/>
      <c r="R73" s="551"/>
      <c r="S73" s="552"/>
      <c r="T73" s="552"/>
      <c r="U73" s="59"/>
      <c r="W73" s="69"/>
      <c r="X73" s="69"/>
      <c r="Y73" s="69"/>
      <c r="Z73" s="69"/>
      <c r="AA73" s="69"/>
      <c r="AB73" s="69"/>
      <c r="AC73" s="69"/>
      <c r="AD73" s="69"/>
      <c r="AE73" s="69"/>
    </row>
    <row r="74" spans="1:31" ht="25.5" x14ac:dyDescent="0.45">
      <c r="H74" s="34"/>
      <c r="I74" s="25"/>
      <c r="J74" s="62"/>
      <c r="K74" s="62"/>
      <c r="L74" s="25"/>
      <c r="M74" s="553" t="s">
        <v>3710</v>
      </c>
      <c r="N74" s="553"/>
      <c r="O74" s="560" t="str">
        <f>VLOOKUP(M67,列表!B2:M557,5,FALSE)</f>
        <v>1动作</v>
      </c>
      <c r="P74" s="560"/>
      <c r="Q74" s="560"/>
      <c r="R74" s="560"/>
      <c r="S74" s="560"/>
      <c r="T74" s="560"/>
      <c r="U74" s="59"/>
      <c r="W74" s="69"/>
      <c r="X74" s="69"/>
      <c r="Y74" s="69"/>
      <c r="Z74" s="69"/>
      <c r="AA74" s="69"/>
      <c r="AB74" s="69"/>
      <c r="AC74" s="69"/>
      <c r="AD74" s="69"/>
      <c r="AE74" s="69"/>
    </row>
    <row r="75" spans="1:31" ht="25.5" x14ac:dyDescent="0.25">
      <c r="I75" s="25"/>
      <c r="J75" s="62"/>
      <c r="K75" s="62"/>
      <c r="L75" s="25"/>
      <c r="M75" s="553"/>
      <c r="N75" s="553"/>
      <c r="O75" s="560"/>
      <c r="P75" s="560"/>
      <c r="Q75" s="560"/>
      <c r="R75" s="560"/>
      <c r="S75" s="560"/>
      <c r="T75" s="560"/>
      <c r="U75" s="59"/>
      <c r="W75" s="69"/>
      <c r="X75" s="69"/>
      <c r="Y75" s="69"/>
      <c r="Z75" s="69"/>
      <c r="AA75" s="69"/>
      <c r="AB75" s="69"/>
      <c r="AC75" s="69"/>
      <c r="AD75" s="69"/>
      <c r="AE75" s="69"/>
    </row>
    <row r="76" spans="1:31" ht="25.5" x14ac:dyDescent="0.25">
      <c r="I76" s="25"/>
      <c r="J76" s="62"/>
      <c r="K76" s="62"/>
      <c r="L76" s="25"/>
      <c r="M76" s="553" t="s">
        <v>3711</v>
      </c>
      <c r="N76" s="553"/>
      <c r="O76" s="560" t="str">
        <f>VLOOKUP(M67,列表!B2:M557,6,FALSE)</f>
        <v>自身</v>
      </c>
      <c r="P76" s="560"/>
      <c r="Q76" s="560"/>
      <c r="R76" s="560"/>
      <c r="S76" s="560"/>
      <c r="T76" s="560"/>
      <c r="U76" s="59"/>
      <c r="W76" s="69"/>
      <c r="X76" s="69"/>
      <c r="Y76" s="69"/>
      <c r="Z76" s="69"/>
      <c r="AA76" s="69"/>
      <c r="AB76" s="69"/>
      <c r="AC76" s="69"/>
      <c r="AD76" s="69"/>
      <c r="AE76" s="69"/>
    </row>
    <row r="77" spans="1:31" ht="25.5" x14ac:dyDescent="0.25">
      <c r="I77" s="25"/>
      <c r="J77" s="62"/>
      <c r="K77" s="62"/>
      <c r="L77" s="25"/>
      <c r="M77" s="553"/>
      <c r="N77" s="553"/>
      <c r="O77" s="560"/>
      <c r="P77" s="560"/>
      <c r="Q77" s="560"/>
      <c r="R77" s="560"/>
      <c r="S77" s="560"/>
      <c r="T77" s="560"/>
      <c r="U77" s="59"/>
      <c r="W77" s="69"/>
      <c r="X77" s="69"/>
      <c r="Y77" s="69"/>
      <c r="Z77" s="69"/>
      <c r="AA77" s="69"/>
      <c r="AB77" s="69"/>
      <c r="AC77" s="69"/>
      <c r="AD77" s="69"/>
      <c r="AE77" s="69"/>
    </row>
    <row r="78" spans="1:31" ht="25.5" x14ac:dyDescent="0.25">
      <c r="I78" s="25"/>
      <c r="J78" s="62"/>
      <c r="K78" s="62"/>
      <c r="L78" s="25"/>
      <c r="M78" s="553" t="s">
        <v>3712</v>
      </c>
      <c r="N78" s="553"/>
      <c r="O78" s="560" t="str">
        <f>VLOOKUP(M67,列表!B2:M557,7,FALSE)</f>
        <v>V、S、M（一块铜片）</v>
      </c>
      <c r="P78" s="560"/>
      <c r="Q78" s="560"/>
      <c r="R78" s="560"/>
      <c r="S78" s="560"/>
      <c r="T78" s="560"/>
      <c r="U78" s="59"/>
      <c r="W78" s="69"/>
      <c r="X78" s="69"/>
      <c r="Y78" s="69"/>
      <c r="Z78" s="69"/>
      <c r="AA78" s="69"/>
      <c r="AB78" s="69"/>
      <c r="AC78" s="69"/>
      <c r="AD78" s="69"/>
      <c r="AE78" s="69"/>
    </row>
    <row r="79" spans="1:31" ht="25.5" x14ac:dyDescent="0.25">
      <c r="I79" s="25"/>
      <c r="J79" s="62"/>
      <c r="K79" s="62"/>
      <c r="L79" s="25"/>
      <c r="M79" s="553"/>
      <c r="N79" s="553"/>
      <c r="O79" s="560"/>
      <c r="P79" s="560"/>
      <c r="Q79" s="560"/>
      <c r="R79" s="560"/>
      <c r="S79" s="560"/>
      <c r="T79" s="560"/>
      <c r="U79" s="59"/>
      <c r="W79" s="69"/>
      <c r="X79" s="69"/>
      <c r="Y79" s="69"/>
      <c r="Z79" s="69"/>
      <c r="AA79" s="69"/>
      <c r="AB79" s="69"/>
      <c r="AC79" s="69"/>
      <c r="AD79" s="69"/>
      <c r="AE79" s="69"/>
    </row>
    <row r="80" spans="1:31" ht="25.5" x14ac:dyDescent="0.25">
      <c r="I80" s="25"/>
      <c r="J80" s="62"/>
      <c r="K80" s="62"/>
      <c r="L80" s="25"/>
      <c r="M80" s="561" t="s">
        <v>3713</v>
      </c>
      <c r="N80" s="561"/>
      <c r="O80" s="560" t="str">
        <f>VLOOKUP(M67,列表!B2:M557,8,FALSE)</f>
        <v>专注，至多1分钟</v>
      </c>
      <c r="P80" s="560"/>
      <c r="Q80" s="560"/>
      <c r="R80" s="560"/>
      <c r="S80" s="560"/>
      <c r="T80" s="560"/>
      <c r="U80" s="59"/>
      <c r="W80" s="69"/>
      <c r="X80" s="69"/>
      <c r="Y80" s="69"/>
      <c r="Z80" s="69"/>
      <c r="AA80" s="69"/>
      <c r="AB80" s="69"/>
      <c r="AC80" s="69"/>
      <c r="AD80" s="69"/>
      <c r="AE80" s="69"/>
    </row>
    <row r="81" spans="9:31" ht="25.5" x14ac:dyDescent="0.25">
      <c r="I81" s="25"/>
      <c r="J81" s="62"/>
      <c r="K81" s="62"/>
      <c r="L81" s="25"/>
      <c r="M81" s="561"/>
      <c r="N81" s="561"/>
      <c r="O81" s="560"/>
      <c r="P81" s="560"/>
      <c r="Q81" s="560"/>
      <c r="R81" s="560"/>
      <c r="S81" s="560"/>
      <c r="T81" s="560"/>
      <c r="U81" s="59"/>
      <c r="W81" s="69"/>
      <c r="X81" s="69"/>
      <c r="Y81" s="69"/>
      <c r="Z81" s="69"/>
      <c r="AA81" s="69"/>
      <c r="AB81" s="69"/>
      <c r="AC81" s="69"/>
      <c r="AD81" s="69"/>
      <c r="AE81" s="69"/>
    </row>
    <row r="82" spans="9:31" ht="25.5" x14ac:dyDescent="0.25">
      <c r="I82" s="25"/>
      <c r="J82" s="62"/>
      <c r="K82" s="62"/>
      <c r="L82" s="25"/>
      <c r="M82" s="63"/>
      <c r="N82" s="63"/>
      <c r="O82" s="63"/>
      <c r="P82" s="63"/>
      <c r="Q82" s="63"/>
      <c r="R82" s="63"/>
      <c r="S82" s="63"/>
      <c r="T82" s="63"/>
      <c r="U82" s="59"/>
      <c r="W82" s="69"/>
      <c r="X82" s="69"/>
      <c r="Y82" s="69"/>
      <c r="Z82" s="69"/>
      <c r="AA82" s="69"/>
      <c r="AB82" s="69"/>
      <c r="AC82" s="69"/>
      <c r="AD82" s="69"/>
      <c r="AE82" s="69"/>
    </row>
    <row r="83" spans="9:31" ht="25.5" x14ac:dyDescent="0.25">
      <c r="I83" s="25"/>
      <c r="J83" s="62"/>
      <c r="K83" s="62"/>
      <c r="L83" s="25"/>
      <c r="M83" s="537" t="str">
        <f>VLOOKUP(M67,列表!B2:M557,9,FALSE)</f>
        <v>你在法术持续时间内能读取特定生物的思想。你可以在施展法术时，或者在法术持续时间内以一个动作实现该效应。此时，受术生物必须身处你30 尺内并且能被你看见，而你必须对其集中注意力。如果该生物智力为3 或更低，或者不懂任何语言，则该生物不受影响。
你最初了解的是该生物的表面想法，一般就是其此刻正想着的东西。你可以使用动作继续深入一个生物的思想，也可以用动作转移读心的目标。如果你继续深入，则目标必须进行一次感知豁免。豁免失败时，你了解到他的逻辑推理（如果有的话）、情绪状态以及他头脑中的一些大事（比如忧虑、挚爱和仇恨的事物）。
豁免成功时，本法术终止。无论哪种情况，目标都会知道你正在窥探他的思想。除非你转移注意力到其他生物，否则他可以在其回合内使用动作进行一次智力检定，并与你的智力检定作对抗；生物胜出对抗时，法术终止。
向目标提问可以引导目标的思想历程，因此此法术在审讯中特别有效。
你还能用此法术侦测看不见的有思维生物。你可以在施展法术时，或者在法术持续时间内以一个动作实现该效应。此时，你可以搜寻30 尺内的思想。该法术可以穿透大部分障碍，但仍会被2 尺厚的石质，或2 寸厚的金属质，或一层薄铅质材料所阻隔。你无法侦测到智力为3 或更低的生物，也无法侦测不懂任何语言的生物。
以该方式侦测到一个生物后，你可以在法术持续时间内如上文所述的读取其思想。你甚至不需要看见该生物，但其必须在其30 尺内。</v>
      </c>
      <c r="N83" s="562"/>
      <c r="O83" s="562"/>
      <c r="P83" s="562"/>
      <c r="Q83" s="562"/>
      <c r="R83" s="562"/>
      <c r="S83" s="562"/>
      <c r="T83" s="562"/>
      <c r="U83" s="59"/>
      <c r="W83" s="69"/>
      <c r="X83" s="69"/>
      <c r="Y83" s="69"/>
      <c r="Z83" s="69"/>
      <c r="AA83" s="69"/>
      <c r="AB83" s="69"/>
      <c r="AC83" s="69"/>
      <c r="AD83" s="69"/>
      <c r="AE83" s="69"/>
    </row>
    <row r="84" spans="9:31" ht="25.5" x14ac:dyDescent="0.25">
      <c r="I84" s="25"/>
      <c r="J84" s="62"/>
      <c r="K84" s="62"/>
      <c r="L84" s="25"/>
      <c r="M84" s="562"/>
      <c r="N84" s="562"/>
      <c r="O84" s="562"/>
      <c r="P84" s="562"/>
      <c r="Q84" s="562"/>
      <c r="R84" s="562"/>
      <c r="S84" s="562"/>
      <c r="T84" s="562"/>
      <c r="U84" s="59"/>
      <c r="W84" s="69"/>
      <c r="X84" s="69"/>
      <c r="Y84" s="69"/>
      <c r="Z84" s="69"/>
      <c r="AA84" s="69"/>
      <c r="AB84" s="69"/>
      <c r="AC84" s="69"/>
      <c r="AD84" s="69"/>
      <c r="AE84" s="69"/>
    </row>
    <row r="85" spans="9:31" ht="25.5" x14ac:dyDescent="0.25">
      <c r="I85" s="25"/>
      <c r="J85" s="62"/>
      <c r="K85" s="62"/>
      <c r="L85" s="25"/>
      <c r="M85" s="562"/>
      <c r="N85" s="562"/>
      <c r="O85" s="562"/>
      <c r="P85" s="562"/>
      <c r="Q85" s="562"/>
      <c r="R85" s="562"/>
      <c r="S85" s="562"/>
      <c r="T85" s="562"/>
      <c r="U85" s="59"/>
      <c r="W85" s="69"/>
      <c r="X85" s="69"/>
      <c r="Y85" s="69"/>
      <c r="Z85" s="69"/>
      <c r="AA85" s="69"/>
      <c r="AB85" s="69"/>
      <c r="AC85" s="69"/>
      <c r="AD85" s="69"/>
      <c r="AE85" s="69"/>
    </row>
    <row r="86" spans="9:31" ht="25.5" x14ac:dyDescent="0.25">
      <c r="I86" s="25"/>
      <c r="J86" s="64"/>
      <c r="K86" s="62"/>
      <c r="L86" s="25"/>
      <c r="M86" s="562"/>
      <c r="N86" s="562"/>
      <c r="O86" s="562"/>
      <c r="P86" s="562"/>
      <c r="Q86" s="562"/>
      <c r="R86" s="562"/>
      <c r="S86" s="562"/>
      <c r="T86" s="562"/>
      <c r="U86" s="59"/>
      <c r="W86" s="69"/>
      <c r="X86" s="69"/>
      <c r="Y86" s="69"/>
      <c r="Z86" s="69"/>
      <c r="AA86" s="69"/>
      <c r="AB86" s="69"/>
      <c r="AC86" s="69"/>
      <c r="AD86" s="69"/>
      <c r="AE86" s="69"/>
    </row>
    <row r="87" spans="9:31" ht="25.5" x14ac:dyDescent="0.25">
      <c r="I87" s="25"/>
      <c r="J87" s="25"/>
      <c r="K87" s="62"/>
      <c r="L87" s="25"/>
      <c r="M87" s="562"/>
      <c r="N87" s="562"/>
      <c r="O87" s="562"/>
      <c r="P87" s="562"/>
      <c r="Q87" s="562"/>
      <c r="R87" s="562"/>
      <c r="S87" s="562"/>
      <c r="T87" s="562"/>
      <c r="U87" s="59"/>
      <c r="W87" s="69"/>
      <c r="X87" s="69"/>
      <c r="Y87" s="69"/>
      <c r="Z87" s="69"/>
      <c r="AA87" s="69"/>
      <c r="AB87" s="69"/>
      <c r="AC87" s="69"/>
      <c r="AD87" s="69"/>
      <c r="AE87" s="69"/>
    </row>
    <row r="88" spans="9:31" ht="25.5" x14ac:dyDescent="0.25">
      <c r="I88" s="25"/>
      <c r="J88" s="25"/>
      <c r="K88" s="62"/>
      <c r="L88" s="25"/>
      <c r="M88" s="562"/>
      <c r="N88" s="562"/>
      <c r="O88" s="562"/>
      <c r="P88" s="562"/>
      <c r="Q88" s="562"/>
      <c r="R88" s="562"/>
      <c r="S88" s="562"/>
      <c r="T88" s="562"/>
      <c r="U88" s="59"/>
      <c r="W88" s="69"/>
      <c r="X88" s="69"/>
      <c r="Y88" s="69"/>
      <c r="Z88" s="69"/>
      <c r="AA88" s="69"/>
      <c r="AB88" s="69"/>
      <c r="AC88" s="69"/>
      <c r="AD88" s="69"/>
      <c r="AE88" s="69"/>
    </row>
    <row r="89" spans="9:31" ht="25.5" x14ac:dyDescent="0.25">
      <c r="I89" s="25"/>
      <c r="J89" s="25"/>
      <c r="K89" s="62"/>
      <c r="L89" s="25"/>
      <c r="M89" s="562"/>
      <c r="N89" s="562"/>
      <c r="O89" s="562"/>
      <c r="P89" s="562"/>
      <c r="Q89" s="562"/>
      <c r="R89" s="562"/>
      <c r="S89" s="562"/>
      <c r="T89" s="562"/>
      <c r="U89" s="59"/>
      <c r="W89" s="69"/>
      <c r="X89" s="69"/>
      <c r="Y89" s="69"/>
      <c r="Z89" s="69"/>
      <c r="AA89" s="69"/>
      <c r="AB89" s="69"/>
      <c r="AC89" s="69"/>
      <c r="AD89" s="69"/>
      <c r="AE89" s="69"/>
    </row>
    <row r="90" spans="9:31" ht="25.5" x14ac:dyDescent="0.25">
      <c r="I90" s="25"/>
      <c r="J90" s="25"/>
      <c r="K90" s="62"/>
      <c r="L90" s="25"/>
      <c r="M90" s="562"/>
      <c r="N90" s="562"/>
      <c r="O90" s="562"/>
      <c r="P90" s="562"/>
      <c r="Q90" s="562"/>
      <c r="R90" s="562"/>
      <c r="S90" s="562"/>
      <c r="T90" s="562"/>
      <c r="U90" s="59"/>
      <c r="W90" s="69"/>
      <c r="X90" s="69"/>
      <c r="Y90" s="69"/>
      <c r="Z90" s="69"/>
      <c r="AA90" s="69"/>
      <c r="AB90" s="69"/>
      <c r="AC90" s="69"/>
      <c r="AD90" s="69"/>
      <c r="AE90" s="69"/>
    </row>
    <row r="91" spans="9:31" ht="25.5" x14ac:dyDescent="0.25">
      <c r="I91" s="25"/>
      <c r="J91" s="25"/>
      <c r="K91" s="62"/>
      <c r="L91" s="25"/>
      <c r="M91" s="562"/>
      <c r="N91" s="562"/>
      <c r="O91" s="562"/>
      <c r="P91" s="562"/>
      <c r="Q91" s="562"/>
      <c r="R91" s="562"/>
      <c r="S91" s="562"/>
      <c r="T91" s="562"/>
      <c r="U91" s="59"/>
      <c r="W91" s="69"/>
      <c r="X91" s="69"/>
      <c r="Y91" s="69"/>
      <c r="Z91" s="69"/>
      <c r="AA91" s="69"/>
      <c r="AB91" s="69"/>
      <c r="AC91" s="69"/>
      <c r="AD91" s="69"/>
      <c r="AE91" s="69"/>
    </row>
    <row r="92" spans="9:31" ht="25.5" x14ac:dyDescent="0.25">
      <c r="I92" s="25"/>
      <c r="J92" s="25"/>
      <c r="K92" s="62"/>
      <c r="L92" s="25"/>
      <c r="M92" s="562"/>
      <c r="N92" s="562"/>
      <c r="O92" s="562"/>
      <c r="P92" s="562"/>
      <c r="Q92" s="562"/>
      <c r="R92" s="562"/>
      <c r="S92" s="562"/>
      <c r="T92" s="562"/>
      <c r="U92" s="59"/>
      <c r="W92" s="69"/>
      <c r="X92" s="69"/>
      <c r="Y92" s="69"/>
      <c r="Z92" s="69"/>
      <c r="AA92" s="69"/>
      <c r="AB92" s="69"/>
      <c r="AC92" s="69"/>
      <c r="AD92" s="69"/>
      <c r="AE92" s="69"/>
    </row>
    <row r="93" spans="9:31" ht="25.5" x14ac:dyDescent="0.25">
      <c r="I93" s="25"/>
      <c r="J93" s="25"/>
      <c r="K93" s="62"/>
      <c r="L93" s="25"/>
      <c r="M93" s="562"/>
      <c r="N93" s="562"/>
      <c r="O93" s="562"/>
      <c r="P93" s="562"/>
      <c r="Q93" s="562"/>
      <c r="R93" s="562"/>
      <c r="S93" s="562"/>
      <c r="T93" s="562"/>
      <c r="U93" s="59"/>
      <c r="W93" s="69"/>
      <c r="X93" s="69"/>
      <c r="Y93" s="69"/>
      <c r="Z93" s="69"/>
      <c r="AA93" s="69"/>
      <c r="AB93" s="69"/>
      <c r="AC93" s="69"/>
      <c r="AD93" s="69"/>
      <c r="AE93" s="69"/>
    </row>
    <row r="94" spans="9:31" ht="25.5" x14ac:dyDescent="0.25">
      <c r="I94" s="25"/>
      <c r="J94" s="25"/>
      <c r="K94" s="62"/>
      <c r="L94" s="25"/>
      <c r="M94" s="562"/>
      <c r="N94" s="562"/>
      <c r="O94" s="562"/>
      <c r="P94" s="562"/>
      <c r="Q94" s="562"/>
      <c r="R94" s="562"/>
      <c r="S94" s="562"/>
      <c r="T94" s="562"/>
      <c r="U94" s="59"/>
      <c r="W94" s="69"/>
      <c r="X94" s="69"/>
      <c r="Y94" s="69"/>
      <c r="Z94" s="69"/>
      <c r="AA94" s="69"/>
      <c r="AB94" s="69"/>
      <c r="AC94" s="69"/>
      <c r="AD94" s="69"/>
      <c r="AE94" s="69"/>
    </row>
    <row r="95" spans="9:31" ht="25.5" x14ac:dyDescent="0.25">
      <c r="I95" s="25"/>
      <c r="J95" s="25"/>
      <c r="K95" s="62"/>
      <c r="L95" s="25"/>
      <c r="M95" s="562"/>
      <c r="N95" s="562"/>
      <c r="O95" s="562"/>
      <c r="P95" s="562"/>
      <c r="Q95" s="562"/>
      <c r="R95" s="562"/>
      <c r="S95" s="562"/>
      <c r="T95" s="562"/>
      <c r="U95" s="59"/>
      <c r="W95" s="69"/>
      <c r="X95" s="69"/>
      <c r="Y95" s="69"/>
      <c r="Z95" s="69"/>
      <c r="AA95" s="69"/>
      <c r="AB95" s="69"/>
      <c r="AC95" s="69"/>
      <c r="AD95" s="69"/>
      <c r="AE95" s="69"/>
    </row>
    <row r="96" spans="9:31" ht="25.5" x14ac:dyDescent="0.25">
      <c r="I96" s="25"/>
      <c r="J96" s="25"/>
      <c r="K96" s="62"/>
      <c r="L96" s="25"/>
      <c r="M96" s="562"/>
      <c r="N96" s="562"/>
      <c r="O96" s="562"/>
      <c r="P96" s="562"/>
      <c r="Q96" s="562"/>
      <c r="R96" s="562"/>
      <c r="S96" s="562"/>
      <c r="T96" s="562"/>
      <c r="U96" s="59"/>
      <c r="W96" s="69"/>
      <c r="X96" s="69"/>
      <c r="Y96" s="69"/>
      <c r="Z96" s="69"/>
      <c r="AA96" s="69"/>
      <c r="AB96" s="69"/>
      <c r="AC96" s="69"/>
      <c r="AD96" s="69"/>
      <c r="AE96" s="69"/>
    </row>
    <row r="97" spans="9:31" ht="25.5" x14ac:dyDescent="0.25">
      <c r="I97" s="25"/>
      <c r="J97" s="25"/>
      <c r="K97" s="62"/>
      <c r="L97" s="25"/>
      <c r="M97" s="562"/>
      <c r="N97" s="562"/>
      <c r="O97" s="562"/>
      <c r="P97" s="562"/>
      <c r="Q97" s="562"/>
      <c r="R97" s="562"/>
      <c r="S97" s="562"/>
      <c r="T97" s="562"/>
      <c r="U97" s="59"/>
      <c r="W97" s="69"/>
      <c r="X97" s="69"/>
      <c r="Y97" s="69"/>
      <c r="Z97" s="69"/>
      <c r="AA97" s="69"/>
      <c r="AB97" s="69"/>
      <c r="AC97" s="69"/>
      <c r="AD97" s="69"/>
      <c r="AE97" s="69"/>
    </row>
    <row r="98" spans="9:31" ht="25.5" x14ac:dyDescent="0.25">
      <c r="I98" s="25"/>
      <c r="J98" s="25"/>
      <c r="K98" s="62"/>
      <c r="L98" s="25"/>
      <c r="M98" s="562"/>
      <c r="N98" s="562"/>
      <c r="O98" s="562"/>
      <c r="P98" s="562"/>
      <c r="Q98" s="562"/>
      <c r="R98" s="562"/>
      <c r="S98" s="562"/>
      <c r="T98" s="562"/>
      <c r="U98" s="59"/>
      <c r="W98" s="69"/>
      <c r="X98" s="69"/>
      <c r="Y98" s="69"/>
      <c r="Z98" s="69"/>
      <c r="AA98" s="69"/>
      <c r="AB98" s="69"/>
      <c r="AC98" s="69"/>
      <c r="AD98" s="69"/>
      <c r="AE98" s="69"/>
    </row>
    <row r="99" spans="9:31" ht="25.5" x14ac:dyDescent="0.25">
      <c r="I99" s="25"/>
      <c r="J99" s="25"/>
      <c r="K99" s="62"/>
      <c r="L99" s="25"/>
      <c r="M99" s="562"/>
      <c r="N99" s="562"/>
      <c r="O99" s="562"/>
      <c r="P99" s="562"/>
      <c r="Q99" s="562"/>
      <c r="R99" s="562"/>
      <c r="S99" s="562"/>
      <c r="T99" s="562"/>
      <c r="U99" s="59"/>
      <c r="W99" s="69"/>
      <c r="X99" s="69"/>
      <c r="Y99" s="69"/>
      <c r="Z99" s="69"/>
      <c r="AA99" s="69"/>
      <c r="AB99" s="69"/>
      <c r="AC99" s="69"/>
      <c r="AD99" s="69"/>
      <c r="AE99" s="69"/>
    </row>
    <row r="100" spans="9:31" ht="25.5" x14ac:dyDescent="0.25">
      <c r="I100" s="25"/>
      <c r="J100" s="25"/>
      <c r="K100" s="62"/>
      <c r="L100" s="25"/>
      <c r="M100" s="562"/>
      <c r="N100" s="562"/>
      <c r="O100" s="562"/>
      <c r="P100" s="562"/>
      <c r="Q100" s="562"/>
      <c r="R100" s="562"/>
      <c r="S100" s="562"/>
      <c r="T100" s="562"/>
      <c r="U100" s="59"/>
      <c r="W100" s="69"/>
      <c r="X100" s="69"/>
      <c r="Y100" s="69"/>
      <c r="Z100" s="69"/>
      <c r="AA100" s="69"/>
      <c r="AB100" s="69"/>
      <c r="AC100" s="69"/>
      <c r="AD100" s="69"/>
      <c r="AE100" s="69"/>
    </row>
    <row r="101" spans="9:31" ht="25.5" x14ac:dyDescent="0.25">
      <c r="I101" s="25"/>
      <c r="J101" s="25"/>
      <c r="K101" s="62"/>
      <c r="L101" s="25"/>
      <c r="M101" s="562"/>
      <c r="N101" s="562"/>
      <c r="O101" s="562"/>
      <c r="P101" s="562"/>
      <c r="Q101" s="562"/>
      <c r="R101" s="562"/>
      <c r="S101" s="562"/>
      <c r="T101" s="562"/>
      <c r="U101" s="59"/>
      <c r="W101" s="69"/>
      <c r="X101" s="69"/>
      <c r="Y101" s="69"/>
      <c r="Z101" s="69"/>
      <c r="AA101" s="69"/>
      <c r="AB101" s="69"/>
      <c r="AC101" s="69"/>
      <c r="AD101" s="69"/>
      <c r="AE101" s="69"/>
    </row>
    <row r="102" spans="9:31" ht="25.5" x14ac:dyDescent="0.25">
      <c r="I102" s="25"/>
      <c r="J102" s="25"/>
      <c r="K102" s="62"/>
      <c r="L102" s="25"/>
      <c r="M102" s="562"/>
      <c r="N102" s="562"/>
      <c r="O102" s="562"/>
      <c r="P102" s="562"/>
      <c r="Q102" s="562"/>
      <c r="R102" s="562"/>
      <c r="S102" s="562"/>
      <c r="T102" s="562"/>
      <c r="U102" s="59"/>
      <c r="W102" s="69"/>
      <c r="X102" s="69"/>
      <c r="Y102" s="69"/>
      <c r="Z102" s="69"/>
      <c r="AA102" s="69"/>
      <c r="AB102" s="69"/>
      <c r="AC102" s="69"/>
      <c r="AD102" s="69"/>
      <c r="AE102" s="69"/>
    </row>
    <row r="103" spans="9:31" ht="25.5" x14ac:dyDescent="0.25">
      <c r="I103" s="25"/>
      <c r="J103" s="25"/>
      <c r="K103" s="62"/>
      <c r="L103" s="25"/>
      <c r="M103" s="562"/>
      <c r="N103" s="562"/>
      <c r="O103" s="562"/>
      <c r="P103" s="562"/>
      <c r="Q103" s="562"/>
      <c r="R103" s="562"/>
      <c r="S103" s="562"/>
      <c r="T103" s="562"/>
      <c r="U103" s="59"/>
      <c r="W103" s="69"/>
      <c r="X103" s="69"/>
      <c r="Y103" s="69"/>
      <c r="Z103" s="69"/>
      <c r="AA103" s="69"/>
      <c r="AB103" s="69"/>
      <c r="AC103" s="69"/>
      <c r="AD103" s="69"/>
      <c r="AE103" s="69"/>
    </row>
    <row r="104" spans="9:31" ht="25.5" x14ac:dyDescent="0.25">
      <c r="I104" s="25"/>
      <c r="J104" s="25"/>
      <c r="K104" s="62"/>
      <c r="L104" s="25"/>
      <c r="M104" s="562"/>
      <c r="N104" s="562"/>
      <c r="O104" s="562"/>
      <c r="P104" s="562"/>
      <c r="Q104" s="562"/>
      <c r="R104" s="562"/>
      <c r="S104" s="562"/>
      <c r="T104" s="562"/>
      <c r="U104" s="59"/>
      <c r="W104" s="69"/>
      <c r="X104" s="69"/>
      <c r="Y104" s="69"/>
      <c r="Z104" s="69"/>
      <c r="AA104" s="69"/>
      <c r="AB104" s="69"/>
      <c r="AC104" s="69"/>
      <c r="AD104" s="69"/>
      <c r="AE104" s="69"/>
    </row>
    <row r="105" spans="9:31" ht="25.5" x14ac:dyDescent="0.25">
      <c r="I105" s="25"/>
      <c r="J105" s="25"/>
      <c r="K105" s="62"/>
      <c r="L105" s="25"/>
      <c r="M105" s="562"/>
      <c r="N105" s="562"/>
      <c r="O105" s="562"/>
      <c r="P105" s="562"/>
      <c r="Q105" s="562"/>
      <c r="R105" s="562"/>
      <c r="S105" s="562"/>
      <c r="T105" s="562"/>
      <c r="U105" s="59"/>
      <c r="W105" s="69"/>
      <c r="X105" s="69"/>
      <c r="Y105" s="69"/>
      <c r="Z105" s="69"/>
      <c r="AA105" s="69"/>
      <c r="AB105" s="69"/>
      <c r="AC105" s="69"/>
      <c r="AD105" s="69"/>
      <c r="AE105" s="69"/>
    </row>
    <row r="106" spans="9:31" ht="25.5" x14ac:dyDescent="0.25">
      <c r="I106" s="25"/>
      <c r="J106" s="25"/>
      <c r="K106" s="62"/>
      <c r="L106" s="25"/>
      <c r="M106" s="562"/>
      <c r="N106" s="562"/>
      <c r="O106" s="562"/>
      <c r="P106" s="562"/>
      <c r="Q106" s="562"/>
      <c r="R106" s="562"/>
      <c r="S106" s="562"/>
      <c r="T106" s="562"/>
      <c r="U106" s="59"/>
      <c r="W106" s="69"/>
      <c r="X106" s="69"/>
      <c r="Y106" s="69"/>
      <c r="Z106" s="69"/>
      <c r="AA106" s="69"/>
      <c r="AB106" s="69"/>
      <c r="AC106" s="69"/>
      <c r="AD106" s="69"/>
      <c r="AE106" s="69"/>
    </row>
    <row r="107" spans="9:31" ht="25.5" x14ac:dyDescent="0.25">
      <c r="I107" s="25"/>
      <c r="J107" s="25"/>
      <c r="K107" s="62"/>
      <c r="L107" s="25"/>
      <c r="M107" s="562"/>
      <c r="N107" s="562"/>
      <c r="O107" s="562"/>
      <c r="P107" s="562"/>
      <c r="Q107" s="562"/>
      <c r="R107" s="562"/>
      <c r="S107" s="562"/>
      <c r="T107" s="562"/>
      <c r="U107" s="59"/>
      <c r="W107" s="69"/>
      <c r="X107" s="69"/>
      <c r="Y107" s="69"/>
      <c r="Z107" s="69"/>
      <c r="AA107" s="69"/>
      <c r="AB107" s="69"/>
      <c r="AC107" s="69"/>
      <c r="AD107" s="69"/>
      <c r="AE107" s="69"/>
    </row>
    <row r="108" spans="9:31" ht="25.5" x14ac:dyDescent="0.25">
      <c r="I108" s="25"/>
      <c r="J108" s="25"/>
      <c r="K108" s="62"/>
      <c r="L108" s="25"/>
      <c r="M108" s="562"/>
      <c r="N108" s="562"/>
      <c r="O108" s="562"/>
      <c r="P108" s="562"/>
      <c r="Q108" s="562"/>
      <c r="R108" s="562"/>
      <c r="S108" s="562"/>
      <c r="T108" s="562"/>
      <c r="U108" s="59"/>
      <c r="W108" s="69"/>
      <c r="X108" s="69"/>
      <c r="Y108" s="69"/>
      <c r="Z108" s="69"/>
      <c r="AA108" s="69"/>
      <c r="AB108" s="69"/>
      <c r="AC108" s="69"/>
      <c r="AD108" s="69"/>
      <c r="AE108" s="69"/>
    </row>
    <row r="109" spans="9:31" ht="25.5" x14ac:dyDescent="0.25">
      <c r="I109" s="25"/>
      <c r="J109" s="25"/>
      <c r="K109" s="62"/>
      <c r="L109" s="25"/>
      <c r="M109" s="562"/>
      <c r="N109" s="562"/>
      <c r="O109" s="562"/>
      <c r="P109" s="562"/>
      <c r="Q109" s="562"/>
      <c r="R109" s="562"/>
      <c r="S109" s="562"/>
      <c r="T109" s="562"/>
      <c r="U109" s="59"/>
      <c r="W109" s="69"/>
      <c r="X109" s="69"/>
      <c r="Y109" s="69"/>
      <c r="Z109" s="69"/>
      <c r="AA109" s="69"/>
      <c r="AB109" s="69"/>
      <c r="AC109" s="69"/>
      <c r="AD109" s="69"/>
      <c r="AE109" s="69"/>
    </row>
    <row r="110" spans="9:31" ht="25.5" x14ac:dyDescent="0.25">
      <c r="I110" s="25"/>
      <c r="J110" s="25"/>
      <c r="K110" s="62"/>
      <c r="L110" s="25"/>
      <c r="M110" s="562"/>
      <c r="N110" s="562"/>
      <c r="O110" s="562"/>
      <c r="P110" s="562"/>
      <c r="Q110" s="562"/>
      <c r="R110" s="562"/>
      <c r="S110" s="562"/>
      <c r="T110" s="562"/>
      <c r="U110" s="59"/>
      <c r="W110" s="69"/>
      <c r="X110" s="69"/>
      <c r="Y110" s="69"/>
      <c r="Z110" s="69"/>
      <c r="AA110" s="69"/>
      <c r="AB110" s="69"/>
      <c r="AC110" s="69"/>
      <c r="AD110" s="69"/>
      <c r="AE110" s="69"/>
    </row>
    <row r="111" spans="9:31" ht="25.5" x14ac:dyDescent="0.25">
      <c r="I111" s="25"/>
      <c r="J111" s="25"/>
      <c r="K111" s="62"/>
      <c r="L111" s="25"/>
      <c r="M111" s="562"/>
      <c r="N111" s="562"/>
      <c r="O111" s="562"/>
      <c r="P111" s="562"/>
      <c r="Q111" s="562"/>
      <c r="R111" s="562"/>
      <c r="S111" s="562"/>
      <c r="T111" s="562"/>
      <c r="U111" s="59"/>
      <c r="W111" s="69"/>
      <c r="X111" s="69"/>
      <c r="Y111" s="69"/>
      <c r="Z111" s="69"/>
      <c r="AA111" s="69"/>
      <c r="AB111" s="69"/>
      <c r="AC111" s="69"/>
      <c r="AD111" s="69"/>
      <c r="AE111" s="69"/>
    </row>
    <row r="112" spans="9:31" ht="25.5" x14ac:dyDescent="0.25">
      <c r="I112" s="25"/>
      <c r="J112" s="25"/>
      <c r="K112" s="62"/>
      <c r="L112" s="25"/>
      <c r="M112" s="562"/>
      <c r="N112" s="562"/>
      <c r="O112" s="562"/>
      <c r="P112" s="562"/>
      <c r="Q112" s="562"/>
      <c r="R112" s="562"/>
      <c r="S112" s="562"/>
      <c r="T112" s="562"/>
      <c r="U112" s="59"/>
      <c r="W112" s="69"/>
      <c r="X112" s="69"/>
      <c r="Y112" s="69"/>
      <c r="Z112" s="69"/>
      <c r="AA112" s="69"/>
      <c r="AB112" s="69"/>
      <c r="AC112" s="69"/>
      <c r="AD112" s="69"/>
      <c r="AE112" s="69"/>
    </row>
    <row r="113" spans="2:31" ht="25.5" x14ac:dyDescent="0.25">
      <c r="I113" s="25"/>
      <c r="J113" s="25"/>
      <c r="K113" s="62"/>
      <c r="L113" s="25"/>
      <c r="M113" s="562"/>
      <c r="N113" s="562"/>
      <c r="O113" s="562"/>
      <c r="P113" s="562"/>
      <c r="Q113" s="562"/>
      <c r="R113" s="562"/>
      <c r="S113" s="562"/>
      <c r="T113" s="562"/>
      <c r="U113" s="59"/>
      <c r="W113" s="69"/>
      <c r="X113" s="69"/>
      <c r="Y113" s="69"/>
      <c r="Z113" s="69"/>
      <c r="AA113" s="69"/>
      <c r="AB113" s="69"/>
      <c r="AC113" s="69"/>
      <c r="AD113" s="69"/>
      <c r="AE113" s="69"/>
    </row>
    <row r="114" spans="2:31" ht="25.5" x14ac:dyDescent="0.25">
      <c r="B114" s="563" t="s">
        <v>3714</v>
      </c>
      <c r="C114" s="563"/>
      <c r="D114" s="563"/>
      <c r="E114" s="563"/>
      <c r="F114" s="563"/>
      <c r="G114" s="563"/>
      <c r="H114" s="563"/>
      <c r="I114" s="25"/>
      <c r="J114" s="25"/>
      <c r="K114" s="62"/>
      <c r="L114" s="25"/>
      <c r="M114" s="562"/>
      <c r="N114" s="562"/>
      <c r="O114" s="562"/>
      <c r="P114" s="562"/>
      <c r="Q114" s="562"/>
      <c r="R114" s="562"/>
      <c r="S114" s="562"/>
      <c r="T114" s="562"/>
      <c r="U114" s="59"/>
      <c r="W114" s="69"/>
      <c r="X114" s="69"/>
      <c r="Y114" s="69"/>
      <c r="Z114" s="69"/>
      <c r="AA114" s="69"/>
      <c r="AB114" s="69"/>
      <c r="AC114" s="69"/>
      <c r="AD114" s="69"/>
      <c r="AE114" s="69"/>
    </row>
    <row r="115" spans="2:31" ht="25.5" x14ac:dyDescent="0.25">
      <c r="B115" s="563"/>
      <c r="C115" s="563"/>
      <c r="D115" s="563"/>
      <c r="E115" s="563"/>
      <c r="F115" s="563"/>
      <c r="G115" s="563"/>
      <c r="H115" s="563"/>
      <c r="I115" s="25"/>
      <c r="J115" s="25"/>
      <c r="K115" s="62"/>
      <c r="L115" s="25"/>
      <c r="M115" s="562"/>
      <c r="N115" s="562"/>
      <c r="O115" s="562"/>
      <c r="P115" s="562"/>
      <c r="Q115" s="562"/>
      <c r="R115" s="562"/>
      <c r="S115" s="562"/>
      <c r="T115" s="562"/>
      <c r="U115" s="59"/>
      <c r="W115" s="69"/>
      <c r="X115" s="69"/>
      <c r="Y115" s="69"/>
      <c r="Z115" s="69"/>
      <c r="AA115" s="69"/>
      <c r="AB115" s="69"/>
      <c r="AC115" s="69"/>
      <c r="AD115" s="69"/>
      <c r="AE115" s="69"/>
    </row>
    <row r="116" spans="2:31" ht="25.5" x14ac:dyDescent="0.25">
      <c r="B116" s="563"/>
      <c r="C116" s="563"/>
      <c r="D116" s="563"/>
      <c r="E116" s="563"/>
      <c r="F116" s="563"/>
      <c r="G116" s="563"/>
      <c r="H116" s="563"/>
      <c r="I116" s="25"/>
      <c r="J116" s="25"/>
      <c r="K116" s="62"/>
      <c r="L116" s="25"/>
      <c r="M116" s="25"/>
      <c r="N116" s="25"/>
      <c r="O116" s="25"/>
      <c r="P116" s="25"/>
      <c r="T116" s="25"/>
      <c r="U116" s="59"/>
      <c r="W116" s="69"/>
      <c r="X116" s="69"/>
      <c r="Y116" s="69"/>
      <c r="Z116" s="69"/>
      <c r="AA116" s="69"/>
      <c r="AB116" s="69"/>
      <c r="AC116" s="69"/>
      <c r="AD116" s="69"/>
      <c r="AE116" s="69"/>
    </row>
    <row r="117" spans="2:31" ht="25.5" x14ac:dyDescent="0.25">
      <c r="B117" s="563"/>
      <c r="C117" s="563"/>
      <c r="D117" s="563"/>
      <c r="E117" s="563"/>
      <c r="F117" s="563"/>
      <c r="G117" s="563"/>
      <c r="H117" s="563"/>
      <c r="I117" s="25"/>
      <c r="J117" s="25"/>
      <c r="K117" s="532"/>
      <c r="L117" s="25"/>
      <c r="M117" s="25"/>
      <c r="N117" s="25"/>
      <c r="O117" s="25"/>
      <c r="P117" s="25"/>
      <c r="T117" s="61"/>
      <c r="U117" s="56"/>
      <c r="W117" s="69"/>
      <c r="X117" s="69"/>
      <c r="Y117" s="69"/>
      <c r="Z117" s="69"/>
      <c r="AA117" s="69"/>
      <c r="AB117" s="69"/>
      <c r="AC117" s="69"/>
      <c r="AD117" s="69"/>
      <c r="AE117" s="69"/>
    </row>
    <row r="118" spans="2:31" ht="25.5" x14ac:dyDescent="0.25">
      <c r="I118" s="25"/>
      <c r="J118" s="25"/>
      <c r="K118" s="532"/>
      <c r="L118" s="65"/>
      <c r="M118" s="65"/>
      <c r="N118" s="65"/>
      <c r="O118" s="65"/>
      <c r="P118" s="65"/>
      <c r="Q118" s="65"/>
      <c r="R118" s="65"/>
      <c r="S118" s="65"/>
      <c r="T118" s="70"/>
      <c r="U118" s="25"/>
      <c r="W118" s="69"/>
      <c r="X118" s="69"/>
      <c r="Y118" s="69"/>
      <c r="Z118" s="69"/>
      <c r="AA118" s="69"/>
      <c r="AB118" s="69"/>
      <c r="AC118" s="69"/>
      <c r="AD118" s="69"/>
      <c r="AE118" s="69"/>
    </row>
    <row r="119" spans="2:31" x14ac:dyDescent="0.25">
      <c r="I119" s="25"/>
      <c r="J119" s="25"/>
      <c r="K119" s="25"/>
      <c r="L119" s="25"/>
      <c r="M119" s="25"/>
      <c r="N119" s="25"/>
      <c r="O119" s="25"/>
      <c r="P119" s="25"/>
      <c r="T119" s="25"/>
      <c r="U119" s="25"/>
    </row>
    <row r="120" spans="2:31" x14ac:dyDescent="0.25">
      <c r="I120" s="25"/>
      <c r="J120" s="25"/>
      <c r="K120" s="52"/>
      <c r="L120" s="53"/>
      <c r="M120" s="53"/>
      <c r="N120" s="54"/>
      <c r="O120" s="55"/>
      <c r="P120" s="55"/>
      <c r="Q120" s="55"/>
      <c r="R120" s="55"/>
      <c r="S120" s="55"/>
      <c r="T120" s="55"/>
      <c r="U120" s="55"/>
      <c r="V120" s="55"/>
      <c r="W120" s="55"/>
      <c r="X120" s="53"/>
      <c r="Y120" s="53"/>
      <c r="Z120" s="53"/>
      <c r="AA120" s="53"/>
      <c r="AB120" s="53"/>
      <c r="AC120" s="53"/>
      <c r="AD120" s="71"/>
      <c r="AE120" s="26"/>
    </row>
    <row r="121" spans="2:31" ht="29.5" x14ac:dyDescent="1.1000000000000001">
      <c r="I121" s="52"/>
      <c r="J121" s="56"/>
      <c r="K121" s="25"/>
      <c r="L121" s="25"/>
      <c r="M121" s="57"/>
      <c r="N121" s="55"/>
      <c r="O121" s="55"/>
      <c r="P121" s="55"/>
      <c r="Q121" s="55"/>
      <c r="R121" s="55"/>
      <c r="S121" s="55"/>
      <c r="T121" s="55"/>
      <c r="U121" s="55"/>
      <c r="V121" s="55"/>
      <c r="W121" s="56"/>
      <c r="X121" s="567" t="str">
        <f>R66</f>
        <v>Detect Thoughts</v>
      </c>
      <c r="Y121" s="567"/>
      <c r="Z121" s="567"/>
      <c r="AA121" s="567"/>
      <c r="AB121" s="567"/>
      <c r="AC121" s="567"/>
      <c r="AD121" s="567"/>
      <c r="AE121" s="568"/>
    </row>
    <row r="122" spans="2:31" ht="45.5" x14ac:dyDescent="0.25">
      <c r="I122" s="58"/>
      <c r="J122" s="526" t="s">
        <v>3709</v>
      </c>
      <c r="K122" s="527"/>
      <c r="L122" s="59"/>
      <c r="M122" s="66"/>
      <c r="N122" s="66"/>
      <c r="O122" s="66"/>
      <c r="P122" s="66"/>
      <c r="Q122" s="66"/>
      <c r="R122" s="66"/>
      <c r="S122" s="66"/>
      <c r="T122" s="66"/>
      <c r="U122" s="66"/>
      <c r="V122" s="66"/>
      <c r="W122" s="66"/>
      <c r="X122" s="66"/>
      <c r="Y122" s="66"/>
      <c r="Z122" s="66"/>
      <c r="AA122" s="66"/>
      <c r="AB122" s="66"/>
      <c r="AC122" s="66"/>
      <c r="AD122" s="66"/>
      <c r="AE122" s="59"/>
    </row>
    <row r="123" spans="2:31" x14ac:dyDescent="0.25">
      <c r="I123" s="58"/>
      <c r="J123" s="528"/>
      <c r="K123" s="529"/>
      <c r="L123" s="59"/>
      <c r="M123" s="530" t="str">
        <f>M67</f>
        <v>侦测思想</v>
      </c>
      <c r="N123" s="530"/>
      <c r="O123" s="530"/>
      <c r="P123" s="530"/>
      <c r="Q123" s="530"/>
      <c r="R123" s="530"/>
      <c r="S123" s="530"/>
      <c r="T123" s="530"/>
      <c r="U123" s="530"/>
      <c r="V123" s="530"/>
      <c r="W123" s="530"/>
      <c r="X123" s="530"/>
      <c r="Y123" s="530"/>
      <c r="Z123" s="530"/>
      <c r="AA123" s="530"/>
      <c r="AB123" s="530"/>
      <c r="AC123" s="530"/>
      <c r="AD123" s="530"/>
      <c r="AE123" s="59"/>
    </row>
    <row r="124" spans="2:31" x14ac:dyDescent="0.25">
      <c r="I124" s="559"/>
      <c r="J124" s="528"/>
      <c r="K124" s="529"/>
      <c r="L124" s="533"/>
      <c r="M124" s="530"/>
      <c r="N124" s="530"/>
      <c r="O124" s="530"/>
      <c r="P124" s="530"/>
      <c r="Q124" s="530"/>
      <c r="R124" s="530"/>
      <c r="S124" s="530"/>
      <c r="T124" s="530"/>
      <c r="U124" s="530"/>
      <c r="V124" s="530"/>
      <c r="W124" s="530"/>
      <c r="X124" s="530"/>
      <c r="Y124" s="530"/>
      <c r="Z124" s="530"/>
      <c r="AA124" s="530"/>
      <c r="AB124" s="530"/>
      <c r="AC124" s="530"/>
      <c r="AD124" s="530"/>
      <c r="AE124" s="59"/>
    </row>
    <row r="125" spans="2:31" x14ac:dyDescent="0.25">
      <c r="I125" s="559"/>
      <c r="J125" s="59"/>
      <c r="K125" s="61"/>
      <c r="L125" s="533"/>
      <c r="M125" s="530"/>
      <c r="N125" s="530"/>
      <c r="O125" s="530"/>
      <c r="P125" s="530"/>
      <c r="Q125" s="530"/>
      <c r="R125" s="530"/>
      <c r="S125" s="530"/>
      <c r="T125" s="530"/>
      <c r="U125" s="530"/>
      <c r="V125" s="530"/>
      <c r="W125" s="530"/>
      <c r="X125" s="530"/>
      <c r="Y125" s="530"/>
      <c r="Z125" s="530"/>
      <c r="AA125" s="530"/>
      <c r="AB125" s="530"/>
      <c r="AC125" s="530"/>
      <c r="AD125" s="530"/>
      <c r="AE125" s="59"/>
    </row>
    <row r="126" spans="2:31" x14ac:dyDescent="0.25">
      <c r="I126" s="25"/>
      <c r="J126" s="62"/>
      <c r="K126" s="58"/>
      <c r="L126" s="533"/>
      <c r="M126" s="530"/>
      <c r="N126" s="530"/>
      <c r="O126" s="530"/>
      <c r="P126" s="530"/>
      <c r="Q126" s="530"/>
      <c r="R126" s="530"/>
      <c r="S126" s="530"/>
      <c r="T126" s="530"/>
      <c r="U126" s="530"/>
      <c r="V126" s="530"/>
      <c r="W126" s="530"/>
      <c r="X126" s="530"/>
      <c r="Y126" s="530"/>
      <c r="Z126" s="530"/>
      <c r="AA126" s="530"/>
      <c r="AB126" s="530"/>
      <c r="AC126" s="530"/>
      <c r="AD126" s="530"/>
      <c r="AE126" s="59"/>
    </row>
    <row r="127" spans="2:31" x14ac:dyDescent="0.25">
      <c r="I127" s="25"/>
      <c r="J127" s="62"/>
      <c r="K127" s="62"/>
      <c r="L127" s="25"/>
      <c r="M127" s="530"/>
      <c r="N127" s="530"/>
      <c r="O127" s="530"/>
      <c r="P127" s="530"/>
      <c r="Q127" s="530"/>
      <c r="R127" s="530"/>
      <c r="S127" s="530"/>
      <c r="T127" s="530"/>
      <c r="U127" s="530"/>
      <c r="V127" s="530"/>
      <c r="W127" s="530"/>
      <c r="X127" s="530"/>
      <c r="Y127" s="530"/>
      <c r="Z127" s="530"/>
      <c r="AA127" s="530"/>
      <c r="AB127" s="530"/>
      <c r="AC127" s="530"/>
      <c r="AD127" s="530"/>
      <c r="AE127" s="59"/>
    </row>
    <row r="128" spans="2:31" x14ac:dyDescent="0.25">
      <c r="I128" s="25"/>
      <c r="J128" s="62"/>
      <c r="K128" s="62"/>
      <c r="L128" s="25"/>
      <c r="M128" s="530"/>
      <c r="N128" s="530"/>
      <c r="O128" s="530"/>
      <c r="P128" s="530"/>
      <c r="Q128" s="530"/>
      <c r="R128" s="530"/>
      <c r="S128" s="530"/>
      <c r="T128" s="530"/>
      <c r="U128" s="530"/>
      <c r="V128" s="530"/>
      <c r="W128" s="530"/>
      <c r="X128" s="530"/>
      <c r="Y128" s="530"/>
      <c r="Z128" s="530"/>
      <c r="AA128" s="530"/>
      <c r="AB128" s="530"/>
      <c r="AC128" s="530"/>
      <c r="AD128" s="530"/>
      <c r="AE128" s="59"/>
    </row>
    <row r="129" spans="9:31" ht="45.5" x14ac:dyDescent="0.25">
      <c r="I129" s="25"/>
      <c r="J129" s="62"/>
      <c r="K129" s="62"/>
      <c r="L129" s="25"/>
      <c r="M129" s="549" t="str">
        <f>M72</f>
        <v>诗人 术士 法师</v>
      </c>
      <c r="N129" s="549"/>
      <c r="O129" s="549"/>
      <c r="P129" s="549"/>
      <c r="Q129" s="549"/>
      <c r="R129" s="549"/>
      <c r="S129" s="66"/>
      <c r="T129" s="556" t="str">
        <f>P72</f>
        <v>2环/预言</v>
      </c>
      <c r="U129" s="556"/>
      <c r="V129" s="556"/>
      <c r="W129" s="556"/>
      <c r="X129" s="556"/>
      <c r="Y129" s="556"/>
      <c r="Z129" s="66"/>
      <c r="AA129" s="549" t="str">
        <f>S72</f>
        <v>出自：PHB</v>
      </c>
      <c r="AB129" s="549"/>
      <c r="AC129" s="549"/>
      <c r="AD129" s="549"/>
      <c r="AE129" s="59"/>
    </row>
    <row r="130" spans="9:31" ht="45.5" x14ac:dyDescent="0.25">
      <c r="I130" s="25"/>
      <c r="J130" s="62"/>
      <c r="K130" s="62"/>
      <c r="L130" s="25"/>
      <c r="M130" s="9"/>
      <c r="N130" s="9"/>
      <c r="O130" s="9"/>
      <c r="P130" s="9"/>
      <c r="Q130" s="66"/>
      <c r="R130" s="66"/>
      <c r="S130" s="66"/>
      <c r="T130" s="66"/>
      <c r="U130" s="66"/>
      <c r="V130" s="66"/>
      <c r="W130" s="66"/>
      <c r="X130" s="66"/>
      <c r="Y130" s="66"/>
      <c r="Z130" s="66"/>
      <c r="AA130" s="66"/>
      <c r="AB130" s="66"/>
      <c r="AC130" s="66"/>
      <c r="AD130" s="73"/>
      <c r="AE130" s="59"/>
    </row>
    <row r="131" spans="9:31" ht="45.5" x14ac:dyDescent="0.25">
      <c r="I131" s="25"/>
      <c r="J131" s="62"/>
      <c r="K131" s="62"/>
      <c r="L131" s="25"/>
      <c r="M131" s="549" t="str">
        <f>M74</f>
        <v>施法时间：</v>
      </c>
      <c r="N131" s="549"/>
      <c r="O131" s="549"/>
      <c r="P131" s="549"/>
      <c r="Q131" s="554" t="str">
        <f>O74</f>
        <v>1动作</v>
      </c>
      <c r="R131" s="554"/>
      <c r="S131" s="554"/>
      <c r="T131" s="554"/>
      <c r="U131" s="554"/>
      <c r="V131" s="554"/>
      <c r="W131" s="554"/>
      <c r="X131" s="554"/>
      <c r="Y131" s="554"/>
      <c r="Z131" s="554"/>
      <c r="AA131" s="554"/>
      <c r="AB131" s="554"/>
      <c r="AC131" s="554"/>
      <c r="AD131" s="554"/>
      <c r="AE131" s="59"/>
    </row>
    <row r="132" spans="9:31" ht="45.5" x14ac:dyDescent="0.25">
      <c r="I132" s="25"/>
      <c r="J132" s="62"/>
      <c r="K132" s="62"/>
      <c r="L132" s="25"/>
      <c r="M132" s="549" t="str">
        <f>M76</f>
        <v>施法距离：</v>
      </c>
      <c r="N132" s="549"/>
      <c r="O132" s="549"/>
      <c r="P132" s="549"/>
      <c r="Q132" s="554" t="str">
        <f>O76</f>
        <v>自身</v>
      </c>
      <c r="R132" s="554"/>
      <c r="S132" s="554"/>
      <c r="T132" s="554"/>
      <c r="U132" s="554"/>
      <c r="V132" s="554"/>
      <c r="W132" s="554"/>
      <c r="X132" s="554"/>
      <c r="Y132" s="554"/>
      <c r="Z132" s="554"/>
      <c r="AA132" s="554"/>
      <c r="AB132" s="554"/>
      <c r="AC132" s="554"/>
      <c r="AD132" s="554"/>
      <c r="AE132" s="59"/>
    </row>
    <row r="133" spans="9:31" ht="300" customHeight="1" x14ac:dyDescent="0.25">
      <c r="I133" s="25"/>
      <c r="J133" s="62"/>
      <c r="K133" s="62"/>
      <c r="L133" s="25"/>
      <c r="M133" s="549" t="str">
        <f>M78</f>
        <v>法术成分：</v>
      </c>
      <c r="N133" s="549"/>
      <c r="O133" s="549"/>
      <c r="P133" s="549"/>
      <c r="Q133" s="555" t="str">
        <f>O78</f>
        <v>V、S、M（一块铜片）</v>
      </c>
      <c r="R133" s="555"/>
      <c r="S133" s="555"/>
      <c r="T133" s="555"/>
      <c r="U133" s="555"/>
      <c r="V133" s="555"/>
      <c r="W133" s="555"/>
      <c r="X133" s="555"/>
      <c r="Y133" s="555"/>
      <c r="Z133" s="555"/>
      <c r="AA133" s="555"/>
      <c r="AB133" s="555"/>
      <c r="AC133" s="555"/>
      <c r="AD133" s="555"/>
      <c r="AE133" s="59"/>
    </row>
    <row r="134" spans="9:31" ht="45.5" x14ac:dyDescent="0.25">
      <c r="I134" s="25"/>
      <c r="J134" s="62"/>
      <c r="K134" s="62"/>
      <c r="L134" s="25"/>
      <c r="M134" s="549" t="str">
        <f>M80</f>
        <v>持续时间：</v>
      </c>
      <c r="N134" s="549"/>
      <c r="O134" s="549"/>
      <c r="P134" s="549"/>
      <c r="Q134" s="554" t="str">
        <f>O80</f>
        <v>专注，至多1分钟</v>
      </c>
      <c r="R134" s="554"/>
      <c r="S134" s="554"/>
      <c r="T134" s="554"/>
      <c r="U134" s="554"/>
      <c r="V134" s="554"/>
      <c r="W134" s="554"/>
      <c r="X134" s="554"/>
      <c r="Y134" s="554"/>
      <c r="Z134" s="554"/>
      <c r="AA134" s="554"/>
      <c r="AB134" s="554"/>
      <c r="AC134" s="554"/>
      <c r="AD134" s="554"/>
      <c r="AE134" s="59"/>
    </row>
    <row r="135" spans="9:31" ht="45.5" x14ac:dyDescent="0.25">
      <c r="I135" s="25"/>
      <c r="J135" s="62"/>
      <c r="K135" s="62"/>
      <c r="L135" s="25"/>
      <c r="M135" s="60"/>
      <c r="N135" s="60"/>
      <c r="O135" s="60"/>
      <c r="P135" s="60"/>
      <c r="Q135" s="72"/>
      <c r="R135" s="72"/>
      <c r="S135" s="72"/>
      <c r="T135" s="72"/>
      <c r="U135" s="72"/>
      <c r="V135" s="72"/>
      <c r="W135" s="72"/>
      <c r="X135" s="72"/>
      <c r="Y135" s="72"/>
      <c r="Z135" s="72"/>
      <c r="AA135" s="72"/>
      <c r="AB135" s="72"/>
      <c r="AC135" s="72"/>
      <c r="AD135" s="72"/>
      <c r="AE135" s="59"/>
    </row>
    <row r="136" spans="9:31" x14ac:dyDescent="0.25">
      <c r="I136" s="25"/>
      <c r="J136" s="62"/>
      <c r="K136" s="62"/>
      <c r="L136" s="25"/>
      <c r="M136" s="531" t="str">
        <f>M83</f>
        <v>你在法术持续时间内能读取特定生物的思想。你可以在施展法术时，或者在法术持续时间内以一个动作实现该效应。此时，受术生物必须身处你30 尺内并且能被你看见，而你必须对其集中注意力。如果该生物智力为3 或更低，或者不懂任何语言，则该生物不受影响。
你最初了解的是该生物的表面想法，一般就是其此刻正想着的东西。你可以使用动作继续深入一个生物的思想，也可以用动作转移读心的目标。如果你继续深入，则目标必须进行一次感知豁免。豁免失败时，你了解到他的逻辑推理（如果有的话）、情绪状态以及他头脑中的一些大事（比如忧虑、挚爱和仇恨的事物）。
豁免成功时，本法术终止。无论哪种情况，目标都会知道你正在窥探他的思想。除非你转移注意力到其他生物，否则他可以在其回合内使用动作进行一次智力检定，并与你的智力检定作对抗；生物胜出对抗时，法术终止。
向目标提问可以引导目标的思想历程，因此此法术在审讯中特别有效。
你还能用此法术侦测看不见的有思维生物。你可以在施展法术时，或者在法术持续时间内以一个动作实现该效应。此时，你可以搜寻30 尺内的思想。该法术可以穿透大部分障碍，但仍会被2 尺厚的石质，或2 寸厚的金属质，或一层薄铅质材料所阻隔。你无法侦测到智力为3 或更低的生物，也无法侦测不懂任何语言的生物。
以该方式侦测到一个生物后，你可以在法术持续时间内如上文所述的读取其思想。你甚至不需要看见该生物，但其必须在其30 尺内。</v>
      </c>
      <c r="N136" s="531"/>
      <c r="O136" s="531"/>
      <c r="P136" s="531"/>
      <c r="Q136" s="531"/>
      <c r="R136" s="531"/>
      <c r="S136" s="531"/>
      <c r="T136" s="531"/>
      <c r="U136" s="531"/>
      <c r="V136" s="531"/>
      <c r="W136" s="531"/>
      <c r="X136" s="531"/>
      <c r="Y136" s="531"/>
      <c r="Z136" s="531"/>
      <c r="AA136" s="531"/>
      <c r="AB136" s="531"/>
      <c r="AC136" s="531"/>
      <c r="AD136" s="531"/>
      <c r="AE136" s="59"/>
    </row>
    <row r="137" spans="9:31" x14ac:dyDescent="0.25">
      <c r="I137" s="25"/>
      <c r="J137" s="62"/>
      <c r="K137" s="62"/>
      <c r="L137" s="25"/>
      <c r="M137" s="531"/>
      <c r="N137" s="531"/>
      <c r="O137" s="531"/>
      <c r="P137" s="531"/>
      <c r="Q137" s="531"/>
      <c r="R137" s="531"/>
      <c r="S137" s="531"/>
      <c r="T137" s="531"/>
      <c r="U137" s="531"/>
      <c r="V137" s="531"/>
      <c r="W137" s="531"/>
      <c r="X137" s="531"/>
      <c r="Y137" s="531"/>
      <c r="Z137" s="531"/>
      <c r="AA137" s="531"/>
      <c r="AB137" s="531"/>
      <c r="AC137" s="531"/>
      <c r="AD137" s="531"/>
      <c r="AE137" s="59"/>
    </row>
    <row r="138" spans="9:31" x14ac:dyDescent="0.25">
      <c r="I138" s="25"/>
      <c r="J138" s="62"/>
      <c r="K138" s="62"/>
      <c r="L138" s="25"/>
      <c r="M138" s="531"/>
      <c r="N138" s="531"/>
      <c r="O138" s="531"/>
      <c r="P138" s="531"/>
      <c r="Q138" s="531"/>
      <c r="R138" s="531"/>
      <c r="S138" s="531"/>
      <c r="T138" s="531"/>
      <c r="U138" s="531"/>
      <c r="V138" s="531"/>
      <c r="W138" s="531"/>
      <c r="X138" s="531"/>
      <c r="Y138" s="531"/>
      <c r="Z138" s="531"/>
      <c r="AA138" s="531"/>
      <c r="AB138" s="531"/>
      <c r="AC138" s="531"/>
      <c r="AD138" s="531"/>
      <c r="AE138" s="59"/>
    </row>
    <row r="139" spans="9:31" x14ac:dyDescent="0.25">
      <c r="I139" s="25"/>
      <c r="J139" s="62"/>
      <c r="K139" s="62"/>
      <c r="L139" s="25"/>
      <c r="M139" s="531"/>
      <c r="N139" s="531"/>
      <c r="O139" s="531"/>
      <c r="P139" s="531"/>
      <c r="Q139" s="531"/>
      <c r="R139" s="531"/>
      <c r="S139" s="531"/>
      <c r="T139" s="531"/>
      <c r="U139" s="531"/>
      <c r="V139" s="531"/>
      <c r="W139" s="531"/>
      <c r="X139" s="531"/>
      <c r="Y139" s="531"/>
      <c r="Z139" s="531"/>
      <c r="AA139" s="531"/>
      <c r="AB139" s="531"/>
      <c r="AC139" s="531"/>
      <c r="AD139" s="531"/>
      <c r="AE139" s="59"/>
    </row>
    <row r="140" spans="9:31" x14ac:dyDescent="0.25">
      <c r="I140" s="25"/>
      <c r="J140" s="62"/>
      <c r="K140" s="62"/>
      <c r="L140" s="25"/>
      <c r="M140" s="531"/>
      <c r="N140" s="531"/>
      <c r="O140" s="531"/>
      <c r="P140" s="531"/>
      <c r="Q140" s="531"/>
      <c r="R140" s="531"/>
      <c r="S140" s="531"/>
      <c r="T140" s="531"/>
      <c r="U140" s="531"/>
      <c r="V140" s="531"/>
      <c r="W140" s="531"/>
      <c r="X140" s="531"/>
      <c r="Y140" s="531"/>
      <c r="Z140" s="531"/>
      <c r="AA140" s="531"/>
      <c r="AB140" s="531"/>
      <c r="AC140" s="531"/>
      <c r="AD140" s="531"/>
      <c r="AE140" s="59"/>
    </row>
    <row r="141" spans="9:31" x14ac:dyDescent="0.25">
      <c r="I141" s="25"/>
      <c r="J141" s="62"/>
      <c r="K141" s="62"/>
      <c r="L141" s="25"/>
      <c r="M141" s="531"/>
      <c r="N141" s="531"/>
      <c r="O141" s="531"/>
      <c r="P141" s="531"/>
      <c r="Q141" s="531"/>
      <c r="R141" s="531"/>
      <c r="S141" s="531"/>
      <c r="T141" s="531"/>
      <c r="U141" s="531"/>
      <c r="V141" s="531"/>
      <c r="W141" s="531"/>
      <c r="X141" s="531"/>
      <c r="Y141" s="531"/>
      <c r="Z141" s="531"/>
      <c r="AA141" s="531"/>
      <c r="AB141" s="531"/>
      <c r="AC141" s="531"/>
      <c r="AD141" s="531"/>
      <c r="AE141" s="59"/>
    </row>
    <row r="142" spans="9:31" x14ac:dyDescent="0.25">
      <c r="I142" s="25"/>
      <c r="J142" s="62"/>
      <c r="K142" s="62"/>
      <c r="L142" s="25"/>
      <c r="M142" s="531"/>
      <c r="N142" s="531"/>
      <c r="O142" s="531"/>
      <c r="P142" s="531"/>
      <c r="Q142" s="531"/>
      <c r="R142" s="531"/>
      <c r="S142" s="531"/>
      <c r="T142" s="531"/>
      <c r="U142" s="531"/>
      <c r="V142" s="531"/>
      <c r="W142" s="531"/>
      <c r="X142" s="531"/>
      <c r="Y142" s="531"/>
      <c r="Z142" s="531"/>
      <c r="AA142" s="531"/>
      <c r="AB142" s="531"/>
      <c r="AC142" s="531"/>
      <c r="AD142" s="531"/>
      <c r="AE142" s="59"/>
    </row>
    <row r="143" spans="9:31" x14ac:dyDescent="0.25">
      <c r="I143" s="25"/>
      <c r="J143" s="62"/>
      <c r="K143" s="62"/>
      <c r="L143" s="25"/>
      <c r="M143" s="531"/>
      <c r="N143" s="531"/>
      <c r="O143" s="531"/>
      <c r="P143" s="531"/>
      <c r="Q143" s="531"/>
      <c r="R143" s="531"/>
      <c r="S143" s="531"/>
      <c r="T143" s="531"/>
      <c r="U143" s="531"/>
      <c r="V143" s="531"/>
      <c r="W143" s="531"/>
      <c r="X143" s="531"/>
      <c r="Y143" s="531"/>
      <c r="Z143" s="531"/>
      <c r="AA143" s="531"/>
      <c r="AB143" s="531"/>
      <c r="AC143" s="531"/>
      <c r="AD143" s="531"/>
      <c r="AE143" s="59"/>
    </row>
    <row r="144" spans="9:31" x14ac:dyDescent="0.25">
      <c r="I144" s="25"/>
      <c r="J144" s="62"/>
      <c r="K144" s="62"/>
      <c r="L144" s="25"/>
      <c r="M144" s="531"/>
      <c r="N144" s="531"/>
      <c r="O144" s="531"/>
      <c r="P144" s="531"/>
      <c r="Q144" s="531"/>
      <c r="R144" s="531"/>
      <c r="S144" s="531"/>
      <c r="T144" s="531"/>
      <c r="U144" s="531"/>
      <c r="V144" s="531"/>
      <c r="W144" s="531"/>
      <c r="X144" s="531"/>
      <c r="Y144" s="531"/>
      <c r="Z144" s="531"/>
      <c r="AA144" s="531"/>
      <c r="AB144" s="531"/>
      <c r="AC144" s="531"/>
      <c r="AD144" s="531"/>
      <c r="AE144" s="59"/>
    </row>
    <row r="145" spans="9:31" x14ac:dyDescent="0.25">
      <c r="I145" s="25"/>
      <c r="J145" s="62"/>
      <c r="K145" s="62"/>
      <c r="L145" s="25"/>
      <c r="M145" s="531"/>
      <c r="N145" s="531"/>
      <c r="O145" s="531"/>
      <c r="P145" s="531"/>
      <c r="Q145" s="531"/>
      <c r="R145" s="531"/>
      <c r="S145" s="531"/>
      <c r="T145" s="531"/>
      <c r="U145" s="531"/>
      <c r="V145" s="531"/>
      <c r="W145" s="531"/>
      <c r="X145" s="531"/>
      <c r="Y145" s="531"/>
      <c r="Z145" s="531"/>
      <c r="AA145" s="531"/>
      <c r="AB145" s="531"/>
      <c r="AC145" s="531"/>
      <c r="AD145" s="531"/>
      <c r="AE145" s="59"/>
    </row>
    <row r="146" spans="9:31" x14ac:dyDescent="0.25">
      <c r="I146" s="25"/>
      <c r="J146" s="62"/>
      <c r="K146" s="62"/>
      <c r="L146" s="25"/>
      <c r="M146" s="531"/>
      <c r="N146" s="531"/>
      <c r="O146" s="531"/>
      <c r="P146" s="531"/>
      <c r="Q146" s="531"/>
      <c r="R146" s="531"/>
      <c r="S146" s="531"/>
      <c r="T146" s="531"/>
      <c r="U146" s="531"/>
      <c r="V146" s="531"/>
      <c r="W146" s="531"/>
      <c r="X146" s="531"/>
      <c r="Y146" s="531"/>
      <c r="Z146" s="531"/>
      <c r="AA146" s="531"/>
      <c r="AB146" s="531"/>
      <c r="AC146" s="531"/>
      <c r="AD146" s="531"/>
      <c r="AE146" s="59"/>
    </row>
    <row r="147" spans="9:31" x14ac:dyDescent="0.25">
      <c r="I147" s="25"/>
      <c r="J147" s="62"/>
      <c r="K147" s="62"/>
      <c r="L147" s="25"/>
      <c r="M147" s="531"/>
      <c r="N147" s="531"/>
      <c r="O147" s="531"/>
      <c r="P147" s="531"/>
      <c r="Q147" s="531"/>
      <c r="R147" s="531"/>
      <c r="S147" s="531"/>
      <c r="T147" s="531"/>
      <c r="U147" s="531"/>
      <c r="V147" s="531"/>
      <c r="W147" s="531"/>
      <c r="X147" s="531"/>
      <c r="Y147" s="531"/>
      <c r="Z147" s="531"/>
      <c r="AA147" s="531"/>
      <c r="AB147" s="531"/>
      <c r="AC147" s="531"/>
      <c r="AD147" s="531"/>
      <c r="AE147" s="59"/>
    </row>
    <row r="148" spans="9:31" x14ac:dyDescent="0.25">
      <c r="I148" s="25"/>
      <c r="J148" s="62"/>
      <c r="K148" s="62"/>
      <c r="L148" s="25"/>
      <c r="M148" s="531"/>
      <c r="N148" s="531"/>
      <c r="O148" s="531"/>
      <c r="P148" s="531"/>
      <c r="Q148" s="531"/>
      <c r="R148" s="531"/>
      <c r="S148" s="531"/>
      <c r="T148" s="531"/>
      <c r="U148" s="531"/>
      <c r="V148" s="531"/>
      <c r="W148" s="531"/>
      <c r="X148" s="531"/>
      <c r="Y148" s="531"/>
      <c r="Z148" s="531"/>
      <c r="AA148" s="531"/>
      <c r="AB148" s="531"/>
      <c r="AC148" s="531"/>
      <c r="AD148" s="531"/>
      <c r="AE148" s="59"/>
    </row>
    <row r="149" spans="9:31" x14ac:dyDescent="0.25">
      <c r="I149" s="25"/>
      <c r="J149" s="62"/>
      <c r="K149" s="62"/>
      <c r="L149" s="25"/>
      <c r="M149" s="531"/>
      <c r="N149" s="531"/>
      <c r="O149" s="531"/>
      <c r="P149" s="531"/>
      <c r="Q149" s="531"/>
      <c r="R149" s="531"/>
      <c r="S149" s="531"/>
      <c r="T149" s="531"/>
      <c r="U149" s="531"/>
      <c r="V149" s="531"/>
      <c r="W149" s="531"/>
      <c r="X149" s="531"/>
      <c r="Y149" s="531"/>
      <c r="Z149" s="531"/>
      <c r="AA149" s="531"/>
      <c r="AB149" s="531"/>
      <c r="AC149" s="531"/>
      <c r="AD149" s="531"/>
      <c r="AE149" s="59"/>
    </row>
    <row r="150" spans="9:31" x14ac:dyDescent="0.25">
      <c r="I150" s="25"/>
      <c r="J150" s="62"/>
      <c r="K150" s="62"/>
      <c r="L150" s="25"/>
      <c r="M150" s="531"/>
      <c r="N150" s="531"/>
      <c r="O150" s="531"/>
      <c r="P150" s="531"/>
      <c r="Q150" s="531"/>
      <c r="R150" s="531"/>
      <c r="S150" s="531"/>
      <c r="T150" s="531"/>
      <c r="U150" s="531"/>
      <c r="V150" s="531"/>
      <c r="W150" s="531"/>
      <c r="X150" s="531"/>
      <c r="Y150" s="531"/>
      <c r="Z150" s="531"/>
      <c r="AA150" s="531"/>
      <c r="AB150" s="531"/>
      <c r="AC150" s="531"/>
      <c r="AD150" s="531"/>
      <c r="AE150" s="59"/>
    </row>
    <row r="151" spans="9:31" x14ac:dyDescent="0.25">
      <c r="I151" s="25"/>
      <c r="J151" s="62"/>
      <c r="K151" s="62"/>
      <c r="L151" s="25"/>
      <c r="M151" s="531"/>
      <c r="N151" s="531"/>
      <c r="O151" s="531"/>
      <c r="P151" s="531"/>
      <c r="Q151" s="531"/>
      <c r="R151" s="531"/>
      <c r="S151" s="531"/>
      <c r="T151" s="531"/>
      <c r="U151" s="531"/>
      <c r="V151" s="531"/>
      <c r="W151" s="531"/>
      <c r="X151" s="531"/>
      <c r="Y151" s="531"/>
      <c r="Z151" s="531"/>
      <c r="AA151" s="531"/>
      <c r="AB151" s="531"/>
      <c r="AC151" s="531"/>
      <c r="AD151" s="531"/>
      <c r="AE151" s="59"/>
    </row>
    <row r="152" spans="9:31" x14ac:dyDescent="0.25">
      <c r="I152" s="25"/>
      <c r="J152" s="62"/>
      <c r="K152" s="62"/>
      <c r="L152" s="25"/>
      <c r="M152" s="531"/>
      <c r="N152" s="531"/>
      <c r="O152" s="531"/>
      <c r="P152" s="531"/>
      <c r="Q152" s="531"/>
      <c r="R152" s="531"/>
      <c r="S152" s="531"/>
      <c r="T152" s="531"/>
      <c r="U152" s="531"/>
      <c r="V152" s="531"/>
      <c r="W152" s="531"/>
      <c r="X152" s="531"/>
      <c r="Y152" s="531"/>
      <c r="Z152" s="531"/>
      <c r="AA152" s="531"/>
      <c r="AB152" s="531"/>
      <c r="AC152" s="531"/>
      <c r="AD152" s="531"/>
      <c r="AE152" s="59"/>
    </row>
    <row r="153" spans="9:31" x14ac:dyDescent="0.25">
      <c r="I153" s="25"/>
      <c r="J153" s="62"/>
      <c r="K153" s="62"/>
      <c r="L153" s="25"/>
      <c r="M153" s="531"/>
      <c r="N153" s="531"/>
      <c r="O153" s="531"/>
      <c r="P153" s="531"/>
      <c r="Q153" s="531"/>
      <c r="R153" s="531"/>
      <c r="S153" s="531"/>
      <c r="T153" s="531"/>
      <c r="U153" s="531"/>
      <c r="V153" s="531"/>
      <c r="W153" s="531"/>
      <c r="X153" s="531"/>
      <c r="Y153" s="531"/>
      <c r="Z153" s="531"/>
      <c r="AA153" s="531"/>
      <c r="AB153" s="531"/>
      <c r="AC153" s="531"/>
      <c r="AD153" s="531"/>
      <c r="AE153" s="59"/>
    </row>
    <row r="154" spans="9:31" x14ac:dyDescent="0.25">
      <c r="I154" s="25"/>
      <c r="J154" s="62"/>
      <c r="K154" s="62"/>
      <c r="L154" s="25"/>
      <c r="M154" s="531"/>
      <c r="N154" s="531"/>
      <c r="O154" s="531"/>
      <c r="P154" s="531"/>
      <c r="Q154" s="531"/>
      <c r="R154" s="531"/>
      <c r="S154" s="531"/>
      <c r="T154" s="531"/>
      <c r="U154" s="531"/>
      <c r="V154" s="531"/>
      <c r="W154" s="531"/>
      <c r="X154" s="531"/>
      <c r="Y154" s="531"/>
      <c r="Z154" s="531"/>
      <c r="AA154" s="531"/>
      <c r="AB154" s="531"/>
      <c r="AC154" s="531"/>
      <c r="AD154" s="531"/>
      <c r="AE154" s="59"/>
    </row>
    <row r="155" spans="9:31" x14ac:dyDescent="0.25">
      <c r="I155" s="25"/>
      <c r="J155" s="62"/>
      <c r="K155" s="62"/>
      <c r="L155" s="25"/>
      <c r="M155" s="531"/>
      <c r="N155" s="531"/>
      <c r="O155" s="531"/>
      <c r="P155" s="531"/>
      <c r="Q155" s="531"/>
      <c r="R155" s="531"/>
      <c r="S155" s="531"/>
      <c r="T155" s="531"/>
      <c r="U155" s="531"/>
      <c r="V155" s="531"/>
      <c r="W155" s="531"/>
      <c r="X155" s="531"/>
      <c r="Y155" s="531"/>
      <c r="Z155" s="531"/>
      <c r="AA155" s="531"/>
      <c r="AB155" s="531"/>
      <c r="AC155" s="531"/>
      <c r="AD155" s="531"/>
      <c r="AE155" s="59"/>
    </row>
    <row r="156" spans="9:31" x14ac:dyDescent="0.25">
      <c r="I156" s="25"/>
      <c r="J156" s="62"/>
      <c r="K156" s="62"/>
      <c r="L156" s="25"/>
      <c r="M156" s="531"/>
      <c r="N156" s="531"/>
      <c r="O156" s="531"/>
      <c r="P156" s="531"/>
      <c r="Q156" s="531"/>
      <c r="R156" s="531"/>
      <c r="S156" s="531"/>
      <c r="T156" s="531"/>
      <c r="U156" s="531"/>
      <c r="V156" s="531"/>
      <c r="W156" s="531"/>
      <c r="X156" s="531"/>
      <c r="Y156" s="531"/>
      <c r="Z156" s="531"/>
      <c r="AA156" s="531"/>
      <c r="AB156" s="531"/>
      <c r="AC156" s="531"/>
      <c r="AD156" s="531"/>
      <c r="AE156" s="59"/>
    </row>
    <row r="157" spans="9:31" x14ac:dyDescent="0.25">
      <c r="I157" s="25"/>
      <c r="J157" s="62"/>
      <c r="K157" s="62"/>
      <c r="L157" s="25"/>
      <c r="M157" s="531"/>
      <c r="N157" s="531"/>
      <c r="O157" s="531"/>
      <c r="P157" s="531"/>
      <c r="Q157" s="531"/>
      <c r="R157" s="531"/>
      <c r="S157" s="531"/>
      <c r="T157" s="531"/>
      <c r="U157" s="531"/>
      <c r="V157" s="531"/>
      <c r="W157" s="531"/>
      <c r="X157" s="531"/>
      <c r="Y157" s="531"/>
      <c r="Z157" s="531"/>
      <c r="AA157" s="531"/>
      <c r="AB157" s="531"/>
      <c r="AC157" s="531"/>
      <c r="AD157" s="531"/>
      <c r="AE157" s="59"/>
    </row>
    <row r="158" spans="9:31" x14ac:dyDescent="0.25">
      <c r="I158" s="25"/>
      <c r="J158" s="62"/>
      <c r="K158" s="62"/>
      <c r="L158" s="25"/>
      <c r="M158" s="531"/>
      <c r="N158" s="531"/>
      <c r="O158" s="531"/>
      <c r="P158" s="531"/>
      <c r="Q158" s="531"/>
      <c r="R158" s="531"/>
      <c r="S158" s="531"/>
      <c r="T158" s="531"/>
      <c r="U158" s="531"/>
      <c r="V158" s="531"/>
      <c r="W158" s="531"/>
      <c r="X158" s="531"/>
      <c r="Y158" s="531"/>
      <c r="Z158" s="531"/>
      <c r="AA158" s="531"/>
      <c r="AB158" s="531"/>
      <c r="AC158" s="531"/>
      <c r="AD158" s="531"/>
      <c r="AE158" s="59"/>
    </row>
    <row r="159" spans="9:31" x14ac:dyDescent="0.25">
      <c r="I159" s="25"/>
      <c r="J159" s="62"/>
      <c r="K159" s="62"/>
      <c r="L159" s="25"/>
      <c r="M159" s="531"/>
      <c r="N159" s="531"/>
      <c r="O159" s="531"/>
      <c r="P159" s="531"/>
      <c r="Q159" s="531"/>
      <c r="R159" s="531"/>
      <c r="S159" s="531"/>
      <c r="T159" s="531"/>
      <c r="U159" s="531"/>
      <c r="V159" s="531"/>
      <c r="W159" s="531"/>
      <c r="X159" s="531"/>
      <c r="Y159" s="531"/>
      <c r="Z159" s="531"/>
      <c r="AA159" s="531"/>
      <c r="AB159" s="531"/>
      <c r="AC159" s="531"/>
      <c r="AD159" s="531"/>
      <c r="AE159" s="59"/>
    </row>
    <row r="160" spans="9:31" x14ac:dyDescent="0.25">
      <c r="I160" s="25"/>
      <c r="J160" s="62"/>
      <c r="K160" s="62"/>
      <c r="L160" s="25"/>
      <c r="M160" s="531"/>
      <c r="N160" s="531"/>
      <c r="O160" s="531"/>
      <c r="P160" s="531"/>
      <c r="Q160" s="531"/>
      <c r="R160" s="531"/>
      <c r="S160" s="531"/>
      <c r="T160" s="531"/>
      <c r="U160" s="531"/>
      <c r="V160" s="531"/>
      <c r="W160" s="531"/>
      <c r="X160" s="531"/>
      <c r="Y160" s="531"/>
      <c r="Z160" s="531"/>
      <c r="AA160" s="531"/>
      <c r="AB160" s="531"/>
      <c r="AC160" s="531"/>
      <c r="AD160" s="531"/>
      <c r="AE160" s="59"/>
    </row>
    <row r="161" spans="9:31" x14ac:dyDescent="0.25">
      <c r="I161" s="25"/>
      <c r="J161" s="62"/>
      <c r="K161" s="62"/>
      <c r="L161" s="25"/>
      <c r="M161" s="531"/>
      <c r="N161" s="531"/>
      <c r="O161" s="531"/>
      <c r="P161" s="531"/>
      <c r="Q161" s="531"/>
      <c r="R161" s="531"/>
      <c r="S161" s="531"/>
      <c r="T161" s="531"/>
      <c r="U161" s="531"/>
      <c r="V161" s="531"/>
      <c r="W161" s="531"/>
      <c r="X161" s="531"/>
      <c r="Y161" s="531"/>
      <c r="Z161" s="531"/>
      <c r="AA161" s="531"/>
      <c r="AB161" s="531"/>
      <c r="AC161" s="531"/>
      <c r="AD161" s="531"/>
      <c r="AE161" s="59"/>
    </row>
    <row r="162" spans="9:31" x14ac:dyDescent="0.25">
      <c r="I162" s="25"/>
      <c r="J162" s="62"/>
      <c r="K162" s="62"/>
      <c r="L162" s="25"/>
      <c r="M162" s="531"/>
      <c r="N162" s="531"/>
      <c r="O162" s="531"/>
      <c r="P162" s="531"/>
      <c r="Q162" s="531"/>
      <c r="R162" s="531"/>
      <c r="S162" s="531"/>
      <c r="T162" s="531"/>
      <c r="U162" s="531"/>
      <c r="V162" s="531"/>
      <c r="W162" s="531"/>
      <c r="X162" s="531"/>
      <c r="Y162" s="531"/>
      <c r="Z162" s="531"/>
      <c r="AA162" s="531"/>
      <c r="AB162" s="531"/>
      <c r="AC162" s="531"/>
      <c r="AD162" s="531"/>
      <c r="AE162" s="59"/>
    </row>
    <row r="163" spans="9:31" x14ac:dyDescent="0.25">
      <c r="I163" s="25"/>
      <c r="J163" s="62"/>
      <c r="K163" s="62"/>
      <c r="L163" s="25"/>
      <c r="M163" s="531"/>
      <c r="N163" s="531"/>
      <c r="O163" s="531"/>
      <c r="P163" s="531"/>
      <c r="Q163" s="531"/>
      <c r="R163" s="531"/>
      <c r="S163" s="531"/>
      <c r="T163" s="531"/>
      <c r="U163" s="531"/>
      <c r="V163" s="531"/>
      <c r="W163" s="531"/>
      <c r="X163" s="531"/>
      <c r="Y163" s="531"/>
      <c r="Z163" s="531"/>
      <c r="AA163" s="531"/>
      <c r="AB163" s="531"/>
      <c r="AC163" s="531"/>
      <c r="AD163" s="531"/>
      <c r="AE163" s="59"/>
    </row>
    <row r="164" spans="9:31" x14ac:dyDescent="0.25">
      <c r="I164" s="25"/>
      <c r="J164" s="62"/>
      <c r="K164" s="62"/>
      <c r="L164" s="25"/>
      <c r="M164" s="531"/>
      <c r="N164" s="531"/>
      <c r="O164" s="531"/>
      <c r="P164" s="531"/>
      <c r="Q164" s="531"/>
      <c r="R164" s="531"/>
      <c r="S164" s="531"/>
      <c r="T164" s="531"/>
      <c r="U164" s="531"/>
      <c r="V164" s="531"/>
      <c r="W164" s="531"/>
      <c r="X164" s="531"/>
      <c r="Y164" s="531"/>
      <c r="Z164" s="531"/>
      <c r="AA164" s="531"/>
      <c r="AB164" s="531"/>
      <c r="AC164" s="531"/>
      <c r="AD164" s="531"/>
      <c r="AE164" s="59"/>
    </row>
    <row r="165" spans="9:31" x14ac:dyDescent="0.25">
      <c r="I165" s="25"/>
      <c r="J165" s="62"/>
      <c r="K165" s="62"/>
      <c r="L165" s="25"/>
      <c r="M165" s="531"/>
      <c r="N165" s="531"/>
      <c r="O165" s="531"/>
      <c r="P165" s="531"/>
      <c r="Q165" s="531"/>
      <c r="R165" s="531"/>
      <c r="S165" s="531"/>
      <c r="T165" s="531"/>
      <c r="U165" s="531"/>
      <c r="V165" s="531"/>
      <c r="W165" s="531"/>
      <c r="X165" s="531"/>
      <c r="Y165" s="531"/>
      <c r="Z165" s="531"/>
      <c r="AA165" s="531"/>
      <c r="AB165" s="531"/>
      <c r="AC165" s="531"/>
      <c r="AD165" s="531"/>
      <c r="AE165" s="59"/>
    </row>
    <row r="166" spans="9:31" x14ac:dyDescent="0.25">
      <c r="I166" s="25"/>
      <c r="J166" s="62"/>
      <c r="K166" s="62"/>
      <c r="L166" s="25"/>
      <c r="M166" s="531"/>
      <c r="N166" s="531"/>
      <c r="O166" s="531"/>
      <c r="P166" s="531"/>
      <c r="Q166" s="531"/>
      <c r="R166" s="531"/>
      <c r="S166" s="531"/>
      <c r="T166" s="531"/>
      <c r="U166" s="531"/>
      <c r="V166" s="531"/>
      <c r="W166" s="531"/>
      <c r="X166" s="531"/>
      <c r="Y166" s="531"/>
      <c r="Z166" s="531"/>
      <c r="AA166" s="531"/>
      <c r="AB166" s="531"/>
      <c r="AC166" s="531"/>
      <c r="AD166" s="531"/>
      <c r="AE166" s="59"/>
    </row>
    <row r="167" spans="9:31" x14ac:dyDescent="0.25">
      <c r="I167" s="25"/>
      <c r="J167" s="62"/>
      <c r="K167" s="62"/>
      <c r="L167" s="25"/>
      <c r="M167" s="531"/>
      <c r="N167" s="531"/>
      <c r="O167" s="531"/>
      <c r="P167" s="531"/>
      <c r="Q167" s="531"/>
      <c r="R167" s="531"/>
      <c r="S167" s="531"/>
      <c r="T167" s="531"/>
      <c r="U167" s="531"/>
      <c r="V167" s="531"/>
      <c r="W167" s="531"/>
      <c r="X167" s="531"/>
      <c r="Y167" s="531"/>
      <c r="Z167" s="531"/>
      <c r="AA167" s="531"/>
      <c r="AB167" s="531"/>
      <c r="AC167" s="531"/>
      <c r="AD167" s="531"/>
      <c r="AE167" s="59"/>
    </row>
    <row r="168" spans="9:31" x14ac:dyDescent="0.25">
      <c r="I168" s="25"/>
      <c r="J168" s="62"/>
      <c r="K168" s="62"/>
      <c r="L168" s="25"/>
      <c r="M168" s="531"/>
      <c r="N168" s="531"/>
      <c r="O168" s="531"/>
      <c r="P168" s="531"/>
      <c r="Q168" s="531"/>
      <c r="R168" s="531"/>
      <c r="S168" s="531"/>
      <c r="T168" s="531"/>
      <c r="U168" s="531"/>
      <c r="V168" s="531"/>
      <c r="W168" s="531"/>
      <c r="X168" s="531"/>
      <c r="Y168" s="531"/>
      <c r="Z168" s="531"/>
      <c r="AA168" s="531"/>
      <c r="AB168" s="531"/>
      <c r="AC168" s="531"/>
      <c r="AD168" s="531"/>
      <c r="AE168" s="59"/>
    </row>
    <row r="169" spans="9:31" x14ac:dyDescent="0.25">
      <c r="I169" s="25"/>
      <c r="J169" s="62"/>
      <c r="K169" s="62"/>
      <c r="L169" s="25"/>
      <c r="M169" s="531"/>
      <c r="N169" s="531"/>
      <c r="O169" s="531"/>
      <c r="P169" s="531"/>
      <c r="Q169" s="531"/>
      <c r="R169" s="531"/>
      <c r="S169" s="531"/>
      <c r="T169" s="531"/>
      <c r="U169" s="531"/>
      <c r="V169" s="531"/>
      <c r="W169" s="531"/>
      <c r="X169" s="531"/>
      <c r="Y169" s="531"/>
      <c r="Z169" s="531"/>
      <c r="AA169" s="531"/>
      <c r="AB169" s="531"/>
      <c r="AC169" s="531"/>
      <c r="AD169" s="531"/>
      <c r="AE169" s="59"/>
    </row>
    <row r="170" spans="9:31" x14ac:dyDescent="0.25">
      <c r="I170" s="25"/>
      <c r="J170" s="62"/>
      <c r="K170" s="62"/>
      <c r="L170" s="25"/>
      <c r="M170" s="531"/>
      <c r="N170" s="531"/>
      <c r="O170" s="531"/>
      <c r="P170" s="531"/>
      <c r="Q170" s="531"/>
      <c r="R170" s="531"/>
      <c r="S170" s="531"/>
      <c r="T170" s="531"/>
      <c r="U170" s="531"/>
      <c r="V170" s="531"/>
      <c r="W170" s="531"/>
      <c r="X170" s="531"/>
      <c r="Y170" s="531"/>
      <c r="Z170" s="531"/>
      <c r="AA170" s="531"/>
      <c r="AB170" s="531"/>
      <c r="AC170" s="531"/>
      <c r="AD170" s="531"/>
      <c r="AE170" s="59"/>
    </row>
    <row r="171" spans="9:31" x14ac:dyDescent="0.25">
      <c r="I171" s="25"/>
      <c r="J171" s="62"/>
      <c r="K171" s="62"/>
      <c r="L171" s="25"/>
      <c r="M171" s="531"/>
      <c r="N171" s="531"/>
      <c r="O171" s="531"/>
      <c r="P171" s="531"/>
      <c r="Q171" s="531"/>
      <c r="R171" s="531"/>
      <c r="S171" s="531"/>
      <c r="T171" s="531"/>
      <c r="U171" s="531"/>
      <c r="V171" s="531"/>
      <c r="W171" s="531"/>
      <c r="X171" s="531"/>
      <c r="Y171" s="531"/>
      <c r="Z171" s="531"/>
      <c r="AA171" s="531"/>
      <c r="AB171" s="531"/>
      <c r="AC171" s="531"/>
      <c r="AD171" s="531"/>
      <c r="AE171" s="59"/>
    </row>
    <row r="172" spans="9:31" x14ac:dyDescent="0.25">
      <c r="I172" s="25"/>
      <c r="J172" s="62"/>
      <c r="K172" s="62"/>
      <c r="L172" s="25"/>
      <c r="M172" s="531"/>
      <c r="N172" s="531"/>
      <c r="O172" s="531"/>
      <c r="P172" s="531"/>
      <c r="Q172" s="531"/>
      <c r="R172" s="531"/>
      <c r="S172" s="531"/>
      <c r="T172" s="531"/>
      <c r="U172" s="531"/>
      <c r="V172" s="531"/>
      <c r="W172" s="531"/>
      <c r="X172" s="531"/>
      <c r="Y172" s="531"/>
      <c r="Z172" s="531"/>
      <c r="AA172" s="531"/>
      <c r="AB172" s="531"/>
      <c r="AC172" s="531"/>
      <c r="AD172" s="531"/>
      <c r="AE172" s="59"/>
    </row>
    <row r="173" spans="9:31" x14ac:dyDescent="0.25">
      <c r="I173" s="25"/>
      <c r="J173" s="62"/>
      <c r="K173" s="62"/>
      <c r="L173" s="25"/>
      <c r="M173" s="531"/>
      <c r="N173" s="531"/>
      <c r="O173" s="531"/>
      <c r="P173" s="531"/>
      <c r="Q173" s="531"/>
      <c r="R173" s="531"/>
      <c r="S173" s="531"/>
      <c r="T173" s="531"/>
      <c r="U173" s="531"/>
      <c r="V173" s="531"/>
      <c r="W173" s="531"/>
      <c r="X173" s="531"/>
      <c r="Y173" s="531"/>
      <c r="Z173" s="531"/>
      <c r="AA173" s="531"/>
      <c r="AB173" s="531"/>
      <c r="AC173" s="531"/>
      <c r="AD173" s="531"/>
      <c r="AE173" s="59"/>
    </row>
    <row r="174" spans="9:31" x14ac:dyDescent="0.25">
      <c r="I174" s="25"/>
      <c r="J174" s="62"/>
      <c r="K174" s="62"/>
      <c r="L174" s="25"/>
      <c r="M174" s="531"/>
      <c r="N174" s="531"/>
      <c r="O174" s="531"/>
      <c r="P174" s="531"/>
      <c r="Q174" s="531"/>
      <c r="R174" s="531"/>
      <c r="S174" s="531"/>
      <c r="T174" s="531"/>
      <c r="U174" s="531"/>
      <c r="V174" s="531"/>
      <c r="W174" s="531"/>
      <c r="X174" s="531"/>
      <c r="Y174" s="531"/>
      <c r="Z174" s="531"/>
      <c r="AA174" s="531"/>
      <c r="AB174" s="531"/>
      <c r="AC174" s="531"/>
      <c r="AD174" s="531"/>
      <c r="AE174" s="59"/>
    </row>
    <row r="175" spans="9:31" x14ac:dyDescent="0.25">
      <c r="I175" s="25"/>
      <c r="J175" s="62"/>
      <c r="K175" s="62"/>
      <c r="L175" s="25"/>
      <c r="M175" s="531"/>
      <c r="N175" s="531"/>
      <c r="O175" s="531"/>
      <c r="P175" s="531"/>
      <c r="Q175" s="531"/>
      <c r="R175" s="531"/>
      <c r="S175" s="531"/>
      <c r="T175" s="531"/>
      <c r="U175" s="531"/>
      <c r="V175" s="531"/>
      <c r="W175" s="531"/>
      <c r="X175" s="531"/>
      <c r="Y175" s="531"/>
      <c r="Z175" s="531"/>
      <c r="AA175" s="531"/>
      <c r="AB175" s="531"/>
      <c r="AC175" s="531"/>
      <c r="AD175" s="531"/>
      <c r="AE175" s="59"/>
    </row>
    <row r="176" spans="9:31" x14ac:dyDescent="0.25">
      <c r="I176" s="25"/>
      <c r="J176" s="62"/>
      <c r="K176" s="62"/>
      <c r="L176" s="25"/>
      <c r="M176" s="531"/>
      <c r="N176" s="531"/>
      <c r="O176" s="531"/>
      <c r="P176" s="531"/>
      <c r="Q176" s="531"/>
      <c r="R176" s="531"/>
      <c r="S176" s="531"/>
      <c r="T176" s="531"/>
      <c r="U176" s="531"/>
      <c r="V176" s="531"/>
      <c r="W176" s="531"/>
      <c r="X176" s="531"/>
      <c r="Y176" s="531"/>
      <c r="Z176" s="531"/>
      <c r="AA176" s="531"/>
      <c r="AB176" s="531"/>
      <c r="AC176" s="531"/>
      <c r="AD176" s="531"/>
      <c r="AE176" s="59"/>
    </row>
    <row r="177" spans="9:31" x14ac:dyDescent="0.25">
      <c r="I177" s="25"/>
      <c r="J177" s="62"/>
      <c r="K177" s="62"/>
      <c r="L177" s="25"/>
      <c r="M177" s="531"/>
      <c r="N177" s="531"/>
      <c r="O177" s="531"/>
      <c r="P177" s="531"/>
      <c r="Q177" s="531"/>
      <c r="R177" s="531"/>
      <c r="S177" s="531"/>
      <c r="T177" s="531"/>
      <c r="U177" s="531"/>
      <c r="V177" s="531"/>
      <c r="W177" s="531"/>
      <c r="X177" s="531"/>
      <c r="Y177" s="531"/>
      <c r="Z177" s="531"/>
      <c r="AA177" s="531"/>
      <c r="AB177" s="531"/>
      <c r="AC177" s="531"/>
      <c r="AD177" s="531"/>
      <c r="AE177" s="59"/>
    </row>
    <row r="178" spans="9:31" x14ac:dyDescent="0.25">
      <c r="I178" s="25"/>
      <c r="J178" s="62"/>
      <c r="K178" s="62"/>
      <c r="L178" s="25"/>
      <c r="M178" s="531"/>
      <c r="N178" s="531"/>
      <c r="O178" s="531"/>
      <c r="P178" s="531"/>
      <c r="Q178" s="531"/>
      <c r="R178" s="531"/>
      <c r="S178" s="531"/>
      <c r="T178" s="531"/>
      <c r="U178" s="531"/>
      <c r="V178" s="531"/>
      <c r="W178" s="531"/>
      <c r="X178" s="531"/>
      <c r="Y178" s="531"/>
      <c r="Z178" s="531"/>
      <c r="AA178" s="531"/>
      <c r="AB178" s="531"/>
      <c r="AC178" s="531"/>
      <c r="AD178" s="531"/>
      <c r="AE178" s="59"/>
    </row>
    <row r="179" spans="9:31" x14ac:dyDescent="0.25">
      <c r="I179" s="25"/>
      <c r="J179" s="62"/>
      <c r="K179" s="62"/>
      <c r="L179" s="25"/>
      <c r="M179" s="531"/>
      <c r="N179" s="531"/>
      <c r="O179" s="531"/>
      <c r="P179" s="531"/>
      <c r="Q179" s="531"/>
      <c r="R179" s="531"/>
      <c r="S179" s="531"/>
      <c r="T179" s="531"/>
      <c r="U179" s="531"/>
      <c r="V179" s="531"/>
      <c r="W179" s="531"/>
      <c r="X179" s="531"/>
      <c r="Y179" s="531"/>
      <c r="Z179" s="531"/>
      <c r="AA179" s="531"/>
      <c r="AB179" s="531"/>
      <c r="AC179" s="531"/>
      <c r="AD179" s="531"/>
      <c r="AE179" s="59"/>
    </row>
    <row r="180" spans="9:31" x14ac:dyDescent="0.25">
      <c r="I180" s="25"/>
      <c r="J180" s="62"/>
      <c r="K180" s="62"/>
      <c r="L180" s="25"/>
      <c r="M180" s="531"/>
      <c r="N180" s="531"/>
      <c r="O180" s="531"/>
      <c r="P180" s="531"/>
      <c r="Q180" s="531"/>
      <c r="R180" s="531"/>
      <c r="S180" s="531"/>
      <c r="T180" s="531"/>
      <c r="U180" s="531"/>
      <c r="V180" s="531"/>
      <c r="W180" s="531"/>
      <c r="X180" s="531"/>
      <c r="Y180" s="531"/>
      <c r="Z180" s="531"/>
      <c r="AA180" s="531"/>
      <c r="AB180" s="531"/>
      <c r="AC180" s="531"/>
      <c r="AD180" s="531"/>
      <c r="AE180" s="59"/>
    </row>
    <row r="181" spans="9:31" x14ac:dyDescent="0.25">
      <c r="I181" s="25"/>
      <c r="J181" s="62"/>
      <c r="K181" s="62"/>
      <c r="L181" s="25"/>
      <c r="M181" s="531"/>
      <c r="N181" s="531"/>
      <c r="O181" s="531"/>
      <c r="P181" s="531"/>
      <c r="Q181" s="531"/>
      <c r="R181" s="531"/>
      <c r="S181" s="531"/>
      <c r="T181" s="531"/>
      <c r="U181" s="531"/>
      <c r="V181" s="531"/>
      <c r="W181" s="531"/>
      <c r="X181" s="531"/>
      <c r="Y181" s="531"/>
      <c r="Z181" s="531"/>
      <c r="AA181" s="531"/>
      <c r="AB181" s="531"/>
      <c r="AC181" s="531"/>
      <c r="AD181" s="531"/>
      <c r="AE181" s="59"/>
    </row>
    <row r="182" spans="9:31" x14ac:dyDescent="0.25">
      <c r="I182" s="25"/>
      <c r="J182" s="62"/>
      <c r="K182" s="62"/>
      <c r="L182" s="25"/>
      <c r="M182" s="531"/>
      <c r="N182" s="531"/>
      <c r="O182" s="531"/>
      <c r="P182" s="531"/>
      <c r="Q182" s="531"/>
      <c r="R182" s="531"/>
      <c r="S182" s="531"/>
      <c r="T182" s="531"/>
      <c r="U182" s="531"/>
      <c r="V182" s="531"/>
      <c r="W182" s="531"/>
      <c r="X182" s="531"/>
      <c r="Y182" s="531"/>
      <c r="Z182" s="531"/>
      <c r="AA182" s="531"/>
      <c r="AB182" s="531"/>
      <c r="AC182" s="531"/>
      <c r="AD182" s="531"/>
      <c r="AE182" s="59"/>
    </row>
    <row r="183" spans="9:31" x14ac:dyDescent="0.25">
      <c r="I183" s="25"/>
      <c r="J183" s="62"/>
      <c r="K183" s="62"/>
      <c r="L183" s="25"/>
      <c r="M183" s="531"/>
      <c r="N183" s="531"/>
      <c r="O183" s="531"/>
      <c r="P183" s="531"/>
      <c r="Q183" s="531"/>
      <c r="R183" s="531"/>
      <c r="S183" s="531"/>
      <c r="T183" s="531"/>
      <c r="U183" s="531"/>
      <c r="V183" s="531"/>
      <c r="W183" s="531"/>
      <c r="X183" s="531"/>
      <c r="Y183" s="531"/>
      <c r="Z183" s="531"/>
      <c r="AA183" s="531"/>
      <c r="AB183" s="531"/>
      <c r="AC183" s="531"/>
      <c r="AD183" s="531"/>
      <c r="AE183" s="59"/>
    </row>
    <row r="184" spans="9:31" x14ac:dyDescent="0.25">
      <c r="I184" s="25"/>
      <c r="J184" s="62"/>
      <c r="K184" s="62"/>
      <c r="L184" s="25"/>
      <c r="M184" s="531"/>
      <c r="N184" s="531"/>
      <c r="O184" s="531"/>
      <c r="P184" s="531"/>
      <c r="Q184" s="531"/>
      <c r="R184" s="531"/>
      <c r="S184" s="531"/>
      <c r="T184" s="531"/>
      <c r="U184" s="531"/>
      <c r="V184" s="531"/>
      <c r="W184" s="531"/>
      <c r="X184" s="531"/>
      <c r="Y184" s="531"/>
      <c r="Z184" s="531"/>
      <c r="AA184" s="531"/>
      <c r="AB184" s="531"/>
      <c r="AC184" s="531"/>
      <c r="AD184" s="531"/>
      <c r="AE184" s="59"/>
    </row>
    <row r="185" spans="9:31" x14ac:dyDescent="0.25">
      <c r="I185" s="25"/>
      <c r="J185" s="62"/>
      <c r="K185" s="62"/>
      <c r="L185" s="25"/>
      <c r="M185" s="531"/>
      <c r="N185" s="531"/>
      <c r="O185" s="531"/>
      <c r="P185" s="531"/>
      <c r="Q185" s="531"/>
      <c r="R185" s="531"/>
      <c r="S185" s="531"/>
      <c r="T185" s="531"/>
      <c r="U185" s="531"/>
      <c r="V185" s="531"/>
      <c r="W185" s="531"/>
      <c r="X185" s="531"/>
      <c r="Y185" s="531"/>
      <c r="Z185" s="531"/>
      <c r="AA185" s="531"/>
      <c r="AB185" s="531"/>
      <c r="AC185" s="531"/>
      <c r="AD185" s="531"/>
      <c r="AE185" s="59"/>
    </row>
    <row r="186" spans="9:31" x14ac:dyDescent="0.25">
      <c r="I186" s="25"/>
      <c r="J186" s="62"/>
      <c r="K186" s="62"/>
      <c r="L186" s="25"/>
      <c r="M186" s="531"/>
      <c r="N186" s="531"/>
      <c r="O186" s="531"/>
      <c r="P186" s="531"/>
      <c r="Q186" s="531"/>
      <c r="R186" s="531"/>
      <c r="S186" s="531"/>
      <c r="T186" s="531"/>
      <c r="U186" s="531"/>
      <c r="V186" s="531"/>
      <c r="W186" s="531"/>
      <c r="X186" s="531"/>
      <c r="Y186" s="531"/>
      <c r="Z186" s="531"/>
      <c r="AA186" s="531"/>
      <c r="AB186" s="531"/>
      <c r="AC186" s="531"/>
      <c r="AD186" s="531"/>
      <c r="AE186" s="59"/>
    </row>
    <row r="187" spans="9:31" x14ac:dyDescent="0.25">
      <c r="I187" s="25"/>
      <c r="J187" s="62"/>
      <c r="K187" s="62"/>
      <c r="L187" s="25"/>
      <c r="M187" s="531"/>
      <c r="N187" s="531"/>
      <c r="O187" s="531"/>
      <c r="P187" s="531"/>
      <c r="Q187" s="531"/>
      <c r="R187" s="531"/>
      <c r="S187" s="531"/>
      <c r="T187" s="531"/>
      <c r="U187" s="531"/>
      <c r="V187" s="531"/>
      <c r="W187" s="531"/>
      <c r="X187" s="531"/>
      <c r="Y187" s="531"/>
      <c r="Z187" s="531"/>
      <c r="AA187" s="531"/>
      <c r="AB187" s="531"/>
      <c r="AC187" s="531"/>
      <c r="AD187" s="531"/>
      <c r="AE187" s="59"/>
    </row>
    <row r="188" spans="9:31" x14ac:dyDescent="0.25">
      <c r="I188" s="25"/>
      <c r="J188" s="62"/>
      <c r="K188" s="62"/>
      <c r="L188" s="25"/>
      <c r="M188" s="531"/>
      <c r="N188" s="531"/>
      <c r="O188" s="531"/>
      <c r="P188" s="531"/>
      <c r="Q188" s="531"/>
      <c r="R188" s="531"/>
      <c r="S188" s="531"/>
      <c r="T188" s="531"/>
      <c r="U188" s="531"/>
      <c r="V188" s="531"/>
      <c r="W188" s="531"/>
      <c r="X188" s="531"/>
      <c r="Y188" s="531"/>
      <c r="Z188" s="531"/>
      <c r="AA188" s="531"/>
      <c r="AB188" s="531"/>
      <c r="AC188" s="531"/>
      <c r="AD188" s="531"/>
      <c r="AE188" s="59"/>
    </row>
    <row r="189" spans="9:31" x14ac:dyDescent="0.25">
      <c r="I189" s="25"/>
      <c r="J189" s="62"/>
      <c r="K189" s="62"/>
      <c r="L189" s="25"/>
      <c r="M189" s="531"/>
      <c r="N189" s="531"/>
      <c r="O189" s="531"/>
      <c r="P189" s="531"/>
      <c r="Q189" s="531"/>
      <c r="R189" s="531"/>
      <c r="S189" s="531"/>
      <c r="T189" s="531"/>
      <c r="U189" s="531"/>
      <c r="V189" s="531"/>
      <c r="W189" s="531"/>
      <c r="X189" s="531"/>
      <c r="Y189" s="531"/>
      <c r="Z189" s="531"/>
      <c r="AA189" s="531"/>
      <c r="AB189" s="531"/>
      <c r="AC189" s="531"/>
      <c r="AD189" s="531"/>
      <c r="AE189" s="59"/>
    </row>
    <row r="190" spans="9:31" x14ac:dyDescent="0.25">
      <c r="I190" s="25"/>
      <c r="J190" s="62"/>
      <c r="K190" s="62"/>
      <c r="L190" s="25"/>
      <c r="M190" s="531"/>
      <c r="N190" s="531"/>
      <c r="O190" s="531"/>
      <c r="P190" s="531"/>
      <c r="Q190" s="531"/>
      <c r="R190" s="531"/>
      <c r="S190" s="531"/>
      <c r="T190" s="531"/>
      <c r="U190" s="531"/>
      <c r="V190" s="531"/>
      <c r="W190" s="531"/>
      <c r="X190" s="531"/>
      <c r="Y190" s="531"/>
      <c r="Z190" s="531"/>
      <c r="AA190" s="531"/>
      <c r="AB190" s="531"/>
      <c r="AC190" s="531"/>
      <c r="AD190" s="531"/>
      <c r="AE190" s="59"/>
    </row>
    <row r="191" spans="9:31" x14ac:dyDescent="0.25">
      <c r="I191" s="25"/>
      <c r="J191" s="62"/>
      <c r="K191" s="62"/>
      <c r="L191" s="25"/>
      <c r="M191" s="531"/>
      <c r="N191" s="531"/>
      <c r="O191" s="531"/>
      <c r="P191" s="531"/>
      <c r="Q191" s="531"/>
      <c r="R191" s="531"/>
      <c r="S191" s="531"/>
      <c r="T191" s="531"/>
      <c r="U191" s="531"/>
      <c r="V191" s="531"/>
      <c r="W191" s="531"/>
      <c r="X191" s="531"/>
      <c r="Y191" s="531"/>
      <c r="Z191" s="531"/>
      <c r="AA191" s="531"/>
      <c r="AB191" s="531"/>
      <c r="AC191" s="531"/>
      <c r="AD191" s="531"/>
      <c r="AE191" s="59"/>
    </row>
    <row r="192" spans="9:31" x14ac:dyDescent="0.25">
      <c r="I192" s="25"/>
      <c r="J192" s="62"/>
      <c r="K192" s="62"/>
      <c r="L192" s="25"/>
      <c r="M192" s="531"/>
      <c r="N192" s="531"/>
      <c r="O192" s="531"/>
      <c r="P192" s="531"/>
      <c r="Q192" s="531"/>
      <c r="R192" s="531"/>
      <c r="S192" s="531"/>
      <c r="T192" s="531"/>
      <c r="U192" s="531"/>
      <c r="V192" s="531"/>
      <c r="W192" s="531"/>
      <c r="X192" s="531"/>
      <c r="Y192" s="531"/>
      <c r="Z192" s="531"/>
      <c r="AA192" s="531"/>
      <c r="AB192" s="531"/>
      <c r="AC192" s="531"/>
      <c r="AD192" s="531"/>
      <c r="AE192" s="59"/>
    </row>
    <row r="193" spans="9:31" x14ac:dyDescent="0.25">
      <c r="I193" s="25"/>
      <c r="J193" s="62"/>
      <c r="K193" s="62"/>
      <c r="L193" s="25"/>
      <c r="M193" s="531"/>
      <c r="N193" s="531"/>
      <c r="O193" s="531"/>
      <c r="P193" s="531"/>
      <c r="Q193" s="531"/>
      <c r="R193" s="531"/>
      <c r="S193" s="531"/>
      <c r="T193" s="531"/>
      <c r="U193" s="531"/>
      <c r="V193" s="531"/>
      <c r="W193" s="531"/>
      <c r="X193" s="531"/>
      <c r="Y193" s="531"/>
      <c r="Z193" s="531"/>
      <c r="AA193" s="531"/>
      <c r="AB193" s="531"/>
      <c r="AC193" s="531"/>
      <c r="AD193" s="531"/>
      <c r="AE193" s="59"/>
    </row>
    <row r="194" spans="9:31" x14ac:dyDescent="0.25">
      <c r="I194" s="25"/>
      <c r="J194" s="62"/>
      <c r="K194" s="62"/>
      <c r="L194" s="25"/>
      <c r="M194" s="531"/>
      <c r="N194" s="531"/>
      <c r="O194" s="531"/>
      <c r="P194" s="531"/>
      <c r="Q194" s="531"/>
      <c r="R194" s="531"/>
      <c r="S194" s="531"/>
      <c r="T194" s="531"/>
      <c r="U194" s="531"/>
      <c r="V194" s="531"/>
      <c r="W194" s="531"/>
      <c r="X194" s="531"/>
      <c r="Y194" s="531"/>
      <c r="Z194" s="531"/>
      <c r="AA194" s="531"/>
      <c r="AB194" s="531"/>
      <c r="AC194" s="531"/>
      <c r="AD194" s="531"/>
      <c r="AE194" s="59"/>
    </row>
    <row r="195" spans="9:31" x14ac:dyDescent="0.25">
      <c r="I195" s="25"/>
      <c r="J195" s="62"/>
      <c r="K195" s="62"/>
      <c r="L195" s="25"/>
      <c r="M195" s="531"/>
      <c r="N195" s="531"/>
      <c r="O195" s="531"/>
      <c r="P195" s="531"/>
      <c r="Q195" s="531"/>
      <c r="R195" s="531"/>
      <c r="S195" s="531"/>
      <c r="T195" s="531"/>
      <c r="U195" s="531"/>
      <c r="V195" s="531"/>
      <c r="W195" s="531"/>
      <c r="X195" s="531"/>
      <c r="Y195" s="531"/>
      <c r="Z195" s="531"/>
      <c r="AA195" s="531"/>
      <c r="AB195" s="531"/>
      <c r="AC195" s="531"/>
      <c r="AD195" s="531"/>
      <c r="AE195" s="59"/>
    </row>
    <row r="196" spans="9:31" x14ac:dyDescent="0.25">
      <c r="I196" s="25"/>
      <c r="J196" s="62"/>
      <c r="K196" s="62"/>
      <c r="L196" s="25"/>
      <c r="M196" s="531"/>
      <c r="N196" s="531"/>
      <c r="O196" s="531"/>
      <c r="P196" s="531"/>
      <c r="Q196" s="531"/>
      <c r="R196" s="531"/>
      <c r="S196" s="531"/>
      <c r="T196" s="531"/>
      <c r="U196" s="531"/>
      <c r="V196" s="531"/>
      <c r="W196" s="531"/>
      <c r="X196" s="531"/>
      <c r="Y196" s="531"/>
      <c r="Z196" s="531"/>
      <c r="AA196" s="531"/>
      <c r="AB196" s="531"/>
      <c r="AC196" s="531"/>
      <c r="AD196" s="531"/>
      <c r="AE196" s="59"/>
    </row>
    <row r="197" spans="9:31" x14ac:dyDescent="0.25">
      <c r="I197" s="25"/>
      <c r="J197" s="62"/>
      <c r="K197" s="62"/>
      <c r="L197" s="25"/>
      <c r="M197" s="531"/>
      <c r="N197" s="531"/>
      <c r="O197" s="531"/>
      <c r="P197" s="531"/>
      <c r="Q197" s="531"/>
      <c r="R197" s="531"/>
      <c r="S197" s="531"/>
      <c r="T197" s="531"/>
      <c r="U197" s="531"/>
      <c r="V197" s="531"/>
      <c r="W197" s="531"/>
      <c r="X197" s="531"/>
      <c r="Y197" s="531"/>
      <c r="Z197" s="531"/>
      <c r="AA197" s="531"/>
      <c r="AB197" s="531"/>
      <c r="AC197" s="531"/>
      <c r="AD197" s="531"/>
      <c r="AE197" s="59"/>
    </row>
    <row r="198" spans="9:31" x14ac:dyDescent="0.25">
      <c r="I198" s="25"/>
      <c r="J198" s="62"/>
      <c r="K198" s="62"/>
      <c r="L198" s="25"/>
      <c r="M198" s="531"/>
      <c r="N198" s="531"/>
      <c r="O198" s="531"/>
      <c r="P198" s="531"/>
      <c r="Q198" s="531"/>
      <c r="R198" s="531"/>
      <c r="S198" s="531"/>
      <c r="T198" s="531"/>
      <c r="U198" s="531"/>
      <c r="V198" s="531"/>
      <c r="W198" s="531"/>
      <c r="X198" s="531"/>
      <c r="Y198" s="531"/>
      <c r="Z198" s="531"/>
      <c r="AA198" s="531"/>
      <c r="AB198" s="531"/>
      <c r="AC198" s="531"/>
      <c r="AD198" s="531"/>
      <c r="AE198" s="59"/>
    </row>
    <row r="199" spans="9:31" x14ac:dyDescent="0.25">
      <c r="I199" s="25"/>
      <c r="J199" s="62"/>
      <c r="K199" s="62"/>
      <c r="L199" s="25"/>
      <c r="M199" s="531"/>
      <c r="N199" s="531"/>
      <c r="O199" s="531"/>
      <c r="P199" s="531"/>
      <c r="Q199" s="531"/>
      <c r="R199" s="531"/>
      <c r="S199" s="531"/>
      <c r="T199" s="531"/>
      <c r="U199" s="531"/>
      <c r="V199" s="531"/>
      <c r="W199" s="531"/>
      <c r="X199" s="531"/>
      <c r="Y199" s="531"/>
      <c r="Z199" s="531"/>
      <c r="AA199" s="531"/>
      <c r="AB199" s="531"/>
      <c r="AC199" s="531"/>
      <c r="AD199" s="531"/>
      <c r="AE199" s="59"/>
    </row>
    <row r="200" spans="9:31" x14ac:dyDescent="0.25">
      <c r="I200" s="25"/>
      <c r="J200" s="62"/>
      <c r="K200" s="62"/>
      <c r="L200" s="25"/>
      <c r="M200" s="531"/>
      <c r="N200" s="531"/>
      <c r="O200" s="531"/>
      <c r="P200" s="531"/>
      <c r="Q200" s="531"/>
      <c r="R200" s="531"/>
      <c r="S200" s="531"/>
      <c r="T200" s="531"/>
      <c r="U200" s="531"/>
      <c r="V200" s="531"/>
      <c r="W200" s="531"/>
      <c r="X200" s="531"/>
      <c r="Y200" s="531"/>
      <c r="Z200" s="531"/>
      <c r="AA200" s="531"/>
      <c r="AB200" s="531"/>
      <c r="AC200" s="531"/>
      <c r="AD200" s="531"/>
      <c r="AE200" s="59"/>
    </row>
    <row r="201" spans="9:31" x14ac:dyDescent="0.25">
      <c r="I201" s="25"/>
      <c r="J201" s="62"/>
      <c r="K201" s="62"/>
      <c r="L201" s="25"/>
      <c r="M201" s="531"/>
      <c r="N201" s="531"/>
      <c r="O201" s="531"/>
      <c r="P201" s="531"/>
      <c r="Q201" s="531"/>
      <c r="R201" s="531"/>
      <c r="S201" s="531"/>
      <c r="T201" s="531"/>
      <c r="U201" s="531"/>
      <c r="V201" s="531"/>
      <c r="W201" s="531"/>
      <c r="X201" s="531"/>
      <c r="Y201" s="531"/>
      <c r="Z201" s="531"/>
      <c r="AA201" s="531"/>
      <c r="AB201" s="531"/>
      <c r="AC201" s="531"/>
      <c r="AD201" s="531"/>
      <c r="AE201" s="59"/>
    </row>
    <row r="202" spans="9:31" x14ac:dyDescent="0.25">
      <c r="I202" s="25"/>
      <c r="J202" s="62"/>
      <c r="K202" s="62"/>
      <c r="L202" s="25"/>
      <c r="M202" s="531"/>
      <c r="N202" s="531"/>
      <c r="O202" s="531"/>
      <c r="P202" s="531"/>
      <c r="Q202" s="531"/>
      <c r="R202" s="531"/>
      <c r="S202" s="531"/>
      <c r="T202" s="531"/>
      <c r="U202" s="531"/>
      <c r="V202" s="531"/>
      <c r="W202" s="531"/>
      <c r="X202" s="531"/>
      <c r="Y202" s="531"/>
      <c r="Z202" s="531"/>
      <c r="AA202" s="531"/>
      <c r="AB202" s="531"/>
      <c r="AC202" s="531"/>
      <c r="AD202" s="531"/>
      <c r="AE202" s="59"/>
    </row>
    <row r="203" spans="9:31" x14ac:dyDescent="0.25">
      <c r="I203" s="25"/>
      <c r="J203" s="62"/>
      <c r="K203" s="62"/>
      <c r="L203" s="25"/>
      <c r="M203" s="531"/>
      <c r="N203" s="531"/>
      <c r="O203" s="531"/>
      <c r="P203" s="531"/>
      <c r="Q203" s="531"/>
      <c r="R203" s="531"/>
      <c r="S203" s="531"/>
      <c r="T203" s="531"/>
      <c r="U203" s="531"/>
      <c r="V203" s="531"/>
      <c r="W203" s="531"/>
      <c r="X203" s="531"/>
      <c r="Y203" s="531"/>
      <c r="Z203" s="531"/>
      <c r="AA203" s="531"/>
      <c r="AB203" s="531"/>
      <c r="AC203" s="531"/>
      <c r="AD203" s="531"/>
      <c r="AE203" s="59"/>
    </row>
    <row r="204" spans="9:31" x14ac:dyDescent="0.25">
      <c r="I204" s="25"/>
      <c r="J204" s="62"/>
      <c r="K204" s="62"/>
      <c r="L204" s="25"/>
      <c r="M204" s="531"/>
      <c r="N204" s="531"/>
      <c r="O204" s="531"/>
      <c r="P204" s="531"/>
      <c r="Q204" s="531"/>
      <c r="R204" s="531"/>
      <c r="S204" s="531"/>
      <c r="T204" s="531"/>
      <c r="U204" s="531"/>
      <c r="V204" s="531"/>
      <c r="W204" s="531"/>
      <c r="X204" s="531"/>
      <c r="Y204" s="531"/>
      <c r="Z204" s="531"/>
      <c r="AA204" s="531"/>
      <c r="AB204" s="531"/>
      <c r="AC204" s="531"/>
      <c r="AD204" s="531"/>
      <c r="AE204" s="59"/>
    </row>
    <row r="205" spans="9:31" x14ac:dyDescent="0.25">
      <c r="I205" s="25"/>
      <c r="J205" s="62"/>
      <c r="K205" s="62"/>
      <c r="L205" s="25"/>
      <c r="M205" s="531"/>
      <c r="N205" s="531"/>
      <c r="O205" s="531"/>
      <c r="P205" s="531"/>
      <c r="Q205" s="531"/>
      <c r="R205" s="531"/>
      <c r="S205" s="531"/>
      <c r="T205" s="531"/>
      <c r="U205" s="531"/>
      <c r="V205" s="531"/>
      <c r="W205" s="531"/>
      <c r="X205" s="531"/>
      <c r="Y205" s="531"/>
      <c r="Z205" s="531"/>
      <c r="AA205" s="531"/>
      <c r="AB205" s="531"/>
      <c r="AC205" s="531"/>
      <c r="AD205" s="531"/>
      <c r="AE205" s="59"/>
    </row>
    <row r="206" spans="9:31" x14ac:dyDescent="0.25">
      <c r="I206" s="25"/>
      <c r="J206" s="62"/>
      <c r="K206" s="62"/>
      <c r="L206" s="25"/>
      <c r="M206" s="531"/>
      <c r="N206" s="531"/>
      <c r="O206" s="531"/>
      <c r="P206" s="531"/>
      <c r="Q206" s="531"/>
      <c r="R206" s="531"/>
      <c r="S206" s="531"/>
      <c r="T206" s="531"/>
      <c r="U206" s="531"/>
      <c r="V206" s="531"/>
      <c r="W206" s="531"/>
      <c r="X206" s="531"/>
      <c r="Y206" s="531"/>
      <c r="Z206" s="531"/>
      <c r="AA206" s="531"/>
      <c r="AB206" s="531"/>
      <c r="AC206" s="531"/>
      <c r="AD206" s="531"/>
      <c r="AE206" s="59"/>
    </row>
    <row r="207" spans="9:31" x14ac:dyDescent="0.25">
      <c r="I207" s="25"/>
      <c r="J207" s="62"/>
      <c r="K207" s="62"/>
      <c r="L207" s="25"/>
      <c r="M207" s="531"/>
      <c r="N207" s="531"/>
      <c r="O207" s="531"/>
      <c r="P207" s="531"/>
      <c r="Q207" s="531"/>
      <c r="R207" s="531"/>
      <c r="S207" s="531"/>
      <c r="T207" s="531"/>
      <c r="U207" s="531"/>
      <c r="V207" s="531"/>
      <c r="W207" s="531"/>
      <c r="X207" s="531"/>
      <c r="Y207" s="531"/>
      <c r="Z207" s="531"/>
      <c r="AA207" s="531"/>
      <c r="AB207" s="531"/>
      <c r="AC207" s="531"/>
      <c r="AD207" s="531"/>
      <c r="AE207" s="59"/>
    </row>
    <row r="208" spans="9:31" x14ac:dyDescent="0.25">
      <c r="I208" s="25"/>
      <c r="J208" s="62"/>
      <c r="K208" s="62"/>
      <c r="L208" s="25"/>
      <c r="M208" s="531"/>
      <c r="N208" s="531"/>
      <c r="O208" s="531"/>
      <c r="P208" s="531"/>
      <c r="Q208" s="531"/>
      <c r="R208" s="531"/>
      <c r="S208" s="531"/>
      <c r="T208" s="531"/>
      <c r="U208" s="531"/>
      <c r="V208" s="531"/>
      <c r="W208" s="531"/>
      <c r="X208" s="531"/>
      <c r="Y208" s="531"/>
      <c r="Z208" s="531"/>
      <c r="AA208" s="531"/>
      <c r="AB208" s="531"/>
      <c r="AC208" s="531"/>
      <c r="AD208" s="531"/>
      <c r="AE208" s="59"/>
    </row>
    <row r="209" spans="9:31" x14ac:dyDescent="0.25">
      <c r="I209" s="25"/>
      <c r="J209" s="62"/>
      <c r="K209" s="62"/>
      <c r="L209" s="25"/>
      <c r="M209" s="531"/>
      <c r="N209" s="531"/>
      <c r="O209" s="531"/>
      <c r="P209" s="531"/>
      <c r="Q209" s="531"/>
      <c r="R209" s="531"/>
      <c r="S209" s="531"/>
      <c r="T209" s="531"/>
      <c r="U209" s="531"/>
      <c r="V209" s="531"/>
      <c r="W209" s="531"/>
      <c r="X209" s="531"/>
      <c r="Y209" s="531"/>
      <c r="Z209" s="531"/>
      <c r="AA209" s="531"/>
      <c r="AB209" s="531"/>
      <c r="AC209" s="531"/>
      <c r="AD209" s="531"/>
      <c r="AE209" s="59"/>
    </row>
    <row r="210" spans="9:31" x14ac:dyDescent="0.25">
      <c r="I210" s="25"/>
      <c r="J210" s="62"/>
      <c r="K210" s="62"/>
      <c r="L210" s="25"/>
      <c r="M210" s="531"/>
      <c r="N210" s="531"/>
      <c r="O210" s="531"/>
      <c r="P210" s="531"/>
      <c r="Q210" s="531"/>
      <c r="R210" s="531"/>
      <c r="S210" s="531"/>
      <c r="T210" s="531"/>
      <c r="U210" s="531"/>
      <c r="V210" s="531"/>
      <c r="W210" s="531"/>
      <c r="X210" s="531"/>
      <c r="Y210" s="531"/>
      <c r="Z210" s="531"/>
      <c r="AA210" s="531"/>
      <c r="AB210" s="531"/>
      <c r="AC210" s="531"/>
      <c r="AD210" s="531"/>
      <c r="AE210" s="59"/>
    </row>
    <row r="211" spans="9:31" x14ac:dyDescent="0.25">
      <c r="I211" s="25"/>
      <c r="J211" s="62"/>
      <c r="K211" s="62"/>
      <c r="L211" s="25"/>
      <c r="M211" s="531"/>
      <c r="N211" s="531"/>
      <c r="O211" s="531"/>
      <c r="P211" s="531"/>
      <c r="Q211" s="531"/>
      <c r="R211" s="531"/>
      <c r="S211" s="531"/>
      <c r="T211" s="531"/>
      <c r="U211" s="531"/>
      <c r="V211" s="531"/>
      <c r="W211" s="531"/>
      <c r="X211" s="531"/>
      <c r="Y211" s="531"/>
      <c r="Z211" s="531"/>
      <c r="AA211" s="531"/>
      <c r="AB211" s="531"/>
      <c r="AC211" s="531"/>
      <c r="AD211" s="531"/>
      <c r="AE211" s="59"/>
    </row>
    <row r="212" spans="9:31" x14ac:dyDescent="0.25">
      <c r="I212" s="25"/>
      <c r="J212" s="62"/>
      <c r="K212" s="62"/>
      <c r="L212" s="25"/>
      <c r="M212" s="531"/>
      <c r="N212" s="531"/>
      <c r="O212" s="531"/>
      <c r="P212" s="531"/>
      <c r="Q212" s="531"/>
      <c r="R212" s="531"/>
      <c r="S212" s="531"/>
      <c r="T212" s="531"/>
      <c r="U212" s="531"/>
      <c r="V212" s="531"/>
      <c r="W212" s="531"/>
      <c r="X212" s="531"/>
      <c r="Y212" s="531"/>
      <c r="Z212" s="531"/>
      <c r="AA212" s="531"/>
      <c r="AB212" s="531"/>
      <c r="AC212" s="531"/>
      <c r="AD212" s="531"/>
      <c r="AE212" s="59"/>
    </row>
    <row r="213" spans="9:31" x14ac:dyDescent="0.25">
      <c r="I213" s="25"/>
      <c r="J213" s="62"/>
      <c r="K213" s="62"/>
      <c r="L213" s="25"/>
      <c r="M213" s="531"/>
      <c r="N213" s="531"/>
      <c r="O213" s="531"/>
      <c r="P213" s="531"/>
      <c r="Q213" s="531"/>
      <c r="R213" s="531"/>
      <c r="S213" s="531"/>
      <c r="T213" s="531"/>
      <c r="U213" s="531"/>
      <c r="V213" s="531"/>
      <c r="W213" s="531"/>
      <c r="X213" s="531"/>
      <c r="Y213" s="531"/>
      <c r="Z213" s="531"/>
      <c r="AA213" s="531"/>
      <c r="AB213" s="531"/>
      <c r="AC213" s="531"/>
      <c r="AD213" s="531"/>
      <c r="AE213" s="59"/>
    </row>
    <row r="214" spans="9:31" x14ac:dyDescent="0.25">
      <c r="I214" s="25"/>
      <c r="J214" s="62"/>
      <c r="K214" s="62"/>
      <c r="L214" s="25"/>
      <c r="M214" s="531"/>
      <c r="N214" s="531"/>
      <c r="O214" s="531"/>
      <c r="P214" s="531"/>
      <c r="Q214" s="531"/>
      <c r="R214" s="531"/>
      <c r="S214" s="531"/>
      <c r="T214" s="531"/>
      <c r="U214" s="531"/>
      <c r="V214" s="531"/>
      <c r="W214" s="531"/>
      <c r="X214" s="531"/>
      <c r="Y214" s="531"/>
      <c r="Z214" s="531"/>
      <c r="AA214" s="531"/>
      <c r="AB214" s="531"/>
      <c r="AC214" s="531"/>
      <c r="AD214" s="531"/>
      <c r="AE214" s="59"/>
    </row>
    <row r="215" spans="9:31" x14ac:dyDescent="0.25">
      <c r="I215" s="25"/>
      <c r="J215" s="62"/>
      <c r="K215" s="62"/>
      <c r="L215" s="25"/>
      <c r="M215" s="531"/>
      <c r="N215" s="531"/>
      <c r="O215" s="531"/>
      <c r="P215" s="531"/>
      <c r="Q215" s="531"/>
      <c r="R215" s="531"/>
      <c r="S215" s="531"/>
      <c r="T215" s="531"/>
      <c r="U215" s="531"/>
      <c r="V215" s="531"/>
      <c r="W215" s="531"/>
      <c r="X215" s="531"/>
      <c r="Y215" s="531"/>
      <c r="Z215" s="531"/>
      <c r="AA215" s="531"/>
      <c r="AB215" s="531"/>
      <c r="AC215" s="531"/>
      <c r="AD215" s="531"/>
      <c r="AE215" s="59"/>
    </row>
    <row r="216" spans="9:31" x14ac:dyDescent="0.25">
      <c r="I216" s="25"/>
      <c r="J216" s="62"/>
      <c r="K216" s="62"/>
      <c r="L216" s="25"/>
      <c r="M216" s="531"/>
      <c r="N216" s="531"/>
      <c r="O216" s="531"/>
      <c r="P216" s="531"/>
      <c r="Q216" s="531"/>
      <c r="R216" s="531"/>
      <c r="S216" s="531"/>
      <c r="T216" s="531"/>
      <c r="U216" s="531"/>
      <c r="V216" s="531"/>
      <c r="W216" s="531"/>
      <c r="X216" s="531"/>
      <c r="Y216" s="531"/>
      <c r="Z216" s="531"/>
      <c r="AA216" s="531"/>
      <c r="AB216" s="531"/>
      <c r="AC216" s="531"/>
      <c r="AD216" s="531"/>
      <c r="AE216" s="59"/>
    </row>
    <row r="217" spans="9:31" x14ac:dyDescent="0.25">
      <c r="I217" s="25"/>
      <c r="J217" s="62"/>
      <c r="K217" s="62"/>
      <c r="L217" s="25"/>
      <c r="M217" s="531"/>
      <c r="N217" s="531"/>
      <c r="O217" s="531"/>
      <c r="P217" s="531"/>
      <c r="Q217" s="531"/>
      <c r="R217" s="531"/>
      <c r="S217" s="531"/>
      <c r="T217" s="531"/>
      <c r="U217" s="531"/>
      <c r="V217" s="531"/>
      <c r="W217" s="531"/>
      <c r="X217" s="531"/>
      <c r="Y217" s="531"/>
      <c r="Z217" s="531"/>
      <c r="AA217" s="531"/>
      <c r="AB217" s="531"/>
      <c r="AC217" s="531"/>
      <c r="AD217" s="531"/>
      <c r="AE217" s="59"/>
    </row>
    <row r="218" spans="9:31" x14ac:dyDescent="0.25">
      <c r="I218" s="25"/>
      <c r="J218" s="62"/>
      <c r="K218" s="62"/>
      <c r="L218" s="25"/>
      <c r="M218" s="531"/>
      <c r="N218" s="531"/>
      <c r="O218" s="531"/>
      <c r="P218" s="531"/>
      <c r="Q218" s="531"/>
      <c r="R218" s="531"/>
      <c r="S218" s="531"/>
      <c r="T218" s="531"/>
      <c r="U218" s="531"/>
      <c r="V218" s="531"/>
      <c r="W218" s="531"/>
      <c r="X218" s="531"/>
      <c r="Y218" s="531"/>
      <c r="Z218" s="531"/>
      <c r="AA218" s="531"/>
      <c r="AB218" s="531"/>
      <c r="AC218" s="531"/>
      <c r="AD218" s="531"/>
      <c r="AE218" s="59"/>
    </row>
    <row r="219" spans="9:31" x14ac:dyDescent="0.25">
      <c r="I219" s="25"/>
      <c r="J219" s="62"/>
      <c r="K219" s="62"/>
      <c r="L219" s="25"/>
      <c r="M219" s="531"/>
      <c r="N219" s="531"/>
      <c r="O219" s="531"/>
      <c r="P219" s="531"/>
      <c r="Q219" s="531"/>
      <c r="R219" s="531"/>
      <c r="S219" s="531"/>
      <c r="T219" s="531"/>
      <c r="U219" s="531"/>
      <c r="V219" s="531"/>
      <c r="W219" s="531"/>
      <c r="X219" s="531"/>
      <c r="Y219" s="531"/>
      <c r="Z219" s="531"/>
      <c r="AA219" s="531"/>
      <c r="AB219" s="531"/>
      <c r="AC219" s="531"/>
      <c r="AD219" s="531"/>
      <c r="AE219" s="59"/>
    </row>
    <row r="220" spans="9:31" x14ac:dyDescent="0.25">
      <c r="I220" s="25"/>
      <c r="J220" s="62"/>
      <c r="K220" s="62"/>
      <c r="L220" s="25"/>
      <c r="M220" s="531"/>
      <c r="N220" s="531"/>
      <c r="O220" s="531"/>
      <c r="P220" s="531"/>
      <c r="Q220" s="531"/>
      <c r="R220" s="531"/>
      <c r="S220" s="531"/>
      <c r="T220" s="531"/>
      <c r="U220" s="531"/>
      <c r="V220" s="531"/>
      <c r="W220" s="531"/>
      <c r="X220" s="531"/>
      <c r="Y220" s="531"/>
      <c r="Z220" s="531"/>
      <c r="AA220" s="531"/>
      <c r="AB220" s="531"/>
      <c r="AC220" s="531"/>
      <c r="AD220" s="531"/>
      <c r="AE220" s="59"/>
    </row>
    <row r="221" spans="9:31" x14ac:dyDescent="0.25">
      <c r="I221" s="25"/>
      <c r="J221" s="62"/>
      <c r="K221" s="62"/>
      <c r="L221" s="25"/>
      <c r="M221" s="531"/>
      <c r="N221" s="531"/>
      <c r="O221" s="531"/>
      <c r="P221" s="531"/>
      <c r="Q221" s="531"/>
      <c r="R221" s="531"/>
      <c r="S221" s="531"/>
      <c r="T221" s="531"/>
      <c r="U221" s="531"/>
      <c r="V221" s="531"/>
      <c r="W221" s="531"/>
      <c r="X221" s="531"/>
      <c r="Y221" s="531"/>
      <c r="Z221" s="531"/>
      <c r="AA221" s="531"/>
      <c r="AB221" s="531"/>
      <c r="AC221" s="531"/>
      <c r="AD221" s="531"/>
      <c r="AE221" s="59"/>
    </row>
    <row r="222" spans="9:31" x14ac:dyDescent="0.25">
      <c r="I222" s="25"/>
      <c r="J222" s="62"/>
      <c r="K222" s="62"/>
      <c r="L222" s="25"/>
      <c r="M222" s="531"/>
      <c r="N222" s="531"/>
      <c r="O222" s="531"/>
      <c r="P222" s="531"/>
      <c r="Q222" s="531"/>
      <c r="R222" s="531"/>
      <c r="S222" s="531"/>
      <c r="T222" s="531"/>
      <c r="U222" s="531"/>
      <c r="V222" s="531"/>
      <c r="W222" s="531"/>
      <c r="X222" s="531"/>
      <c r="Y222" s="531"/>
      <c r="Z222" s="531"/>
      <c r="AA222" s="531"/>
      <c r="AB222" s="531"/>
      <c r="AC222" s="531"/>
      <c r="AD222" s="531"/>
      <c r="AE222" s="59"/>
    </row>
    <row r="223" spans="9:31" x14ac:dyDescent="0.25">
      <c r="I223" s="25"/>
      <c r="J223" s="62"/>
      <c r="K223" s="62"/>
      <c r="L223" s="25"/>
      <c r="M223" s="531"/>
      <c r="N223" s="531"/>
      <c r="O223" s="531"/>
      <c r="P223" s="531"/>
      <c r="Q223" s="531"/>
      <c r="R223" s="531"/>
      <c r="S223" s="531"/>
      <c r="T223" s="531"/>
      <c r="U223" s="531"/>
      <c r="V223" s="531"/>
      <c r="W223" s="531"/>
      <c r="X223" s="531"/>
      <c r="Y223" s="531"/>
      <c r="Z223" s="531"/>
      <c r="AA223" s="531"/>
      <c r="AB223" s="531"/>
      <c r="AC223" s="531"/>
      <c r="AD223" s="531"/>
      <c r="AE223" s="59"/>
    </row>
    <row r="224" spans="9:31" x14ac:dyDescent="0.25">
      <c r="I224" s="25"/>
      <c r="J224" s="62"/>
      <c r="K224" s="62"/>
      <c r="L224" s="25"/>
      <c r="M224" s="531"/>
      <c r="N224" s="531"/>
      <c r="O224" s="531"/>
      <c r="P224" s="531"/>
      <c r="Q224" s="531"/>
      <c r="R224" s="531"/>
      <c r="S224" s="531"/>
      <c r="T224" s="531"/>
      <c r="U224" s="531"/>
      <c r="V224" s="531"/>
      <c r="W224" s="531"/>
      <c r="X224" s="531"/>
      <c r="Y224" s="531"/>
      <c r="Z224" s="531"/>
      <c r="AA224" s="531"/>
      <c r="AB224" s="531"/>
      <c r="AC224" s="531"/>
      <c r="AD224" s="531"/>
      <c r="AE224" s="59"/>
    </row>
    <row r="225" spans="9:31" x14ac:dyDescent="0.25">
      <c r="I225" s="25"/>
      <c r="J225" s="62"/>
      <c r="K225" s="62"/>
      <c r="L225" s="25"/>
      <c r="M225" s="531"/>
      <c r="N225" s="531"/>
      <c r="O225" s="531"/>
      <c r="P225" s="531"/>
      <c r="Q225" s="531"/>
      <c r="R225" s="531"/>
      <c r="S225" s="531"/>
      <c r="T225" s="531"/>
      <c r="U225" s="531"/>
      <c r="V225" s="531"/>
      <c r="W225" s="531"/>
      <c r="X225" s="531"/>
      <c r="Y225" s="531"/>
      <c r="Z225" s="531"/>
      <c r="AA225" s="531"/>
      <c r="AB225" s="531"/>
      <c r="AC225" s="531"/>
      <c r="AD225" s="531"/>
      <c r="AE225" s="59"/>
    </row>
    <row r="226" spans="9:31" x14ac:dyDescent="0.25">
      <c r="I226" s="25"/>
      <c r="J226" s="62"/>
      <c r="K226" s="62"/>
      <c r="L226" s="25"/>
      <c r="M226" s="531"/>
      <c r="N226" s="531"/>
      <c r="O226" s="531"/>
      <c r="P226" s="531"/>
      <c r="Q226" s="531"/>
      <c r="R226" s="531"/>
      <c r="S226" s="531"/>
      <c r="T226" s="531"/>
      <c r="U226" s="531"/>
      <c r="V226" s="531"/>
      <c r="W226" s="531"/>
      <c r="X226" s="531"/>
      <c r="Y226" s="531"/>
      <c r="Z226" s="531"/>
      <c r="AA226" s="531"/>
      <c r="AB226" s="531"/>
      <c r="AC226" s="531"/>
      <c r="AD226" s="531"/>
      <c r="AE226" s="59"/>
    </row>
    <row r="227" spans="9:31" x14ac:dyDescent="0.25">
      <c r="I227" s="25"/>
      <c r="J227" s="62"/>
      <c r="K227" s="62"/>
      <c r="L227" s="25"/>
      <c r="M227" s="531"/>
      <c r="N227" s="531"/>
      <c r="O227" s="531"/>
      <c r="P227" s="531"/>
      <c r="Q227" s="531"/>
      <c r="R227" s="531"/>
      <c r="S227" s="531"/>
      <c r="T227" s="531"/>
      <c r="U227" s="531"/>
      <c r="V227" s="531"/>
      <c r="W227" s="531"/>
      <c r="X227" s="531"/>
      <c r="Y227" s="531"/>
      <c r="Z227" s="531"/>
      <c r="AA227" s="531"/>
      <c r="AB227" s="531"/>
      <c r="AC227" s="531"/>
      <c r="AD227" s="531"/>
      <c r="AE227" s="59"/>
    </row>
    <row r="228" spans="9:31" x14ac:dyDescent="0.25">
      <c r="I228" s="25"/>
      <c r="J228" s="62"/>
      <c r="K228" s="62"/>
      <c r="L228" s="25"/>
      <c r="M228" s="531"/>
      <c r="N228" s="531"/>
      <c r="O228" s="531"/>
      <c r="P228" s="531"/>
      <c r="Q228" s="531"/>
      <c r="R228" s="531"/>
      <c r="S228" s="531"/>
      <c r="T228" s="531"/>
      <c r="U228" s="531"/>
      <c r="V228" s="531"/>
      <c r="W228" s="531"/>
      <c r="X228" s="531"/>
      <c r="Y228" s="531"/>
      <c r="Z228" s="531"/>
      <c r="AA228" s="531"/>
      <c r="AB228" s="531"/>
      <c r="AC228" s="531"/>
      <c r="AD228" s="531"/>
      <c r="AE228" s="59"/>
    </row>
    <row r="229" spans="9:31" x14ac:dyDescent="0.25">
      <c r="I229" s="25"/>
      <c r="J229" s="62"/>
      <c r="K229" s="62"/>
      <c r="L229" s="25"/>
      <c r="M229" s="531"/>
      <c r="N229" s="531"/>
      <c r="O229" s="531"/>
      <c r="P229" s="531"/>
      <c r="Q229" s="531"/>
      <c r="R229" s="531"/>
      <c r="S229" s="531"/>
      <c r="T229" s="531"/>
      <c r="U229" s="531"/>
      <c r="V229" s="531"/>
      <c r="W229" s="531"/>
      <c r="X229" s="531"/>
      <c r="Y229" s="531"/>
      <c r="Z229" s="531"/>
      <c r="AA229" s="531"/>
      <c r="AB229" s="531"/>
      <c r="AC229" s="531"/>
      <c r="AD229" s="531"/>
      <c r="AE229" s="59"/>
    </row>
    <row r="230" spans="9:31" x14ac:dyDescent="0.25">
      <c r="I230" s="25"/>
      <c r="J230" s="64"/>
      <c r="K230" s="62"/>
      <c r="L230" s="25"/>
      <c r="M230" s="531"/>
      <c r="N230" s="531"/>
      <c r="O230" s="531"/>
      <c r="P230" s="531"/>
      <c r="Q230" s="531"/>
      <c r="R230" s="531"/>
      <c r="S230" s="531"/>
      <c r="T230" s="531"/>
      <c r="U230" s="531"/>
      <c r="V230" s="531"/>
      <c r="W230" s="531"/>
      <c r="X230" s="531"/>
      <c r="Y230" s="531"/>
      <c r="Z230" s="531"/>
      <c r="AA230" s="531"/>
      <c r="AB230" s="531"/>
      <c r="AC230" s="531"/>
      <c r="AD230" s="531"/>
      <c r="AE230" s="59"/>
    </row>
    <row r="231" spans="9:31" x14ac:dyDescent="0.25">
      <c r="I231" s="25"/>
      <c r="J231" s="25"/>
      <c r="K231" s="62"/>
      <c r="L231" s="25"/>
      <c r="M231" s="531"/>
      <c r="N231" s="531"/>
      <c r="O231" s="531"/>
      <c r="P231" s="531"/>
      <c r="Q231" s="531"/>
      <c r="R231" s="531"/>
      <c r="S231" s="531"/>
      <c r="T231" s="531"/>
      <c r="U231" s="531"/>
      <c r="V231" s="531"/>
      <c r="W231" s="531"/>
      <c r="X231" s="531"/>
      <c r="Y231" s="531"/>
      <c r="Z231" s="531"/>
      <c r="AA231" s="531"/>
      <c r="AB231" s="531"/>
      <c r="AC231" s="531"/>
      <c r="AD231" s="531"/>
      <c r="AE231" s="59"/>
    </row>
    <row r="232" spans="9:31" x14ac:dyDescent="0.25">
      <c r="I232" s="25"/>
      <c r="J232" s="25"/>
      <c r="K232" s="62"/>
      <c r="L232" s="25"/>
      <c r="M232" s="531"/>
      <c r="N232" s="531"/>
      <c r="O232" s="531"/>
      <c r="P232" s="531"/>
      <c r="Q232" s="531"/>
      <c r="R232" s="531"/>
      <c r="S232" s="531"/>
      <c r="T232" s="531"/>
      <c r="U232" s="531"/>
      <c r="V232" s="531"/>
      <c r="W232" s="531"/>
      <c r="X232" s="531"/>
      <c r="Y232" s="531"/>
      <c r="Z232" s="531"/>
      <c r="AA232" s="531"/>
      <c r="AB232" s="531"/>
      <c r="AC232" s="531"/>
      <c r="AD232" s="531"/>
      <c r="AE232" s="59"/>
    </row>
    <row r="233" spans="9:31" x14ac:dyDescent="0.25">
      <c r="I233" s="25"/>
      <c r="J233" s="25"/>
      <c r="K233" s="62"/>
      <c r="L233" s="25"/>
      <c r="M233" s="531"/>
      <c r="N233" s="531"/>
      <c r="O233" s="531"/>
      <c r="P233" s="531"/>
      <c r="Q233" s="531"/>
      <c r="R233" s="531"/>
      <c r="S233" s="531"/>
      <c r="T233" s="531"/>
      <c r="U233" s="531"/>
      <c r="V233" s="531"/>
      <c r="W233" s="531"/>
      <c r="X233" s="531"/>
      <c r="Y233" s="531"/>
      <c r="Z233" s="531"/>
      <c r="AA233" s="531"/>
      <c r="AB233" s="531"/>
      <c r="AC233" s="531"/>
      <c r="AD233" s="531"/>
      <c r="AE233" s="59"/>
    </row>
    <row r="234" spans="9:31" x14ac:dyDescent="0.25">
      <c r="I234" s="25"/>
      <c r="J234" s="25"/>
      <c r="K234" s="62"/>
      <c r="L234" s="25"/>
      <c r="M234" s="531"/>
      <c r="N234" s="531"/>
      <c r="O234" s="531"/>
      <c r="P234" s="531"/>
      <c r="Q234" s="531"/>
      <c r="R234" s="531"/>
      <c r="S234" s="531"/>
      <c r="T234" s="531"/>
      <c r="U234" s="531"/>
      <c r="V234" s="531"/>
      <c r="W234" s="531"/>
      <c r="X234" s="531"/>
      <c r="Y234" s="531"/>
      <c r="Z234" s="531"/>
      <c r="AA234" s="531"/>
      <c r="AB234" s="531"/>
      <c r="AC234" s="531"/>
      <c r="AD234" s="531"/>
      <c r="AE234" s="59"/>
    </row>
    <row r="235" spans="9:31" x14ac:dyDescent="0.25">
      <c r="I235" s="25"/>
      <c r="J235" s="25"/>
      <c r="K235" s="62"/>
      <c r="L235" s="25"/>
      <c r="M235" s="531"/>
      <c r="N235" s="531"/>
      <c r="O235" s="531"/>
      <c r="P235" s="531"/>
      <c r="Q235" s="531"/>
      <c r="R235" s="531"/>
      <c r="S235" s="531"/>
      <c r="T235" s="531"/>
      <c r="U235" s="531"/>
      <c r="V235" s="531"/>
      <c r="W235" s="531"/>
      <c r="X235" s="531"/>
      <c r="Y235" s="531"/>
      <c r="Z235" s="531"/>
      <c r="AA235" s="531"/>
      <c r="AB235" s="531"/>
      <c r="AC235" s="531"/>
      <c r="AD235" s="531"/>
      <c r="AE235" s="59"/>
    </row>
    <row r="236" spans="9:31" x14ac:dyDescent="0.25">
      <c r="I236" s="25"/>
      <c r="J236" s="25"/>
      <c r="K236" s="62"/>
      <c r="L236" s="25"/>
      <c r="M236" s="531"/>
      <c r="N236" s="531"/>
      <c r="O236" s="531"/>
      <c r="P236" s="531"/>
      <c r="Q236" s="531"/>
      <c r="R236" s="531"/>
      <c r="S236" s="531"/>
      <c r="T236" s="531"/>
      <c r="U236" s="531"/>
      <c r="V236" s="531"/>
      <c r="W236" s="531"/>
      <c r="X236" s="531"/>
      <c r="Y236" s="531"/>
      <c r="Z236" s="531"/>
      <c r="AA236" s="531"/>
      <c r="AB236" s="531"/>
      <c r="AC236" s="531"/>
      <c r="AD236" s="531"/>
      <c r="AE236" s="59"/>
    </row>
    <row r="237" spans="9:31" x14ac:dyDescent="0.25">
      <c r="I237" s="25"/>
      <c r="J237" s="25"/>
      <c r="K237" s="62"/>
      <c r="L237" s="25"/>
      <c r="M237" s="531"/>
      <c r="N237" s="531"/>
      <c r="O237" s="531"/>
      <c r="P237" s="531"/>
      <c r="Q237" s="531"/>
      <c r="R237" s="531"/>
      <c r="S237" s="531"/>
      <c r="T237" s="531"/>
      <c r="U237" s="531"/>
      <c r="V237" s="531"/>
      <c r="W237" s="531"/>
      <c r="X237" s="531"/>
      <c r="Y237" s="531"/>
      <c r="Z237" s="531"/>
      <c r="AA237" s="531"/>
      <c r="AB237" s="531"/>
      <c r="AC237" s="531"/>
      <c r="AD237" s="531"/>
      <c r="AE237" s="59"/>
    </row>
    <row r="238" spans="9:31" x14ac:dyDescent="0.25">
      <c r="I238" s="25"/>
      <c r="J238" s="25"/>
      <c r="K238" s="62"/>
      <c r="L238" s="25"/>
      <c r="M238" s="531"/>
      <c r="N238" s="531"/>
      <c r="O238" s="531"/>
      <c r="P238" s="531"/>
      <c r="Q238" s="531"/>
      <c r="R238" s="531"/>
      <c r="S238" s="531"/>
      <c r="T238" s="531"/>
      <c r="U238" s="531"/>
      <c r="V238" s="531"/>
      <c r="W238" s="531"/>
      <c r="X238" s="531"/>
      <c r="Y238" s="531"/>
      <c r="Z238" s="531"/>
      <c r="AA238" s="531"/>
      <c r="AB238" s="531"/>
      <c r="AC238" s="531"/>
      <c r="AD238" s="531"/>
      <c r="AE238" s="59"/>
    </row>
    <row r="239" spans="9:31" x14ac:dyDescent="0.25">
      <c r="I239" s="25"/>
      <c r="J239" s="25"/>
      <c r="K239" s="62"/>
      <c r="L239" s="25"/>
      <c r="M239" s="531"/>
      <c r="N239" s="531"/>
      <c r="O239" s="531"/>
      <c r="P239" s="531"/>
      <c r="Q239" s="531"/>
      <c r="R239" s="531"/>
      <c r="S239" s="531"/>
      <c r="T239" s="531"/>
      <c r="U239" s="531"/>
      <c r="V239" s="531"/>
      <c r="W239" s="531"/>
      <c r="X239" s="531"/>
      <c r="Y239" s="531"/>
      <c r="Z239" s="531"/>
      <c r="AA239" s="531"/>
      <c r="AB239" s="531"/>
      <c r="AC239" s="531"/>
      <c r="AD239" s="531"/>
      <c r="AE239" s="59"/>
    </row>
    <row r="240" spans="9:31" x14ac:dyDescent="0.25">
      <c r="I240" s="25"/>
      <c r="J240" s="25"/>
      <c r="K240" s="62"/>
      <c r="L240" s="25"/>
      <c r="M240" s="531"/>
      <c r="N240" s="531"/>
      <c r="O240" s="531"/>
      <c r="P240" s="531"/>
      <c r="Q240" s="531"/>
      <c r="R240" s="531"/>
      <c r="S240" s="531"/>
      <c r="T240" s="531"/>
      <c r="U240" s="531"/>
      <c r="V240" s="531"/>
      <c r="W240" s="531"/>
      <c r="X240" s="531"/>
      <c r="Y240" s="531"/>
      <c r="Z240" s="531"/>
      <c r="AA240" s="531"/>
      <c r="AB240" s="531"/>
      <c r="AC240" s="531"/>
      <c r="AD240" s="531"/>
      <c r="AE240" s="59"/>
    </row>
    <row r="241" spans="9:31" x14ac:dyDescent="0.25">
      <c r="I241" s="25"/>
      <c r="J241" s="25"/>
      <c r="K241" s="62"/>
      <c r="L241" s="25"/>
      <c r="M241" s="531"/>
      <c r="N241" s="531"/>
      <c r="O241" s="531"/>
      <c r="P241" s="531"/>
      <c r="Q241" s="531"/>
      <c r="R241" s="531"/>
      <c r="S241" s="531"/>
      <c r="T241" s="531"/>
      <c r="U241" s="531"/>
      <c r="V241" s="531"/>
      <c r="W241" s="531"/>
      <c r="X241" s="531"/>
      <c r="Y241" s="531"/>
      <c r="Z241" s="531"/>
      <c r="AA241" s="531"/>
      <c r="AB241" s="531"/>
      <c r="AC241" s="531"/>
      <c r="AD241" s="531"/>
      <c r="AE241" s="59"/>
    </row>
    <row r="242" spans="9:31" x14ac:dyDescent="0.25">
      <c r="I242" s="25"/>
      <c r="J242" s="25"/>
      <c r="K242" s="62"/>
      <c r="L242" s="25"/>
      <c r="M242" s="531"/>
      <c r="N242" s="531"/>
      <c r="O242" s="531"/>
      <c r="P242" s="531"/>
      <c r="Q242" s="531"/>
      <c r="R242" s="531"/>
      <c r="S242" s="531"/>
      <c r="T242" s="531"/>
      <c r="U242" s="531"/>
      <c r="V242" s="531"/>
      <c r="W242" s="531"/>
      <c r="X242" s="531"/>
      <c r="Y242" s="531"/>
      <c r="Z242" s="531"/>
      <c r="AA242" s="531"/>
      <c r="AB242" s="531"/>
      <c r="AC242" s="531"/>
      <c r="AD242" s="531"/>
      <c r="AE242" s="59"/>
    </row>
    <row r="243" spans="9:31" x14ac:dyDescent="0.25">
      <c r="I243" s="25"/>
      <c r="J243" s="25"/>
      <c r="K243" s="62"/>
      <c r="L243" s="25"/>
      <c r="M243" s="531"/>
      <c r="N243" s="531"/>
      <c r="O243" s="531"/>
      <c r="P243" s="531"/>
      <c r="Q243" s="531"/>
      <c r="R243" s="531"/>
      <c r="S243" s="531"/>
      <c r="T243" s="531"/>
      <c r="U243" s="531"/>
      <c r="V243" s="531"/>
      <c r="W243" s="531"/>
      <c r="X243" s="531"/>
      <c r="Y243" s="531"/>
      <c r="Z243" s="531"/>
      <c r="AA243" s="531"/>
      <c r="AB243" s="531"/>
      <c r="AC243" s="531"/>
      <c r="AD243" s="531"/>
      <c r="AE243" s="59"/>
    </row>
    <row r="244" spans="9:31" x14ac:dyDescent="0.25">
      <c r="I244" s="25"/>
      <c r="J244" s="25"/>
      <c r="K244" s="62"/>
      <c r="L244" s="25"/>
      <c r="M244" s="531"/>
      <c r="N244" s="531"/>
      <c r="O244" s="531"/>
      <c r="P244" s="531"/>
      <c r="Q244" s="531"/>
      <c r="R244" s="531"/>
      <c r="S244" s="531"/>
      <c r="T244" s="531"/>
      <c r="U244" s="531"/>
      <c r="V244" s="531"/>
      <c r="W244" s="531"/>
      <c r="X244" s="531"/>
      <c r="Y244" s="531"/>
      <c r="Z244" s="531"/>
      <c r="AA244" s="531"/>
      <c r="AB244" s="531"/>
      <c r="AC244" s="531"/>
      <c r="AD244" s="531"/>
      <c r="AE244" s="59"/>
    </row>
    <row r="245" spans="9:31" x14ac:dyDescent="0.25">
      <c r="I245" s="25"/>
      <c r="J245" s="25"/>
      <c r="K245" s="62"/>
      <c r="L245" s="25"/>
      <c r="M245" s="531"/>
      <c r="N245" s="531"/>
      <c r="O245" s="531"/>
      <c r="P245" s="531"/>
      <c r="Q245" s="531"/>
      <c r="R245" s="531"/>
      <c r="S245" s="531"/>
      <c r="T245" s="531"/>
      <c r="U245" s="531"/>
      <c r="V245" s="531"/>
      <c r="W245" s="531"/>
      <c r="X245" s="531"/>
      <c r="Y245" s="531"/>
      <c r="Z245" s="531"/>
      <c r="AA245" s="531"/>
      <c r="AB245" s="531"/>
      <c r="AC245" s="531"/>
      <c r="AD245" s="531"/>
      <c r="AE245" s="59"/>
    </row>
    <row r="246" spans="9:31" x14ac:dyDescent="0.25">
      <c r="I246" s="25"/>
      <c r="J246" s="25"/>
      <c r="K246" s="62"/>
      <c r="L246" s="25"/>
      <c r="M246" s="531"/>
      <c r="N246" s="531"/>
      <c r="O246" s="531"/>
      <c r="P246" s="531"/>
      <c r="Q246" s="531"/>
      <c r="R246" s="531"/>
      <c r="S246" s="531"/>
      <c r="T246" s="531"/>
      <c r="U246" s="531"/>
      <c r="V246" s="531"/>
      <c r="W246" s="531"/>
      <c r="X246" s="531"/>
      <c r="Y246" s="531"/>
      <c r="Z246" s="531"/>
      <c r="AA246" s="531"/>
      <c r="AB246" s="531"/>
      <c r="AC246" s="531"/>
      <c r="AD246" s="531"/>
      <c r="AE246" s="59"/>
    </row>
    <row r="247" spans="9:31" x14ac:dyDescent="0.25">
      <c r="I247" s="25"/>
      <c r="J247" s="25"/>
      <c r="K247" s="62"/>
      <c r="L247" s="25"/>
      <c r="M247" s="531"/>
      <c r="N247" s="531"/>
      <c r="O247" s="531"/>
      <c r="P247" s="531"/>
      <c r="Q247" s="531"/>
      <c r="R247" s="531"/>
      <c r="S247" s="531"/>
      <c r="T247" s="531"/>
      <c r="U247" s="531"/>
      <c r="V247" s="531"/>
      <c r="W247" s="531"/>
      <c r="X247" s="531"/>
      <c r="Y247" s="531"/>
      <c r="Z247" s="531"/>
      <c r="AA247" s="531"/>
      <c r="AB247" s="531"/>
      <c r="AC247" s="531"/>
      <c r="AD247" s="531"/>
      <c r="AE247" s="59"/>
    </row>
    <row r="248" spans="9:31" x14ac:dyDescent="0.25">
      <c r="I248" s="25"/>
      <c r="J248" s="25"/>
      <c r="K248" s="62"/>
      <c r="L248" s="25"/>
      <c r="M248" s="531"/>
      <c r="N248" s="531"/>
      <c r="O248" s="531"/>
      <c r="P248" s="531"/>
      <c r="Q248" s="531"/>
      <c r="R248" s="531"/>
      <c r="S248" s="531"/>
      <c r="T248" s="531"/>
      <c r="U248" s="531"/>
      <c r="V248" s="531"/>
      <c r="W248" s="531"/>
      <c r="X248" s="531"/>
      <c r="Y248" s="531"/>
      <c r="Z248" s="531"/>
      <c r="AA248" s="531"/>
      <c r="AB248" s="531"/>
      <c r="AC248" s="531"/>
      <c r="AD248" s="531"/>
      <c r="AE248" s="59"/>
    </row>
    <row r="249" spans="9:31" x14ac:dyDescent="0.25">
      <c r="I249" s="25"/>
      <c r="J249" s="25"/>
      <c r="K249" s="62"/>
      <c r="L249" s="25"/>
      <c r="M249" s="531"/>
      <c r="N249" s="531"/>
      <c r="O249" s="531"/>
      <c r="P249" s="531"/>
      <c r="Q249" s="531"/>
      <c r="R249" s="531"/>
      <c r="S249" s="531"/>
      <c r="T249" s="531"/>
      <c r="U249" s="531"/>
      <c r="V249" s="531"/>
      <c r="W249" s="531"/>
      <c r="X249" s="531"/>
      <c r="Y249" s="531"/>
      <c r="Z249" s="531"/>
      <c r="AA249" s="531"/>
      <c r="AB249" s="531"/>
      <c r="AC249" s="531"/>
      <c r="AD249" s="531"/>
      <c r="AE249" s="59"/>
    </row>
    <row r="250" spans="9:31" x14ac:dyDescent="0.25">
      <c r="I250" s="25"/>
      <c r="J250" s="25"/>
      <c r="K250" s="62"/>
      <c r="L250" s="25"/>
      <c r="M250" s="531"/>
      <c r="N250" s="531"/>
      <c r="O250" s="531"/>
      <c r="P250" s="531"/>
      <c r="Q250" s="531"/>
      <c r="R250" s="531"/>
      <c r="S250" s="531"/>
      <c r="T250" s="531"/>
      <c r="U250" s="531"/>
      <c r="V250" s="531"/>
      <c r="W250" s="531"/>
      <c r="X250" s="531"/>
      <c r="Y250" s="531"/>
      <c r="Z250" s="531"/>
      <c r="AA250" s="531"/>
      <c r="AB250" s="531"/>
      <c r="AC250" s="531"/>
      <c r="AD250" s="531"/>
      <c r="AE250" s="59"/>
    </row>
    <row r="251" spans="9:31" x14ac:dyDescent="0.25">
      <c r="I251" s="25"/>
      <c r="J251" s="25"/>
      <c r="K251" s="62"/>
      <c r="L251" s="25"/>
      <c r="M251" s="531"/>
      <c r="N251" s="531"/>
      <c r="O251" s="531"/>
      <c r="P251" s="531"/>
      <c r="Q251" s="531"/>
      <c r="R251" s="531"/>
      <c r="S251" s="531"/>
      <c r="T251" s="531"/>
      <c r="U251" s="531"/>
      <c r="V251" s="531"/>
      <c r="W251" s="531"/>
      <c r="X251" s="531"/>
      <c r="Y251" s="531"/>
      <c r="Z251" s="531"/>
      <c r="AA251" s="531"/>
      <c r="AB251" s="531"/>
      <c r="AC251" s="531"/>
      <c r="AD251" s="531"/>
      <c r="AE251" s="59"/>
    </row>
    <row r="252" spans="9:31" x14ac:dyDescent="0.25">
      <c r="I252" s="25"/>
      <c r="J252" s="25"/>
      <c r="K252" s="62"/>
      <c r="L252" s="25"/>
      <c r="M252" s="531"/>
      <c r="N252" s="531"/>
      <c r="O252" s="531"/>
      <c r="P252" s="531"/>
      <c r="Q252" s="531"/>
      <c r="R252" s="531"/>
      <c r="S252" s="531"/>
      <c r="T252" s="531"/>
      <c r="U252" s="531"/>
      <c r="V252" s="531"/>
      <c r="W252" s="531"/>
      <c r="X252" s="531"/>
      <c r="Y252" s="531"/>
      <c r="Z252" s="531"/>
      <c r="AA252" s="531"/>
      <c r="AB252" s="531"/>
      <c r="AC252" s="531"/>
      <c r="AD252" s="531"/>
      <c r="AE252" s="59"/>
    </row>
    <row r="253" spans="9:31" x14ac:dyDescent="0.25">
      <c r="I253" s="25"/>
      <c r="J253" s="25"/>
      <c r="K253" s="62"/>
      <c r="L253" s="25"/>
      <c r="M253" s="531"/>
      <c r="N253" s="531"/>
      <c r="O253" s="531"/>
      <c r="P253" s="531"/>
      <c r="Q253" s="531"/>
      <c r="R253" s="531"/>
      <c r="S253" s="531"/>
      <c r="T253" s="531"/>
      <c r="U253" s="531"/>
      <c r="V253" s="531"/>
      <c r="W253" s="531"/>
      <c r="X253" s="531"/>
      <c r="Y253" s="531"/>
      <c r="Z253" s="531"/>
      <c r="AA253" s="531"/>
      <c r="AB253" s="531"/>
      <c r="AC253" s="531"/>
      <c r="AD253" s="531"/>
      <c r="AE253" s="59"/>
    </row>
    <row r="254" spans="9:31" x14ac:dyDescent="0.25">
      <c r="I254" s="25"/>
      <c r="J254" s="25"/>
      <c r="K254" s="62"/>
      <c r="L254" s="25"/>
      <c r="M254" s="531"/>
      <c r="N254" s="531"/>
      <c r="O254" s="531"/>
      <c r="P254" s="531"/>
      <c r="Q254" s="531"/>
      <c r="R254" s="531"/>
      <c r="S254" s="531"/>
      <c r="T254" s="531"/>
      <c r="U254" s="531"/>
      <c r="V254" s="531"/>
      <c r="W254" s="531"/>
      <c r="X254" s="531"/>
      <c r="Y254" s="531"/>
      <c r="Z254" s="531"/>
      <c r="AA254" s="531"/>
      <c r="AB254" s="531"/>
      <c r="AC254" s="531"/>
      <c r="AD254" s="531"/>
      <c r="AE254" s="59"/>
    </row>
    <row r="255" spans="9:31" x14ac:dyDescent="0.25">
      <c r="I255" s="25"/>
      <c r="J255" s="25"/>
      <c r="K255" s="62"/>
      <c r="L255" s="25"/>
      <c r="M255" s="531"/>
      <c r="N255" s="531"/>
      <c r="O255" s="531"/>
      <c r="P255" s="531"/>
      <c r="Q255" s="531"/>
      <c r="R255" s="531"/>
      <c r="S255" s="531"/>
      <c r="T255" s="531"/>
      <c r="U255" s="531"/>
      <c r="V255" s="531"/>
      <c r="W255" s="531"/>
      <c r="X255" s="531"/>
      <c r="Y255" s="531"/>
      <c r="Z255" s="531"/>
      <c r="AA255" s="531"/>
      <c r="AB255" s="531"/>
      <c r="AC255" s="531"/>
      <c r="AD255" s="531"/>
      <c r="AE255" s="59"/>
    </row>
    <row r="256" spans="9:31" x14ac:dyDescent="0.25">
      <c r="I256" s="25"/>
      <c r="J256" s="25"/>
      <c r="K256" s="62"/>
      <c r="L256" s="25"/>
      <c r="M256" s="531"/>
      <c r="N256" s="531"/>
      <c r="O256" s="531"/>
      <c r="P256" s="531"/>
      <c r="Q256" s="531"/>
      <c r="R256" s="531"/>
      <c r="S256" s="531"/>
      <c r="T256" s="531"/>
      <c r="U256" s="531"/>
      <c r="V256" s="531"/>
      <c r="W256" s="531"/>
      <c r="X256" s="531"/>
      <c r="Y256" s="531"/>
      <c r="Z256" s="531"/>
      <c r="AA256" s="531"/>
      <c r="AB256" s="531"/>
      <c r="AC256" s="531"/>
      <c r="AD256" s="531"/>
      <c r="AE256" s="59"/>
    </row>
    <row r="257" spans="9:31" x14ac:dyDescent="0.25">
      <c r="I257" s="25"/>
      <c r="J257" s="25"/>
      <c r="K257" s="62"/>
      <c r="L257" s="25"/>
      <c r="M257" s="531"/>
      <c r="N257" s="531"/>
      <c r="O257" s="531"/>
      <c r="P257" s="531"/>
      <c r="Q257" s="531"/>
      <c r="R257" s="531"/>
      <c r="S257" s="531"/>
      <c r="T257" s="531"/>
      <c r="U257" s="531"/>
      <c r="V257" s="531"/>
      <c r="W257" s="531"/>
      <c r="X257" s="531"/>
      <c r="Y257" s="531"/>
      <c r="Z257" s="531"/>
      <c r="AA257" s="531"/>
      <c r="AB257" s="531"/>
      <c r="AC257" s="531"/>
      <c r="AD257" s="531"/>
      <c r="AE257" s="59"/>
    </row>
    <row r="258" spans="9:31" x14ac:dyDescent="0.25">
      <c r="I258" s="25"/>
      <c r="J258" s="25"/>
      <c r="K258" s="62"/>
      <c r="L258" s="25"/>
      <c r="M258" s="531"/>
      <c r="N258" s="531"/>
      <c r="O258" s="531"/>
      <c r="P258" s="531"/>
      <c r="Q258" s="531"/>
      <c r="R258" s="531"/>
      <c r="S258" s="531"/>
      <c r="T258" s="531"/>
      <c r="U258" s="531"/>
      <c r="V258" s="531"/>
      <c r="W258" s="531"/>
      <c r="X258" s="531"/>
      <c r="Y258" s="531"/>
      <c r="Z258" s="531"/>
      <c r="AA258" s="531"/>
      <c r="AB258" s="531"/>
      <c r="AC258" s="531"/>
      <c r="AD258" s="531"/>
      <c r="AE258" s="59"/>
    </row>
    <row r="259" spans="9:31" x14ac:dyDescent="0.25">
      <c r="I259" s="25"/>
      <c r="J259" s="25"/>
      <c r="K259" s="62"/>
      <c r="L259" s="25"/>
      <c r="M259" s="531"/>
      <c r="N259" s="531"/>
      <c r="O259" s="531"/>
      <c r="P259" s="531"/>
      <c r="Q259" s="531"/>
      <c r="R259" s="531"/>
      <c r="S259" s="531"/>
      <c r="T259" s="531"/>
      <c r="U259" s="531"/>
      <c r="V259" s="531"/>
      <c r="W259" s="531"/>
      <c r="X259" s="531"/>
      <c r="Y259" s="531"/>
      <c r="Z259" s="531"/>
      <c r="AA259" s="531"/>
      <c r="AB259" s="531"/>
      <c r="AC259" s="531"/>
      <c r="AD259" s="531"/>
      <c r="AE259" s="59"/>
    </row>
    <row r="260" spans="9:31" x14ac:dyDescent="0.25">
      <c r="I260" s="25"/>
      <c r="J260" s="25"/>
      <c r="K260" s="62"/>
      <c r="L260" s="25"/>
      <c r="M260" s="25"/>
      <c r="N260" s="25"/>
      <c r="O260" s="25"/>
      <c r="P260" s="25"/>
      <c r="T260" s="25"/>
      <c r="U260" s="25"/>
      <c r="V260" s="25"/>
      <c r="W260" s="25"/>
      <c r="AE260" s="59"/>
    </row>
    <row r="261" spans="9:31" x14ac:dyDescent="0.25">
      <c r="I261" s="25"/>
      <c r="J261" s="25"/>
      <c r="K261" s="532"/>
      <c r="L261" s="25"/>
      <c r="M261" s="25"/>
      <c r="N261" s="25"/>
      <c r="O261" s="25"/>
      <c r="P261" s="25"/>
      <c r="T261" s="25"/>
      <c r="U261" s="25"/>
      <c r="V261" s="25"/>
      <c r="W261" s="25"/>
      <c r="AD261" s="61"/>
      <c r="AE261" s="56"/>
    </row>
    <row r="262" spans="9:31" x14ac:dyDescent="0.25">
      <c r="I262" s="25"/>
      <c r="J262" s="25"/>
      <c r="K262" s="532"/>
      <c r="L262" s="65"/>
      <c r="M262" s="65"/>
      <c r="N262" s="65"/>
      <c r="O262" s="65"/>
      <c r="P262" s="65"/>
      <c r="Q262" s="65"/>
      <c r="R262" s="65"/>
      <c r="S262" s="65"/>
      <c r="T262" s="65"/>
      <c r="U262" s="65"/>
      <c r="V262" s="65"/>
      <c r="W262" s="65"/>
      <c r="X262" s="65"/>
      <c r="Y262" s="65"/>
      <c r="Z262" s="65"/>
      <c r="AA262" s="65"/>
      <c r="AB262" s="65"/>
      <c r="AC262" s="65"/>
      <c r="AD262" s="70"/>
    </row>
    <row r="315" spans="4:4" hidden="1" x14ac:dyDescent="0.25"/>
    <row r="316" spans="4:4" hidden="1" x14ac:dyDescent="0.25">
      <c r="D316" s="7"/>
    </row>
    <row r="317" spans="4:4" hidden="1" x14ac:dyDescent="0.25">
      <c r="D317" s="7" t="s">
        <v>3328</v>
      </c>
    </row>
    <row r="318" spans="4:4" hidden="1" x14ac:dyDescent="0.25">
      <c r="D318" s="7" t="s">
        <v>3124</v>
      </c>
    </row>
    <row r="319" spans="4:4" hidden="1" x14ac:dyDescent="0.25">
      <c r="D319" s="7" t="s">
        <v>3353</v>
      </c>
    </row>
    <row r="320" spans="4:4" hidden="1" x14ac:dyDescent="0.25">
      <c r="D320" s="7" t="s">
        <v>3464</v>
      </c>
    </row>
    <row r="321" spans="4:4" hidden="1" x14ac:dyDescent="0.25">
      <c r="D321" s="7" t="s">
        <v>3387</v>
      </c>
    </row>
    <row r="322" spans="4:4" hidden="1" x14ac:dyDescent="0.25">
      <c r="D322" s="7" t="s">
        <v>3389</v>
      </c>
    </row>
    <row r="323" spans="4:4" hidden="1" x14ac:dyDescent="0.25">
      <c r="D323" s="7" t="s">
        <v>3420</v>
      </c>
    </row>
    <row r="324" spans="4:4" hidden="1" x14ac:dyDescent="0.25">
      <c r="D324" s="7" t="s">
        <v>3252</v>
      </c>
    </row>
    <row r="325" spans="4:4" hidden="1" x14ac:dyDescent="0.25">
      <c r="D325" s="7" t="s">
        <v>3468</v>
      </c>
    </row>
    <row r="326" spans="4:4" hidden="1" x14ac:dyDescent="0.25">
      <c r="D326" s="7" t="s">
        <v>3502</v>
      </c>
    </row>
    <row r="327" spans="4:4" hidden="1" x14ac:dyDescent="0.25">
      <c r="D327" s="7" t="s">
        <v>3424</v>
      </c>
    </row>
    <row r="328" spans="4:4" hidden="1" x14ac:dyDescent="0.25">
      <c r="D328" s="7" t="s">
        <v>3257</v>
      </c>
    </row>
    <row r="329" spans="4:4" hidden="1" x14ac:dyDescent="0.25">
      <c r="D329" s="7" t="s">
        <v>3357</v>
      </c>
    </row>
    <row r="330" spans="4:4" hidden="1" x14ac:dyDescent="0.25">
      <c r="D330" s="7" t="s">
        <v>3329</v>
      </c>
    </row>
    <row r="331" spans="4:4" hidden="1" x14ac:dyDescent="0.25">
      <c r="D331" s="7" t="s">
        <v>3392</v>
      </c>
    </row>
    <row r="332" spans="4:4" hidden="1" x14ac:dyDescent="0.25">
      <c r="D332" s="7" t="s">
        <v>3570</v>
      </c>
    </row>
    <row r="333" spans="4:4" hidden="1" x14ac:dyDescent="0.25">
      <c r="D333" s="7" t="s">
        <v>3246</v>
      </c>
    </row>
    <row r="334" spans="4:4" hidden="1" x14ac:dyDescent="0.25">
      <c r="D334" s="7" t="s">
        <v>3256</v>
      </c>
    </row>
    <row r="335" spans="4:4" hidden="1" x14ac:dyDescent="0.25">
      <c r="D335" s="7" t="s">
        <v>3355</v>
      </c>
    </row>
    <row r="336" spans="4:4" hidden="1" x14ac:dyDescent="0.25">
      <c r="D336" s="7" t="s">
        <v>3539</v>
      </c>
    </row>
    <row r="337" spans="4:4" hidden="1" x14ac:dyDescent="0.25">
      <c r="D337" s="7" t="s">
        <v>3363</v>
      </c>
    </row>
    <row r="338" spans="4:4" hidden="1" x14ac:dyDescent="0.25">
      <c r="D338" s="7" t="s">
        <v>3460</v>
      </c>
    </row>
    <row r="339" spans="4:4" hidden="1" x14ac:dyDescent="0.25">
      <c r="D339" s="7" t="s">
        <v>3373</v>
      </c>
    </row>
    <row r="340" spans="4:4" hidden="1" x14ac:dyDescent="0.25">
      <c r="D340" s="7" t="s">
        <v>3524</v>
      </c>
    </row>
    <row r="341" spans="4:4" hidden="1" x14ac:dyDescent="0.25">
      <c r="D341" s="7" t="s">
        <v>3528</v>
      </c>
    </row>
    <row r="342" spans="4:4" hidden="1" x14ac:dyDescent="0.25">
      <c r="D342" s="7" t="s">
        <v>3317</v>
      </c>
    </row>
    <row r="343" spans="4:4" hidden="1" x14ac:dyDescent="0.25">
      <c r="D343" s="7" t="s">
        <v>3338</v>
      </c>
    </row>
    <row r="344" spans="4:4" hidden="1" x14ac:dyDescent="0.25">
      <c r="D344" s="7" t="s">
        <v>3395</v>
      </c>
    </row>
    <row r="345" spans="4:4" hidden="1" x14ac:dyDescent="0.25">
      <c r="D345" s="7" t="s">
        <v>3351</v>
      </c>
    </row>
    <row r="346" spans="4:4" hidden="1" x14ac:dyDescent="0.25">
      <c r="D346" s="7" t="s">
        <v>3516</v>
      </c>
    </row>
    <row r="347" spans="4:4" hidden="1" x14ac:dyDescent="0.25">
      <c r="D347" s="7" t="s">
        <v>3258</v>
      </c>
    </row>
    <row r="348" spans="4:4" hidden="1" x14ac:dyDescent="0.25">
      <c r="D348" s="7" t="s">
        <v>3430</v>
      </c>
    </row>
    <row r="349" spans="4:4" hidden="1" x14ac:dyDescent="0.25">
      <c r="D349" s="7" t="s">
        <v>3360</v>
      </c>
    </row>
    <row r="350" spans="4:4" hidden="1" x14ac:dyDescent="0.25">
      <c r="D350" s="7" t="s">
        <v>3114</v>
      </c>
    </row>
    <row r="351" spans="4:4" hidden="1" x14ac:dyDescent="0.25">
      <c r="D351" s="7" t="s">
        <v>3168</v>
      </c>
    </row>
    <row r="352" spans="4:4" hidden="1" x14ac:dyDescent="0.25">
      <c r="D352" s="7" t="s">
        <v>3263</v>
      </c>
    </row>
    <row r="353" spans="4:4" hidden="1" x14ac:dyDescent="0.25">
      <c r="D353" s="7" t="s">
        <v>3274</v>
      </c>
    </row>
    <row r="354" spans="4:4" hidden="1" x14ac:dyDescent="0.25">
      <c r="D354" s="7" t="s">
        <v>3260</v>
      </c>
    </row>
    <row r="355" spans="4:4" hidden="1" x14ac:dyDescent="0.25">
      <c r="D355" s="7" t="s">
        <v>3143</v>
      </c>
    </row>
    <row r="356" spans="4:4" hidden="1" x14ac:dyDescent="0.25">
      <c r="D356" s="7" t="s">
        <v>3308</v>
      </c>
    </row>
    <row r="357" spans="4:4" hidden="1" x14ac:dyDescent="0.25">
      <c r="D357" s="7" t="s">
        <v>3122</v>
      </c>
    </row>
    <row r="358" spans="4:4" hidden="1" x14ac:dyDescent="0.25">
      <c r="D358" s="7" t="s">
        <v>3390</v>
      </c>
    </row>
    <row r="359" spans="4:4" hidden="1" x14ac:dyDescent="0.25">
      <c r="D359" s="7" t="s">
        <v>3322</v>
      </c>
    </row>
    <row r="360" spans="4:4" hidden="1" x14ac:dyDescent="0.25">
      <c r="D360" s="7" t="s">
        <v>3457</v>
      </c>
    </row>
    <row r="361" spans="4:4" hidden="1" x14ac:dyDescent="0.25">
      <c r="D361" s="7" t="s">
        <v>3117</v>
      </c>
    </row>
    <row r="362" spans="4:4" hidden="1" x14ac:dyDescent="0.25">
      <c r="D362" s="7" t="s">
        <v>3157</v>
      </c>
    </row>
    <row r="363" spans="4:4" hidden="1" x14ac:dyDescent="0.25">
      <c r="D363" s="7" t="s">
        <v>3241</v>
      </c>
    </row>
    <row r="364" spans="4:4" hidden="1" x14ac:dyDescent="0.25">
      <c r="D364" s="7" t="s">
        <v>3403</v>
      </c>
    </row>
    <row r="365" spans="4:4" hidden="1" x14ac:dyDescent="0.25">
      <c r="D365" s="7" t="s">
        <v>3407</v>
      </c>
    </row>
    <row r="366" spans="4:4" hidden="1" x14ac:dyDescent="0.25">
      <c r="D366" s="7" t="s">
        <v>3496</v>
      </c>
    </row>
    <row r="367" spans="4:4" hidden="1" x14ac:dyDescent="0.25">
      <c r="D367" s="7" t="s">
        <v>3410</v>
      </c>
    </row>
    <row r="368" spans="4:4" hidden="1" x14ac:dyDescent="0.25">
      <c r="D368" s="7" t="s">
        <v>3442</v>
      </c>
    </row>
    <row r="369" spans="4:4" hidden="1" x14ac:dyDescent="0.25">
      <c r="D369" s="7" t="s">
        <v>3374</v>
      </c>
    </row>
    <row r="370" spans="4:4" hidden="1" x14ac:dyDescent="0.25">
      <c r="D370" s="7" t="s">
        <v>3350</v>
      </c>
    </row>
    <row r="371" spans="4:4" hidden="1" x14ac:dyDescent="0.25">
      <c r="D371" s="7" t="s">
        <v>3581</v>
      </c>
    </row>
    <row r="372" spans="4:4" hidden="1" x14ac:dyDescent="0.25">
      <c r="D372" s="7" t="s">
        <v>3590</v>
      </c>
    </row>
    <row r="373" spans="4:4" hidden="1" x14ac:dyDescent="0.25">
      <c r="D373" s="7" t="s">
        <v>3594</v>
      </c>
    </row>
    <row r="374" spans="4:4" hidden="1" x14ac:dyDescent="0.25">
      <c r="D374" s="7" t="s">
        <v>3592</v>
      </c>
    </row>
    <row r="375" spans="4:4" hidden="1" x14ac:dyDescent="0.25">
      <c r="D375" s="7" t="s">
        <v>3585</v>
      </c>
    </row>
    <row r="376" spans="4:4" hidden="1" x14ac:dyDescent="0.25">
      <c r="D376" s="7" t="s">
        <v>3544</v>
      </c>
    </row>
    <row r="377" spans="4:4" hidden="1" x14ac:dyDescent="0.25">
      <c r="D377" s="7" t="s">
        <v>3546</v>
      </c>
    </row>
    <row r="378" spans="4:4" hidden="1" x14ac:dyDescent="0.25">
      <c r="D378" s="7" t="s">
        <v>3280</v>
      </c>
    </row>
    <row r="379" spans="4:4" hidden="1" x14ac:dyDescent="0.25">
      <c r="D379" s="7" t="s">
        <v>3161</v>
      </c>
    </row>
    <row r="380" spans="4:4" hidden="1" x14ac:dyDescent="0.25">
      <c r="D380" s="7" t="s">
        <v>3165</v>
      </c>
    </row>
    <row r="381" spans="4:4" hidden="1" x14ac:dyDescent="0.25">
      <c r="D381" s="7" t="s">
        <v>3315</v>
      </c>
    </row>
    <row r="382" spans="4:4" hidden="1" x14ac:dyDescent="0.25">
      <c r="D382" s="7" t="s">
        <v>3220</v>
      </c>
    </row>
    <row r="383" spans="4:4" hidden="1" x14ac:dyDescent="0.25">
      <c r="D383" s="7" t="s">
        <v>3335</v>
      </c>
    </row>
    <row r="384" spans="4:4" hidden="1" x14ac:dyDescent="0.25">
      <c r="D384" s="7" t="s">
        <v>3163</v>
      </c>
    </row>
    <row r="385" spans="4:4" hidden="1" x14ac:dyDescent="0.25">
      <c r="D385" s="7" t="s">
        <v>3107</v>
      </c>
    </row>
    <row r="386" spans="4:4" hidden="1" x14ac:dyDescent="0.25">
      <c r="D386" s="7" t="s">
        <v>3319</v>
      </c>
    </row>
    <row r="387" spans="4:4" hidden="1" x14ac:dyDescent="0.25">
      <c r="D387" s="7" t="s">
        <v>3113</v>
      </c>
    </row>
    <row r="388" spans="4:4" hidden="1" x14ac:dyDescent="0.25">
      <c r="D388" s="7" t="s">
        <v>3445</v>
      </c>
    </row>
    <row r="389" spans="4:4" hidden="1" x14ac:dyDescent="0.25">
      <c r="D389" s="7" t="s">
        <v>3450</v>
      </c>
    </row>
    <row r="390" spans="4:4" hidden="1" x14ac:dyDescent="0.25">
      <c r="D390" s="7" t="s">
        <v>3454</v>
      </c>
    </row>
    <row r="391" spans="4:4" hidden="1" x14ac:dyDescent="0.25">
      <c r="D391" s="7" t="s">
        <v>3458</v>
      </c>
    </row>
    <row r="392" spans="4:4" hidden="1" x14ac:dyDescent="0.25">
      <c r="D392" s="7" t="s">
        <v>3514</v>
      </c>
    </row>
    <row r="393" spans="4:4" hidden="1" x14ac:dyDescent="0.25">
      <c r="D393" s="7" t="s">
        <v>3356</v>
      </c>
    </row>
    <row r="394" spans="4:4" hidden="1" x14ac:dyDescent="0.25">
      <c r="D394" s="7" t="s">
        <v>3409</v>
      </c>
    </row>
    <row r="395" spans="4:4" hidden="1" x14ac:dyDescent="0.25">
      <c r="D395" s="7" t="s">
        <v>3170</v>
      </c>
    </row>
    <row r="396" spans="4:4" hidden="1" x14ac:dyDescent="0.25">
      <c r="D396" s="7" t="s">
        <v>3290</v>
      </c>
    </row>
    <row r="397" spans="4:4" hidden="1" x14ac:dyDescent="0.25">
      <c r="D397" s="7" t="s">
        <v>3178</v>
      </c>
    </row>
    <row r="398" spans="4:4" hidden="1" x14ac:dyDescent="0.25">
      <c r="D398" s="7" t="s">
        <v>3186</v>
      </c>
    </row>
    <row r="399" spans="4:4" hidden="1" x14ac:dyDescent="0.25">
      <c r="D399" s="7" t="s">
        <v>3415</v>
      </c>
    </row>
    <row r="400" spans="4:4" hidden="1" x14ac:dyDescent="0.25">
      <c r="D400" s="7" t="s">
        <v>3423</v>
      </c>
    </row>
    <row r="401" spans="4:4" hidden="1" x14ac:dyDescent="0.25">
      <c r="D401" s="7" t="s">
        <v>3467</v>
      </c>
    </row>
    <row r="402" spans="4:4" hidden="1" x14ac:dyDescent="0.25">
      <c r="D402" s="7" t="s">
        <v>3549</v>
      </c>
    </row>
    <row r="403" spans="4:4" hidden="1" x14ac:dyDescent="0.25">
      <c r="D403" s="7" t="s">
        <v>3379</v>
      </c>
    </row>
    <row r="404" spans="4:4" hidden="1" x14ac:dyDescent="0.25">
      <c r="D404" s="7" t="s">
        <v>3517</v>
      </c>
    </row>
    <row r="405" spans="4:4" hidden="1" x14ac:dyDescent="0.25">
      <c r="D405" s="7" t="s">
        <v>3140</v>
      </c>
    </row>
    <row r="406" spans="4:4" hidden="1" x14ac:dyDescent="0.25">
      <c r="D406" s="7" t="s">
        <v>3195</v>
      </c>
    </row>
    <row r="407" spans="4:4" hidden="1" x14ac:dyDescent="0.25">
      <c r="D407" s="7" t="s">
        <v>3529</v>
      </c>
    </row>
    <row r="408" spans="4:4" hidden="1" x14ac:dyDescent="0.25">
      <c r="D408" s="7" t="s">
        <v>3530</v>
      </c>
    </row>
    <row r="409" spans="4:4" hidden="1" x14ac:dyDescent="0.25">
      <c r="D409" s="7" t="s">
        <v>3519</v>
      </c>
    </row>
    <row r="410" spans="4:4" hidden="1" x14ac:dyDescent="0.25">
      <c r="D410" s="7" t="s">
        <v>3202</v>
      </c>
    </row>
    <row r="411" spans="4:4" hidden="1" x14ac:dyDescent="0.25">
      <c r="D411" s="7" t="s">
        <v>3532</v>
      </c>
    </row>
    <row r="412" spans="4:4" hidden="1" x14ac:dyDescent="0.25">
      <c r="D412" s="7" t="s">
        <v>3145</v>
      </c>
    </row>
    <row r="413" spans="4:4" hidden="1" x14ac:dyDescent="0.25">
      <c r="D413" s="7" t="s">
        <v>3150</v>
      </c>
    </row>
    <row r="414" spans="4:4" hidden="1" x14ac:dyDescent="0.25">
      <c r="D414" s="7" t="s">
        <v>3155</v>
      </c>
    </row>
    <row r="415" spans="4:4" hidden="1" x14ac:dyDescent="0.25">
      <c r="D415" s="7" t="s">
        <v>3108</v>
      </c>
    </row>
    <row r="416" spans="4:4" hidden="1" x14ac:dyDescent="0.25">
      <c r="D416" s="7" t="s">
        <v>3104</v>
      </c>
    </row>
    <row r="417" spans="4:4" hidden="1" x14ac:dyDescent="0.25">
      <c r="D417" s="7" t="s">
        <v>3238</v>
      </c>
    </row>
    <row r="418" spans="4:4" hidden="1" x14ac:dyDescent="0.25">
      <c r="D418" s="7" t="s">
        <v>3330</v>
      </c>
    </row>
    <row r="419" spans="4:4" hidden="1" x14ac:dyDescent="0.25">
      <c r="D419" s="7" t="s">
        <v>3188</v>
      </c>
    </row>
    <row r="420" spans="4:4" hidden="1" x14ac:dyDescent="0.25">
      <c r="D420" s="7" t="s">
        <v>3110</v>
      </c>
    </row>
    <row r="421" spans="4:4" hidden="1" x14ac:dyDescent="0.25">
      <c r="D421" s="7" t="s">
        <v>3115</v>
      </c>
    </row>
    <row r="422" spans="4:4" hidden="1" x14ac:dyDescent="0.25">
      <c r="D422" s="7" t="s">
        <v>3120</v>
      </c>
    </row>
    <row r="423" spans="4:4" hidden="1" x14ac:dyDescent="0.25">
      <c r="D423" s="7" t="s">
        <v>3243</v>
      </c>
    </row>
    <row r="424" spans="4:4" hidden="1" x14ac:dyDescent="0.25">
      <c r="D424" s="7" t="s">
        <v>3332</v>
      </c>
    </row>
    <row r="425" spans="4:4" hidden="1" x14ac:dyDescent="0.25">
      <c r="D425" s="7" t="s">
        <v>3384</v>
      </c>
    </row>
    <row r="426" spans="4:4" hidden="1" x14ac:dyDescent="0.25">
      <c r="D426" s="7" t="s">
        <v>3481</v>
      </c>
    </row>
    <row r="427" spans="4:4" hidden="1" x14ac:dyDescent="0.25">
      <c r="D427" s="7" t="s">
        <v>3416</v>
      </c>
    </row>
    <row r="428" spans="4:4" hidden="1" x14ac:dyDescent="0.25">
      <c r="D428" s="7" t="s">
        <v>3500</v>
      </c>
    </row>
    <row r="429" spans="4:4" hidden="1" x14ac:dyDescent="0.25">
      <c r="D429" s="7" t="s">
        <v>3247</v>
      </c>
    </row>
    <row r="430" spans="4:4" hidden="1" x14ac:dyDescent="0.25">
      <c r="D430" s="7" t="s">
        <v>3325</v>
      </c>
    </row>
    <row r="431" spans="4:4" hidden="1" x14ac:dyDescent="0.25">
      <c r="D431" s="7" t="s">
        <v>3203</v>
      </c>
    </row>
    <row r="432" spans="4:4" hidden="1" x14ac:dyDescent="0.25">
      <c r="D432" s="7" t="s">
        <v>3208</v>
      </c>
    </row>
    <row r="433" spans="4:4" hidden="1" x14ac:dyDescent="0.25">
      <c r="D433" s="7" t="s">
        <v>3134</v>
      </c>
    </row>
    <row r="434" spans="4:4" hidden="1" x14ac:dyDescent="0.25">
      <c r="D434" s="7" t="s">
        <v>3212</v>
      </c>
    </row>
    <row r="435" spans="4:4" hidden="1" x14ac:dyDescent="0.25">
      <c r="D435" s="7" t="s">
        <v>3216</v>
      </c>
    </row>
    <row r="436" spans="4:4" hidden="1" x14ac:dyDescent="0.25">
      <c r="D436" s="7" t="s">
        <v>3327</v>
      </c>
    </row>
    <row r="437" spans="4:4" hidden="1" x14ac:dyDescent="0.25">
      <c r="D437" s="7" t="s">
        <v>3535</v>
      </c>
    </row>
    <row r="438" spans="4:4" hidden="1" x14ac:dyDescent="0.25">
      <c r="D438" s="7" t="s">
        <v>3367</v>
      </c>
    </row>
    <row r="439" spans="4:4" hidden="1" x14ac:dyDescent="0.25">
      <c r="D439" s="7" t="s">
        <v>3427</v>
      </c>
    </row>
    <row r="440" spans="4:4" hidden="1" x14ac:dyDescent="0.25">
      <c r="D440" s="7" t="s">
        <v>3171</v>
      </c>
    </row>
    <row r="441" spans="4:4" hidden="1" x14ac:dyDescent="0.25">
      <c r="D441" s="7" t="s">
        <v>3429</v>
      </c>
    </row>
    <row r="442" spans="4:4" hidden="1" x14ac:dyDescent="0.25">
      <c r="D442" s="7" t="s">
        <v>3331</v>
      </c>
    </row>
    <row r="443" spans="4:4" hidden="1" x14ac:dyDescent="0.25">
      <c r="D443" s="7" t="s">
        <v>3262</v>
      </c>
    </row>
    <row r="444" spans="4:4" hidden="1" x14ac:dyDescent="0.25">
      <c r="D444" s="7" t="s">
        <v>3218</v>
      </c>
    </row>
    <row r="445" spans="4:4" hidden="1" x14ac:dyDescent="0.25">
      <c r="D445" s="7" t="s">
        <v>3471</v>
      </c>
    </row>
    <row r="446" spans="4:4" hidden="1" x14ac:dyDescent="0.25">
      <c r="D446" s="7" t="s">
        <v>3334</v>
      </c>
    </row>
    <row r="447" spans="4:4" hidden="1" x14ac:dyDescent="0.25">
      <c r="D447" s="7" t="s">
        <v>3336</v>
      </c>
    </row>
    <row r="448" spans="4:4" hidden="1" x14ac:dyDescent="0.25">
      <c r="D448" s="7" t="s">
        <v>3267</v>
      </c>
    </row>
    <row r="449" spans="4:4" hidden="1" x14ac:dyDescent="0.25">
      <c r="D449" s="7" t="s">
        <v>3273</v>
      </c>
    </row>
    <row r="450" spans="4:4" hidden="1" x14ac:dyDescent="0.25">
      <c r="D450" s="7" t="s">
        <v>3278</v>
      </c>
    </row>
    <row r="451" spans="4:4" hidden="1" x14ac:dyDescent="0.25">
      <c r="D451" s="7" t="s">
        <v>3223</v>
      </c>
    </row>
    <row r="452" spans="4:4" hidden="1" x14ac:dyDescent="0.25">
      <c r="D452" s="7" t="s">
        <v>3100</v>
      </c>
    </row>
    <row r="453" spans="4:4" hidden="1" x14ac:dyDescent="0.25">
      <c r="D453" s="7" t="s">
        <v>3386</v>
      </c>
    </row>
    <row r="454" spans="4:4" hidden="1" x14ac:dyDescent="0.25">
      <c r="D454" s="7" t="s">
        <v>3476</v>
      </c>
    </row>
    <row r="455" spans="4:4" hidden="1" x14ac:dyDescent="0.25">
      <c r="D455" s="7" t="s">
        <v>3388</v>
      </c>
    </row>
    <row r="456" spans="4:4" hidden="1" x14ac:dyDescent="0.25">
      <c r="D456" s="7" t="s">
        <v>3277</v>
      </c>
    </row>
    <row r="457" spans="4:4" hidden="1" x14ac:dyDescent="0.25">
      <c r="D457" s="7" t="s">
        <v>3556</v>
      </c>
    </row>
    <row r="458" spans="4:4" hidden="1" x14ac:dyDescent="0.25">
      <c r="D458" s="7" t="s">
        <v>3283</v>
      </c>
    </row>
    <row r="459" spans="4:4" hidden="1" x14ac:dyDescent="0.25">
      <c r="D459" s="7" t="s">
        <v>3542</v>
      </c>
    </row>
    <row r="460" spans="4:4" hidden="1" x14ac:dyDescent="0.25">
      <c r="D460" s="7" t="s">
        <v>3289</v>
      </c>
    </row>
    <row r="461" spans="4:4" hidden="1" x14ac:dyDescent="0.25">
      <c r="D461" s="7" t="s">
        <v>3545</v>
      </c>
    </row>
    <row r="462" spans="4:4" hidden="1" x14ac:dyDescent="0.25">
      <c r="D462" s="7" t="s">
        <v>3567</v>
      </c>
    </row>
    <row r="463" spans="4:4" hidden="1" x14ac:dyDescent="0.25">
      <c r="D463" s="7" t="s">
        <v>3557</v>
      </c>
    </row>
    <row r="464" spans="4:4" hidden="1" x14ac:dyDescent="0.25">
      <c r="D464" s="7" t="s">
        <v>3391</v>
      </c>
    </row>
    <row r="465" spans="4:4" hidden="1" x14ac:dyDescent="0.25">
      <c r="D465" s="7" t="s">
        <v>3295</v>
      </c>
    </row>
    <row r="466" spans="4:4" hidden="1" x14ac:dyDescent="0.25">
      <c r="D466" s="7" t="s">
        <v>3138</v>
      </c>
    </row>
    <row r="467" spans="4:4" hidden="1" x14ac:dyDescent="0.25">
      <c r="D467" s="7" t="s">
        <v>3478</v>
      </c>
    </row>
    <row r="468" spans="4:4" hidden="1" x14ac:dyDescent="0.25">
      <c r="D468" s="7" t="s">
        <v>3558</v>
      </c>
    </row>
    <row r="469" spans="4:4" hidden="1" x14ac:dyDescent="0.25">
      <c r="D469" s="7" t="s">
        <v>3480</v>
      </c>
    </row>
    <row r="470" spans="4:4" hidden="1" x14ac:dyDescent="0.25">
      <c r="D470" s="7" t="s">
        <v>3572</v>
      </c>
    </row>
    <row r="471" spans="4:4" hidden="1" x14ac:dyDescent="0.25">
      <c r="D471" s="7" t="s">
        <v>3394</v>
      </c>
    </row>
    <row r="472" spans="4:4" hidden="1" x14ac:dyDescent="0.25">
      <c r="D472" s="7" t="s">
        <v>3482</v>
      </c>
    </row>
    <row r="473" spans="4:4" hidden="1" x14ac:dyDescent="0.25">
      <c r="D473" s="7" t="s">
        <v>3300</v>
      </c>
    </row>
    <row r="474" spans="4:4" hidden="1" x14ac:dyDescent="0.25">
      <c r="D474" s="7" t="s">
        <v>3305</v>
      </c>
    </row>
    <row r="475" spans="4:4" hidden="1" x14ac:dyDescent="0.25">
      <c r="D475" s="7" t="s">
        <v>3573</v>
      </c>
    </row>
    <row r="476" spans="4:4" hidden="1" x14ac:dyDescent="0.25">
      <c r="D476" s="7" t="s">
        <v>3569</v>
      </c>
    </row>
    <row r="477" spans="4:4" hidden="1" x14ac:dyDescent="0.25">
      <c r="D477" s="7" t="s">
        <v>3144</v>
      </c>
    </row>
    <row r="478" spans="4:4" hidden="1" x14ac:dyDescent="0.25">
      <c r="D478" s="7" t="s">
        <v>3309</v>
      </c>
    </row>
    <row r="479" spans="4:4" hidden="1" x14ac:dyDescent="0.25">
      <c r="D479" s="7" t="s">
        <v>3313</v>
      </c>
    </row>
    <row r="480" spans="4:4" hidden="1" x14ac:dyDescent="0.25">
      <c r="D480" s="7" t="s">
        <v>3149</v>
      </c>
    </row>
    <row r="481" spans="4:4" hidden="1" x14ac:dyDescent="0.25">
      <c r="D481" s="7" t="s">
        <v>3485</v>
      </c>
    </row>
    <row r="482" spans="4:4" hidden="1" x14ac:dyDescent="0.25">
      <c r="D482" s="7" t="s">
        <v>3547</v>
      </c>
    </row>
    <row r="483" spans="4:4" hidden="1" x14ac:dyDescent="0.25">
      <c r="D483" s="7" t="s">
        <v>3574</v>
      </c>
    </row>
    <row r="484" spans="4:4" hidden="1" x14ac:dyDescent="0.25">
      <c r="D484" s="7" t="s">
        <v>3397</v>
      </c>
    </row>
    <row r="485" spans="4:4" hidden="1" x14ac:dyDescent="0.25">
      <c r="D485" s="7" t="s">
        <v>3575</v>
      </c>
    </row>
    <row r="486" spans="4:4" hidden="1" x14ac:dyDescent="0.25">
      <c r="D486" s="7" t="s">
        <v>3249</v>
      </c>
    </row>
    <row r="487" spans="4:4" hidden="1" x14ac:dyDescent="0.25">
      <c r="D487" s="7" t="s">
        <v>3398</v>
      </c>
    </row>
    <row r="488" spans="4:4" hidden="1" x14ac:dyDescent="0.25">
      <c r="D488" s="7" t="s">
        <v>3474</v>
      </c>
    </row>
    <row r="489" spans="4:4" hidden="1" x14ac:dyDescent="0.25">
      <c r="D489" s="7" t="s">
        <v>3172</v>
      </c>
    </row>
    <row r="490" spans="4:4" hidden="1" x14ac:dyDescent="0.25">
      <c r="D490" s="7" t="s">
        <v>3504</v>
      </c>
    </row>
    <row r="491" spans="4:4" hidden="1" x14ac:dyDescent="0.25">
      <c r="D491" s="7" t="s">
        <v>3176</v>
      </c>
    </row>
    <row r="492" spans="4:4" hidden="1" x14ac:dyDescent="0.25">
      <c r="D492" s="7" t="s">
        <v>3279</v>
      </c>
    </row>
    <row r="493" spans="4:4" hidden="1" x14ac:dyDescent="0.25">
      <c r="D493" s="7" t="s">
        <v>3483</v>
      </c>
    </row>
    <row r="494" spans="4:4" hidden="1" x14ac:dyDescent="0.25">
      <c r="D494" s="7" t="s">
        <v>3146</v>
      </c>
    </row>
    <row r="495" spans="4:4" hidden="1" x14ac:dyDescent="0.25">
      <c r="D495" s="7" t="s">
        <v>3285</v>
      </c>
    </row>
    <row r="496" spans="4:4" hidden="1" x14ac:dyDescent="0.25">
      <c r="D496" s="7" t="s">
        <v>3179</v>
      </c>
    </row>
    <row r="497" spans="4:4" hidden="1" x14ac:dyDescent="0.25">
      <c r="D497" s="7" t="s">
        <v>3291</v>
      </c>
    </row>
    <row r="498" spans="4:4" hidden="1" x14ac:dyDescent="0.25">
      <c r="D498" s="7" t="s">
        <v>3364</v>
      </c>
    </row>
    <row r="499" spans="4:4" hidden="1" x14ac:dyDescent="0.25">
      <c r="D499" s="7" t="s">
        <v>3487</v>
      </c>
    </row>
    <row r="500" spans="4:4" hidden="1" x14ac:dyDescent="0.25">
      <c r="D500" s="7" t="s">
        <v>3432</v>
      </c>
    </row>
    <row r="501" spans="4:4" hidden="1" x14ac:dyDescent="0.25">
      <c r="D501" s="7" t="s">
        <v>3340</v>
      </c>
    </row>
    <row r="502" spans="4:4" hidden="1" x14ac:dyDescent="0.25">
      <c r="D502" s="7" t="s">
        <v>3135</v>
      </c>
    </row>
    <row r="503" spans="4:4" hidden="1" x14ac:dyDescent="0.25">
      <c r="D503" s="7" t="s">
        <v>3400</v>
      </c>
    </row>
    <row r="504" spans="4:4" hidden="1" x14ac:dyDescent="0.25">
      <c r="D504" s="7" t="s">
        <v>3343</v>
      </c>
    </row>
    <row r="505" spans="4:4" hidden="1" x14ac:dyDescent="0.25">
      <c r="D505" s="7" t="s">
        <v>3296</v>
      </c>
    </row>
    <row r="506" spans="4:4" hidden="1" x14ac:dyDescent="0.25">
      <c r="D506" s="7" t="s">
        <v>3103</v>
      </c>
    </row>
    <row r="507" spans="4:4" hidden="1" x14ac:dyDescent="0.25">
      <c r="D507" s="7" t="s">
        <v>3347</v>
      </c>
    </row>
    <row r="508" spans="4:4" hidden="1" x14ac:dyDescent="0.25">
      <c r="D508" s="7" t="s">
        <v>3435</v>
      </c>
    </row>
    <row r="509" spans="4:4" hidden="1" x14ac:dyDescent="0.25">
      <c r="D509" s="7" t="s">
        <v>3130</v>
      </c>
    </row>
    <row r="510" spans="4:4" hidden="1" x14ac:dyDescent="0.25">
      <c r="D510" s="7" t="s">
        <v>3506</v>
      </c>
    </row>
    <row r="511" spans="4:4" hidden="1" x14ac:dyDescent="0.25">
      <c r="D511" s="7" t="s">
        <v>3490</v>
      </c>
    </row>
    <row r="512" spans="4:4" hidden="1" x14ac:dyDescent="0.25">
      <c r="D512" s="7" t="s">
        <v>3151</v>
      </c>
    </row>
    <row r="513" spans="4:4" hidden="1" x14ac:dyDescent="0.25">
      <c r="D513" s="7" t="s">
        <v>3301</v>
      </c>
    </row>
    <row r="514" spans="4:4" hidden="1" x14ac:dyDescent="0.25">
      <c r="D514" s="7" t="s">
        <v>3306</v>
      </c>
    </row>
    <row r="515" spans="4:4" hidden="1" x14ac:dyDescent="0.25">
      <c r="D515" s="7" t="s">
        <v>3109</v>
      </c>
    </row>
    <row r="516" spans="4:4" hidden="1" x14ac:dyDescent="0.25">
      <c r="D516" s="7" t="s">
        <v>3438</v>
      </c>
    </row>
    <row r="517" spans="4:4" hidden="1" x14ac:dyDescent="0.25">
      <c r="D517" s="7" t="s">
        <v>3119</v>
      </c>
    </row>
    <row r="518" spans="4:4" hidden="1" x14ac:dyDescent="0.25">
      <c r="D518" s="7" t="s">
        <v>3310</v>
      </c>
    </row>
    <row r="519" spans="4:4" hidden="1" x14ac:dyDescent="0.25">
      <c r="D519" s="7" t="s">
        <v>3183</v>
      </c>
    </row>
    <row r="520" spans="4:4" hidden="1" x14ac:dyDescent="0.25">
      <c r="D520" s="7" t="s">
        <v>3440</v>
      </c>
    </row>
    <row r="521" spans="4:4" hidden="1" x14ac:dyDescent="0.25">
      <c r="D521" s="7" t="s">
        <v>3187</v>
      </c>
    </row>
    <row r="522" spans="4:4" hidden="1" x14ac:dyDescent="0.25">
      <c r="D522" s="7" t="s">
        <v>3404</v>
      </c>
    </row>
    <row r="523" spans="4:4" hidden="1" x14ac:dyDescent="0.25">
      <c r="D523" s="7" t="s">
        <v>3314</v>
      </c>
    </row>
    <row r="524" spans="4:4" hidden="1" x14ac:dyDescent="0.25">
      <c r="D524" s="7" t="s">
        <v>3156</v>
      </c>
    </row>
    <row r="525" spans="4:4" hidden="1" x14ac:dyDescent="0.25">
      <c r="D525" s="7" t="s">
        <v>3320</v>
      </c>
    </row>
    <row r="526" spans="4:4" hidden="1" x14ac:dyDescent="0.25">
      <c r="D526" s="7" t="s">
        <v>3323</v>
      </c>
    </row>
    <row r="527" spans="4:4" hidden="1" x14ac:dyDescent="0.25">
      <c r="D527" s="7" t="s">
        <v>3443</v>
      </c>
    </row>
    <row r="528" spans="4:4" hidden="1" x14ac:dyDescent="0.25">
      <c r="D528" s="7" t="s">
        <v>3191</v>
      </c>
    </row>
    <row r="529" spans="4:4" hidden="1" x14ac:dyDescent="0.25">
      <c r="D529" s="7" t="s">
        <v>3196</v>
      </c>
    </row>
    <row r="530" spans="4:4" hidden="1" x14ac:dyDescent="0.25">
      <c r="D530" s="7" t="s">
        <v>3369</v>
      </c>
    </row>
    <row r="531" spans="4:4" hidden="1" x14ac:dyDescent="0.25">
      <c r="D531" s="7" t="s">
        <v>3497</v>
      </c>
    </row>
    <row r="532" spans="4:4" hidden="1" x14ac:dyDescent="0.25">
      <c r="D532" s="7" t="s">
        <v>3446</v>
      </c>
    </row>
    <row r="533" spans="4:4" hidden="1" x14ac:dyDescent="0.25">
      <c r="D533" s="7" t="s">
        <v>3105</v>
      </c>
    </row>
    <row r="534" spans="4:4" hidden="1" x14ac:dyDescent="0.25">
      <c r="D534" s="7" t="s">
        <v>3192</v>
      </c>
    </row>
    <row r="535" spans="4:4" hidden="1" x14ac:dyDescent="0.25">
      <c r="D535" s="7" t="s">
        <v>3439</v>
      </c>
    </row>
    <row r="536" spans="4:4" hidden="1" x14ac:dyDescent="0.25">
      <c r="D536" s="7" t="s">
        <v>3282</v>
      </c>
    </row>
    <row r="537" spans="4:4" hidden="1" x14ac:dyDescent="0.25">
      <c r="D537" s="7" t="s">
        <v>3408</v>
      </c>
    </row>
    <row r="538" spans="4:4" hidden="1" x14ac:dyDescent="0.25">
      <c r="D538" s="7" t="s">
        <v>3215</v>
      </c>
    </row>
    <row r="539" spans="4:4" hidden="1" x14ac:dyDescent="0.25">
      <c r="D539" s="7" t="s">
        <v>3288</v>
      </c>
    </row>
    <row r="540" spans="4:4" hidden="1" x14ac:dyDescent="0.25">
      <c r="D540" s="7" t="s">
        <v>3106</v>
      </c>
    </row>
    <row r="541" spans="4:4" hidden="1" x14ac:dyDescent="0.25">
      <c r="D541" s="7" t="s">
        <v>3281</v>
      </c>
    </row>
    <row r="542" spans="4:4" hidden="1" x14ac:dyDescent="0.25">
      <c r="D542" s="7" t="s">
        <v>3177</v>
      </c>
    </row>
    <row r="543" spans="4:4" hidden="1" x14ac:dyDescent="0.25">
      <c r="D543" s="7" t="s">
        <v>3294</v>
      </c>
    </row>
    <row r="544" spans="4:4" hidden="1" x14ac:dyDescent="0.25">
      <c r="D544" s="7" t="s">
        <v>3299</v>
      </c>
    </row>
    <row r="545" spans="4:4" hidden="1" x14ac:dyDescent="0.25">
      <c r="D545" s="7" t="s">
        <v>3372</v>
      </c>
    </row>
    <row r="546" spans="4:4" hidden="1" x14ac:dyDescent="0.25">
      <c r="D546" s="7" t="s">
        <v>3304</v>
      </c>
    </row>
    <row r="547" spans="4:4" hidden="1" x14ac:dyDescent="0.25">
      <c r="D547" s="7" t="s">
        <v>3441</v>
      </c>
    </row>
    <row r="548" spans="4:4" hidden="1" x14ac:dyDescent="0.25">
      <c r="D548" s="7" t="s">
        <v>3307</v>
      </c>
    </row>
    <row r="549" spans="4:4" hidden="1" x14ac:dyDescent="0.25">
      <c r="D549" s="7" t="s">
        <v>3375</v>
      </c>
    </row>
    <row r="550" spans="4:4" hidden="1" x14ac:dyDescent="0.25">
      <c r="D550" s="7" t="s">
        <v>3222</v>
      </c>
    </row>
    <row r="551" spans="4:4" hidden="1" x14ac:dyDescent="0.25">
      <c r="D551" s="7" t="s">
        <v>3132</v>
      </c>
    </row>
    <row r="552" spans="4:4" hidden="1" x14ac:dyDescent="0.25">
      <c r="D552" s="7" t="s">
        <v>3226</v>
      </c>
    </row>
    <row r="553" spans="4:4" hidden="1" x14ac:dyDescent="0.25">
      <c r="D553" s="7" t="s">
        <v>3111</v>
      </c>
    </row>
    <row r="554" spans="4:4" hidden="1" x14ac:dyDescent="0.25">
      <c r="D554" s="7" t="s">
        <v>3244</v>
      </c>
    </row>
    <row r="555" spans="4:4" hidden="1" x14ac:dyDescent="0.25">
      <c r="D555" s="7" t="s">
        <v>3181</v>
      </c>
    </row>
    <row r="556" spans="4:4" hidden="1" x14ac:dyDescent="0.25">
      <c r="D556" s="7" t="s">
        <v>3116</v>
      </c>
    </row>
    <row r="557" spans="4:4" hidden="1" x14ac:dyDescent="0.25">
      <c r="D557" s="7" t="s">
        <v>3185</v>
      </c>
    </row>
    <row r="558" spans="4:4" hidden="1" x14ac:dyDescent="0.25">
      <c r="D558" s="7" t="s">
        <v>3210</v>
      </c>
    </row>
    <row r="559" spans="4:4" hidden="1" x14ac:dyDescent="0.25">
      <c r="D559" s="7" t="s">
        <v>3287</v>
      </c>
    </row>
    <row r="560" spans="4:4" hidden="1" x14ac:dyDescent="0.25">
      <c r="D560" s="7" t="s">
        <v>3312</v>
      </c>
    </row>
    <row r="561" spans="4:4" hidden="1" x14ac:dyDescent="0.25">
      <c r="D561" s="7" t="s">
        <v>3380</v>
      </c>
    </row>
    <row r="562" spans="4:4" hidden="1" x14ac:dyDescent="0.25">
      <c r="D562" s="7" t="s">
        <v>3411</v>
      </c>
    </row>
    <row r="563" spans="4:4" hidden="1" x14ac:dyDescent="0.25">
      <c r="D563" s="7" t="s">
        <v>3383</v>
      </c>
    </row>
    <row r="564" spans="4:4" hidden="1" x14ac:dyDescent="0.25">
      <c r="D564" s="7" t="s">
        <v>3154</v>
      </c>
    </row>
    <row r="565" spans="4:4" hidden="1" x14ac:dyDescent="0.25">
      <c r="D565" s="7" t="s">
        <v>3385</v>
      </c>
    </row>
    <row r="566" spans="4:4" hidden="1" x14ac:dyDescent="0.25">
      <c r="D566" s="7" t="s">
        <v>3444</v>
      </c>
    </row>
    <row r="567" spans="4:4" hidden="1" x14ac:dyDescent="0.25">
      <c r="D567" s="7" t="s">
        <v>3159</v>
      </c>
    </row>
    <row r="568" spans="4:4" hidden="1" x14ac:dyDescent="0.25">
      <c r="D568" s="7" t="s">
        <v>3233</v>
      </c>
    </row>
    <row r="569" spans="4:4" hidden="1" x14ac:dyDescent="0.25">
      <c r="D569" s="7" t="s">
        <v>3447</v>
      </c>
    </row>
    <row r="570" spans="4:4" hidden="1" x14ac:dyDescent="0.25">
      <c r="D570" s="7" t="s">
        <v>3316</v>
      </c>
    </row>
    <row r="571" spans="4:4" hidden="1" x14ac:dyDescent="0.25">
      <c r="D571" s="7" t="s">
        <v>3484</v>
      </c>
    </row>
    <row r="572" spans="4:4" hidden="1" x14ac:dyDescent="0.25">
      <c r="D572" s="7" t="s">
        <v>3219</v>
      </c>
    </row>
    <row r="573" spans="4:4" hidden="1" x14ac:dyDescent="0.25">
      <c r="D573" s="7" t="s">
        <v>3393</v>
      </c>
    </row>
    <row r="574" spans="4:4" hidden="1" x14ac:dyDescent="0.25">
      <c r="D574" s="7" t="s">
        <v>3344</v>
      </c>
    </row>
    <row r="575" spans="4:4" hidden="1" x14ac:dyDescent="0.25">
      <c r="D575" s="7" t="s">
        <v>3513</v>
      </c>
    </row>
    <row r="576" spans="4:4" hidden="1" x14ac:dyDescent="0.25">
      <c r="D576" s="7" t="s">
        <v>3465</v>
      </c>
    </row>
    <row r="577" spans="4:4" hidden="1" x14ac:dyDescent="0.25">
      <c r="D577" s="7" t="s">
        <v>3469</v>
      </c>
    </row>
    <row r="578" spans="4:4" hidden="1" x14ac:dyDescent="0.25">
      <c r="D578" s="7" t="s">
        <v>3508</v>
      </c>
    </row>
    <row r="579" spans="4:4" hidden="1" x14ac:dyDescent="0.25">
      <c r="D579" s="7" t="s">
        <v>3509</v>
      </c>
    </row>
    <row r="580" spans="4:4" hidden="1" x14ac:dyDescent="0.25">
      <c r="D580" s="7" t="s">
        <v>3488</v>
      </c>
    </row>
    <row r="581" spans="4:4" hidden="1" x14ac:dyDescent="0.25">
      <c r="D581" s="7" t="s">
        <v>3491</v>
      </c>
    </row>
    <row r="582" spans="4:4" hidden="1" x14ac:dyDescent="0.25">
      <c r="D582" s="7" t="s">
        <v>3510</v>
      </c>
    </row>
    <row r="583" spans="4:4" hidden="1" x14ac:dyDescent="0.25">
      <c r="D583" s="7" t="s">
        <v>3224</v>
      </c>
    </row>
    <row r="584" spans="4:4" hidden="1" x14ac:dyDescent="0.25">
      <c r="D584" s="7" t="s">
        <v>3136</v>
      </c>
    </row>
    <row r="585" spans="4:4" hidden="1" x14ac:dyDescent="0.25">
      <c r="D585" s="7" t="s">
        <v>3142</v>
      </c>
    </row>
    <row r="586" spans="4:4" hidden="1" x14ac:dyDescent="0.25">
      <c r="D586" s="7" t="s">
        <v>3204</v>
      </c>
    </row>
    <row r="587" spans="4:4" hidden="1" x14ac:dyDescent="0.25">
      <c r="D587" s="7" t="s">
        <v>3209</v>
      </c>
    </row>
    <row r="588" spans="4:4" hidden="1" x14ac:dyDescent="0.25">
      <c r="D588" s="7" t="s">
        <v>3254</v>
      </c>
    </row>
    <row r="589" spans="4:4" hidden="1" x14ac:dyDescent="0.25">
      <c r="D589" s="7" t="s">
        <v>3147</v>
      </c>
    </row>
    <row r="590" spans="4:4" hidden="1" x14ac:dyDescent="0.25">
      <c r="D590" s="7" t="s">
        <v>3259</v>
      </c>
    </row>
    <row r="591" spans="4:4" hidden="1" x14ac:dyDescent="0.25">
      <c r="D591" s="7" t="s">
        <v>3493</v>
      </c>
    </row>
    <row r="592" spans="4:4" hidden="1" x14ac:dyDescent="0.25">
      <c r="D592" s="7" t="s">
        <v>3507</v>
      </c>
    </row>
    <row r="593" spans="4:4" hidden="1" x14ac:dyDescent="0.25">
      <c r="D593" s="7" t="s">
        <v>3368</v>
      </c>
    </row>
    <row r="594" spans="4:4" hidden="1" x14ac:dyDescent="0.25">
      <c r="D594" s="7" t="s">
        <v>3234</v>
      </c>
    </row>
    <row r="595" spans="4:4" hidden="1" x14ac:dyDescent="0.25">
      <c r="D595" s="7" t="s">
        <v>3417</v>
      </c>
    </row>
    <row r="596" spans="4:4" hidden="1" x14ac:dyDescent="0.25">
      <c r="D596" s="7" t="s">
        <v>3421</v>
      </c>
    </row>
    <row r="597" spans="4:4" hidden="1" x14ac:dyDescent="0.25">
      <c r="D597" s="7" t="s">
        <v>3237</v>
      </c>
    </row>
    <row r="598" spans="4:4" hidden="1" x14ac:dyDescent="0.25">
      <c r="D598" s="7" t="s">
        <v>3511</v>
      </c>
    </row>
    <row r="599" spans="4:4" hidden="1" x14ac:dyDescent="0.25">
      <c r="D599" s="7" t="s">
        <v>3472</v>
      </c>
    </row>
    <row r="600" spans="4:4" hidden="1" x14ac:dyDescent="0.25">
      <c r="D600" s="7" t="s">
        <v>3242</v>
      </c>
    </row>
    <row r="601" spans="4:4" hidden="1" x14ac:dyDescent="0.25">
      <c r="D601" s="7" t="s">
        <v>3346</v>
      </c>
    </row>
    <row r="602" spans="4:4" hidden="1" x14ac:dyDescent="0.25">
      <c r="D602" s="7" t="s">
        <v>3425</v>
      </c>
    </row>
    <row r="603" spans="4:4" hidden="1" x14ac:dyDescent="0.25">
      <c r="D603" s="7" t="s">
        <v>3248</v>
      </c>
    </row>
    <row r="604" spans="4:4" hidden="1" x14ac:dyDescent="0.25">
      <c r="D604" s="7" t="s">
        <v>3520</v>
      </c>
    </row>
    <row r="605" spans="4:4" hidden="1" x14ac:dyDescent="0.25">
      <c r="D605" s="7" t="s">
        <v>3141</v>
      </c>
    </row>
    <row r="606" spans="4:4" hidden="1" x14ac:dyDescent="0.25">
      <c r="D606" s="7" t="s">
        <v>3189</v>
      </c>
    </row>
    <row r="607" spans="4:4" hidden="1" x14ac:dyDescent="0.25">
      <c r="D607" s="7" t="s">
        <v>3250</v>
      </c>
    </row>
    <row r="608" spans="4:4" hidden="1" x14ac:dyDescent="0.25">
      <c r="D608" s="7" t="s">
        <v>3255</v>
      </c>
    </row>
    <row r="609" spans="4:4" hidden="1" x14ac:dyDescent="0.25">
      <c r="D609" s="7" t="s">
        <v>3214</v>
      </c>
    </row>
    <row r="610" spans="4:4" hidden="1" x14ac:dyDescent="0.25">
      <c r="D610" s="7" t="s">
        <v>3293</v>
      </c>
    </row>
    <row r="611" spans="4:4" hidden="1" x14ac:dyDescent="0.25">
      <c r="D611" s="7" t="s">
        <v>3217</v>
      </c>
    </row>
    <row r="612" spans="4:4" hidden="1" x14ac:dyDescent="0.25">
      <c r="D612" s="7" t="s">
        <v>3193</v>
      </c>
    </row>
    <row r="613" spans="4:4" hidden="1" x14ac:dyDescent="0.25">
      <c r="D613" s="7" t="s">
        <v>3298</v>
      </c>
    </row>
    <row r="614" spans="4:4" hidden="1" x14ac:dyDescent="0.25">
      <c r="D614" s="7" t="s">
        <v>3121</v>
      </c>
    </row>
    <row r="615" spans="4:4" hidden="1" x14ac:dyDescent="0.25">
      <c r="D615" s="7" t="s">
        <v>3221</v>
      </c>
    </row>
    <row r="616" spans="4:4" hidden="1" x14ac:dyDescent="0.25">
      <c r="D616" s="7" t="s">
        <v>3303</v>
      </c>
    </row>
    <row r="617" spans="4:4" hidden="1" x14ac:dyDescent="0.25">
      <c r="D617" s="7" t="s">
        <v>3125</v>
      </c>
    </row>
    <row r="618" spans="4:4" hidden="1" x14ac:dyDescent="0.25">
      <c r="D618" s="7" t="s">
        <v>3225</v>
      </c>
    </row>
    <row r="619" spans="4:4" hidden="1" x14ac:dyDescent="0.25">
      <c r="D619" s="7" t="s">
        <v>3197</v>
      </c>
    </row>
    <row r="620" spans="4:4" hidden="1" x14ac:dyDescent="0.25">
      <c r="D620" s="7" t="s">
        <v>3128</v>
      </c>
    </row>
    <row r="621" spans="4:4" hidden="1" x14ac:dyDescent="0.25">
      <c r="D621" s="7" t="s">
        <v>3265</v>
      </c>
    </row>
    <row r="622" spans="4:4" hidden="1" x14ac:dyDescent="0.25">
      <c r="D622" s="7" t="s">
        <v>3131</v>
      </c>
    </row>
    <row r="623" spans="4:4" hidden="1" x14ac:dyDescent="0.25">
      <c r="D623" s="7" t="s">
        <v>3137</v>
      </c>
    </row>
    <row r="624" spans="4:4" hidden="1" x14ac:dyDescent="0.25">
      <c r="D624" s="7" t="s">
        <v>3473</v>
      </c>
    </row>
    <row r="625" spans="4:4" hidden="1" x14ac:dyDescent="0.25">
      <c r="D625" s="7" t="s">
        <v>3414</v>
      </c>
    </row>
    <row r="626" spans="4:4" hidden="1" x14ac:dyDescent="0.25">
      <c r="D626" s="7" t="s">
        <v>3475</v>
      </c>
    </row>
    <row r="627" spans="4:4" hidden="1" x14ac:dyDescent="0.25">
      <c r="D627" s="7" t="s">
        <v>3228</v>
      </c>
    </row>
    <row r="628" spans="4:4" hidden="1" x14ac:dyDescent="0.25">
      <c r="D628" s="7" t="s">
        <v>3148</v>
      </c>
    </row>
    <row r="629" spans="4:4" hidden="1" x14ac:dyDescent="0.25">
      <c r="D629" s="7" t="s">
        <v>3230</v>
      </c>
    </row>
    <row r="630" spans="4:4" hidden="1" x14ac:dyDescent="0.25">
      <c r="D630" s="7" t="s">
        <v>3270</v>
      </c>
    </row>
    <row r="631" spans="4:4" hidden="1" x14ac:dyDescent="0.25">
      <c r="D631" s="7" t="s">
        <v>3200</v>
      </c>
    </row>
    <row r="632" spans="4:4" hidden="1" x14ac:dyDescent="0.25">
      <c r="D632" s="7" t="s">
        <v>3153</v>
      </c>
    </row>
    <row r="633" spans="4:4" hidden="1" x14ac:dyDescent="0.25">
      <c r="D633" s="7" t="s">
        <v>3158</v>
      </c>
    </row>
    <row r="634" spans="4:4" hidden="1" x14ac:dyDescent="0.25">
      <c r="D634" s="7" t="s">
        <v>3232</v>
      </c>
    </row>
    <row r="635" spans="4:4" hidden="1" x14ac:dyDescent="0.25">
      <c r="D635" s="7" t="s">
        <v>3275</v>
      </c>
    </row>
    <row r="636" spans="4:4" hidden="1" x14ac:dyDescent="0.25">
      <c r="D636" s="7" t="s">
        <v>3162</v>
      </c>
    </row>
    <row r="637" spans="4:4" hidden="1" x14ac:dyDescent="0.25">
      <c r="D637" s="7" t="s">
        <v>3311</v>
      </c>
    </row>
    <row r="638" spans="4:4" hidden="1" x14ac:dyDescent="0.25">
      <c r="D638" s="7" t="s">
        <v>3236</v>
      </c>
    </row>
    <row r="639" spans="4:4" hidden="1" x14ac:dyDescent="0.25">
      <c r="D639" s="7" t="s">
        <v>3166</v>
      </c>
    </row>
    <row r="640" spans="4:4" hidden="1" x14ac:dyDescent="0.25">
      <c r="D640" s="7" t="s">
        <v>3333</v>
      </c>
    </row>
    <row r="641" spans="4:4" hidden="1" x14ac:dyDescent="0.25">
      <c r="D641" s="7" t="s">
        <v>3459</v>
      </c>
    </row>
    <row r="642" spans="4:4" hidden="1" x14ac:dyDescent="0.25">
      <c r="D642" s="7" t="s">
        <v>3240</v>
      </c>
    </row>
    <row r="643" spans="4:4" hidden="1" x14ac:dyDescent="0.25">
      <c r="D643" s="7" t="s">
        <v>3245</v>
      </c>
    </row>
    <row r="644" spans="4:4" hidden="1" x14ac:dyDescent="0.25">
      <c r="D644" s="7" t="s">
        <v>3264</v>
      </c>
    </row>
    <row r="645" spans="4:4" hidden="1" x14ac:dyDescent="0.25">
      <c r="D645" s="7" t="s">
        <v>3269</v>
      </c>
    </row>
    <row r="646" spans="4:4" hidden="1" x14ac:dyDescent="0.25">
      <c r="D646" s="7" t="s">
        <v>3213</v>
      </c>
    </row>
    <row r="647" spans="4:4" hidden="1" x14ac:dyDescent="0.25">
      <c r="D647" s="7" t="s">
        <v>3449</v>
      </c>
    </row>
    <row r="648" spans="4:4" hidden="1" x14ac:dyDescent="0.25">
      <c r="D648" s="7" t="s">
        <v>3462</v>
      </c>
    </row>
    <row r="649" spans="4:4" hidden="1" x14ac:dyDescent="0.25">
      <c r="D649" s="7" t="s">
        <v>3451</v>
      </c>
    </row>
    <row r="650" spans="4:4" hidden="1" x14ac:dyDescent="0.25">
      <c r="D650" s="7" t="s">
        <v>3396</v>
      </c>
    </row>
    <row r="651" spans="4:4" hidden="1" x14ac:dyDescent="0.25">
      <c r="D651" s="7" t="s">
        <v>3239</v>
      </c>
    </row>
    <row r="652" spans="4:4" hidden="1" x14ac:dyDescent="0.25">
      <c r="D652" s="7" t="s">
        <v>3152</v>
      </c>
    </row>
    <row r="653" spans="4:4" hidden="1" x14ac:dyDescent="0.25">
      <c r="D653" s="7" t="s">
        <v>3205</v>
      </c>
    </row>
    <row r="654" spans="4:4" hidden="1" x14ac:dyDescent="0.25">
      <c r="D654" s="7" t="s">
        <v>3174</v>
      </c>
    </row>
    <row r="655" spans="4:4" hidden="1" x14ac:dyDescent="0.25">
      <c r="D655" s="7" t="s">
        <v>3354</v>
      </c>
    </row>
    <row r="656" spans="4:4" hidden="1" x14ac:dyDescent="0.25">
      <c r="D656" s="7" t="s">
        <v>3466</v>
      </c>
    </row>
    <row r="657" spans="4:4" hidden="1" x14ac:dyDescent="0.25">
      <c r="D657" s="7" t="s">
        <v>3358</v>
      </c>
    </row>
    <row r="658" spans="4:4" hidden="1" x14ac:dyDescent="0.25">
      <c r="D658" s="7" t="s">
        <v>3399</v>
      </c>
    </row>
    <row r="659" spans="4:4" hidden="1" x14ac:dyDescent="0.25">
      <c r="D659" s="7" t="s">
        <v>3194</v>
      </c>
    </row>
    <row r="660" spans="4:4" hidden="1" x14ac:dyDescent="0.25">
      <c r="D660" s="7" t="s">
        <v>3101</v>
      </c>
    </row>
    <row r="661" spans="4:4" hidden="1" x14ac:dyDescent="0.25">
      <c r="D661" s="7" t="s">
        <v>3418</v>
      </c>
    </row>
    <row r="662" spans="4:4" hidden="1" x14ac:dyDescent="0.25">
      <c r="D662" s="7" t="s">
        <v>3422</v>
      </c>
    </row>
    <row r="663" spans="4:4" hidden="1" x14ac:dyDescent="0.25">
      <c r="D663" s="7" t="s">
        <v>3341</v>
      </c>
    </row>
    <row r="664" spans="4:4" hidden="1" x14ac:dyDescent="0.25">
      <c r="D664" s="7" t="s">
        <v>3129</v>
      </c>
    </row>
    <row r="665" spans="4:4" hidden="1" x14ac:dyDescent="0.25">
      <c r="D665" s="7" t="s">
        <v>3477</v>
      </c>
    </row>
    <row r="666" spans="4:4" hidden="1" x14ac:dyDescent="0.25">
      <c r="D666" s="7" t="s">
        <v>3261</v>
      </c>
    </row>
    <row r="667" spans="4:4" hidden="1" x14ac:dyDescent="0.25">
      <c r="D667" s="7" t="s">
        <v>3345</v>
      </c>
    </row>
    <row r="668" spans="4:4" hidden="1" x14ac:dyDescent="0.25">
      <c r="D668" s="7" t="s">
        <v>3426</v>
      </c>
    </row>
    <row r="669" spans="4:4" hidden="1" x14ac:dyDescent="0.25">
      <c r="D669" s="7" t="s">
        <v>3401</v>
      </c>
    </row>
    <row r="670" spans="4:4" hidden="1" x14ac:dyDescent="0.25">
      <c r="D670" s="7" t="s">
        <v>3453</v>
      </c>
    </row>
    <row r="671" spans="4:4" hidden="1" x14ac:dyDescent="0.25">
      <c r="D671" s="7" t="s">
        <v>3362</v>
      </c>
    </row>
    <row r="672" spans="4:4" hidden="1" x14ac:dyDescent="0.25">
      <c r="D672" s="7" t="s">
        <v>3455</v>
      </c>
    </row>
    <row r="673" spans="4:4" hidden="1" x14ac:dyDescent="0.25">
      <c r="D673" s="7" t="s">
        <v>3402</v>
      </c>
    </row>
    <row r="674" spans="4:4" hidden="1" x14ac:dyDescent="0.25">
      <c r="D674" s="7" t="s">
        <v>3428</v>
      </c>
    </row>
    <row r="675" spans="4:4" hidden="1" x14ac:dyDescent="0.25">
      <c r="D675" s="7" t="s">
        <v>3366</v>
      </c>
    </row>
    <row r="676" spans="4:4" hidden="1" x14ac:dyDescent="0.25">
      <c r="D676" s="7" t="s">
        <v>3198</v>
      </c>
    </row>
    <row r="677" spans="4:4" hidden="1" x14ac:dyDescent="0.25">
      <c r="D677" s="7" t="s">
        <v>3405</v>
      </c>
    </row>
    <row r="678" spans="4:4" hidden="1" x14ac:dyDescent="0.25">
      <c r="D678" s="7" t="s">
        <v>3431</v>
      </c>
    </row>
    <row r="679" spans="4:4" hidden="1" x14ac:dyDescent="0.25">
      <c r="D679" s="7" t="s">
        <v>3470</v>
      </c>
    </row>
    <row r="680" spans="4:4" hidden="1" x14ac:dyDescent="0.25">
      <c r="D680" s="7" t="s">
        <v>3201</v>
      </c>
    </row>
    <row r="681" spans="4:4" hidden="1" x14ac:dyDescent="0.25">
      <c r="D681" s="7" t="s">
        <v>3479</v>
      </c>
    </row>
    <row r="682" spans="4:4" hidden="1" x14ac:dyDescent="0.25">
      <c r="D682" s="7" t="s">
        <v>3348</v>
      </c>
    </row>
    <row r="683" spans="4:4" hidden="1" x14ac:dyDescent="0.25">
      <c r="D683" s="7" t="s">
        <v>3433</v>
      </c>
    </row>
    <row r="684" spans="4:4" hidden="1" x14ac:dyDescent="0.25">
      <c r="D684" s="7" t="s">
        <v>3266</v>
      </c>
    </row>
    <row r="685" spans="4:4" hidden="1" x14ac:dyDescent="0.25">
      <c r="D685" s="7" t="s">
        <v>3112</v>
      </c>
    </row>
    <row r="686" spans="4:4" hidden="1" x14ac:dyDescent="0.25">
      <c r="D686" s="7" t="s">
        <v>3206</v>
      </c>
    </row>
    <row r="687" spans="4:4" hidden="1" x14ac:dyDescent="0.25">
      <c r="D687" s="7" t="s">
        <v>3126</v>
      </c>
    </row>
    <row r="688" spans="4:4" hidden="1" x14ac:dyDescent="0.25">
      <c r="D688" s="7" t="s">
        <v>3349</v>
      </c>
    </row>
    <row r="689" spans="4:4" hidden="1" x14ac:dyDescent="0.25">
      <c r="D689" s="7" t="s">
        <v>3271</v>
      </c>
    </row>
    <row r="690" spans="4:4" hidden="1" x14ac:dyDescent="0.25">
      <c r="D690" s="7" t="s">
        <v>3139</v>
      </c>
    </row>
    <row r="691" spans="4:4" hidden="1" x14ac:dyDescent="0.25">
      <c r="D691" s="7" t="s">
        <v>3276</v>
      </c>
    </row>
    <row r="692" spans="4:4" hidden="1" x14ac:dyDescent="0.25">
      <c r="D692" s="7" t="s">
        <v>3436</v>
      </c>
    </row>
    <row r="693" spans="4:4" hidden="1" x14ac:dyDescent="0.25">
      <c r="D693" s="11" t="s">
        <v>3559</v>
      </c>
    </row>
    <row r="694" spans="4:4" hidden="1" x14ac:dyDescent="0.25">
      <c r="D694" s="7" t="s">
        <v>3494</v>
      </c>
    </row>
    <row r="695" spans="4:4" hidden="1" x14ac:dyDescent="0.25">
      <c r="D695" s="7" t="s">
        <v>3576</v>
      </c>
    </row>
    <row r="696" spans="4:4" hidden="1" x14ac:dyDescent="0.25">
      <c r="D696" s="7" t="s">
        <v>3589</v>
      </c>
    </row>
    <row r="697" spans="4:4" hidden="1" x14ac:dyDescent="0.25">
      <c r="D697" s="7" t="s">
        <v>3580</v>
      </c>
    </row>
    <row r="698" spans="4:4" hidden="1" x14ac:dyDescent="0.25">
      <c r="D698" s="7" t="s">
        <v>3582</v>
      </c>
    </row>
    <row r="699" spans="4:4" hidden="1" x14ac:dyDescent="0.25">
      <c r="D699" s="7" t="s">
        <v>3560</v>
      </c>
    </row>
    <row r="700" spans="4:4" hidden="1" x14ac:dyDescent="0.25">
      <c r="D700" s="7" t="s">
        <v>3561</v>
      </c>
    </row>
    <row r="701" spans="4:4" hidden="1" x14ac:dyDescent="0.25">
      <c r="D701" s="7" t="s">
        <v>3361</v>
      </c>
    </row>
    <row r="702" spans="4:4" hidden="1" x14ac:dyDescent="0.25">
      <c r="D702" s="7" t="s">
        <v>3562</v>
      </c>
    </row>
    <row r="703" spans="4:4" hidden="1" x14ac:dyDescent="0.25">
      <c r="D703" s="7" t="s">
        <v>3498</v>
      </c>
    </row>
    <row r="704" spans="4:4" hidden="1" x14ac:dyDescent="0.25">
      <c r="D704" s="7" t="s">
        <v>3365</v>
      </c>
    </row>
    <row r="705" spans="4:4" hidden="1" x14ac:dyDescent="0.25">
      <c r="D705" s="7" t="s">
        <v>3563</v>
      </c>
    </row>
    <row r="706" spans="4:4" hidden="1" x14ac:dyDescent="0.25">
      <c r="D706" s="7" t="s">
        <v>3583</v>
      </c>
    </row>
    <row r="707" spans="4:4" hidden="1" x14ac:dyDescent="0.25">
      <c r="D707" s="7" t="s">
        <v>3591</v>
      </c>
    </row>
    <row r="708" spans="4:4" hidden="1" x14ac:dyDescent="0.25">
      <c r="D708" s="7" t="s">
        <v>3501</v>
      </c>
    </row>
    <row r="709" spans="4:4" hidden="1" x14ac:dyDescent="0.25">
      <c r="D709" s="7" t="s">
        <v>3564</v>
      </c>
    </row>
    <row r="710" spans="4:4" hidden="1" x14ac:dyDescent="0.25">
      <c r="D710" s="7" t="s">
        <v>3565</v>
      </c>
    </row>
    <row r="711" spans="4:4" hidden="1" x14ac:dyDescent="0.25">
      <c r="D711" s="7" t="s">
        <v>3503</v>
      </c>
    </row>
    <row r="712" spans="4:4" hidden="1" x14ac:dyDescent="0.25">
      <c r="D712" s="7" t="s">
        <v>3584</v>
      </c>
    </row>
    <row r="713" spans="4:4" hidden="1" x14ac:dyDescent="0.25">
      <c r="D713" s="7" t="s">
        <v>3566</v>
      </c>
    </row>
    <row r="714" spans="4:4" hidden="1" x14ac:dyDescent="0.25">
      <c r="D714" s="7" t="s">
        <v>3577</v>
      </c>
    </row>
    <row r="715" spans="4:4" hidden="1" x14ac:dyDescent="0.25">
      <c r="D715" s="7" t="s">
        <v>3568</v>
      </c>
    </row>
    <row r="716" spans="4:4" hidden="1" x14ac:dyDescent="0.25">
      <c r="D716" s="7" t="s">
        <v>3541</v>
      </c>
    </row>
    <row r="717" spans="4:4" hidden="1" x14ac:dyDescent="0.25">
      <c r="D717" s="7" t="s">
        <v>3595</v>
      </c>
    </row>
    <row r="718" spans="4:4" hidden="1" x14ac:dyDescent="0.25">
      <c r="D718" s="7" t="s">
        <v>3578</v>
      </c>
    </row>
    <row r="719" spans="4:4" hidden="1" x14ac:dyDescent="0.25">
      <c r="D719" s="7" t="s">
        <v>3505</v>
      </c>
    </row>
    <row r="720" spans="4:4" hidden="1" x14ac:dyDescent="0.25">
      <c r="D720" s="7" t="s">
        <v>3587</v>
      </c>
    </row>
    <row r="721" spans="4:4" hidden="1" x14ac:dyDescent="0.25">
      <c r="D721" s="7" t="s">
        <v>3588</v>
      </c>
    </row>
    <row r="722" spans="4:4" hidden="1" x14ac:dyDescent="0.25">
      <c r="D722" s="7" t="s">
        <v>3593</v>
      </c>
    </row>
    <row r="723" spans="4:4" hidden="1" x14ac:dyDescent="0.25">
      <c r="D723" s="7" t="s">
        <v>3370</v>
      </c>
    </row>
    <row r="724" spans="4:4" hidden="1" x14ac:dyDescent="0.25">
      <c r="D724" s="7" t="s">
        <v>3579</v>
      </c>
    </row>
    <row r="725" spans="4:4" hidden="1" x14ac:dyDescent="0.25">
      <c r="D725" s="7" t="s">
        <v>3586</v>
      </c>
    </row>
    <row r="726" spans="4:4" hidden="1" x14ac:dyDescent="0.25">
      <c r="D726" s="7" t="s">
        <v>3596</v>
      </c>
    </row>
    <row r="727" spans="4:4" hidden="1" x14ac:dyDescent="0.25">
      <c r="D727" s="7" t="s">
        <v>3199</v>
      </c>
    </row>
    <row r="728" spans="4:4" hidden="1" x14ac:dyDescent="0.25">
      <c r="D728" s="7" t="s">
        <v>3118</v>
      </c>
    </row>
    <row r="729" spans="4:4" hidden="1" x14ac:dyDescent="0.25">
      <c r="D729" s="7" t="s">
        <v>261</v>
      </c>
    </row>
    <row r="730" spans="4:4" hidden="1" x14ac:dyDescent="0.25">
      <c r="D730" s="7" t="s">
        <v>3169</v>
      </c>
    </row>
    <row r="731" spans="4:4" hidden="1" x14ac:dyDescent="0.25">
      <c r="D731" s="7" t="s">
        <v>3173</v>
      </c>
    </row>
    <row r="732" spans="4:4" hidden="1" x14ac:dyDescent="0.25">
      <c r="D732" s="7" t="s">
        <v>3321</v>
      </c>
    </row>
    <row r="733" spans="4:4" hidden="1" x14ac:dyDescent="0.25">
      <c r="D733" s="7" t="s">
        <v>3286</v>
      </c>
    </row>
    <row r="734" spans="4:4" hidden="1" x14ac:dyDescent="0.25">
      <c r="D734" s="7" t="s">
        <v>3227</v>
      </c>
    </row>
    <row r="735" spans="4:4" hidden="1" x14ac:dyDescent="0.25">
      <c r="D735" s="7" t="s">
        <v>3229</v>
      </c>
    </row>
    <row r="736" spans="4:4" hidden="1" x14ac:dyDescent="0.25">
      <c r="D736" s="7" t="s">
        <v>3337</v>
      </c>
    </row>
    <row r="737" spans="4:4" hidden="1" x14ac:dyDescent="0.25">
      <c r="D737" s="7" t="s">
        <v>3292</v>
      </c>
    </row>
    <row r="738" spans="4:4" hidden="1" x14ac:dyDescent="0.25">
      <c r="D738" s="7" t="s">
        <v>3324</v>
      </c>
    </row>
    <row r="739" spans="4:4" hidden="1" x14ac:dyDescent="0.25">
      <c r="D739" s="7" t="s">
        <v>3184</v>
      </c>
    </row>
    <row r="740" spans="4:4" hidden="1" x14ac:dyDescent="0.25">
      <c r="D740" s="7" t="s">
        <v>3326</v>
      </c>
    </row>
    <row r="741" spans="4:4" hidden="1" x14ac:dyDescent="0.25">
      <c r="D741" s="7" t="s">
        <v>3231</v>
      </c>
    </row>
    <row r="742" spans="4:4" hidden="1" x14ac:dyDescent="0.25">
      <c r="D742" s="7" t="s">
        <v>3235</v>
      </c>
    </row>
    <row r="743" spans="4:4" hidden="1" x14ac:dyDescent="0.25">
      <c r="D743" s="7" t="s">
        <v>3339</v>
      </c>
    </row>
    <row r="744" spans="4:4" hidden="1" x14ac:dyDescent="0.25">
      <c r="D744" s="7" t="s">
        <v>3297</v>
      </c>
    </row>
    <row r="745" spans="4:4" hidden="1" x14ac:dyDescent="0.25">
      <c r="D745" s="7" t="s">
        <v>3461</v>
      </c>
    </row>
    <row r="746" spans="4:4" hidden="1" x14ac:dyDescent="0.25">
      <c r="D746" s="7" t="s">
        <v>3382</v>
      </c>
    </row>
    <row r="747" spans="4:4" hidden="1" x14ac:dyDescent="0.25">
      <c r="D747" s="7" t="s">
        <v>3123</v>
      </c>
    </row>
    <row r="748" spans="4:4" hidden="1" x14ac:dyDescent="0.25">
      <c r="D748" s="7" t="s">
        <v>3376</v>
      </c>
    </row>
    <row r="749" spans="4:4" hidden="1" x14ac:dyDescent="0.25">
      <c r="D749" s="7" t="s">
        <v>3486</v>
      </c>
    </row>
    <row r="750" spans="4:4" hidden="1" x14ac:dyDescent="0.25">
      <c r="D750" s="7" t="s">
        <v>3533</v>
      </c>
    </row>
    <row r="751" spans="4:4" hidden="1" x14ac:dyDescent="0.25">
      <c r="D751" s="7" t="s">
        <v>3434</v>
      </c>
    </row>
    <row r="752" spans="4:4" hidden="1" x14ac:dyDescent="0.25">
      <c r="D752" s="7" t="s">
        <v>3534</v>
      </c>
    </row>
    <row r="753" spans="4:4" hidden="1" x14ac:dyDescent="0.25">
      <c r="D753" s="7" t="s">
        <v>2621</v>
      </c>
    </row>
    <row r="754" spans="4:4" hidden="1" x14ac:dyDescent="0.25">
      <c r="D754" s="7" t="s">
        <v>3489</v>
      </c>
    </row>
    <row r="755" spans="4:4" hidden="1" x14ac:dyDescent="0.25">
      <c r="D755" s="7" t="s">
        <v>3521</v>
      </c>
    </row>
    <row r="756" spans="4:4" hidden="1" x14ac:dyDescent="0.25">
      <c r="D756" s="7" t="s">
        <v>3492</v>
      </c>
    </row>
    <row r="757" spans="4:4" hidden="1" x14ac:dyDescent="0.25">
      <c r="D757" s="7" t="s">
        <v>3551</v>
      </c>
    </row>
    <row r="758" spans="4:4" hidden="1" x14ac:dyDescent="0.25">
      <c r="D758" s="7" t="s">
        <v>3552</v>
      </c>
    </row>
    <row r="759" spans="4:4" hidden="1" x14ac:dyDescent="0.25">
      <c r="D759" s="7" t="s">
        <v>3523</v>
      </c>
    </row>
    <row r="760" spans="4:4" hidden="1" x14ac:dyDescent="0.25">
      <c r="D760" s="7" t="s">
        <v>3495</v>
      </c>
    </row>
    <row r="761" spans="4:4" hidden="1" x14ac:dyDescent="0.25">
      <c r="D761" s="7" t="s">
        <v>3554</v>
      </c>
    </row>
    <row r="762" spans="4:4" hidden="1" x14ac:dyDescent="0.25">
      <c r="D762" s="7" t="s">
        <v>3553</v>
      </c>
    </row>
    <row r="763" spans="4:4" hidden="1" x14ac:dyDescent="0.25">
      <c r="D763" s="7" t="s">
        <v>3525</v>
      </c>
    </row>
    <row r="764" spans="4:4" hidden="1" x14ac:dyDescent="0.25">
      <c r="D764" s="7" t="s">
        <v>3437</v>
      </c>
    </row>
    <row r="765" spans="4:4" hidden="1" x14ac:dyDescent="0.25">
      <c r="D765" s="7" t="s">
        <v>3318</v>
      </c>
    </row>
    <row r="766" spans="4:4" hidden="1" x14ac:dyDescent="0.25">
      <c r="D766" s="7" t="s">
        <v>3378</v>
      </c>
    </row>
    <row r="767" spans="4:4" hidden="1" x14ac:dyDescent="0.25">
      <c r="D767" s="7" t="s">
        <v>3499</v>
      </c>
    </row>
    <row r="768" spans="4:4" hidden="1" x14ac:dyDescent="0.25">
      <c r="D768" s="7" t="s">
        <v>3381</v>
      </c>
    </row>
    <row r="769" spans="4:4" hidden="1" x14ac:dyDescent="0.25">
      <c r="D769" s="7" t="s">
        <v>3527</v>
      </c>
    </row>
    <row r="770" spans="4:4" hidden="1" x14ac:dyDescent="0.25">
      <c r="D770" s="7" t="s">
        <v>3207</v>
      </c>
    </row>
    <row r="771" spans="4:4" hidden="1" x14ac:dyDescent="0.25">
      <c r="D771" s="7" t="s">
        <v>3555</v>
      </c>
    </row>
    <row r="772" spans="4:4" hidden="1" x14ac:dyDescent="0.25">
      <c r="D772" s="7" t="s">
        <v>3211</v>
      </c>
    </row>
    <row r="773" spans="4:4" hidden="1" x14ac:dyDescent="0.25">
      <c r="D773" s="7" t="s">
        <v>3538</v>
      </c>
    </row>
    <row r="774" spans="4:4" hidden="1" x14ac:dyDescent="0.25">
      <c r="D774" s="7" t="s">
        <v>3540</v>
      </c>
    </row>
    <row r="775" spans="4:4" hidden="1" x14ac:dyDescent="0.25">
      <c r="D775" s="7" t="s">
        <v>3543</v>
      </c>
    </row>
    <row r="776" spans="4:4" hidden="1" x14ac:dyDescent="0.25">
      <c r="D776" s="7" t="s">
        <v>3550</v>
      </c>
    </row>
    <row r="777" spans="4:4" hidden="1" x14ac:dyDescent="0.25">
      <c r="D777" s="7" t="s">
        <v>3251</v>
      </c>
    </row>
    <row r="778" spans="4:4" hidden="1" x14ac:dyDescent="0.25">
      <c r="D778" s="7" t="s">
        <v>3537</v>
      </c>
    </row>
    <row r="779" spans="4:4" hidden="1" x14ac:dyDescent="0.25">
      <c r="D779" s="7" t="s">
        <v>3359</v>
      </c>
    </row>
    <row r="780" spans="4:4" hidden="1" x14ac:dyDescent="0.25">
      <c r="D780" s="7" t="s">
        <v>3460</v>
      </c>
    </row>
    <row r="781" spans="4:4" hidden="1" x14ac:dyDescent="0.25">
      <c r="D781" s="7" t="s">
        <v>3371</v>
      </c>
    </row>
    <row r="782" spans="4:4" hidden="1" x14ac:dyDescent="0.25">
      <c r="D782" s="7" t="s">
        <v>3522</v>
      </c>
    </row>
    <row r="783" spans="4:4" hidden="1" x14ac:dyDescent="0.25">
      <c r="D783" s="7" t="s">
        <v>3526</v>
      </c>
    </row>
    <row r="784" spans="4:4" hidden="1" x14ac:dyDescent="0.25">
      <c r="D784" s="7" t="s">
        <v>3571</v>
      </c>
    </row>
    <row r="785" spans="4:4" hidden="1" x14ac:dyDescent="0.25">
      <c r="D785" s="7" t="s">
        <v>3272</v>
      </c>
    </row>
    <row r="786" spans="4:4" hidden="1" x14ac:dyDescent="0.25">
      <c r="D786" s="7" t="s">
        <v>3253</v>
      </c>
    </row>
    <row r="787" spans="4:4" hidden="1" x14ac:dyDescent="0.25">
      <c r="D787" s="7" t="s">
        <v>3164</v>
      </c>
    </row>
    <row r="788" spans="4:4" hidden="1" x14ac:dyDescent="0.25">
      <c r="D788" s="7" t="s">
        <v>3268</v>
      </c>
    </row>
    <row r="789" spans="4:4" hidden="1" x14ac:dyDescent="0.25">
      <c r="D789" s="7" t="s">
        <v>3342</v>
      </c>
    </row>
    <row r="790" spans="4:4" hidden="1" x14ac:dyDescent="0.25">
      <c r="D790" s="7" t="s">
        <v>3160</v>
      </c>
    </row>
    <row r="791" spans="4:4" hidden="1" x14ac:dyDescent="0.25">
      <c r="D791" s="7" t="s">
        <v>3102</v>
      </c>
    </row>
    <row r="792" spans="4:4" hidden="1" x14ac:dyDescent="0.25">
      <c r="D792" s="7" t="s">
        <v>3319</v>
      </c>
    </row>
    <row r="793" spans="4:4" hidden="1" x14ac:dyDescent="0.25">
      <c r="D793" s="7" t="s">
        <v>3413</v>
      </c>
    </row>
    <row r="794" spans="4:4" hidden="1" x14ac:dyDescent="0.25">
      <c r="D794" s="7" t="s">
        <v>3448</v>
      </c>
    </row>
    <row r="795" spans="4:4" hidden="1" x14ac:dyDescent="0.25">
      <c r="D795" s="7" t="s">
        <v>3452</v>
      </c>
    </row>
    <row r="796" spans="4:4" hidden="1" x14ac:dyDescent="0.25">
      <c r="D796" s="7" t="s">
        <v>3456</v>
      </c>
    </row>
    <row r="797" spans="4:4" hidden="1" x14ac:dyDescent="0.25">
      <c r="D797" s="7" t="s">
        <v>3512</v>
      </c>
    </row>
    <row r="798" spans="4:4" hidden="1" x14ac:dyDescent="0.25">
      <c r="D798" s="7" t="s">
        <v>3352</v>
      </c>
    </row>
    <row r="799" spans="4:4" hidden="1" x14ac:dyDescent="0.25">
      <c r="D799" s="7" t="s">
        <v>3406</v>
      </c>
    </row>
    <row r="800" spans="4:4" hidden="1" x14ac:dyDescent="0.25">
      <c r="D800" s="7" t="s">
        <v>3167</v>
      </c>
    </row>
    <row r="801" spans="4:4" hidden="1" x14ac:dyDescent="0.25">
      <c r="D801" s="7" t="s">
        <v>3284</v>
      </c>
    </row>
    <row r="802" spans="4:4" hidden="1" x14ac:dyDescent="0.25">
      <c r="D802" s="7" t="s">
        <v>3175</v>
      </c>
    </row>
    <row r="803" spans="4:4" hidden="1" x14ac:dyDescent="0.25">
      <c r="D803" s="7" t="s">
        <v>3182</v>
      </c>
    </row>
    <row r="804" spans="4:4" hidden="1" x14ac:dyDescent="0.25">
      <c r="D804" s="7" t="s">
        <v>3412</v>
      </c>
    </row>
    <row r="805" spans="4:4" hidden="1" x14ac:dyDescent="0.25">
      <c r="D805" s="7" t="s">
        <v>3419</v>
      </c>
    </row>
    <row r="806" spans="4:4" hidden="1" x14ac:dyDescent="0.25">
      <c r="D806" s="7" t="s">
        <v>3463</v>
      </c>
    </row>
    <row r="807" spans="4:4" hidden="1" x14ac:dyDescent="0.25">
      <c r="D807" s="7" t="s">
        <v>3548</v>
      </c>
    </row>
    <row r="808" spans="4:4" hidden="1" x14ac:dyDescent="0.25">
      <c r="D808" s="7" t="s">
        <v>3377</v>
      </c>
    </row>
    <row r="809" spans="4:4" hidden="1" x14ac:dyDescent="0.25">
      <c r="D809" s="7" t="s">
        <v>3515</v>
      </c>
    </row>
    <row r="810" spans="4:4" hidden="1" x14ac:dyDescent="0.25">
      <c r="D810" s="7" t="s">
        <v>3133</v>
      </c>
    </row>
    <row r="811" spans="4:4" hidden="1" x14ac:dyDescent="0.25">
      <c r="D811" s="7" t="s">
        <v>3190</v>
      </c>
    </row>
    <row r="812" spans="4:4" hidden="1" x14ac:dyDescent="0.25">
      <c r="D812" s="7" t="s">
        <v>3518</v>
      </c>
    </row>
    <row r="813" spans="4:4" hidden="1" x14ac:dyDescent="0.25">
      <c r="D813" s="7" t="s">
        <v>3531</v>
      </c>
    </row>
    <row r="814" spans="4:4" hidden="1" x14ac:dyDescent="0.25">
      <c r="D814" s="7" t="s">
        <v>3157</v>
      </c>
    </row>
    <row r="815" spans="4:4" hidden="1" x14ac:dyDescent="0.25">
      <c r="D815" s="7" t="s">
        <v>3180</v>
      </c>
    </row>
    <row r="816" spans="4:4" hidden="1" x14ac:dyDescent="0.25">
      <c r="D816" s="7" t="s">
        <v>3536</v>
      </c>
    </row>
    <row r="817" spans="4:4" hidden="1" x14ac:dyDescent="0.25">
      <c r="D817" s="7" t="s">
        <v>3302</v>
      </c>
    </row>
    <row r="818" spans="4:4" hidden="1" x14ac:dyDescent="0.25">
      <c r="D818" s="7" t="s">
        <v>3127</v>
      </c>
    </row>
    <row r="819" spans="4:4" hidden="1" x14ac:dyDescent="0.25">
      <c r="D819" s="7" t="s">
        <v>3546</v>
      </c>
    </row>
    <row r="820" spans="4:4" hidden="1" x14ac:dyDescent="0.25"/>
  </sheetData>
  <mergeCells count="169">
    <mergeCell ref="M7:P7"/>
    <mergeCell ref="Q7:T7"/>
    <mergeCell ref="M8:P8"/>
    <mergeCell ref="Q8:T8"/>
    <mergeCell ref="M9:P9"/>
    <mergeCell ref="Q9:T9"/>
    <mergeCell ref="M10:P10"/>
    <mergeCell ref="Q10:T10"/>
    <mergeCell ref="M11:P11"/>
    <mergeCell ref="Q11:T11"/>
    <mergeCell ref="M12:P12"/>
    <mergeCell ref="Q12:T12"/>
    <mergeCell ref="M13:P13"/>
    <mergeCell ref="Q13:T13"/>
    <mergeCell ref="M14:P14"/>
    <mergeCell ref="Q14:T14"/>
    <mergeCell ref="M15:P15"/>
    <mergeCell ref="Q15:T15"/>
    <mergeCell ref="M16:P16"/>
    <mergeCell ref="Q16:T16"/>
    <mergeCell ref="M17:P17"/>
    <mergeCell ref="Q17:T17"/>
    <mergeCell ref="M18:P18"/>
    <mergeCell ref="Q18:T18"/>
    <mergeCell ref="M19:P19"/>
    <mergeCell ref="Q19:T19"/>
    <mergeCell ref="M20:P20"/>
    <mergeCell ref="Q20:T20"/>
    <mergeCell ref="M21:P21"/>
    <mergeCell ref="Q21:T21"/>
    <mergeCell ref="M22:P22"/>
    <mergeCell ref="Q22:T22"/>
    <mergeCell ref="M23:P23"/>
    <mergeCell ref="Q23:T23"/>
    <mergeCell ref="M24:P24"/>
    <mergeCell ref="Q24:T24"/>
    <mergeCell ref="M25:P25"/>
    <mergeCell ref="Q25:T25"/>
    <mergeCell ref="M26:P26"/>
    <mergeCell ref="Q26:T26"/>
    <mergeCell ref="M27:P27"/>
    <mergeCell ref="Q27:T27"/>
    <mergeCell ref="M28:P28"/>
    <mergeCell ref="Q28:T28"/>
    <mergeCell ref="M29:P29"/>
    <mergeCell ref="Q29:T29"/>
    <mergeCell ref="M30:P30"/>
    <mergeCell ref="Q30:T30"/>
    <mergeCell ref="M31:P31"/>
    <mergeCell ref="Q31:T31"/>
    <mergeCell ref="M32:P32"/>
    <mergeCell ref="Q32:T32"/>
    <mergeCell ref="M33:P33"/>
    <mergeCell ref="Q33:T33"/>
    <mergeCell ref="M34:P34"/>
    <mergeCell ref="Q34:T34"/>
    <mergeCell ref="B35:G35"/>
    <mergeCell ref="M35:P35"/>
    <mergeCell ref="Q35:T35"/>
    <mergeCell ref="M36:P36"/>
    <mergeCell ref="Q36:T36"/>
    <mergeCell ref="M37:P37"/>
    <mergeCell ref="Q37:T37"/>
    <mergeCell ref="M38:P38"/>
    <mergeCell ref="Q38:T38"/>
    <mergeCell ref="M39:P39"/>
    <mergeCell ref="Q39:T39"/>
    <mergeCell ref="M40:P40"/>
    <mergeCell ref="Q40:T40"/>
    <mergeCell ref="M41:P41"/>
    <mergeCell ref="Q41:T41"/>
    <mergeCell ref="M42:P42"/>
    <mergeCell ref="Q42:T42"/>
    <mergeCell ref="M43:P43"/>
    <mergeCell ref="Q43:T43"/>
    <mergeCell ref="M44:P44"/>
    <mergeCell ref="Q44:T44"/>
    <mergeCell ref="M45:P45"/>
    <mergeCell ref="Q45:T45"/>
    <mergeCell ref="M46:P46"/>
    <mergeCell ref="Q46:T46"/>
    <mergeCell ref="M47:P47"/>
    <mergeCell ref="Q47:T47"/>
    <mergeCell ref="M48:P48"/>
    <mergeCell ref="Q48:T48"/>
    <mergeCell ref="M49:P49"/>
    <mergeCell ref="Q49:T49"/>
    <mergeCell ref="M50:P50"/>
    <mergeCell ref="Q50:T50"/>
    <mergeCell ref="M51:P51"/>
    <mergeCell ref="Q51:T51"/>
    <mergeCell ref="M52:P52"/>
    <mergeCell ref="Q52:T52"/>
    <mergeCell ref="M53:P53"/>
    <mergeCell ref="Q53:T53"/>
    <mergeCell ref="M54:P54"/>
    <mergeCell ref="Q54:T54"/>
    <mergeCell ref="M55:P55"/>
    <mergeCell ref="Q55:T55"/>
    <mergeCell ref="M56:P56"/>
    <mergeCell ref="Q56:T56"/>
    <mergeCell ref="M57:P57"/>
    <mergeCell ref="Q57:T57"/>
    <mergeCell ref="M58:P58"/>
    <mergeCell ref="Q58:T58"/>
    <mergeCell ref="M59:P59"/>
    <mergeCell ref="Q59:T59"/>
    <mergeCell ref="M60:P60"/>
    <mergeCell ref="Q60:T60"/>
    <mergeCell ref="M134:P134"/>
    <mergeCell ref="Q134:AD134"/>
    <mergeCell ref="E8:E9"/>
    <mergeCell ref="E10:E11"/>
    <mergeCell ref="E12:E13"/>
    <mergeCell ref="E14:E15"/>
    <mergeCell ref="I69:I70"/>
    <mergeCell ref="I124:I125"/>
    <mergeCell ref="K117:K118"/>
    <mergeCell ref="O74:T75"/>
    <mergeCell ref="M76:N77"/>
    <mergeCell ref="O76:T77"/>
    <mergeCell ref="M78:N79"/>
    <mergeCell ref="O78:T79"/>
    <mergeCell ref="M80:N81"/>
    <mergeCell ref="O80:T81"/>
    <mergeCell ref="M83:T115"/>
    <mergeCell ref="B114:H117"/>
    <mergeCell ref="M61:P61"/>
    <mergeCell ref="Q61:T61"/>
    <mergeCell ref="M62:P62"/>
    <mergeCell ref="Q62:T62"/>
    <mergeCell ref="R66:T66"/>
    <mergeCell ref="X121:AE121"/>
    <mergeCell ref="P72:R73"/>
    <mergeCell ref="S72:T73"/>
    <mergeCell ref="M74:N75"/>
    <mergeCell ref="M131:P131"/>
    <mergeCell ref="Q131:AD131"/>
    <mergeCell ref="M132:P132"/>
    <mergeCell ref="Q132:AD132"/>
    <mergeCell ref="M133:P133"/>
    <mergeCell ref="Q133:AD133"/>
    <mergeCell ref="M129:R129"/>
    <mergeCell ref="T129:Y129"/>
    <mergeCell ref="AA129:AD129"/>
    <mergeCell ref="J122:K124"/>
    <mergeCell ref="M123:AD128"/>
    <mergeCell ref="M136:AD259"/>
    <mergeCell ref="K261:K262"/>
    <mergeCell ref="L69:L71"/>
    <mergeCell ref="L124:L126"/>
    <mergeCell ref="X1:AC2"/>
    <mergeCell ref="A2:H6"/>
    <mergeCell ref="L2:M3"/>
    <mergeCell ref="N2:O3"/>
    <mergeCell ref="X3:AC23"/>
    <mergeCell ref="L4:M5"/>
    <mergeCell ref="N4:O5"/>
    <mergeCell ref="C8:D9"/>
    <mergeCell ref="C10:D11"/>
    <mergeCell ref="C12:D13"/>
    <mergeCell ref="C14:D15"/>
    <mergeCell ref="C19:G33"/>
    <mergeCell ref="B41:G42"/>
    <mergeCell ref="B46:G49"/>
    <mergeCell ref="B50:G53"/>
    <mergeCell ref="J67:K69"/>
    <mergeCell ref="M67:T71"/>
    <mergeCell ref="M72:O73"/>
  </mergeCells>
  <phoneticPr fontId="103" type="noConversion"/>
  <dataValidations count="3">
    <dataValidation type="list" allowBlank="1" showInputMessage="1" showErrorMessage="1" sqref="L4" xr:uid="{00000000-0002-0000-0C00-000000000000}">
      <formula1>"法师,牧师,术士,德鲁伊,邪术师,诗人,游侠,圣武士"</formula1>
    </dataValidation>
    <dataValidation type="list" allowBlank="1" showInputMessage="1" showErrorMessage="1" sqref="N4" xr:uid="{00000000-0002-0000-0C00-000001000000}">
      <formula1>"戏法,1环,2环,3环,4环,5环,6环,7环,8环,9环"</formula1>
    </dataValidation>
    <dataValidation type="list" allowBlank="1" showInputMessage="1" showErrorMessage="1" sqref="E8:E9 E10:E11 E12:E13 E14:E15" xr:uid="{00000000-0002-0000-0C00-000002000000}">
      <formula1>"启用,禁用"</formula1>
    </dataValidation>
  </dataValidations>
  <pageMargins left="0.69930555555555596" right="0.69930555555555596"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0" tint="-0.34998626667073579"/>
  </sheetPr>
  <dimension ref="A1:V31"/>
  <sheetViews>
    <sheetView showGridLines="0" workbookViewId="0">
      <selection activeCell="E19" sqref="E19"/>
    </sheetView>
  </sheetViews>
  <sheetFormatPr defaultColWidth="9" defaultRowHeight="17.149999999999999" customHeight="1" x14ac:dyDescent="0.25"/>
  <cols>
    <col min="1" max="1" width="9" style="15"/>
    <col min="2" max="15" width="2.6328125" style="19" customWidth="1"/>
    <col min="16" max="21" width="9" style="19" customWidth="1"/>
    <col min="22" max="16384" width="9" style="15"/>
  </cols>
  <sheetData>
    <row r="1" spans="1:21" ht="17.149999999999999" customHeight="1" x14ac:dyDescent="0.25">
      <c r="A1" s="20"/>
      <c r="B1" s="589" t="s">
        <v>3715</v>
      </c>
      <c r="C1" s="589"/>
      <c r="D1" s="589"/>
      <c r="E1" s="589"/>
      <c r="F1" s="589"/>
      <c r="G1" s="589"/>
      <c r="H1" s="589"/>
      <c r="I1" s="589"/>
      <c r="J1" s="589"/>
      <c r="K1" s="589"/>
      <c r="L1" s="589"/>
      <c r="M1" s="589"/>
      <c r="N1" s="589"/>
      <c r="O1" s="589"/>
      <c r="P1" s="589"/>
      <c r="Q1" s="589"/>
      <c r="R1" s="589"/>
      <c r="S1" s="589"/>
      <c r="T1" s="589"/>
      <c r="U1" s="589"/>
    </row>
    <row r="2" spans="1:21" ht="17.149999999999999" customHeight="1" x14ac:dyDescent="0.25">
      <c r="A2" s="20"/>
    </row>
    <row r="3" spans="1:21" ht="17.149999999999999" customHeight="1" x14ac:dyDescent="0.25">
      <c r="A3" s="20"/>
      <c r="B3" s="569" t="s">
        <v>36</v>
      </c>
      <c r="C3" s="569"/>
      <c r="D3" s="569"/>
      <c r="E3" s="590" t="s">
        <v>297</v>
      </c>
      <c r="F3" s="590"/>
      <c r="G3" s="590"/>
      <c r="H3" s="590"/>
      <c r="Q3" s="588" t="s">
        <v>50</v>
      </c>
      <c r="R3" s="570" t="str">
        <f>IFERROR(IF(IF($E$4&lt;&gt;"",VLOOKUP($E$4,法术书目录!$BE$2:$CJ$107,10,FALSE),VLOOKUP($E$3,法术书目录!$BE$2:$CJ$107,10,FALSE))=0,"",IF($E$4&lt;&gt;"",VLOOKUP($E$4,法术书目录!$BE$2:$CJ$107,10,FALSE),VLOOKUP($E$3,法术书目录!$BE$2:$CJ$107,10,FALSE))),"")</f>
        <v>半精灵的成长速度与人类相同。他们20岁左右成年，但却拥有毕人类更长的寿命。半精灵通常能活到180岁以上。</v>
      </c>
      <c r="S3" s="570"/>
      <c r="T3" s="570"/>
      <c r="U3" s="570"/>
    </row>
    <row r="4" spans="1:21" ht="17.149999999999999" customHeight="1" x14ac:dyDescent="0.25">
      <c r="A4" s="20"/>
      <c r="B4" s="573" t="s">
        <v>49</v>
      </c>
      <c r="C4" s="573"/>
      <c r="D4" s="573"/>
      <c r="E4" s="591" t="s">
        <v>298</v>
      </c>
      <c r="F4" s="591"/>
      <c r="G4" s="591"/>
      <c r="H4" s="591"/>
      <c r="Q4" s="588"/>
      <c r="R4" s="570"/>
      <c r="S4" s="570"/>
      <c r="T4" s="570"/>
      <c r="U4" s="570"/>
    </row>
    <row r="5" spans="1:21" ht="17.149999999999999" customHeight="1" x14ac:dyDescent="0.25">
      <c r="A5" s="20"/>
      <c r="Q5" s="588"/>
      <c r="R5" s="570"/>
      <c r="S5" s="570"/>
      <c r="T5" s="570"/>
      <c r="U5" s="570"/>
    </row>
    <row r="6" spans="1:21" ht="17.149999999999999" customHeight="1" x14ac:dyDescent="0.3">
      <c r="A6" s="20"/>
      <c r="B6" s="586" t="s">
        <v>3716</v>
      </c>
      <c r="C6" s="586"/>
      <c r="D6" s="586"/>
      <c r="E6" s="586" t="s">
        <v>3717</v>
      </c>
      <c r="F6" s="586"/>
      <c r="G6" s="586" t="s">
        <v>3718</v>
      </c>
      <c r="H6" s="586"/>
      <c r="I6" s="586"/>
      <c r="J6" s="586"/>
      <c r="K6" s="586" t="s">
        <v>3719</v>
      </c>
      <c r="L6" s="586"/>
      <c r="N6" s="586" t="s">
        <v>64</v>
      </c>
      <c r="O6" s="586"/>
      <c r="Q6" s="587" t="s">
        <v>52</v>
      </c>
      <c r="R6" s="576" t="str">
        <f>IFERROR(IF(IF($E$4&lt;&gt;"",VLOOKUP($E$4,法术书目录!$BE$2:$CJ$107,11,FALSE),VLOOKUP($E$3,法术书目录!$BE$2:$CJ$107,11,FALSE))=0,"",IF($E$4&lt;&gt;"",VLOOKUP($E$4,法术书目录!$BE$2:$CJ$107,11,FALSE),VLOOKUP($E$3,法术书目录!$BE$2:$CJ$107,11,FALSE))),"")</f>
        <v>半精灵继承其精灵血统中的混乱倾向。他们重视个人自由和创意的表达，不爱作领导者也不希望被人追随。他们不在乎规则，讨厌被人命令，甚至有时会显得不太可靠。换个角度讲，半精灵显得有点让人捉摸不定。</v>
      </c>
      <c r="S6" s="576"/>
      <c r="T6" s="576"/>
      <c r="U6" s="576"/>
    </row>
    <row r="7" spans="1:21" ht="17.149999999999999" customHeight="1" x14ac:dyDescent="0.25">
      <c r="A7" s="577">
        <v>1</v>
      </c>
      <c r="B7" s="578" t="s">
        <v>71</v>
      </c>
      <c r="C7" s="578"/>
      <c r="D7" s="578"/>
      <c r="E7" s="575">
        <v>14</v>
      </c>
      <c r="F7" s="575"/>
      <c r="G7" s="574" t="s">
        <v>72</v>
      </c>
      <c r="H7" s="569" t="str">
        <f>IFERROR(IF(IF($E$4&lt;&gt;"",VLOOKUP($E$4,法术书目录!$BE$2:$CJ$107,A7+1,FALSE),VLOOKUP($E$3,法术书目录!$BE$2:$CJ$107,A7+1,FALSE))=0,"",IF($E$4&lt;&gt;"",VLOOKUP($E$4,法术书目录!$BE$2:$CJ$107,A7+1,FALSE),VLOOKUP($E$3,法术书目录!$BE$2:$CJ$107,A7+1,FALSE))),"")</f>
        <v/>
      </c>
      <c r="I7" s="569"/>
      <c r="J7" s="574" t="s">
        <v>72</v>
      </c>
      <c r="K7" s="575"/>
      <c r="L7" s="575"/>
      <c r="M7" s="574" t="s">
        <v>72</v>
      </c>
      <c r="N7" s="569">
        <f t="shared" ref="N7:N11" si="0">SUM(E7,H7,K7)</f>
        <v>14</v>
      </c>
      <c r="O7" s="569"/>
      <c r="Q7" s="587"/>
      <c r="R7" s="576"/>
      <c r="S7" s="576"/>
      <c r="T7" s="576"/>
      <c r="U7" s="576"/>
    </row>
    <row r="8" spans="1:21" ht="17.149999999999999" customHeight="1" x14ac:dyDescent="0.25">
      <c r="A8" s="577"/>
      <c r="B8" s="578"/>
      <c r="C8" s="578"/>
      <c r="D8" s="578"/>
      <c r="E8" s="575"/>
      <c r="F8" s="575"/>
      <c r="G8" s="574"/>
      <c r="H8" s="569"/>
      <c r="I8" s="569"/>
      <c r="J8" s="574"/>
      <c r="K8" s="575"/>
      <c r="L8" s="575"/>
      <c r="M8" s="574"/>
      <c r="N8" s="569"/>
      <c r="O8" s="569"/>
      <c r="Q8" s="587"/>
      <c r="R8" s="576"/>
      <c r="S8" s="576"/>
      <c r="T8" s="576"/>
      <c r="U8" s="576"/>
    </row>
    <row r="9" spans="1:21" ht="17.149999999999999" customHeight="1" x14ac:dyDescent="0.25">
      <c r="A9" s="577">
        <v>2</v>
      </c>
      <c r="B9" s="571" t="s">
        <v>73</v>
      </c>
      <c r="C9" s="571"/>
      <c r="D9" s="571"/>
      <c r="E9" s="572">
        <v>14</v>
      </c>
      <c r="F9" s="572"/>
      <c r="G9" s="574" t="s">
        <v>72</v>
      </c>
      <c r="H9" s="573" t="str">
        <f>IFERROR(IF(IF($E$4&lt;&gt;"",VLOOKUP($E$4,法术书目录!$BE$2:$CJ$107,A9+1,FALSE),VLOOKUP($E$3,法术书目录!$BE$2:$CJ$107,A9+1,FALSE))=0,"",IF($E$4&lt;&gt;"",VLOOKUP($E$4,法术书目录!$BE$2:$CJ$107,A9+1,FALSE),VLOOKUP($E$3,法术书目录!$BE$2:$CJ$107,A9+1,FALSE))),"")</f>
        <v/>
      </c>
      <c r="I9" s="573"/>
      <c r="J9" s="574" t="s">
        <v>72</v>
      </c>
      <c r="K9" s="572"/>
      <c r="L9" s="572"/>
      <c r="M9" s="574" t="s">
        <v>72</v>
      </c>
      <c r="N9" s="573">
        <f t="shared" si="0"/>
        <v>14</v>
      </c>
      <c r="O9" s="573"/>
      <c r="Q9" s="588" t="s">
        <v>94</v>
      </c>
      <c r="R9" s="570" t="str">
        <f>IFERROR(IF(IF($E$4&lt;&gt;"",VLOOKUP($E$4,法术书目录!$BE$2:$CJ$107,12,FALSE),VLOOKUP($E$3,法术书目录!$BE$2:$CJ$107,12,FALSE))=0,"",IF($E$4&lt;&gt;"",VLOOKUP($E$4,法术书目录!$BE$2:$CJ$107,12,FALSE),VLOOKUP($E$3,法术书目录!$BE$2:$CJ$107,12,FALSE))),"")</f>
        <v>半精灵的体型与人类相仿，其身高在5尺到6尺之间。属于中型体型。</v>
      </c>
      <c r="S9" s="570"/>
      <c r="T9" s="570"/>
      <c r="U9" s="570"/>
    </row>
    <row r="10" spans="1:21" ht="17.149999999999999" customHeight="1" x14ac:dyDescent="0.25">
      <c r="A10" s="577"/>
      <c r="B10" s="571"/>
      <c r="C10" s="571"/>
      <c r="D10" s="571"/>
      <c r="E10" s="572"/>
      <c r="F10" s="572"/>
      <c r="G10" s="574"/>
      <c r="H10" s="573"/>
      <c r="I10" s="573"/>
      <c r="J10" s="574"/>
      <c r="K10" s="572"/>
      <c r="L10" s="572"/>
      <c r="M10" s="574"/>
      <c r="N10" s="573"/>
      <c r="O10" s="573"/>
      <c r="Q10" s="588"/>
      <c r="R10" s="570"/>
      <c r="S10" s="570"/>
      <c r="T10" s="570"/>
      <c r="U10" s="570"/>
    </row>
    <row r="11" spans="1:21" ht="17.149999999999999" customHeight="1" x14ac:dyDescent="0.25">
      <c r="A11" s="577">
        <v>3</v>
      </c>
      <c r="B11" s="578" t="s">
        <v>74</v>
      </c>
      <c r="C11" s="578"/>
      <c r="D11" s="578"/>
      <c r="E11" s="575">
        <v>14</v>
      </c>
      <c r="F11" s="575"/>
      <c r="G11" s="574" t="s">
        <v>72</v>
      </c>
      <c r="H11" s="569" t="str">
        <f>IFERROR(IF(IF($E$4&lt;&gt;"",VLOOKUP($E$4,法术书目录!$BE$2:$CJ$107,A11+1,FALSE),VLOOKUP($E$3,法术书目录!$BE$2:$CJ$107,A11+1,FALSE))=0,"",IF($E$4&lt;&gt;"",VLOOKUP($E$4,法术书目录!$BE$2:$CJ$107,A11+1,FALSE),VLOOKUP($E$3,法术书目录!$BE$2:$CJ$107,A11+1,FALSE))),"")</f>
        <v/>
      </c>
      <c r="I11" s="569"/>
      <c r="J11" s="574" t="s">
        <v>72</v>
      </c>
      <c r="K11" s="575"/>
      <c r="L11" s="575"/>
      <c r="M11" s="574" t="s">
        <v>72</v>
      </c>
      <c r="N11" s="569">
        <f t="shared" si="0"/>
        <v>14</v>
      </c>
      <c r="O11" s="569"/>
      <c r="Q11" s="588"/>
      <c r="R11" s="570"/>
      <c r="S11" s="570"/>
      <c r="T11" s="570"/>
      <c r="U11" s="570"/>
    </row>
    <row r="12" spans="1:21" ht="17.149999999999999" customHeight="1" x14ac:dyDescent="0.25">
      <c r="A12" s="577"/>
      <c r="B12" s="578"/>
      <c r="C12" s="578"/>
      <c r="D12" s="578"/>
      <c r="E12" s="575"/>
      <c r="F12" s="575"/>
      <c r="G12" s="574"/>
      <c r="H12" s="569"/>
      <c r="I12" s="569"/>
      <c r="J12" s="574"/>
      <c r="K12" s="575"/>
      <c r="L12" s="575"/>
      <c r="M12" s="574"/>
      <c r="N12" s="569"/>
      <c r="O12" s="569"/>
      <c r="Q12" s="587" t="s">
        <v>95</v>
      </c>
      <c r="R12" s="576" t="str">
        <f>IFERROR(IF(IF($E$4&lt;&gt;"",VLOOKUP($E$4,法术书目录!$BE$2:$CJ$107,13,FALSE),VLOOKUP($E$3,法术书目录!$BE$2:$CJ$107,13,FALSE))=0,"",IF($E$4&lt;&gt;"",VLOOKUP($E$4,法术书目录!$BE$2:$CJ$107,13,FALSE),VLOOKUP($E$3,法术书目录!$BE$2:$CJ$107,13,FALSE))),"")</f>
        <v>你的基础步行速度为30尺。</v>
      </c>
      <c r="S12" s="576"/>
      <c r="T12" s="576"/>
      <c r="U12" s="576"/>
    </row>
    <row r="13" spans="1:21" ht="17.149999999999999" customHeight="1" x14ac:dyDescent="0.25">
      <c r="A13" s="577">
        <v>4</v>
      </c>
      <c r="B13" s="571" t="s">
        <v>75</v>
      </c>
      <c r="C13" s="571"/>
      <c r="D13" s="571"/>
      <c r="E13" s="572">
        <v>15</v>
      </c>
      <c r="F13" s="572"/>
      <c r="G13" s="574" t="s">
        <v>72</v>
      </c>
      <c r="H13" s="573" t="str">
        <f>IFERROR(IF(IF($E$4&lt;&gt;"",VLOOKUP($E$4,法术书目录!$BE$2:$CJ$107,A13+1,FALSE),VLOOKUP($E$3,法术书目录!$BE$2:$CJ$107,A13+1,FALSE))=0,"",IF($E$4&lt;&gt;"",VLOOKUP($E$4,法术书目录!$BE$2:$CJ$107,A13+1,FALSE),VLOOKUP($E$3,法术书目录!$BE$2:$CJ$107,A13+1,FALSE))),"")</f>
        <v/>
      </c>
      <c r="I13" s="573"/>
      <c r="J13" s="574" t="s">
        <v>72</v>
      </c>
      <c r="K13" s="572"/>
      <c r="L13" s="572"/>
      <c r="M13" s="574" t="s">
        <v>72</v>
      </c>
      <c r="N13" s="573">
        <f t="shared" ref="N13:N17" si="1">SUM(E13,H13,K13)</f>
        <v>15</v>
      </c>
      <c r="O13" s="573"/>
      <c r="Q13" s="587"/>
      <c r="R13" s="576"/>
      <c r="S13" s="576"/>
      <c r="T13" s="576"/>
      <c r="U13" s="576"/>
    </row>
    <row r="14" spans="1:21" ht="17.149999999999999" customHeight="1" x14ac:dyDescent="0.25">
      <c r="A14" s="577"/>
      <c r="B14" s="571"/>
      <c r="C14" s="571"/>
      <c r="D14" s="571"/>
      <c r="E14" s="572"/>
      <c r="F14" s="572"/>
      <c r="G14" s="574"/>
      <c r="H14" s="573"/>
      <c r="I14" s="573"/>
      <c r="J14" s="574"/>
      <c r="K14" s="572"/>
      <c r="L14" s="572"/>
      <c r="M14" s="574"/>
      <c r="N14" s="573"/>
      <c r="O14" s="573"/>
      <c r="Q14" s="587"/>
      <c r="R14" s="576"/>
      <c r="S14" s="576"/>
      <c r="T14" s="576"/>
      <c r="U14" s="576"/>
    </row>
    <row r="15" spans="1:21" ht="17.149999999999999" customHeight="1" x14ac:dyDescent="0.25">
      <c r="A15" s="577">
        <v>5</v>
      </c>
      <c r="B15" s="578" t="s">
        <v>76</v>
      </c>
      <c r="C15" s="578"/>
      <c r="D15" s="578"/>
      <c r="E15" s="575">
        <v>16</v>
      </c>
      <c r="F15" s="575"/>
      <c r="G15" s="574" t="s">
        <v>72</v>
      </c>
      <c r="H15" s="569" t="str">
        <f>IFERROR(IF(IF($E$4&lt;&gt;"",VLOOKUP($E$4,法术书目录!$BE$2:$CJ$107,A15+1,FALSE),VLOOKUP($E$3,法术书目录!$BE$2:$CJ$107,A15+1,FALSE))=0,"",IF($E$4&lt;&gt;"",VLOOKUP($E$4,法术书目录!$BE$2:$CJ$107,A15+1,FALSE),VLOOKUP($E$3,法术书目录!$BE$2:$CJ$107,A15+1,FALSE))),"")</f>
        <v/>
      </c>
      <c r="I15" s="569"/>
      <c r="J15" s="574" t="s">
        <v>72</v>
      </c>
      <c r="K15" s="575"/>
      <c r="L15" s="575"/>
      <c r="M15" s="574" t="s">
        <v>72</v>
      </c>
      <c r="N15" s="569">
        <f t="shared" si="1"/>
        <v>16</v>
      </c>
      <c r="O15" s="569"/>
      <c r="Q15" s="588" t="s">
        <v>195</v>
      </c>
      <c r="R15" s="570" t="str">
        <f>IFERROR(IF(IF($E$4&lt;&gt;"",VLOOKUP($E$4,法术书目录!$BE$2:$CJ$107,14,FALSE),VLOOKUP($E$3,法术书目录!$BE$2:$CJ$107,14,FALSE))=0,"",IF($E$4&lt;&gt;"",VLOOKUP($E$4,法术书目录!$BE$2:$CJ$107,14,FALSE),VLOOKUP($E$3,法术书目录!$BE$2:$CJ$107,14,FALSE))),"")</f>
        <v>你能够说、读、写通用语和精灵语，以及任意一门自选语言。</v>
      </c>
      <c r="S15" s="570"/>
      <c r="T15" s="570"/>
      <c r="U15" s="570"/>
    </row>
    <row r="16" spans="1:21" ht="17.149999999999999" customHeight="1" x14ac:dyDescent="0.25">
      <c r="A16" s="577"/>
      <c r="B16" s="578"/>
      <c r="C16" s="578"/>
      <c r="D16" s="578"/>
      <c r="E16" s="575"/>
      <c r="F16" s="575"/>
      <c r="G16" s="574"/>
      <c r="H16" s="569"/>
      <c r="I16" s="569"/>
      <c r="J16" s="574"/>
      <c r="K16" s="575"/>
      <c r="L16" s="575"/>
      <c r="M16" s="574"/>
      <c r="N16" s="569"/>
      <c r="O16" s="569"/>
      <c r="Q16" s="588"/>
      <c r="R16" s="570"/>
      <c r="S16" s="570"/>
      <c r="T16" s="570"/>
      <c r="U16" s="570"/>
    </row>
    <row r="17" spans="1:22" ht="17.149999999999999" customHeight="1" x14ac:dyDescent="0.25">
      <c r="A17" s="577">
        <v>6</v>
      </c>
      <c r="B17" s="571" t="s">
        <v>77</v>
      </c>
      <c r="C17" s="571"/>
      <c r="D17" s="571"/>
      <c r="E17" s="572">
        <v>12</v>
      </c>
      <c r="F17" s="572"/>
      <c r="G17" s="574" t="s">
        <v>72</v>
      </c>
      <c r="H17" s="573">
        <f>IFERROR(IF(IF($E$4&lt;&gt;"",VLOOKUP($E$4,法术书目录!$BE$2:$CJ$107,A17+1,FALSE),VLOOKUP($E$3,法术书目录!$BE$2:$CJ$107,A17+1,FALSE))=0,"",IF($E$4&lt;&gt;"",VLOOKUP($E$4,法术书目录!$BE$2:$CJ$107,A17+1,FALSE),VLOOKUP($E$3,法术书目录!$BE$2:$CJ$107,A17+1,FALSE))),"")</f>
        <v>2</v>
      </c>
      <c r="I17" s="573"/>
      <c r="J17" s="574" t="s">
        <v>72</v>
      </c>
      <c r="K17" s="572"/>
      <c r="L17" s="572"/>
      <c r="M17" s="574" t="s">
        <v>72</v>
      </c>
      <c r="N17" s="573">
        <f t="shared" si="1"/>
        <v>14</v>
      </c>
      <c r="O17" s="573"/>
      <c r="Q17" s="588"/>
      <c r="R17" s="570"/>
      <c r="S17" s="570"/>
      <c r="T17" s="570"/>
      <c r="U17" s="570"/>
    </row>
    <row r="18" spans="1:22" ht="17.149999999999999" customHeight="1" x14ac:dyDescent="0.25">
      <c r="A18" s="577"/>
      <c r="B18" s="571"/>
      <c r="C18" s="571"/>
      <c r="D18" s="571"/>
      <c r="E18" s="572"/>
      <c r="F18" s="572"/>
      <c r="G18" s="574"/>
      <c r="H18" s="573"/>
      <c r="I18" s="573"/>
      <c r="J18" s="574"/>
      <c r="K18" s="572"/>
      <c r="L18" s="572"/>
      <c r="M18" s="574"/>
      <c r="N18" s="573"/>
      <c r="O18" s="573"/>
    </row>
    <row r="19" spans="1:22" ht="17.149999999999999" customHeight="1" x14ac:dyDescent="0.25">
      <c r="A19" s="20"/>
      <c r="K19" s="583" t="str">
        <f>IFERROR(IF(SUM(K7:L18)&gt;D20*J20,"Error",""),"")</f>
        <v/>
      </c>
      <c r="L19" s="583"/>
      <c r="P19" s="585" t="s">
        <v>3720</v>
      </c>
      <c r="Q19" s="585"/>
      <c r="R19" s="585"/>
      <c r="S19" s="585"/>
      <c r="T19" s="585"/>
      <c r="U19" s="585"/>
    </row>
    <row r="20" spans="1:22" ht="17.149999999999999" customHeight="1" x14ac:dyDescent="0.25">
      <c r="A20" s="20"/>
      <c r="B20" s="584" t="str">
        <f>IFERROR(IF(D20="","","自选"),"")</f>
        <v>自选</v>
      </c>
      <c r="C20" s="584"/>
      <c r="D20" s="22">
        <f>IFERROR(IF(IF($E$4&lt;&gt;"",VLOOKUP($E$4,法术书目录!$BE$2:$CJ$107,8,FALSE),VLOOKUP($E$3,法术书目录!$BE$2:$CJ$107,8,FALSE))=0,"",IF($E$4&lt;&gt;"",VLOOKUP($E$4,法术书目录!$BE$2:$CJ$107,8,FALSE),VLOOKUP($E$3,法术书目录!$BE$2:$CJ$107,8,FALSE))),"")</f>
        <v>1</v>
      </c>
      <c r="E20" s="584" t="str">
        <f>IFERROR(IF(J20="","","项不同属性各加"),"")</f>
        <v>项不同属性各加</v>
      </c>
      <c r="F20" s="584"/>
      <c r="G20" s="584"/>
      <c r="H20" s="584"/>
      <c r="I20" s="584"/>
      <c r="J20" s="22">
        <f>IFERROR(IF(IF($E$4&lt;&gt;"",VLOOKUP($E$4,法术书目录!$BE$2:$CJ$107,9,FALSE),VLOOKUP($E$3,法术书目录!$BE$2:$CJ$107,9,FALSE))=0,"",IF($E$4&lt;&gt;"",VLOOKUP($E$4,法术书目录!$BE$2:$CJ$107,9,FALSE),VLOOKUP($E$3,法术书目录!$BE$2:$CJ$107,9,FALSE))),"")</f>
        <v>1</v>
      </c>
      <c r="K20" s="22" t="str">
        <f>IFERROR(IF(J20="","","点"),"")</f>
        <v>点</v>
      </c>
      <c r="L20" s="23"/>
      <c r="M20" s="23"/>
      <c r="P20" s="585"/>
      <c r="Q20" s="585"/>
      <c r="R20" s="585"/>
      <c r="S20" s="585"/>
      <c r="T20" s="585"/>
      <c r="U20" s="585"/>
    </row>
    <row r="21" spans="1:22" ht="17.149999999999999" customHeight="1" x14ac:dyDescent="0.25">
      <c r="A21" s="20"/>
      <c r="P21" s="24"/>
      <c r="Q21" s="24"/>
      <c r="R21" s="24"/>
      <c r="S21" s="24"/>
      <c r="T21" s="24"/>
      <c r="U21" s="24"/>
    </row>
    <row r="22" spans="1:22" ht="125.15" customHeight="1" x14ac:dyDescent="0.25">
      <c r="A22" s="21">
        <v>17</v>
      </c>
      <c r="B22" s="581" t="str">
        <f>IFERROR(IF(IF($E$4&lt;&gt;"",VLOOKUP($E$4,法术书目录!$BE$2:$CJ$107,A22,FALSE),VLOOKUP($E$3,法术书目录!$BE$2:$CJ$107,A22,FALSE))=0,"",IF($E$4&lt;&gt;"",VLOOKUP($E$4,法术书目录!$BE$2:$CJ$107,A22,FALSE),VLOOKUP($E$3,法术书目录!$BE$2:$CJ$107,A22,FALSE))),"")</f>
        <v>黑暗视觉</v>
      </c>
      <c r="C22" s="581"/>
      <c r="D22" s="581"/>
      <c r="E22" s="581"/>
      <c r="F22" s="581"/>
      <c r="G22" s="582" t="str">
        <f>IFERROR(IF(IF($E$4&lt;&gt;"",VLOOKUP($E$4,法术书目录!$BE$2:$CJ$107,V22,FALSE),VLOOKUP($E$3,法术书目录!$BE$2:$CJ$107,V22,FALSE))=0,"",IF($E$4&lt;&gt;"",VLOOKUP($E$4,法术书目录!$BE$2:$CJ$107,V22,FALSE),VLOOKUP($E$3,法术书目录!$BE$2:$CJ$107,V22,FALSE))),"")</f>
        <v>得益于你的精灵血统，你在黑暗和微光光照中有着超出常人的视力。在微光光照下，你身边60尺内可以视为等同于明亮光照。而在黑暗中，该范围内可视为等同于微光光照。你无法在黑暗中分辨颜色，只能看到有灰度的黑白画面。</v>
      </c>
      <c r="H22" s="582"/>
      <c r="I22" s="582"/>
      <c r="J22" s="582"/>
      <c r="K22" s="582"/>
      <c r="L22" s="582"/>
      <c r="M22" s="582"/>
      <c r="N22" s="582"/>
      <c r="O22" s="582"/>
      <c r="P22" s="582"/>
      <c r="Q22" s="582"/>
      <c r="R22" s="582"/>
      <c r="S22" s="582"/>
      <c r="T22" s="582"/>
      <c r="U22" s="582"/>
      <c r="V22" s="21">
        <v>18</v>
      </c>
    </row>
    <row r="23" spans="1:22" ht="125.15" customHeight="1" x14ac:dyDescent="0.25">
      <c r="A23" s="21">
        <v>19</v>
      </c>
      <c r="B23" s="579" t="str">
        <f>IFERROR(IF(IF($E$4&lt;&gt;"",VLOOKUP($E$4,法术书目录!$BE$2:$CJ$107,A23,FALSE),VLOOKUP($E$3,法术书目录!$BE$2:$CJ$107,A23,FALSE))=0,"",IF($E$4&lt;&gt;"",VLOOKUP($E$4,法术书目录!$BE$2:$CJ$107,A23,FALSE),VLOOKUP($E$3,法术书目录!$BE$2:$CJ$107,A23,FALSE))),"")</f>
        <v>精类血统</v>
      </c>
      <c r="C23" s="579"/>
      <c r="D23" s="579"/>
      <c r="E23" s="579"/>
      <c r="F23" s="579"/>
      <c r="G23" s="580" t="str">
        <f>IFERROR(IF(IF($E$4&lt;&gt;"",VLOOKUP($E$4,法术书目录!$BE$2:$CJ$107,V23,FALSE),VLOOKUP($E$3,法术书目录!$BE$2:$CJ$107,V23,FALSE))=0,"",IF($E$4&lt;&gt;"",VLOOKUP($E$4,法术书目录!$BE$2:$CJ$107,V23,FALSE),VLOOKUP($E$3,法术书目录!$BE$2:$CJ$107,V23,FALSE))),"")</f>
        <v>你进行对抗魅惑的豁免时具有优势，并且不会因魔法效应而陷入睡眠。</v>
      </c>
      <c r="H23" s="580"/>
      <c r="I23" s="580"/>
      <c r="J23" s="580"/>
      <c r="K23" s="580"/>
      <c r="L23" s="580"/>
      <c r="M23" s="580"/>
      <c r="N23" s="580"/>
      <c r="O23" s="580"/>
      <c r="P23" s="580"/>
      <c r="Q23" s="580"/>
      <c r="R23" s="580"/>
      <c r="S23" s="580"/>
      <c r="T23" s="580"/>
      <c r="U23" s="580"/>
      <c r="V23" s="21">
        <v>20</v>
      </c>
    </row>
    <row r="24" spans="1:22" ht="125.15" customHeight="1" x14ac:dyDescent="0.25">
      <c r="A24" s="21">
        <v>21</v>
      </c>
      <c r="B24" s="581" t="str">
        <f>IFERROR(IF(IF($E$4&lt;&gt;"",VLOOKUP($E$4,法术书目录!$BE$2:$CJ$107,A24,FALSE),VLOOKUP($E$3,法术书目录!$BE$2:$CJ$107,A24,FALSE))=0,"",IF($E$4&lt;&gt;"",VLOOKUP($E$4,法术书目录!$BE$2:$CJ$107,A24,FALSE),VLOOKUP($E$3,法术书目录!$BE$2:$CJ$107,A24,FALSE))),"")</f>
        <v>多才多艺</v>
      </c>
      <c r="C24" s="581"/>
      <c r="D24" s="581"/>
      <c r="E24" s="581"/>
      <c r="F24" s="581"/>
      <c r="G24" s="582" t="str">
        <f>IFERROR(IF(IF($E$4&lt;&gt;"",VLOOKUP($E$4,法术书目录!$BE$2:$CJ$107,V24,FALSE),VLOOKUP($E$3,法术书目录!$BE$2:$CJ$107,V24,FALSE))=0,"",IF($E$4&lt;&gt;"",VLOOKUP($E$4,法术书目录!$BE$2:$CJ$107,V24,FALSE),VLOOKUP($E$3,法术书目录!$BE$2:$CJ$107,V24,FALSE))),"")</f>
        <v>你获得两项自选技能的熟练项。</v>
      </c>
      <c r="H24" s="582"/>
      <c r="I24" s="582"/>
      <c r="J24" s="582"/>
      <c r="K24" s="582"/>
      <c r="L24" s="582"/>
      <c r="M24" s="582"/>
      <c r="N24" s="582"/>
      <c r="O24" s="582"/>
      <c r="P24" s="582"/>
      <c r="Q24" s="582"/>
      <c r="R24" s="582"/>
      <c r="S24" s="582"/>
      <c r="T24" s="582"/>
      <c r="U24" s="582"/>
      <c r="V24" s="21">
        <v>22</v>
      </c>
    </row>
    <row r="25" spans="1:22" ht="125.15" customHeight="1" x14ac:dyDescent="0.25">
      <c r="A25" s="21">
        <v>23</v>
      </c>
      <c r="B25" s="579" t="str">
        <f>IFERROR(IF(IF($E$4&lt;&gt;"",VLOOKUP($E$4,法术书目录!$BE$2:$CJ$107,A25,FALSE),VLOOKUP($E$3,法术书目录!$BE$2:$CJ$107,A25,FALSE))=0,"",IF($E$4&lt;&gt;"",VLOOKUP($E$4,法术书目录!$BE$2:$CJ$107,A25,FALSE),VLOOKUP($E$3,法术书目录!$BE$2:$CJ$107,A25,FALSE))),"")</f>
        <v/>
      </c>
      <c r="C25" s="579"/>
      <c r="D25" s="579"/>
      <c r="E25" s="579"/>
      <c r="F25" s="579"/>
      <c r="G25" s="580" t="str">
        <f>IFERROR(IF(IF($E$4&lt;&gt;"",VLOOKUP($E$4,法术书目录!$BE$2:$CJ$107,V25,FALSE),VLOOKUP($E$3,法术书目录!$BE$2:$CJ$107,V25,FALSE))=0,"",IF($E$4&lt;&gt;"",VLOOKUP($E$4,法术书目录!$BE$2:$CJ$107,V25,FALSE),VLOOKUP($E$3,法术书目录!$BE$2:$CJ$107,V25,FALSE))),"")</f>
        <v/>
      </c>
      <c r="H25" s="580"/>
      <c r="I25" s="580"/>
      <c r="J25" s="580"/>
      <c r="K25" s="580"/>
      <c r="L25" s="580"/>
      <c r="M25" s="580"/>
      <c r="N25" s="580"/>
      <c r="O25" s="580"/>
      <c r="P25" s="580"/>
      <c r="Q25" s="580"/>
      <c r="R25" s="580"/>
      <c r="S25" s="580"/>
      <c r="T25" s="580"/>
      <c r="U25" s="580"/>
      <c r="V25" s="21">
        <v>24</v>
      </c>
    </row>
    <row r="26" spans="1:22" ht="125.15" customHeight="1" x14ac:dyDescent="0.25">
      <c r="A26" s="21">
        <v>25</v>
      </c>
      <c r="B26" s="581" t="str">
        <f>IFERROR(IF(IF($E$4&lt;&gt;"",VLOOKUP($E$4,法术书目录!$BE$2:$CJ$107,A26,FALSE),VLOOKUP($E$3,法术书目录!$BE$2:$CJ$107,A26,FALSE))=0,"",IF($E$4&lt;&gt;"",VLOOKUP($E$4,法术书目录!$BE$2:$CJ$107,A26,FALSE),VLOOKUP($E$3,法术书目录!$BE$2:$CJ$107,A26,FALSE))),"")</f>
        <v/>
      </c>
      <c r="C26" s="581"/>
      <c r="D26" s="581"/>
      <c r="E26" s="581"/>
      <c r="F26" s="581"/>
      <c r="G26" s="582" t="str">
        <f>IFERROR(IF(IF($E$4&lt;&gt;"",VLOOKUP($E$4,法术书目录!$BE$2:$CJ$107,V26,FALSE),VLOOKUP($E$3,法术书目录!$BE$2:$CJ$107,V26,FALSE))=0,"",IF($E$4&lt;&gt;"",VLOOKUP($E$4,法术书目录!$BE$2:$CJ$107,V26,FALSE),VLOOKUP($E$3,法术书目录!$BE$2:$CJ$107,V26,FALSE))),"")</f>
        <v/>
      </c>
      <c r="H26" s="582"/>
      <c r="I26" s="582"/>
      <c r="J26" s="582"/>
      <c r="K26" s="582"/>
      <c r="L26" s="582"/>
      <c r="M26" s="582"/>
      <c r="N26" s="582"/>
      <c r="O26" s="582"/>
      <c r="P26" s="582"/>
      <c r="Q26" s="582"/>
      <c r="R26" s="582"/>
      <c r="S26" s="582"/>
      <c r="T26" s="582"/>
      <c r="U26" s="582"/>
      <c r="V26" s="21">
        <v>26</v>
      </c>
    </row>
    <row r="27" spans="1:22" ht="125.15" customHeight="1" x14ac:dyDescent="0.25">
      <c r="A27" s="21">
        <v>27</v>
      </c>
      <c r="B27" s="579" t="str">
        <f>IFERROR(IF(IF($E$4&lt;&gt;"",VLOOKUP($E$4,法术书目录!$BE$2:$CJ$107,A27,FALSE),VLOOKUP($E$3,法术书目录!$BE$2:$CJ$107,A27,FALSE))=0,"",IF($E$4&lt;&gt;"",VLOOKUP($E$4,法术书目录!$BE$2:$CJ$107,A27,FALSE),VLOOKUP($E$3,法术书目录!$BE$2:$CJ$107,A27,FALSE))),"")</f>
        <v/>
      </c>
      <c r="C27" s="579"/>
      <c r="D27" s="579"/>
      <c r="E27" s="579"/>
      <c r="F27" s="579"/>
      <c r="G27" s="580" t="str">
        <f>IFERROR(IF(IF($E$4&lt;&gt;"",VLOOKUP($E$4,法术书目录!$BE$2:$CJ$107,V27,FALSE),VLOOKUP($E$3,法术书目录!$BE$2:$CJ$107,V27,FALSE))=0,"",IF($E$4&lt;&gt;"",VLOOKUP($E$4,法术书目录!$BE$2:$CJ$107,V27,FALSE),VLOOKUP($E$3,法术书目录!$BE$2:$CJ$107,V27,FALSE))),"")</f>
        <v/>
      </c>
      <c r="H27" s="580"/>
      <c r="I27" s="580"/>
      <c r="J27" s="580"/>
      <c r="K27" s="580"/>
      <c r="L27" s="580"/>
      <c r="M27" s="580"/>
      <c r="N27" s="580"/>
      <c r="O27" s="580"/>
      <c r="P27" s="580"/>
      <c r="Q27" s="580"/>
      <c r="R27" s="580"/>
      <c r="S27" s="580"/>
      <c r="T27" s="580"/>
      <c r="U27" s="580"/>
      <c r="V27" s="21">
        <v>28</v>
      </c>
    </row>
    <row r="28" spans="1:22" ht="125.15" customHeight="1" x14ac:dyDescent="0.25">
      <c r="A28" s="21">
        <v>29</v>
      </c>
      <c r="B28" s="581" t="str">
        <f>IFERROR(IF(IF($E$4&lt;&gt;"",VLOOKUP($E$4,法术书目录!$BE$2:$CJ$107,A28,FALSE),VLOOKUP($E$3,法术书目录!$BE$2:$CJ$107,A28,FALSE))=0,"",IF($E$4&lt;&gt;"",VLOOKUP($E$4,法术书目录!$BE$2:$CJ$107,A28,FALSE),VLOOKUP($E$3,法术书目录!$BE$2:$CJ$107,A28,FALSE))),"")</f>
        <v/>
      </c>
      <c r="C28" s="581"/>
      <c r="D28" s="581"/>
      <c r="E28" s="581"/>
      <c r="F28" s="581"/>
      <c r="G28" s="582" t="str">
        <f>IFERROR(IF(IF($E$4&lt;&gt;"",VLOOKUP($E$4,法术书目录!$BE$2:$CJ$107,V28,FALSE),VLOOKUP($E$3,法术书目录!$BE$2:$CJ$107,V28,FALSE))=0,"",IF($E$4&lt;&gt;"",VLOOKUP($E$4,法术书目录!$BE$2:$CJ$107,V28,FALSE),VLOOKUP($E$3,法术书目录!$BE$2:$CJ$107,V28,FALSE))),"")</f>
        <v/>
      </c>
      <c r="H28" s="582"/>
      <c r="I28" s="582"/>
      <c r="J28" s="582"/>
      <c r="K28" s="582"/>
      <c r="L28" s="582"/>
      <c r="M28" s="582"/>
      <c r="N28" s="582"/>
      <c r="O28" s="582"/>
      <c r="P28" s="582"/>
      <c r="Q28" s="582"/>
      <c r="R28" s="582"/>
      <c r="S28" s="582"/>
      <c r="T28" s="582"/>
      <c r="U28" s="582"/>
      <c r="V28" s="21">
        <v>30</v>
      </c>
    </row>
    <row r="29" spans="1:22" ht="125.15" customHeight="1" x14ac:dyDescent="0.25">
      <c r="A29" s="21">
        <v>31</v>
      </c>
      <c r="B29" s="579" t="str">
        <f>IFERROR(IF(IF($E$4&lt;&gt;"",VLOOKUP($E$4,法术书目录!$BE$2:$CJ$107,A29,FALSE),VLOOKUP($E$3,法术书目录!$BE$2:$CJ$107,A29,FALSE))=0,"",IF($E$4&lt;&gt;"",VLOOKUP($E$4,法术书目录!$BE$2:$CJ$107,A29,FALSE),VLOOKUP($E$3,法术书目录!$BE$2:$CJ$107,A29,FALSE))),"")</f>
        <v/>
      </c>
      <c r="C29" s="579"/>
      <c r="D29" s="579"/>
      <c r="E29" s="579"/>
      <c r="F29" s="579"/>
      <c r="G29" s="580" t="str">
        <f>IFERROR(IF(IF($E$4&lt;&gt;"",VLOOKUP($E$4,法术书目录!$BE$2:$CJ$107,V29,FALSE),VLOOKUP($E$3,法术书目录!$BE$2:$CJ$107,V29,FALSE))=0,"",IF($E$4&lt;&gt;"",VLOOKUP($E$4,法术书目录!$BE$2:$CJ$107,V29,FALSE),VLOOKUP($E$3,法术书目录!$BE$2:$CJ$107,V29,FALSE))),"")</f>
        <v/>
      </c>
      <c r="H29" s="580"/>
      <c r="I29" s="580"/>
      <c r="J29" s="580"/>
      <c r="K29" s="580"/>
      <c r="L29" s="580"/>
      <c r="M29" s="580"/>
      <c r="N29" s="580"/>
      <c r="O29" s="580"/>
      <c r="P29" s="580"/>
      <c r="Q29" s="580"/>
      <c r="R29" s="580"/>
      <c r="S29" s="580"/>
      <c r="T29" s="580"/>
      <c r="U29" s="580"/>
      <c r="V29" s="21">
        <v>32</v>
      </c>
    </row>
    <row r="30" spans="1:22" ht="125.15" customHeight="1" x14ac:dyDescent="0.25">
      <c r="A30" s="21">
        <v>33</v>
      </c>
      <c r="B30" s="581" t="str">
        <f>IFERROR(IF(IF($E$4&lt;&gt;"",VLOOKUP($E$4,法术书目录!$BE$2:$CJ$107,A30,FALSE),VLOOKUP($E$3,法术书目录!$BE$2:$CJ$107,A30,FALSE))=0,"",IF($E$4&lt;&gt;"",VLOOKUP($E$4,法术书目录!$BE$2:$CJ$107,A30,FALSE),VLOOKUP($E$3,法术书目录!$BE$2:$CJ$107,A30,FALSE))),"")</f>
        <v/>
      </c>
      <c r="C30" s="581"/>
      <c r="D30" s="581"/>
      <c r="E30" s="581"/>
      <c r="F30" s="581"/>
      <c r="G30" s="582" t="str">
        <f>IFERROR(IF(IF($E$4&lt;&gt;"",VLOOKUP($E$4,法术书目录!$BE$2:$CJ$107,V30,FALSE),VLOOKUP($E$3,法术书目录!$BE$2:$CJ$107,V30,FALSE))=0,"",IF($E$4&lt;&gt;"",VLOOKUP($E$4,法术书目录!$BE$2:$CJ$107,V30,FALSE),VLOOKUP($E$3,法术书目录!$BE$2:$CJ$107,V30,FALSE))),"")</f>
        <v/>
      </c>
      <c r="H30" s="582"/>
      <c r="I30" s="582"/>
      <c r="J30" s="582"/>
      <c r="K30" s="582"/>
      <c r="L30" s="582"/>
      <c r="M30" s="582"/>
      <c r="N30" s="582"/>
      <c r="O30" s="582"/>
      <c r="P30" s="582"/>
      <c r="Q30" s="582"/>
      <c r="R30" s="582"/>
      <c r="S30" s="582"/>
      <c r="T30" s="582"/>
      <c r="U30" s="582"/>
      <c r="V30" s="21">
        <v>34</v>
      </c>
    </row>
    <row r="31" spans="1:22" ht="125.15" customHeight="1" x14ac:dyDescent="0.25">
      <c r="A31" s="21">
        <v>35</v>
      </c>
      <c r="B31" s="579" t="str">
        <f>IFERROR(IF(IF($E$4&lt;&gt;"",VLOOKUP($E$4,法术书目录!$BE$2:$CJ$107,A31,FALSE),VLOOKUP($E$3,法术书目录!$BE$2:$CJ$107,A31,FALSE))=0,"",IF($E$4&lt;&gt;"",VLOOKUP($E$4,法术书目录!$BE$2:$CJ$107,A31,FALSE),VLOOKUP($E$3,法术书目录!$BE$2:$CJ$107,A31,FALSE))),"")</f>
        <v/>
      </c>
      <c r="C31" s="579"/>
      <c r="D31" s="579"/>
      <c r="E31" s="579"/>
      <c r="F31" s="579"/>
      <c r="G31" s="580" t="str">
        <f>IFERROR(IF(IF($E$4&lt;&gt;"",VLOOKUP($E$4,法术书目录!$BE$2:$CJ$107,V31,FALSE),VLOOKUP($E$3,法术书目录!$BE$2:$CJ$107,V31,FALSE))=0,"",IF($E$4&lt;&gt;"",VLOOKUP($E$4,法术书目录!$BE$2:$CJ$107,V31,FALSE),VLOOKUP($E$3,法术书目录!$BE$2:$CJ$107,V31,FALSE))),"")</f>
        <v/>
      </c>
      <c r="H31" s="580"/>
      <c r="I31" s="580"/>
      <c r="J31" s="580"/>
      <c r="K31" s="580"/>
      <c r="L31" s="580"/>
      <c r="M31" s="580"/>
      <c r="N31" s="580"/>
      <c r="O31" s="580"/>
      <c r="P31" s="580"/>
      <c r="Q31" s="580"/>
      <c r="R31" s="580"/>
      <c r="S31" s="580"/>
      <c r="T31" s="580"/>
      <c r="U31" s="580"/>
      <c r="V31" s="21">
        <v>36</v>
      </c>
    </row>
  </sheetData>
  <sheetProtection sheet="1" objects="1"/>
  <mergeCells count="98">
    <mergeCell ref="B1:U1"/>
    <mergeCell ref="B3:D3"/>
    <mergeCell ref="E3:H3"/>
    <mergeCell ref="B4:D4"/>
    <mergeCell ref="E4:H4"/>
    <mergeCell ref="Q3:Q5"/>
    <mergeCell ref="R3:U5"/>
    <mergeCell ref="G22:U22"/>
    <mergeCell ref="P19:U20"/>
    <mergeCell ref="B6:D6"/>
    <mergeCell ref="E6:F6"/>
    <mergeCell ref="G6:J6"/>
    <mergeCell ref="K6:L6"/>
    <mergeCell ref="N6:O6"/>
    <mergeCell ref="Q6:Q8"/>
    <mergeCell ref="Q9:Q11"/>
    <mergeCell ref="Q12:Q14"/>
    <mergeCell ref="Q15:Q17"/>
    <mergeCell ref="R6:U8"/>
    <mergeCell ref="R9:U11"/>
    <mergeCell ref="H7:I8"/>
    <mergeCell ref="N7:O8"/>
    <mergeCell ref="B9:D10"/>
    <mergeCell ref="B31:F31"/>
    <mergeCell ref="G31:U31"/>
    <mergeCell ref="B26:F26"/>
    <mergeCell ref="G26:U26"/>
    <mergeCell ref="B27:F27"/>
    <mergeCell ref="G27:U27"/>
    <mergeCell ref="B28:F28"/>
    <mergeCell ref="G28:U28"/>
    <mergeCell ref="A13:A14"/>
    <mergeCell ref="A15:A16"/>
    <mergeCell ref="B29:F29"/>
    <mergeCell ref="G29:U29"/>
    <mergeCell ref="B30:F30"/>
    <mergeCell ref="G30:U30"/>
    <mergeCell ref="B23:F23"/>
    <mergeCell ref="G23:U23"/>
    <mergeCell ref="B24:F24"/>
    <mergeCell ref="G24:U24"/>
    <mergeCell ref="B25:F25"/>
    <mergeCell ref="G25:U25"/>
    <mergeCell ref="K19:L19"/>
    <mergeCell ref="B20:C20"/>
    <mergeCell ref="E20:I20"/>
    <mergeCell ref="B22:F22"/>
    <mergeCell ref="A17:A18"/>
    <mergeCell ref="G7:G8"/>
    <mergeCell ref="G9:G10"/>
    <mergeCell ref="G11:G12"/>
    <mergeCell ref="G13:G14"/>
    <mergeCell ref="G15:G16"/>
    <mergeCell ref="G17:G18"/>
    <mergeCell ref="B7:D8"/>
    <mergeCell ref="E7:F8"/>
    <mergeCell ref="B11:D12"/>
    <mergeCell ref="E11:F12"/>
    <mergeCell ref="B15:D16"/>
    <mergeCell ref="E15:F16"/>
    <mergeCell ref="A7:A8"/>
    <mergeCell ref="A9:A10"/>
    <mergeCell ref="A11:A12"/>
    <mergeCell ref="E9:F10"/>
    <mergeCell ref="K9:L10"/>
    <mergeCell ref="H9:I10"/>
    <mergeCell ref="N9:O10"/>
    <mergeCell ref="M7:M8"/>
    <mergeCell ref="M9:M10"/>
    <mergeCell ref="K7:L8"/>
    <mergeCell ref="J7:J8"/>
    <mergeCell ref="J9:J10"/>
    <mergeCell ref="H11:I12"/>
    <mergeCell ref="N11:O12"/>
    <mergeCell ref="R12:U14"/>
    <mergeCell ref="B13:D14"/>
    <mergeCell ref="E13:F14"/>
    <mergeCell ref="K13:L14"/>
    <mergeCell ref="H13:I14"/>
    <mergeCell ref="N13:O14"/>
    <mergeCell ref="M11:M12"/>
    <mergeCell ref="M13:M14"/>
    <mergeCell ref="K11:L12"/>
    <mergeCell ref="J11:J12"/>
    <mergeCell ref="J13:J14"/>
    <mergeCell ref="H15:I16"/>
    <mergeCell ref="N15:O16"/>
    <mergeCell ref="R15:U17"/>
    <mergeCell ref="B17:D18"/>
    <mergeCell ref="E17:F18"/>
    <mergeCell ref="K17:L18"/>
    <mergeCell ref="H17:I18"/>
    <mergeCell ref="N17:O18"/>
    <mergeCell ref="J17:J18"/>
    <mergeCell ref="M15:M16"/>
    <mergeCell ref="M17:M18"/>
    <mergeCell ref="K15:L16"/>
    <mergeCell ref="J15:J16"/>
  </mergeCells>
  <phoneticPr fontId="103" type="noConversion"/>
  <conditionalFormatting sqref="B7">
    <cfRule type="expression" dxfId="5" priority="6">
      <formula>#REF!=TRUE</formula>
    </cfRule>
  </conditionalFormatting>
  <conditionalFormatting sqref="B9">
    <cfRule type="expression" dxfId="4" priority="5">
      <formula>#REF!=TRUE</formula>
    </cfRule>
  </conditionalFormatting>
  <conditionalFormatting sqref="B11">
    <cfRule type="expression" dxfId="3" priority="4">
      <formula>#REF!=TRUE</formula>
    </cfRule>
  </conditionalFormatting>
  <conditionalFormatting sqref="B13">
    <cfRule type="expression" dxfId="2" priority="3">
      <formula>#REF!=TRUE</formula>
    </cfRule>
  </conditionalFormatting>
  <conditionalFormatting sqref="B15">
    <cfRule type="expression" dxfId="1" priority="2">
      <formula>#REF!=TRUE</formula>
    </cfRule>
  </conditionalFormatting>
  <conditionalFormatting sqref="B17">
    <cfRule type="expression" dxfId="0" priority="1">
      <formula>#REF!=TRUE</formula>
    </cfRule>
  </conditionalFormatting>
  <dataValidations count="1">
    <dataValidation type="list" allowBlank="1" showInputMessage="1" sqref="E4:H4" xr:uid="{00000000-0002-0000-0D00-000001000000}">
      <formula1>INDIRECT(E3)</formula1>
    </dataValidation>
  </dataValidations>
  <pageMargins left="0.75" right="0.75" top="1" bottom="1" header="0.5" footer="0.5"/>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法术书目录!$AO$2:$AO$33</xm:f>
          </x14:formula1>
          <xm:sqref>E3:H3</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E900"/>
  </sheetPr>
  <dimension ref="B2:BP35"/>
  <sheetViews>
    <sheetView showGridLines="0" topLeftCell="H1" workbookViewId="0">
      <selection activeCell="AA5" sqref="AA5:AM5"/>
    </sheetView>
  </sheetViews>
  <sheetFormatPr defaultColWidth="2.6328125" defaultRowHeight="16.5" customHeight="1" x14ac:dyDescent="0.25"/>
  <cols>
    <col min="1" max="1" width="2.6328125" style="15" customWidth="1"/>
    <col min="2" max="16384" width="2.6328125" style="15"/>
  </cols>
  <sheetData>
    <row r="2" spans="2:68" ht="16.5" customHeight="1" x14ac:dyDescent="0.25">
      <c r="B2" s="624" t="s">
        <v>3721</v>
      </c>
      <c r="C2" s="624"/>
      <c r="D2" s="624"/>
      <c r="E2" s="624"/>
      <c r="F2" s="624"/>
      <c r="G2" s="624"/>
      <c r="H2" s="624"/>
      <c r="I2" s="624"/>
      <c r="J2" s="624"/>
      <c r="K2" s="624"/>
      <c r="L2" s="624"/>
      <c r="M2" s="624"/>
      <c r="N2" s="624"/>
      <c r="O2" s="624"/>
      <c r="P2" s="624"/>
      <c r="Q2" s="624"/>
      <c r="R2" s="624"/>
      <c r="S2" s="624"/>
      <c r="T2" s="624"/>
      <c r="U2" s="624"/>
      <c r="V2" s="624"/>
      <c r="W2" s="624"/>
      <c r="X2" s="624"/>
      <c r="Y2" s="624"/>
      <c r="Z2" s="16"/>
      <c r="AA2" s="625" t="s">
        <v>3722</v>
      </c>
      <c r="AB2" s="625"/>
      <c r="AC2" s="625"/>
      <c r="AD2" s="625"/>
      <c r="AE2" s="625"/>
      <c r="AF2" s="625"/>
      <c r="AG2" s="625"/>
      <c r="AH2" s="625"/>
      <c r="AI2" s="625"/>
      <c r="AJ2" s="625"/>
      <c r="AK2" s="625"/>
      <c r="AL2" s="625"/>
      <c r="AM2" s="625"/>
      <c r="AN2" s="16"/>
      <c r="AO2" s="625" t="s">
        <v>3723</v>
      </c>
      <c r="AP2" s="625"/>
      <c r="AQ2" s="625"/>
      <c r="AR2" s="625"/>
      <c r="AS2" s="625"/>
      <c r="AT2" s="625"/>
      <c r="AU2" s="625"/>
      <c r="AV2" s="625"/>
      <c r="AW2" s="625"/>
      <c r="AX2" s="625"/>
      <c r="AY2" s="625"/>
      <c r="AZ2" s="625"/>
      <c r="BA2" s="625"/>
      <c r="BB2" s="16"/>
      <c r="BC2" s="625" t="s">
        <v>3724</v>
      </c>
      <c r="BD2" s="625"/>
      <c r="BE2" s="625"/>
      <c r="BF2" s="625"/>
      <c r="BG2" s="625"/>
      <c r="BH2" s="625"/>
      <c r="BI2" s="625"/>
      <c r="BJ2" s="625"/>
      <c r="BK2" s="625"/>
      <c r="BL2" s="625"/>
      <c r="BM2" s="625"/>
      <c r="BN2" s="625"/>
      <c r="BO2" s="625"/>
      <c r="BP2" s="16"/>
    </row>
    <row r="3" spans="2:68" ht="16.5" customHeight="1" x14ac:dyDescent="0.25">
      <c r="B3" s="599" t="s">
        <v>3725</v>
      </c>
      <c r="C3" s="600"/>
      <c r="D3" s="600"/>
      <c r="E3" s="600"/>
      <c r="F3" s="600"/>
      <c r="G3" s="600"/>
      <c r="H3" s="600"/>
      <c r="I3" s="600"/>
      <c r="J3" s="600"/>
      <c r="K3" s="600"/>
      <c r="L3" s="600"/>
      <c r="M3" s="600"/>
      <c r="N3" s="600"/>
      <c r="O3" s="600"/>
      <c r="P3" s="600"/>
      <c r="Q3" s="600"/>
      <c r="R3" s="600"/>
      <c r="S3" s="600"/>
      <c r="T3" s="600"/>
      <c r="U3" s="600"/>
      <c r="V3" s="600"/>
      <c r="W3" s="600"/>
      <c r="X3" s="600"/>
      <c r="Y3" s="601"/>
      <c r="Z3" s="16"/>
      <c r="AA3" s="606"/>
      <c r="AB3" s="606"/>
      <c r="AC3" s="606"/>
      <c r="AD3" s="606"/>
      <c r="AE3" s="606"/>
      <c r="AF3" s="606"/>
      <c r="AG3" s="606"/>
      <c r="AH3" s="606"/>
      <c r="AI3" s="606"/>
      <c r="AJ3" s="606"/>
      <c r="AK3" s="606"/>
      <c r="AL3" s="606"/>
      <c r="AM3" s="606"/>
      <c r="AN3" s="16"/>
      <c r="AO3" s="605"/>
      <c r="AP3" s="605"/>
      <c r="AQ3" s="623" t="s">
        <v>3726</v>
      </c>
      <c r="AR3" s="623"/>
      <c r="AS3" s="623"/>
      <c r="AT3" s="623"/>
      <c r="AU3" s="623"/>
      <c r="AV3" s="623"/>
      <c r="AW3" s="623"/>
      <c r="AX3" s="623"/>
      <c r="AY3" s="623"/>
      <c r="AZ3" s="623"/>
      <c r="BA3" s="623"/>
      <c r="BB3" s="16"/>
      <c r="BC3" s="606" t="s">
        <v>3727</v>
      </c>
      <c r="BD3" s="606"/>
      <c r="BE3" s="606"/>
      <c r="BF3" s="606"/>
      <c r="BG3" s="606"/>
      <c r="BH3" s="606"/>
      <c r="BI3" s="606"/>
      <c r="BJ3" s="606"/>
      <c r="BK3" s="606"/>
      <c r="BL3" s="606"/>
      <c r="BM3" s="606"/>
      <c r="BN3" s="606"/>
      <c r="BO3" s="606"/>
      <c r="BP3" s="16"/>
    </row>
    <row r="4" spans="2:68" ht="16.5" customHeight="1" x14ac:dyDescent="0.25">
      <c r="B4" s="602"/>
      <c r="C4" s="603"/>
      <c r="D4" s="603"/>
      <c r="E4" s="603"/>
      <c r="F4" s="603"/>
      <c r="G4" s="603"/>
      <c r="H4" s="603"/>
      <c r="I4" s="603"/>
      <c r="J4" s="603"/>
      <c r="K4" s="603"/>
      <c r="L4" s="603"/>
      <c r="M4" s="603"/>
      <c r="N4" s="603"/>
      <c r="O4" s="603"/>
      <c r="P4" s="603"/>
      <c r="Q4" s="603"/>
      <c r="R4" s="603"/>
      <c r="S4" s="603"/>
      <c r="T4" s="603"/>
      <c r="U4" s="603"/>
      <c r="V4" s="603"/>
      <c r="W4" s="603"/>
      <c r="X4" s="603"/>
      <c r="Y4" s="604"/>
      <c r="Z4" s="16"/>
      <c r="AA4" s="606"/>
      <c r="AB4" s="606"/>
      <c r="AC4" s="606"/>
      <c r="AD4" s="606"/>
      <c r="AE4" s="606"/>
      <c r="AF4" s="606"/>
      <c r="AG4" s="606"/>
      <c r="AH4" s="606"/>
      <c r="AI4" s="606"/>
      <c r="AJ4" s="606"/>
      <c r="AK4" s="606"/>
      <c r="AL4" s="606"/>
      <c r="AM4" s="606"/>
      <c r="AN4" s="16"/>
      <c r="AO4" s="605"/>
      <c r="AP4" s="605"/>
      <c r="AQ4" s="623" t="s">
        <v>3728</v>
      </c>
      <c r="AR4" s="623"/>
      <c r="AS4" s="623"/>
      <c r="AT4" s="623"/>
      <c r="AU4" s="623"/>
      <c r="AV4" s="623"/>
      <c r="AW4" s="623"/>
      <c r="AX4" s="623"/>
      <c r="AY4" s="623"/>
      <c r="AZ4" s="623"/>
      <c r="BA4" s="623"/>
      <c r="BB4" s="16"/>
      <c r="BC4" s="606" t="s">
        <v>3729</v>
      </c>
      <c r="BD4" s="606"/>
      <c r="BE4" s="606"/>
      <c r="BF4" s="606"/>
      <c r="BG4" s="606"/>
      <c r="BH4" s="606"/>
      <c r="BI4" s="606"/>
      <c r="BJ4" s="606"/>
      <c r="BK4" s="606"/>
      <c r="BL4" s="606"/>
      <c r="BM4" s="606"/>
      <c r="BN4" s="606"/>
      <c r="BO4" s="606"/>
      <c r="BP4" s="16"/>
    </row>
    <row r="5" spans="2:68" ht="16.5" customHeight="1" x14ac:dyDescent="0.25">
      <c r="B5" s="598" t="s">
        <v>3730</v>
      </c>
      <c r="C5" s="598"/>
      <c r="D5" s="598"/>
      <c r="E5" s="598"/>
      <c r="F5" s="598"/>
      <c r="G5" s="598"/>
      <c r="H5" s="598"/>
      <c r="I5" s="598"/>
      <c r="J5" s="598"/>
      <c r="K5" s="598"/>
      <c r="L5" s="598"/>
      <c r="M5" s="598"/>
      <c r="N5" s="598"/>
      <c r="O5" s="598"/>
      <c r="P5" s="598"/>
      <c r="Q5" s="598"/>
      <c r="R5" s="598"/>
      <c r="S5" s="598"/>
      <c r="T5" s="598"/>
      <c r="U5" s="598"/>
      <c r="V5" s="598"/>
      <c r="W5" s="598"/>
      <c r="X5" s="598"/>
      <c r="Y5" s="598"/>
      <c r="Z5" s="16"/>
      <c r="AA5" s="606"/>
      <c r="AB5" s="606"/>
      <c r="AC5" s="606"/>
      <c r="AD5" s="606"/>
      <c r="AE5" s="606"/>
      <c r="AF5" s="606"/>
      <c r="AG5" s="606"/>
      <c r="AH5" s="606"/>
      <c r="AI5" s="606"/>
      <c r="AJ5" s="606"/>
      <c r="AK5" s="606"/>
      <c r="AL5" s="606"/>
      <c r="AM5" s="606"/>
      <c r="AN5" s="16"/>
      <c r="AO5" s="16"/>
      <c r="AP5" s="16"/>
      <c r="AQ5" s="16"/>
      <c r="AR5" s="16"/>
      <c r="AS5" s="16"/>
      <c r="AT5" s="16"/>
      <c r="AU5" s="16"/>
      <c r="AV5" s="16"/>
      <c r="AW5" s="16"/>
      <c r="AX5" s="16"/>
      <c r="AY5" s="16"/>
      <c r="AZ5" s="16"/>
      <c r="BA5" s="16"/>
      <c r="BB5" s="16"/>
      <c r="BC5" s="606"/>
      <c r="BD5" s="606"/>
      <c r="BE5" s="606"/>
      <c r="BF5" s="606"/>
      <c r="BG5" s="606"/>
      <c r="BH5" s="606"/>
      <c r="BI5" s="606"/>
      <c r="BJ5" s="606"/>
      <c r="BK5" s="606"/>
      <c r="BL5" s="606"/>
      <c r="BM5" s="606"/>
      <c r="BN5" s="606"/>
      <c r="BO5" s="606"/>
      <c r="BP5" s="16"/>
    </row>
    <row r="6" spans="2:68" ht="16.5" customHeight="1" x14ac:dyDescent="0.25">
      <c r="B6" s="598" t="s">
        <v>3731</v>
      </c>
      <c r="C6" s="598"/>
      <c r="D6" s="598"/>
      <c r="E6" s="598"/>
      <c r="F6" s="598"/>
      <c r="G6" s="598"/>
      <c r="H6" s="598"/>
      <c r="I6" s="598"/>
      <c r="J6" s="598"/>
      <c r="K6" s="598"/>
      <c r="L6" s="598"/>
      <c r="M6" s="598"/>
      <c r="N6" s="598"/>
      <c r="O6" s="598"/>
      <c r="P6" s="598"/>
      <c r="Q6" s="598"/>
      <c r="R6" s="598"/>
      <c r="S6" s="598"/>
      <c r="T6" s="598"/>
      <c r="U6" s="598"/>
      <c r="V6" s="598"/>
      <c r="W6" s="598"/>
      <c r="X6" s="598"/>
      <c r="Y6" s="598"/>
      <c r="Z6" s="16"/>
      <c r="AA6" s="606"/>
      <c r="AB6" s="606"/>
      <c r="AC6" s="606"/>
      <c r="AD6" s="606"/>
      <c r="AE6" s="606"/>
      <c r="AF6" s="606"/>
      <c r="AG6" s="606"/>
      <c r="AH6" s="606"/>
      <c r="AI6" s="606"/>
      <c r="AJ6" s="606"/>
      <c r="AK6" s="606"/>
      <c r="AL6" s="606"/>
      <c r="AM6" s="606"/>
      <c r="AN6" s="16"/>
      <c r="AO6" s="607"/>
      <c r="AP6" s="607"/>
      <c r="AQ6" s="606" t="s">
        <v>3732</v>
      </c>
      <c r="AR6" s="606"/>
      <c r="AS6" s="606"/>
      <c r="AT6" s="606"/>
      <c r="AU6" s="606"/>
      <c r="AV6" s="606"/>
      <c r="AW6" s="606"/>
      <c r="AX6" s="606"/>
      <c r="AY6" s="606"/>
      <c r="AZ6" s="606"/>
      <c r="BA6" s="606"/>
      <c r="BB6" s="16"/>
      <c r="BC6" s="17"/>
      <c r="BD6" s="17"/>
      <c r="BE6" s="17"/>
      <c r="BF6" s="17"/>
      <c r="BG6" s="17"/>
      <c r="BH6" s="17"/>
      <c r="BI6" s="17"/>
      <c r="BJ6" s="17"/>
      <c r="BK6" s="17"/>
      <c r="BL6" s="17"/>
      <c r="BM6" s="17"/>
      <c r="BN6" s="17"/>
      <c r="BO6" s="17"/>
      <c r="BP6" s="16"/>
    </row>
    <row r="7" spans="2:68" ht="16.5" customHeight="1" x14ac:dyDescent="0.25">
      <c r="B7" s="622" t="s">
        <v>3733</v>
      </c>
      <c r="C7" s="622"/>
      <c r="D7" s="622"/>
      <c r="E7" s="622"/>
      <c r="F7" s="622"/>
      <c r="G7" s="622"/>
      <c r="H7" s="622"/>
      <c r="I7" s="622"/>
      <c r="J7" s="622"/>
      <c r="K7" s="622"/>
      <c r="L7" s="622"/>
      <c r="M7" s="622"/>
      <c r="N7" s="622"/>
      <c r="O7" s="622"/>
      <c r="P7" s="622"/>
      <c r="Q7" s="622"/>
      <c r="R7" s="622"/>
      <c r="S7" s="622"/>
      <c r="T7" s="622"/>
      <c r="U7" s="622"/>
      <c r="V7" s="622"/>
      <c r="W7" s="622"/>
      <c r="X7" s="622"/>
      <c r="Y7" s="622"/>
      <c r="Z7" s="16"/>
      <c r="AA7" s="606"/>
      <c r="AB7" s="606"/>
      <c r="AC7" s="606"/>
      <c r="AD7" s="606"/>
      <c r="AE7" s="606"/>
      <c r="AF7" s="606"/>
      <c r="AG7" s="606"/>
      <c r="AH7" s="606"/>
      <c r="AI7" s="606"/>
      <c r="AJ7" s="606"/>
      <c r="AK7" s="606"/>
      <c r="AL7" s="606"/>
      <c r="AM7" s="606"/>
      <c r="AN7" s="16"/>
      <c r="AO7" s="607"/>
      <c r="AP7" s="607"/>
      <c r="AQ7" s="606" t="s">
        <v>3734</v>
      </c>
      <c r="AR7" s="606"/>
      <c r="AS7" s="606"/>
      <c r="AT7" s="606"/>
      <c r="AU7" s="606"/>
      <c r="AV7" s="606"/>
      <c r="AW7" s="606"/>
      <c r="AX7" s="606"/>
      <c r="AY7" s="606"/>
      <c r="AZ7" s="606"/>
      <c r="BA7" s="606"/>
      <c r="BB7" s="16"/>
      <c r="BC7" s="606" t="s">
        <v>3735</v>
      </c>
      <c r="BD7" s="606"/>
      <c r="BE7" s="606"/>
      <c r="BF7" s="606"/>
      <c r="BG7" s="606"/>
      <c r="BH7" s="606"/>
      <c r="BI7" s="606"/>
      <c r="BJ7" s="606"/>
      <c r="BK7" s="606"/>
      <c r="BL7" s="606"/>
      <c r="BM7" s="606"/>
      <c r="BN7" s="606"/>
      <c r="BO7" s="606"/>
      <c r="BP7" s="16"/>
    </row>
    <row r="8" spans="2:68" ht="16.5" customHeight="1" x14ac:dyDescent="0.25">
      <c r="B8" s="598" t="s">
        <v>3736</v>
      </c>
      <c r="C8" s="598"/>
      <c r="D8" s="598"/>
      <c r="E8" s="598"/>
      <c r="F8" s="598"/>
      <c r="G8" s="598"/>
      <c r="H8" s="598"/>
      <c r="I8" s="598"/>
      <c r="J8" s="598"/>
      <c r="K8" s="598"/>
      <c r="L8" s="598"/>
      <c r="M8" s="598"/>
      <c r="N8" s="598"/>
      <c r="O8" s="598"/>
      <c r="P8" s="598"/>
      <c r="Q8" s="598"/>
      <c r="R8" s="598"/>
      <c r="S8" s="598"/>
      <c r="T8" s="598"/>
      <c r="U8" s="598"/>
      <c r="V8" s="598"/>
      <c r="W8" s="598"/>
      <c r="X8" s="598"/>
      <c r="Y8" s="598"/>
      <c r="Z8" s="16"/>
      <c r="AA8" s="606"/>
      <c r="AB8" s="606"/>
      <c r="AC8" s="606"/>
      <c r="AD8" s="606"/>
      <c r="AE8" s="606"/>
      <c r="AF8" s="606"/>
      <c r="AG8" s="606"/>
      <c r="AH8" s="606"/>
      <c r="AI8" s="606"/>
      <c r="AJ8" s="606"/>
      <c r="AK8" s="606"/>
      <c r="AL8" s="606"/>
      <c r="AM8" s="606"/>
      <c r="AN8" s="16"/>
      <c r="AO8" s="16"/>
      <c r="AP8" s="16"/>
      <c r="AQ8" s="16"/>
      <c r="AR8" s="16"/>
      <c r="AS8" s="16"/>
      <c r="AT8" s="16"/>
      <c r="AU8" s="16"/>
      <c r="AV8" s="16"/>
      <c r="AW8" s="16"/>
      <c r="AX8" s="16"/>
      <c r="AY8" s="16"/>
      <c r="AZ8" s="16"/>
      <c r="BA8" s="16"/>
      <c r="BB8" s="16"/>
      <c r="BC8" s="606" t="s">
        <v>3737</v>
      </c>
      <c r="BD8" s="606"/>
      <c r="BE8" s="606"/>
      <c r="BF8" s="606"/>
      <c r="BG8" s="606"/>
      <c r="BH8" s="606"/>
      <c r="BI8" s="606"/>
      <c r="BJ8" s="606"/>
      <c r="BK8" s="606"/>
      <c r="BL8" s="606"/>
      <c r="BM8" s="606"/>
      <c r="BN8" s="606"/>
      <c r="BO8" s="606"/>
      <c r="BP8" s="16"/>
    </row>
    <row r="9" spans="2:68" ht="16.5" customHeight="1" x14ac:dyDescent="0.25">
      <c r="B9" s="598" t="s">
        <v>3738</v>
      </c>
      <c r="C9" s="598"/>
      <c r="D9" s="598"/>
      <c r="E9" s="598"/>
      <c r="F9" s="598"/>
      <c r="G9" s="598"/>
      <c r="H9" s="598"/>
      <c r="I9" s="598"/>
      <c r="J9" s="598"/>
      <c r="K9" s="598"/>
      <c r="L9" s="598"/>
      <c r="M9" s="598"/>
      <c r="N9" s="598"/>
      <c r="O9" s="598"/>
      <c r="P9" s="598"/>
      <c r="Q9" s="598"/>
      <c r="R9" s="598"/>
      <c r="S9" s="598"/>
      <c r="T9" s="598"/>
      <c r="U9" s="598"/>
      <c r="V9" s="598"/>
      <c r="W9" s="598"/>
      <c r="X9" s="598"/>
      <c r="Y9" s="598"/>
      <c r="Z9" s="16"/>
      <c r="AA9" s="606"/>
      <c r="AB9" s="606"/>
      <c r="AC9" s="606"/>
      <c r="AD9" s="606"/>
      <c r="AE9" s="606"/>
      <c r="AF9" s="606"/>
      <c r="AG9" s="606"/>
      <c r="AH9" s="606"/>
      <c r="AI9" s="606"/>
      <c r="AJ9" s="606"/>
      <c r="AK9" s="606"/>
      <c r="AL9" s="606"/>
      <c r="AM9" s="606"/>
      <c r="AN9" s="16"/>
      <c r="AO9" s="608" t="s">
        <v>3739</v>
      </c>
      <c r="AP9" s="608"/>
      <c r="AQ9" s="606" t="s">
        <v>3740</v>
      </c>
      <c r="AR9" s="606"/>
      <c r="AS9" s="606"/>
      <c r="AT9" s="606"/>
      <c r="AU9" s="606"/>
      <c r="AV9" s="606"/>
      <c r="AW9" s="606"/>
      <c r="AX9" s="606"/>
      <c r="AY9" s="606"/>
      <c r="AZ9" s="606"/>
      <c r="BA9" s="606"/>
      <c r="BB9" s="16"/>
      <c r="BC9" s="606"/>
      <c r="BD9" s="606"/>
      <c r="BE9" s="606"/>
      <c r="BF9" s="606"/>
      <c r="BG9" s="606"/>
      <c r="BH9" s="606"/>
      <c r="BI9" s="606"/>
      <c r="BJ9" s="606"/>
      <c r="BK9" s="606"/>
      <c r="BL9" s="606"/>
      <c r="BM9" s="606"/>
      <c r="BN9" s="606"/>
      <c r="BO9" s="606"/>
      <c r="BP9" s="16"/>
    </row>
    <row r="10" spans="2:68" ht="16.5" customHeight="1" x14ac:dyDescent="0.25">
      <c r="B10" s="598" t="s">
        <v>3741</v>
      </c>
      <c r="C10" s="598"/>
      <c r="D10" s="598"/>
      <c r="E10" s="598"/>
      <c r="F10" s="598"/>
      <c r="G10" s="598"/>
      <c r="H10" s="598"/>
      <c r="I10" s="598"/>
      <c r="J10" s="598"/>
      <c r="K10" s="598"/>
      <c r="L10" s="598"/>
      <c r="M10" s="598"/>
      <c r="N10" s="598"/>
      <c r="O10" s="598"/>
      <c r="P10" s="598"/>
      <c r="Q10" s="598"/>
      <c r="R10" s="598"/>
      <c r="S10" s="598"/>
      <c r="T10" s="598"/>
      <c r="U10" s="598"/>
      <c r="V10" s="598"/>
      <c r="W10" s="598"/>
      <c r="X10" s="598"/>
      <c r="Y10" s="598"/>
      <c r="Z10" s="16"/>
      <c r="AA10" s="606"/>
      <c r="AB10" s="606"/>
      <c r="AC10" s="606"/>
      <c r="AD10" s="606"/>
      <c r="AE10" s="606"/>
      <c r="AF10" s="606"/>
      <c r="AG10" s="606"/>
      <c r="AH10" s="606"/>
      <c r="AI10" s="606"/>
      <c r="AJ10" s="606"/>
      <c r="AK10" s="606"/>
      <c r="AL10" s="606"/>
      <c r="AM10" s="606"/>
      <c r="AN10" s="16"/>
      <c r="AO10" s="608"/>
      <c r="AP10" s="608"/>
      <c r="AQ10" s="606" t="s">
        <v>3742</v>
      </c>
      <c r="AR10" s="606"/>
      <c r="AS10" s="606"/>
      <c r="AT10" s="606"/>
      <c r="AU10" s="606"/>
      <c r="AV10" s="606"/>
      <c r="AW10" s="606"/>
      <c r="AX10" s="606"/>
      <c r="AY10" s="606"/>
      <c r="AZ10" s="606"/>
      <c r="BA10" s="606"/>
      <c r="BB10" s="16"/>
      <c r="BC10" s="17"/>
      <c r="BD10" s="17"/>
      <c r="BE10" s="17"/>
      <c r="BF10" s="17"/>
      <c r="BG10" s="17"/>
      <c r="BH10" s="17"/>
      <c r="BI10" s="17"/>
      <c r="BJ10" s="17"/>
      <c r="BK10" s="17"/>
      <c r="BL10" s="17"/>
      <c r="BM10" s="17"/>
      <c r="BN10" s="17"/>
      <c r="BO10" s="17"/>
      <c r="BP10" s="16"/>
    </row>
    <row r="11" spans="2:68" ht="16.5" customHeight="1" x14ac:dyDescent="0.25">
      <c r="B11" s="598" t="s">
        <v>3743</v>
      </c>
      <c r="C11" s="598"/>
      <c r="D11" s="598"/>
      <c r="E11" s="598"/>
      <c r="F11" s="598"/>
      <c r="G11" s="598"/>
      <c r="H11" s="598"/>
      <c r="I11" s="598"/>
      <c r="J11" s="598"/>
      <c r="K11" s="598"/>
      <c r="L11" s="598"/>
      <c r="M11" s="598"/>
      <c r="N11" s="598"/>
      <c r="O11" s="598"/>
      <c r="P11" s="598"/>
      <c r="Q11" s="598"/>
      <c r="R11" s="598"/>
      <c r="S11" s="598"/>
      <c r="T11" s="598"/>
      <c r="U11" s="598"/>
      <c r="V11" s="598"/>
      <c r="W11" s="598"/>
      <c r="X11" s="598"/>
      <c r="Y11" s="598"/>
      <c r="Z11" s="16"/>
      <c r="AA11" s="606"/>
      <c r="AB11" s="606"/>
      <c r="AC11" s="606"/>
      <c r="AD11" s="606"/>
      <c r="AE11" s="606"/>
      <c r="AF11" s="606"/>
      <c r="AG11" s="606"/>
      <c r="AH11" s="606"/>
      <c r="AI11" s="606"/>
      <c r="AJ11" s="606"/>
      <c r="AK11" s="606"/>
      <c r="AL11" s="606"/>
      <c r="AM11" s="606"/>
      <c r="AN11" s="16"/>
      <c r="AO11" s="16"/>
      <c r="AP11" s="16"/>
      <c r="AQ11" s="16"/>
      <c r="AR11" s="16"/>
      <c r="AS11" s="16"/>
      <c r="AT11" s="16"/>
      <c r="AU11" s="16"/>
      <c r="AV11" s="16"/>
      <c r="AW11" s="16"/>
      <c r="AX11" s="16"/>
      <c r="AY11" s="16"/>
      <c r="AZ11" s="16"/>
      <c r="BA11" s="16"/>
      <c r="BB11" s="16"/>
      <c r="BC11" s="606" t="s">
        <v>3744</v>
      </c>
      <c r="BD11" s="606"/>
      <c r="BE11" s="606"/>
      <c r="BF11" s="606"/>
      <c r="BG11" s="606"/>
      <c r="BH11" s="606"/>
      <c r="BI11" s="606"/>
      <c r="BJ11" s="606"/>
      <c r="BK11" s="606"/>
      <c r="BL11" s="606"/>
      <c r="BM11" s="606"/>
      <c r="BN11" s="606"/>
      <c r="BO11" s="606"/>
      <c r="BP11" s="16"/>
    </row>
    <row r="12" spans="2:68" ht="16.5" customHeight="1" x14ac:dyDescent="0.25">
      <c r="B12" s="598" t="s">
        <v>3745</v>
      </c>
      <c r="C12" s="598"/>
      <c r="D12" s="598"/>
      <c r="E12" s="598"/>
      <c r="F12" s="598"/>
      <c r="G12" s="598"/>
      <c r="H12" s="598"/>
      <c r="I12" s="598"/>
      <c r="J12" s="598"/>
      <c r="K12" s="598"/>
      <c r="L12" s="598"/>
      <c r="M12" s="598"/>
      <c r="N12" s="598"/>
      <c r="O12" s="598"/>
      <c r="P12" s="598"/>
      <c r="Q12" s="598"/>
      <c r="R12" s="598"/>
      <c r="S12" s="598"/>
      <c r="T12" s="598"/>
      <c r="U12" s="598"/>
      <c r="V12" s="598"/>
      <c r="W12" s="598"/>
      <c r="X12" s="598"/>
      <c r="Y12" s="598"/>
      <c r="Z12" s="16"/>
      <c r="AA12" s="606"/>
      <c r="AB12" s="606"/>
      <c r="AC12" s="606"/>
      <c r="AD12" s="606"/>
      <c r="AE12" s="606"/>
      <c r="AF12" s="606"/>
      <c r="AG12" s="606"/>
      <c r="AH12" s="606"/>
      <c r="AI12" s="606"/>
      <c r="AJ12" s="606"/>
      <c r="AK12" s="606"/>
      <c r="AL12" s="606"/>
      <c r="AM12" s="606"/>
      <c r="AN12" s="16"/>
      <c r="AO12" s="607"/>
      <c r="AP12" s="607"/>
      <c r="AQ12" s="606" t="s">
        <v>3746</v>
      </c>
      <c r="AR12" s="606"/>
      <c r="AS12" s="606"/>
      <c r="AT12" s="606"/>
      <c r="AU12" s="606"/>
      <c r="AV12" s="606"/>
      <c r="AW12" s="606"/>
      <c r="AX12" s="606"/>
      <c r="AY12" s="606"/>
      <c r="AZ12" s="606"/>
      <c r="BA12" s="606"/>
      <c r="BB12" s="16"/>
      <c r="BC12" s="606" t="s">
        <v>3747</v>
      </c>
      <c r="BD12" s="606"/>
      <c r="BE12" s="606"/>
      <c r="BF12" s="606"/>
      <c r="BG12" s="606"/>
      <c r="BH12" s="606"/>
      <c r="BI12" s="606"/>
      <c r="BJ12" s="606"/>
      <c r="BK12" s="606"/>
      <c r="BL12" s="606"/>
      <c r="BM12" s="606"/>
      <c r="BN12" s="606"/>
      <c r="BO12" s="606"/>
      <c r="BP12" s="16"/>
    </row>
    <row r="13" spans="2:68" ht="16.5" customHeight="1" x14ac:dyDescent="0.25">
      <c r="B13" s="598" t="s">
        <v>3748</v>
      </c>
      <c r="C13" s="598"/>
      <c r="D13" s="598"/>
      <c r="E13" s="598"/>
      <c r="F13" s="598"/>
      <c r="G13" s="598"/>
      <c r="H13" s="598"/>
      <c r="I13" s="598"/>
      <c r="J13" s="598"/>
      <c r="K13" s="598"/>
      <c r="L13" s="598"/>
      <c r="M13" s="598"/>
      <c r="N13" s="598"/>
      <c r="O13" s="598"/>
      <c r="P13" s="598"/>
      <c r="Q13" s="598"/>
      <c r="R13" s="598"/>
      <c r="S13" s="598"/>
      <c r="T13" s="598"/>
      <c r="U13" s="598"/>
      <c r="V13" s="598"/>
      <c r="W13" s="598"/>
      <c r="X13" s="598"/>
      <c r="Y13" s="598"/>
      <c r="Z13" s="16"/>
      <c r="AA13" s="606"/>
      <c r="AB13" s="606"/>
      <c r="AC13" s="606"/>
      <c r="AD13" s="606"/>
      <c r="AE13" s="606"/>
      <c r="AF13" s="606"/>
      <c r="AG13" s="606"/>
      <c r="AH13" s="606"/>
      <c r="AI13" s="606"/>
      <c r="AJ13" s="606"/>
      <c r="AK13" s="606"/>
      <c r="AL13" s="606"/>
      <c r="AM13" s="606"/>
      <c r="AN13" s="16"/>
      <c r="AO13" s="607"/>
      <c r="AP13" s="607"/>
      <c r="AQ13" s="606" t="s">
        <v>3749</v>
      </c>
      <c r="AR13" s="606"/>
      <c r="AS13" s="606"/>
      <c r="AT13" s="606"/>
      <c r="AU13" s="606"/>
      <c r="AV13" s="606"/>
      <c r="AW13" s="606"/>
      <c r="AX13" s="606"/>
      <c r="AY13" s="606"/>
      <c r="AZ13" s="606"/>
      <c r="BA13" s="606"/>
      <c r="BB13" s="16"/>
      <c r="BC13" s="606"/>
      <c r="BD13" s="606"/>
      <c r="BE13" s="606"/>
      <c r="BF13" s="606"/>
      <c r="BG13" s="606"/>
      <c r="BH13" s="606"/>
      <c r="BI13" s="606"/>
      <c r="BJ13" s="606"/>
      <c r="BK13" s="606"/>
      <c r="BL13" s="606"/>
      <c r="BM13" s="606"/>
      <c r="BN13" s="606"/>
      <c r="BO13" s="606"/>
      <c r="BP13" s="16"/>
    </row>
    <row r="14" spans="2:68" ht="16.5" customHeight="1" x14ac:dyDescent="0.25">
      <c r="B14" s="598" t="s">
        <v>3750</v>
      </c>
      <c r="C14" s="598"/>
      <c r="D14" s="598"/>
      <c r="E14" s="598"/>
      <c r="F14" s="598"/>
      <c r="G14" s="598"/>
      <c r="H14" s="598"/>
      <c r="I14" s="598"/>
      <c r="J14" s="598"/>
      <c r="K14" s="598"/>
      <c r="L14" s="598"/>
      <c r="M14" s="598"/>
      <c r="N14" s="598"/>
      <c r="O14" s="598"/>
      <c r="P14" s="598"/>
      <c r="Q14" s="598"/>
      <c r="R14" s="598"/>
      <c r="S14" s="598"/>
      <c r="T14" s="598"/>
      <c r="U14" s="598"/>
      <c r="V14" s="598"/>
      <c r="W14" s="598"/>
      <c r="X14" s="598"/>
      <c r="Y14" s="598"/>
      <c r="Z14" s="16"/>
      <c r="AA14" s="16"/>
      <c r="AB14" s="16"/>
      <c r="AC14" s="16"/>
      <c r="AD14" s="16"/>
      <c r="AE14" s="16"/>
      <c r="AF14" s="16"/>
      <c r="AG14" s="16"/>
      <c r="AH14" s="16"/>
      <c r="AI14" s="16"/>
      <c r="AJ14" s="16"/>
      <c r="AK14" s="16"/>
      <c r="AL14" s="16"/>
      <c r="AM14" s="16"/>
      <c r="AN14" s="16"/>
      <c r="AO14" s="607"/>
      <c r="AP14" s="607"/>
      <c r="AQ14" s="606" t="s">
        <v>3751</v>
      </c>
      <c r="AR14" s="606"/>
      <c r="AS14" s="606"/>
      <c r="AT14" s="606"/>
      <c r="AU14" s="606"/>
      <c r="AV14" s="606"/>
      <c r="AW14" s="606"/>
      <c r="AX14" s="606"/>
      <c r="AY14" s="606"/>
      <c r="AZ14" s="606"/>
      <c r="BA14" s="606"/>
      <c r="BB14" s="16"/>
      <c r="BC14" s="17"/>
      <c r="BD14" s="17"/>
      <c r="BE14" s="17"/>
      <c r="BF14" s="17"/>
      <c r="BG14" s="17"/>
      <c r="BH14" s="17"/>
      <c r="BI14" s="17"/>
      <c r="BJ14" s="17"/>
      <c r="BK14" s="17"/>
      <c r="BL14" s="17"/>
      <c r="BM14" s="17"/>
      <c r="BN14" s="17"/>
      <c r="BO14" s="17"/>
      <c r="BP14" s="16"/>
    </row>
    <row r="15" spans="2:68" ht="16.5" customHeight="1" x14ac:dyDescent="0.25">
      <c r="B15" s="598" t="s">
        <v>3752</v>
      </c>
      <c r="C15" s="598"/>
      <c r="D15" s="598"/>
      <c r="E15" s="598"/>
      <c r="F15" s="598"/>
      <c r="G15" s="598"/>
      <c r="H15" s="598"/>
      <c r="I15" s="598"/>
      <c r="J15" s="598"/>
      <c r="K15" s="598"/>
      <c r="L15" s="598"/>
      <c r="M15" s="598"/>
      <c r="N15" s="598"/>
      <c r="O15" s="598"/>
      <c r="P15" s="598"/>
      <c r="Q15" s="598"/>
      <c r="R15" s="598"/>
      <c r="S15" s="598"/>
      <c r="T15" s="598"/>
      <c r="U15" s="598"/>
      <c r="V15" s="598"/>
      <c r="W15" s="598"/>
      <c r="X15" s="598"/>
      <c r="Y15" s="598"/>
      <c r="Z15" s="16"/>
      <c r="AA15" s="16"/>
      <c r="AB15" s="16"/>
      <c r="AC15" s="16"/>
      <c r="AD15" s="16"/>
      <c r="AE15" s="16"/>
      <c r="AF15" s="16"/>
      <c r="AG15" s="16"/>
      <c r="AH15" s="16"/>
      <c r="AI15" s="16"/>
      <c r="AJ15" s="16"/>
      <c r="AK15" s="16"/>
      <c r="AL15" s="16"/>
      <c r="AM15" s="16"/>
      <c r="AN15" s="16"/>
      <c r="AO15" s="607"/>
      <c r="AP15" s="607"/>
      <c r="AQ15" s="606" t="s">
        <v>3753</v>
      </c>
      <c r="AR15" s="606"/>
      <c r="AS15" s="606"/>
      <c r="AT15" s="606"/>
      <c r="AU15" s="606"/>
      <c r="AV15" s="606"/>
      <c r="AW15" s="606"/>
      <c r="AX15" s="606"/>
      <c r="AY15" s="606"/>
      <c r="AZ15" s="606"/>
      <c r="BA15" s="606"/>
      <c r="BB15" s="16"/>
      <c r="BC15" s="606" t="s">
        <v>3754</v>
      </c>
      <c r="BD15" s="606"/>
      <c r="BE15" s="606"/>
      <c r="BF15" s="606"/>
      <c r="BG15" s="606"/>
      <c r="BH15" s="606"/>
      <c r="BI15" s="606"/>
      <c r="BJ15" s="606"/>
      <c r="BK15" s="606"/>
      <c r="BL15" s="606"/>
      <c r="BM15" s="606"/>
      <c r="BN15" s="606"/>
      <c r="BO15" s="606"/>
      <c r="BP15" s="16"/>
    </row>
    <row r="16" spans="2:68" ht="16.5" customHeight="1" x14ac:dyDescent="0.25">
      <c r="B16" s="598" t="s">
        <v>3755</v>
      </c>
      <c r="C16" s="598"/>
      <c r="D16" s="598"/>
      <c r="E16" s="598"/>
      <c r="F16" s="598"/>
      <c r="G16" s="598"/>
      <c r="H16" s="598"/>
      <c r="I16" s="598"/>
      <c r="J16" s="598"/>
      <c r="K16" s="598"/>
      <c r="L16" s="598"/>
      <c r="M16" s="598"/>
      <c r="N16" s="598"/>
      <c r="O16" s="598"/>
      <c r="P16" s="598"/>
      <c r="Q16" s="598"/>
      <c r="R16" s="598"/>
      <c r="S16" s="598"/>
      <c r="T16" s="598"/>
      <c r="U16" s="598"/>
      <c r="V16" s="598"/>
      <c r="W16" s="598"/>
      <c r="X16" s="598"/>
      <c r="Y16" s="598"/>
      <c r="Z16" s="16"/>
      <c r="AA16" s="620" t="s">
        <v>3756</v>
      </c>
      <c r="AB16" s="620"/>
      <c r="AC16" s="620"/>
      <c r="AD16" s="620"/>
      <c r="AE16" s="620"/>
      <c r="AF16" s="620"/>
      <c r="AG16" s="620"/>
      <c r="AH16" s="620"/>
      <c r="AI16" s="620"/>
      <c r="AJ16" s="620"/>
      <c r="AK16" s="620"/>
      <c r="AL16" s="620"/>
      <c r="AM16" s="620"/>
      <c r="AN16" s="16"/>
      <c r="AO16" s="16"/>
      <c r="AP16" s="16"/>
      <c r="AQ16" s="16"/>
      <c r="AR16" s="16"/>
      <c r="AS16" s="16"/>
      <c r="AT16" s="16"/>
      <c r="AU16" s="16"/>
      <c r="AV16" s="16"/>
      <c r="AW16" s="16"/>
      <c r="AX16" s="16"/>
      <c r="AY16" s="16"/>
      <c r="AZ16" s="16"/>
      <c r="BA16" s="16"/>
      <c r="BB16" s="16"/>
      <c r="BC16" s="606" t="s">
        <v>3757</v>
      </c>
      <c r="BD16" s="606"/>
      <c r="BE16" s="606"/>
      <c r="BF16" s="606"/>
      <c r="BG16" s="606"/>
      <c r="BH16" s="606"/>
      <c r="BI16" s="606"/>
      <c r="BJ16" s="606"/>
      <c r="BK16" s="606"/>
      <c r="BL16" s="606"/>
      <c r="BM16" s="606"/>
      <c r="BN16" s="606"/>
      <c r="BO16" s="606"/>
      <c r="BP16" s="16"/>
    </row>
    <row r="17" spans="2:68" ht="16.5" customHeight="1" x14ac:dyDescent="0.25">
      <c r="B17" s="598" t="s">
        <v>3758</v>
      </c>
      <c r="C17" s="598"/>
      <c r="D17" s="598"/>
      <c r="E17" s="598"/>
      <c r="F17" s="598"/>
      <c r="G17" s="598"/>
      <c r="H17" s="598"/>
      <c r="I17" s="598"/>
      <c r="J17" s="598"/>
      <c r="K17" s="598"/>
      <c r="L17" s="598"/>
      <c r="M17" s="598"/>
      <c r="N17" s="598"/>
      <c r="O17" s="598"/>
      <c r="P17" s="598"/>
      <c r="Q17" s="598"/>
      <c r="R17" s="598"/>
      <c r="S17" s="598"/>
      <c r="T17" s="598"/>
      <c r="U17" s="598"/>
      <c r="V17" s="598"/>
      <c r="W17" s="598"/>
      <c r="X17" s="598"/>
      <c r="Y17" s="598"/>
      <c r="Z17" s="16"/>
      <c r="AA17" s="620" t="s">
        <v>3759</v>
      </c>
      <c r="AB17" s="620"/>
      <c r="AC17" s="620"/>
      <c r="AD17" s="620"/>
      <c r="AE17" s="620"/>
      <c r="AF17" s="620"/>
      <c r="AG17" s="620"/>
      <c r="AH17" s="620"/>
      <c r="AI17" s="620"/>
      <c r="AJ17" s="620"/>
      <c r="AK17" s="620"/>
      <c r="AL17" s="620"/>
      <c r="AM17" s="620"/>
      <c r="AN17" s="16"/>
      <c r="AO17" s="16"/>
      <c r="AP17" s="16"/>
      <c r="AQ17" s="16"/>
      <c r="AR17" s="16"/>
      <c r="AS17" s="16"/>
      <c r="AT17" s="16"/>
      <c r="AU17" s="16"/>
      <c r="AV17" s="16"/>
      <c r="AW17" s="16"/>
      <c r="AX17" s="16"/>
      <c r="AY17" s="16"/>
      <c r="AZ17" s="16"/>
      <c r="BA17" s="16"/>
      <c r="BB17" s="16"/>
      <c r="BC17" s="606"/>
      <c r="BD17" s="606"/>
      <c r="BE17" s="606"/>
      <c r="BF17" s="606"/>
      <c r="BG17" s="606"/>
      <c r="BH17" s="606"/>
      <c r="BI17" s="606"/>
      <c r="BJ17" s="606"/>
      <c r="BK17" s="606"/>
      <c r="BL17" s="606"/>
      <c r="BM17" s="606"/>
      <c r="BN17" s="606"/>
      <c r="BO17" s="606"/>
      <c r="BP17" s="16"/>
    </row>
    <row r="18" spans="2:68" ht="16.5" customHeight="1" x14ac:dyDescent="0.25">
      <c r="B18" s="598" t="s">
        <v>3760</v>
      </c>
      <c r="C18" s="598"/>
      <c r="D18" s="598"/>
      <c r="E18" s="598"/>
      <c r="F18" s="598"/>
      <c r="G18" s="598"/>
      <c r="H18" s="598"/>
      <c r="I18" s="598"/>
      <c r="J18" s="598"/>
      <c r="K18" s="598"/>
      <c r="L18" s="598"/>
      <c r="M18" s="598"/>
      <c r="N18" s="598"/>
      <c r="O18" s="598"/>
      <c r="P18" s="598"/>
      <c r="Q18" s="598"/>
      <c r="R18" s="598"/>
      <c r="S18" s="598"/>
      <c r="T18" s="598"/>
      <c r="U18" s="598"/>
      <c r="V18" s="598"/>
      <c r="W18" s="598"/>
      <c r="X18" s="598"/>
      <c r="Y18" s="598"/>
      <c r="Z18" s="16"/>
      <c r="AA18" s="621" t="s">
        <v>3761</v>
      </c>
      <c r="AB18" s="621"/>
      <c r="AC18" s="621"/>
      <c r="AD18" s="621"/>
      <c r="AE18" s="621"/>
      <c r="AF18" s="621"/>
      <c r="AG18" s="621"/>
      <c r="AH18" s="621"/>
      <c r="AI18" s="621"/>
      <c r="AJ18" s="621"/>
      <c r="AK18" s="621"/>
      <c r="AL18" s="621"/>
      <c r="AM18" s="16"/>
      <c r="AN18" s="16"/>
      <c r="AO18" s="16"/>
      <c r="AP18" s="16"/>
      <c r="AQ18" s="16"/>
      <c r="AR18" s="16"/>
      <c r="AS18" s="16"/>
      <c r="AT18" s="16"/>
      <c r="AU18" s="16"/>
      <c r="AV18" s="16"/>
      <c r="AW18" s="16"/>
      <c r="AX18" s="16"/>
      <c r="AY18" s="16"/>
      <c r="AZ18" s="16"/>
      <c r="BA18" s="16"/>
      <c r="BB18" s="16"/>
      <c r="BC18" s="17"/>
      <c r="BD18" s="17"/>
      <c r="BE18" s="17"/>
      <c r="BF18" s="17"/>
      <c r="BG18" s="17"/>
      <c r="BH18" s="17"/>
      <c r="BI18" s="17"/>
      <c r="BJ18" s="17"/>
      <c r="BK18" s="17"/>
      <c r="BL18" s="17"/>
      <c r="BM18" s="17"/>
      <c r="BN18" s="17"/>
      <c r="BO18" s="17"/>
      <c r="BP18" s="16"/>
    </row>
    <row r="19" spans="2:68" ht="16.5" customHeight="1" x14ac:dyDescent="0.25">
      <c r="B19" s="598" t="s">
        <v>3762</v>
      </c>
      <c r="C19" s="598"/>
      <c r="D19" s="598"/>
      <c r="E19" s="598"/>
      <c r="F19" s="598"/>
      <c r="G19" s="598"/>
      <c r="H19" s="598"/>
      <c r="I19" s="598"/>
      <c r="J19" s="598"/>
      <c r="K19" s="598"/>
      <c r="L19" s="598"/>
      <c r="M19" s="598"/>
      <c r="N19" s="598"/>
      <c r="O19" s="598"/>
      <c r="P19" s="598"/>
      <c r="Q19" s="598"/>
      <c r="R19" s="598"/>
      <c r="S19" s="598"/>
      <c r="T19" s="598"/>
      <c r="U19" s="598"/>
      <c r="V19" s="598"/>
      <c r="W19" s="598"/>
      <c r="X19" s="598"/>
      <c r="Y19" s="598"/>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609" t="s">
        <v>3763</v>
      </c>
      <c r="BD19" s="610"/>
      <c r="BE19" s="610"/>
      <c r="BF19" s="610"/>
      <c r="BG19" s="610"/>
      <c r="BH19" s="610"/>
      <c r="BI19" s="610"/>
      <c r="BJ19" s="610"/>
      <c r="BK19" s="610"/>
      <c r="BL19" s="610"/>
      <c r="BM19" s="610"/>
      <c r="BN19" s="610"/>
      <c r="BO19" s="611"/>
      <c r="BP19" s="16"/>
    </row>
    <row r="20" spans="2:68" ht="16.5" customHeight="1" x14ac:dyDescent="0.25">
      <c r="B20" s="598" t="s">
        <v>3764</v>
      </c>
      <c r="C20" s="598"/>
      <c r="D20" s="598"/>
      <c r="E20" s="598"/>
      <c r="F20" s="598"/>
      <c r="G20" s="598"/>
      <c r="H20" s="598"/>
      <c r="I20" s="598"/>
      <c r="J20" s="598"/>
      <c r="K20" s="598"/>
      <c r="L20" s="598"/>
      <c r="M20" s="598"/>
      <c r="N20" s="598"/>
      <c r="O20" s="598"/>
      <c r="P20" s="598"/>
      <c r="Q20" s="598"/>
      <c r="R20" s="598"/>
      <c r="S20" s="598"/>
      <c r="T20" s="598"/>
      <c r="U20" s="598"/>
      <c r="V20" s="598"/>
      <c r="W20" s="598"/>
      <c r="X20" s="598"/>
      <c r="Y20" s="598"/>
      <c r="Z20" s="16"/>
      <c r="AA20" s="619" t="s">
        <v>3765</v>
      </c>
      <c r="AB20" s="619"/>
      <c r="AC20" s="619"/>
      <c r="AD20" s="619"/>
      <c r="AE20" s="619"/>
      <c r="AF20" s="619"/>
      <c r="AG20" s="619"/>
      <c r="AH20" s="619"/>
      <c r="AI20" s="619"/>
      <c r="AJ20" s="619"/>
      <c r="AK20" s="619"/>
      <c r="AL20" s="619"/>
      <c r="AM20" s="619"/>
      <c r="AN20" s="16"/>
      <c r="AO20" s="16"/>
      <c r="AP20" s="16"/>
      <c r="AQ20" s="16"/>
      <c r="AR20" s="16"/>
      <c r="AS20" s="16"/>
      <c r="AT20" s="16"/>
      <c r="AU20" s="16"/>
      <c r="AV20" s="16"/>
      <c r="AW20" s="16"/>
      <c r="AX20" s="16"/>
      <c r="AY20" s="16"/>
      <c r="AZ20" s="16"/>
      <c r="BA20" s="16"/>
      <c r="BB20" s="16"/>
      <c r="BC20" s="612"/>
      <c r="BD20" s="613"/>
      <c r="BE20" s="613"/>
      <c r="BF20" s="613"/>
      <c r="BG20" s="613"/>
      <c r="BH20" s="613"/>
      <c r="BI20" s="613"/>
      <c r="BJ20" s="613"/>
      <c r="BK20" s="613"/>
      <c r="BL20" s="613"/>
      <c r="BM20" s="613"/>
      <c r="BN20" s="613"/>
      <c r="BO20" s="614"/>
      <c r="BP20" s="16"/>
    </row>
    <row r="21" spans="2:68" ht="16.5" customHeight="1" x14ac:dyDescent="0.25">
      <c r="B21" s="598" t="s">
        <v>3766</v>
      </c>
      <c r="C21" s="598"/>
      <c r="D21" s="598"/>
      <c r="E21" s="598"/>
      <c r="F21" s="598"/>
      <c r="G21" s="598"/>
      <c r="H21" s="598"/>
      <c r="I21" s="598"/>
      <c r="J21" s="598"/>
      <c r="K21" s="598"/>
      <c r="L21" s="598"/>
      <c r="M21" s="598"/>
      <c r="N21" s="598"/>
      <c r="O21" s="598"/>
      <c r="P21" s="598"/>
      <c r="Q21" s="598"/>
      <c r="R21" s="598"/>
      <c r="S21" s="598"/>
      <c r="T21" s="598"/>
      <c r="U21" s="598"/>
      <c r="V21" s="598"/>
      <c r="W21" s="598"/>
      <c r="X21" s="598"/>
      <c r="Y21" s="598"/>
      <c r="Z21" s="16"/>
      <c r="AA21" s="619" t="s">
        <v>3767</v>
      </c>
      <c r="AB21" s="619"/>
      <c r="AC21" s="619"/>
      <c r="AD21" s="619"/>
      <c r="AE21" s="619"/>
      <c r="AF21" s="619"/>
      <c r="AG21" s="619"/>
      <c r="AH21" s="619"/>
      <c r="AI21" s="619"/>
      <c r="AJ21" s="619"/>
      <c r="AK21" s="619"/>
      <c r="AL21" s="619"/>
      <c r="AM21" s="619"/>
      <c r="AN21" s="16"/>
      <c r="AO21" s="16"/>
      <c r="AP21" s="16"/>
      <c r="AQ21" s="16"/>
      <c r="AR21" s="16"/>
      <c r="AS21" s="16"/>
      <c r="AT21" s="16"/>
      <c r="AU21" s="16"/>
      <c r="AV21" s="16"/>
      <c r="AW21" s="16"/>
      <c r="AX21" s="16"/>
      <c r="AY21" s="16"/>
      <c r="AZ21" s="16"/>
      <c r="BA21" s="16"/>
      <c r="BB21" s="16"/>
      <c r="BC21" s="606" t="s">
        <v>3768</v>
      </c>
      <c r="BD21" s="606"/>
      <c r="BE21" s="606"/>
      <c r="BF21" s="606"/>
      <c r="BG21" s="606"/>
      <c r="BH21" s="606"/>
      <c r="BI21" s="606"/>
      <c r="BJ21" s="606"/>
      <c r="BK21" s="606"/>
      <c r="BL21" s="606"/>
      <c r="BM21" s="606"/>
      <c r="BN21" s="606"/>
      <c r="BO21" s="606"/>
      <c r="BP21" s="16"/>
    </row>
    <row r="22" spans="2:68" ht="16.5" customHeight="1" x14ac:dyDescent="0.25">
      <c r="B22" s="598" t="s">
        <v>3769</v>
      </c>
      <c r="C22" s="598"/>
      <c r="D22" s="598"/>
      <c r="E22" s="598"/>
      <c r="F22" s="598"/>
      <c r="G22" s="598"/>
      <c r="H22" s="598"/>
      <c r="I22" s="598"/>
      <c r="J22" s="598"/>
      <c r="K22" s="598"/>
      <c r="L22" s="598"/>
      <c r="M22" s="598"/>
      <c r="N22" s="598"/>
      <c r="O22" s="598"/>
      <c r="P22" s="598"/>
      <c r="Q22" s="598"/>
      <c r="R22" s="598"/>
      <c r="S22" s="598"/>
      <c r="T22" s="598"/>
      <c r="U22" s="598"/>
      <c r="V22" s="598"/>
      <c r="W22" s="598"/>
      <c r="X22" s="598"/>
      <c r="Y22" s="598"/>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606"/>
      <c r="BD22" s="606"/>
      <c r="BE22" s="606"/>
      <c r="BF22" s="606"/>
      <c r="BG22" s="606"/>
      <c r="BH22" s="606"/>
      <c r="BI22" s="606"/>
      <c r="BJ22" s="606"/>
      <c r="BK22" s="606"/>
      <c r="BL22" s="606"/>
      <c r="BM22" s="606"/>
      <c r="BN22" s="606"/>
      <c r="BO22" s="606"/>
      <c r="BP22" s="16"/>
    </row>
    <row r="23" spans="2:68" ht="16.5" customHeight="1" x14ac:dyDescent="0.25">
      <c r="B23" s="616" t="s">
        <v>3770</v>
      </c>
      <c r="C23" s="617"/>
      <c r="D23" s="617"/>
      <c r="E23" s="617"/>
      <c r="F23" s="617"/>
      <c r="G23" s="617"/>
      <c r="H23" s="617"/>
      <c r="I23" s="617"/>
      <c r="J23" s="617"/>
      <c r="K23" s="617"/>
      <c r="L23" s="617"/>
      <c r="M23" s="617"/>
      <c r="N23" s="617"/>
      <c r="O23" s="617"/>
      <c r="P23" s="617"/>
      <c r="Q23" s="617"/>
      <c r="R23" s="617"/>
      <c r="S23" s="617"/>
      <c r="T23" s="617"/>
      <c r="U23" s="617"/>
      <c r="V23" s="617"/>
      <c r="W23" s="617"/>
      <c r="X23" s="617"/>
      <c r="Y23" s="618"/>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8" t="s">
        <v>3771</v>
      </c>
      <c r="BD23" s="16"/>
      <c r="BE23" s="16"/>
      <c r="BF23" s="16"/>
      <c r="BG23" s="16"/>
      <c r="BH23" s="16"/>
      <c r="BI23" s="16"/>
      <c r="BJ23" s="16"/>
      <c r="BK23" s="16"/>
      <c r="BL23" s="16"/>
      <c r="BM23" s="16"/>
      <c r="BN23" s="16"/>
      <c r="BO23" s="16"/>
      <c r="BP23" s="16"/>
    </row>
    <row r="24" spans="2:68" ht="16.5" customHeight="1" x14ac:dyDescent="0.25">
      <c r="B24" s="598" t="s">
        <v>3772</v>
      </c>
      <c r="C24" s="598"/>
      <c r="D24" s="598"/>
      <c r="E24" s="598"/>
      <c r="F24" s="598"/>
      <c r="G24" s="598"/>
      <c r="H24" s="598"/>
      <c r="I24" s="598"/>
      <c r="J24" s="598"/>
      <c r="K24" s="598"/>
      <c r="L24" s="598"/>
      <c r="M24" s="598"/>
      <c r="N24" s="598"/>
      <c r="O24" s="598"/>
      <c r="P24" s="598"/>
      <c r="Q24" s="598"/>
      <c r="R24" s="598"/>
      <c r="S24" s="598"/>
      <c r="T24" s="598"/>
      <c r="U24" s="598"/>
      <c r="V24" s="598"/>
      <c r="W24" s="598"/>
      <c r="X24" s="598"/>
      <c r="Y24" s="598"/>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615" t="s">
        <v>3773</v>
      </c>
      <c r="BD24" s="615"/>
      <c r="BE24" s="615"/>
      <c r="BF24" s="615"/>
      <c r="BG24" s="615"/>
      <c r="BH24" s="615"/>
      <c r="BI24" s="615"/>
      <c r="BJ24" s="615"/>
      <c r="BK24" s="615"/>
      <c r="BL24" s="615"/>
      <c r="BM24" s="615"/>
      <c r="BN24" s="615"/>
      <c r="BO24" s="615"/>
      <c r="BP24" s="18" t="s">
        <v>3774</v>
      </c>
    </row>
    <row r="25" spans="2:68" ht="16.5" customHeight="1" x14ac:dyDescent="0.25">
      <c r="B25" s="598" t="s">
        <v>3775</v>
      </c>
      <c r="C25" s="598"/>
      <c r="D25" s="598"/>
      <c r="E25" s="598"/>
      <c r="F25" s="598"/>
      <c r="G25" s="598"/>
      <c r="H25" s="598"/>
      <c r="I25" s="598"/>
      <c r="J25" s="598"/>
      <c r="K25" s="598"/>
      <c r="L25" s="598"/>
      <c r="M25" s="598"/>
      <c r="N25" s="598"/>
      <c r="O25" s="598"/>
      <c r="P25" s="598"/>
      <c r="Q25" s="598"/>
      <c r="R25" s="598"/>
      <c r="S25" s="598"/>
      <c r="T25" s="598"/>
      <c r="U25" s="598"/>
      <c r="V25" s="598"/>
      <c r="W25" s="598"/>
      <c r="X25" s="598"/>
      <c r="Y25" s="598"/>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615"/>
      <c r="BD25" s="615"/>
      <c r="BE25" s="615"/>
      <c r="BF25" s="615"/>
      <c r="BG25" s="615"/>
      <c r="BH25" s="615"/>
      <c r="BI25" s="615"/>
      <c r="BJ25" s="615"/>
      <c r="BK25" s="615"/>
      <c r="BL25" s="615"/>
      <c r="BM25" s="615"/>
      <c r="BN25" s="615"/>
      <c r="BO25" s="615"/>
      <c r="BP25" s="16"/>
    </row>
    <row r="26" spans="2:68" ht="16.5" customHeight="1" x14ac:dyDescent="0.25">
      <c r="B26" s="598" t="s">
        <v>3776</v>
      </c>
      <c r="C26" s="598"/>
      <c r="D26" s="598"/>
      <c r="E26" s="598"/>
      <c r="F26" s="598"/>
      <c r="G26" s="598"/>
      <c r="H26" s="598"/>
      <c r="I26" s="598"/>
      <c r="J26" s="598"/>
      <c r="K26" s="598"/>
      <c r="L26" s="598"/>
      <c r="M26" s="598"/>
      <c r="N26" s="598"/>
      <c r="O26" s="598"/>
      <c r="P26" s="598"/>
      <c r="Q26" s="598"/>
      <c r="R26" s="598"/>
      <c r="S26" s="598"/>
      <c r="T26" s="598"/>
      <c r="U26" s="598"/>
      <c r="V26" s="598"/>
      <c r="W26" s="598"/>
      <c r="X26" s="598"/>
      <c r="Y26" s="598"/>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615"/>
      <c r="BD26" s="615"/>
      <c r="BE26" s="615"/>
      <c r="BF26" s="615"/>
      <c r="BG26" s="615"/>
      <c r="BH26" s="615"/>
      <c r="BI26" s="615"/>
      <c r="BJ26" s="615"/>
      <c r="BK26" s="615"/>
      <c r="BL26" s="615"/>
      <c r="BM26" s="615"/>
      <c r="BN26" s="615"/>
      <c r="BO26" s="615"/>
      <c r="BP26" s="16"/>
    </row>
    <row r="27" spans="2:68" ht="16.5" customHeight="1" x14ac:dyDescent="0.25">
      <c r="B27" s="598" t="s">
        <v>3777</v>
      </c>
      <c r="C27" s="598"/>
      <c r="D27" s="598"/>
      <c r="E27" s="598"/>
      <c r="F27" s="598"/>
      <c r="G27" s="598"/>
      <c r="H27" s="598"/>
      <c r="I27" s="598"/>
      <c r="J27" s="598"/>
      <c r="K27" s="598"/>
      <c r="L27" s="598"/>
      <c r="M27" s="598"/>
      <c r="N27" s="598"/>
      <c r="O27" s="598"/>
      <c r="P27" s="598"/>
      <c r="Q27" s="598"/>
      <c r="R27" s="598"/>
      <c r="S27" s="598"/>
      <c r="T27" s="598"/>
      <c r="U27" s="598"/>
      <c r="V27" s="598"/>
      <c r="W27" s="598"/>
      <c r="X27" s="598"/>
      <c r="Y27" s="598"/>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615"/>
      <c r="BD27" s="615"/>
      <c r="BE27" s="615"/>
      <c r="BF27" s="615"/>
      <c r="BG27" s="615"/>
      <c r="BH27" s="615"/>
      <c r="BI27" s="615"/>
      <c r="BJ27" s="615"/>
      <c r="BK27" s="615"/>
      <c r="BL27" s="615"/>
      <c r="BM27" s="615"/>
      <c r="BN27" s="615"/>
      <c r="BO27" s="615"/>
      <c r="BP27" s="16"/>
    </row>
    <row r="28" spans="2:68" ht="16.5" customHeight="1" x14ac:dyDescent="0.25">
      <c r="B28" s="598" t="s">
        <v>3778</v>
      </c>
      <c r="C28" s="598"/>
      <c r="D28" s="598"/>
      <c r="E28" s="598"/>
      <c r="F28" s="598"/>
      <c r="G28" s="598"/>
      <c r="H28" s="598"/>
      <c r="I28" s="598"/>
      <c r="J28" s="598"/>
      <c r="K28" s="598"/>
      <c r="L28" s="598"/>
      <c r="M28" s="598"/>
      <c r="N28" s="598"/>
      <c r="O28" s="598"/>
      <c r="P28" s="598"/>
      <c r="Q28" s="598"/>
      <c r="R28" s="598"/>
      <c r="S28" s="598"/>
      <c r="T28" s="598"/>
      <c r="U28" s="598"/>
      <c r="V28" s="598"/>
      <c r="W28" s="598"/>
      <c r="X28" s="598"/>
      <c r="Y28" s="598"/>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615"/>
      <c r="BD28" s="615"/>
      <c r="BE28" s="615"/>
      <c r="BF28" s="615"/>
      <c r="BG28" s="615"/>
      <c r="BH28" s="615"/>
      <c r="BI28" s="615"/>
      <c r="BJ28" s="615"/>
      <c r="BK28" s="615"/>
      <c r="BL28" s="615"/>
      <c r="BM28" s="615"/>
      <c r="BN28" s="615"/>
      <c r="BO28" s="615"/>
      <c r="BP28" s="16"/>
    </row>
    <row r="29" spans="2:68" ht="16.5" customHeight="1" x14ac:dyDescent="0.25">
      <c r="B29" s="598" t="s">
        <v>3779</v>
      </c>
      <c r="C29" s="598"/>
      <c r="D29" s="598"/>
      <c r="E29" s="598"/>
      <c r="F29" s="598"/>
      <c r="G29" s="598"/>
      <c r="H29" s="598"/>
      <c r="I29" s="598"/>
      <c r="J29" s="598"/>
      <c r="K29" s="598"/>
      <c r="L29" s="598"/>
      <c r="M29" s="598"/>
      <c r="N29" s="598"/>
      <c r="O29" s="598"/>
      <c r="P29" s="598"/>
      <c r="Q29" s="598"/>
      <c r="R29" s="598"/>
      <c r="S29" s="598"/>
      <c r="T29" s="598"/>
      <c r="U29" s="598"/>
      <c r="V29" s="598"/>
      <c r="W29" s="598"/>
      <c r="X29" s="598"/>
      <c r="Y29" s="598"/>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615"/>
      <c r="BD29" s="615"/>
      <c r="BE29" s="615"/>
      <c r="BF29" s="615"/>
      <c r="BG29" s="615"/>
      <c r="BH29" s="615"/>
      <c r="BI29" s="615"/>
      <c r="BJ29" s="615"/>
      <c r="BK29" s="615"/>
      <c r="BL29" s="615"/>
      <c r="BM29" s="615"/>
      <c r="BN29" s="615"/>
      <c r="BO29" s="615"/>
      <c r="BP29" s="16"/>
    </row>
    <row r="30" spans="2:68" ht="16.5" customHeight="1" x14ac:dyDescent="0.25">
      <c r="B30" s="598" t="s">
        <v>3780</v>
      </c>
      <c r="C30" s="598"/>
      <c r="D30" s="598"/>
      <c r="E30" s="598"/>
      <c r="F30" s="598"/>
      <c r="G30" s="598"/>
      <c r="H30" s="598"/>
      <c r="I30" s="598"/>
      <c r="J30" s="598"/>
      <c r="K30" s="598"/>
      <c r="L30" s="598"/>
      <c r="M30" s="598"/>
      <c r="N30" s="598"/>
      <c r="O30" s="598"/>
      <c r="P30" s="598"/>
      <c r="Q30" s="598"/>
      <c r="R30" s="598"/>
      <c r="S30" s="598"/>
      <c r="T30" s="598"/>
      <c r="U30" s="598"/>
      <c r="V30" s="598"/>
      <c r="W30" s="598"/>
      <c r="X30" s="598"/>
      <c r="Y30" s="598"/>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8" t="s">
        <v>3781</v>
      </c>
      <c r="BD30" s="16"/>
      <c r="BE30" s="16"/>
      <c r="BF30" s="16"/>
      <c r="BG30" s="16"/>
      <c r="BH30" s="16"/>
      <c r="BI30" s="16"/>
      <c r="BJ30" s="16"/>
      <c r="BK30" s="16"/>
      <c r="BL30" s="16"/>
      <c r="BM30" s="16"/>
      <c r="BN30" s="16"/>
      <c r="BO30" s="16"/>
      <c r="BP30" s="16"/>
    </row>
    <row r="31" spans="2:68" ht="16.5" customHeight="1" x14ac:dyDescent="0.25">
      <c r="B31" s="598" t="s">
        <v>3782</v>
      </c>
      <c r="C31" s="598"/>
      <c r="D31" s="598"/>
      <c r="E31" s="598"/>
      <c r="F31" s="598"/>
      <c r="G31" s="598"/>
      <c r="H31" s="598"/>
      <c r="I31" s="598"/>
      <c r="J31" s="598"/>
      <c r="K31" s="598"/>
      <c r="L31" s="598"/>
      <c r="M31" s="598"/>
      <c r="N31" s="598"/>
      <c r="O31" s="598"/>
      <c r="P31" s="598"/>
      <c r="Q31" s="598"/>
      <c r="R31" s="598"/>
      <c r="S31" s="598"/>
      <c r="T31" s="598"/>
      <c r="U31" s="598"/>
      <c r="V31" s="598"/>
      <c r="W31" s="598"/>
      <c r="X31" s="598"/>
      <c r="Y31" s="598"/>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row>
    <row r="32" spans="2:68" ht="16.5" customHeight="1" x14ac:dyDescent="0.25">
      <c r="B32" s="598" t="s">
        <v>3783</v>
      </c>
      <c r="C32" s="598"/>
      <c r="D32" s="598"/>
      <c r="E32" s="598"/>
      <c r="F32" s="598"/>
      <c r="G32" s="598"/>
      <c r="H32" s="598"/>
      <c r="I32" s="598"/>
      <c r="J32" s="598"/>
      <c r="K32" s="598"/>
      <c r="L32" s="598"/>
      <c r="M32" s="598"/>
      <c r="N32" s="598"/>
      <c r="O32" s="598"/>
      <c r="P32" s="598"/>
      <c r="Q32" s="598"/>
      <c r="R32" s="598"/>
      <c r="S32" s="598"/>
      <c r="T32" s="598"/>
      <c r="U32" s="598"/>
      <c r="V32" s="598"/>
      <c r="W32" s="598"/>
      <c r="X32" s="598"/>
      <c r="Y32" s="598"/>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c r="BK32" s="16"/>
      <c r="BL32" s="16"/>
      <c r="BM32" s="16"/>
      <c r="BN32" s="16"/>
      <c r="BO32" s="16"/>
      <c r="BP32" s="16"/>
    </row>
    <row r="33" spans="2:68" ht="16.5" customHeight="1" x14ac:dyDescent="0.25">
      <c r="B33" s="598" t="s">
        <v>3784</v>
      </c>
      <c r="C33" s="598"/>
      <c r="D33" s="598"/>
      <c r="E33" s="598"/>
      <c r="F33" s="598"/>
      <c r="G33" s="598"/>
      <c r="H33" s="598"/>
      <c r="I33" s="598"/>
      <c r="J33" s="598"/>
      <c r="K33" s="598"/>
      <c r="L33" s="598"/>
      <c r="M33" s="598"/>
      <c r="N33" s="598"/>
      <c r="O33" s="598"/>
      <c r="P33" s="598"/>
      <c r="Q33" s="598"/>
      <c r="R33" s="598"/>
      <c r="S33" s="598"/>
      <c r="T33" s="598"/>
      <c r="U33" s="598"/>
      <c r="V33" s="598"/>
      <c r="W33" s="598"/>
      <c r="X33" s="598"/>
      <c r="Y33" s="598"/>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c r="BK33" s="16"/>
      <c r="BL33" s="16"/>
      <c r="BM33" s="16"/>
      <c r="BN33" s="16"/>
      <c r="BO33" s="16"/>
      <c r="BP33" s="16"/>
    </row>
    <row r="34" spans="2:68" ht="16.5" customHeight="1" x14ac:dyDescent="0.25">
      <c r="B34" s="592" t="s">
        <v>3785</v>
      </c>
      <c r="C34" s="593"/>
      <c r="D34" s="593"/>
      <c r="E34" s="593"/>
      <c r="F34" s="593"/>
      <c r="G34" s="593"/>
      <c r="H34" s="593"/>
      <c r="I34" s="593"/>
      <c r="J34" s="593"/>
      <c r="K34" s="593"/>
      <c r="L34" s="593"/>
      <c r="M34" s="593"/>
      <c r="N34" s="593"/>
      <c r="O34" s="593"/>
      <c r="P34" s="593"/>
      <c r="Q34" s="593"/>
      <c r="R34" s="593"/>
      <c r="S34" s="593"/>
      <c r="T34" s="593"/>
      <c r="U34" s="593"/>
      <c r="V34" s="593"/>
      <c r="W34" s="593"/>
      <c r="X34" s="593"/>
      <c r="Y34" s="594"/>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row>
    <row r="35" spans="2:68" ht="16.5" customHeight="1" x14ac:dyDescent="0.25">
      <c r="B35" s="595"/>
      <c r="C35" s="596"/>
      <c r="D35" s="596"/>
      <c r="E35" s="596"/>
      <c r="F35" s="596"/>
      <c r="G35" s="596"/>
      <c r="H35" s="596"/>
      <c r="I35" s="596"/>
      <c r="J35" s="596"/>
      <c r="K35" s="596"/>
      <c r="L35" s="596"/>
      <c r="M35" s="596"/>
      <c r="N35" s="596"/>
      <c r="O35" s="596"/>
      <c r="P35" s="596"/>
      <c r="Q35" s="596"/>
      <c r="R35" s="596"/>
      <c r="S35" s="596"/>
      <c r="T35" s="596"/>
      <c r="U35" s="596"/>
      <c r="V35" s="596"/>
      <c r="W35" s="596"/>
      <c r="X35" s="596"/>
      <c r="Y35" s="597"/>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row>
  </sheetData>
  <sheetProtection password="EE97" sheet="1" objects="1"/>
  <mergeCells count="77">
    <mergeCell ref="B2:Y2"/>
    <mergeCell ref="AA2:AM2"/>
    <mergeCell ref="AO2:BA2"/>
    <mergeCell ref="BC2:BO2"/>
    <mergeCell ref="AA3:AM3"/>
    <mergeCell ref="AQ3:BA3"/>
    <mergeCell ref="BC3:BO3"/>
    <mergeCell ref="AA4:AM4"/>
    <mergeCell ref="AQ4:BA4"/>
    <mergeCell ref="B5:Y5"/>
    <mergeCell ref="AA5:AM5"/>
    <mergeCell ref="B6:Y6"/>
    <mergeCell ref="AA6:AM6"/>
    <mergeCell ref="AQ6:BA6"/>
    <mergeCell ref="B7:Y7"/>
    <mergeCell ref="AA7:AM7"/>
    <mergeCell ref="AQ7:BA7"/>
    <mergeCell ref="BC7:BO7"/>
    <mergeCell ref="B8:Y8"/>
    <mergeCell ref="AA8:AM8"/>
    <mergeCell ref="B9:Y9"/>
    <mergeCell ref="AA9:AM9"/>
    <mergeCell ref="AQ9:BA9"/>
    <mergeCell ref="B10:Y10"/>
    <mergeCell ref="AA10:AM10"/>
    <mergeCell ref="AQ10:BA10"/>
    <mergeCell ref="B11:Y11"/>
    <mergeCell ref="AA11:AM11"/>
    <mergeCell ref="BC11:BO11"/>
    <mergeCell ref="B12:Y12"/>
    <mergeCell ref="AA12:AM12"/>
    <mergeCell ref="AQ12:BA12"/>
    <mergeCell ref="B13:Y13"/>
    <mergeCell ref="AA13:AM13"/>
    <mergeCell ref="AQ13:BA13"/>
    <mergeCell ref="B14:Y14"/>
    <mergeCell ref="AQ14:BA14"/>
    <mergeCell ref="B15:Y15"/>
    <mergeCell ref="AQ15:BA15"/>
    <mergeCell ref="BC15:BO15"/>
    <mergeCell ref="B16:Y16"/>
    <mergeCell ref="AA16:AM16"/>
    <mergeCell ref="B17:Y17"/>
    <mergeCell ref="AA17:AM17"/>
    <mergeCell ref="B18:Y18"/>
    <mergeCell ref="AA18:AL18"/>
    <mergeCell ref="B19:Y19"/>
    <mergeCell ref="B20:Y20"/>
    <mergeCell ref="AA20:AM20"/>
    <mergeCell ref="B21:Y21"/>
    <mergeCell ref="AA21:AM21"/>
    <mergeCell ref="B22:Y22"/>
    <mergeCell ref="B29:Y29"/>
    <mergeCell ref="B30:Y30"/>
    <mergeCell ref="B31:Y31"/>
    <mergeCell ref="B32:Y32"/>
    <mergeCell ref="B23:Y23"/>
    <mergeCell ref="B24:Y24"/>
    <mergeCell ref="B25:Y25"/>
    <mergeCell ref="B26:Y26"/>
    <mergeCell ref="B27:Y27"/>
    <mergeCell ref="B34:Y35"/>
    <mergeCell ref="B33:Y33"/>
    <mergeCell ref="B3:Y4"/>
    <mergeCell ref="AO3:AP4"/>
    <mergeCell ref="BC4:BO5"/>
    <mergeCell ref="AO6:AP7"/>
    <mergeCell ref="BC8:BO9"/>
    <mergeCell ref="AO9:AP10"/>
    <mergeCell ref="AO12:AP13"/>
    <mergeCell ref="BC12:BO13"/>
    <mergeCell ref="AO14:AP15"/>
    <mergeCell ref="BC16:BO17"/>
    <mergeCell ref="BC19:BO20"/>
    <mergeCell ref="BC21:BO22"/>
    <mergeCell ref="BC24:BO29"/>
    <mergeCell ref="B28:Y28"/>
  </mergeCells>
  <phoneticPr fontId="103" type="noConversion"/>
  <pageMargins left="0.75" right="0.75" top="1" bottom="1" header="0.5" footer="0.5"/>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557"/>
  <sheetViews>
    <sheetView workbookViewId="0">
      <pane ySplit="2" topLeftCell="A496" activePane="bottomLeft" state="frozen"/>
      <selection pane="bottomLeft" activeCell="B508" sqref="B508"/>
    </sheetView>
  </sheetViews>
  <sheetFormatPr defaultColWidth="9" defaultRowHeight="14" x14ac:dyDescent="0.25"/>
  <cols>
    <col min="1" max="2" width="9" style="5"/>
    <col min="3" max="3" width="12.7265625" style="5" customWidth="1"/>
    <col min="4" max="4" width="40.7265625" style="5" customWidth="1"/>
    <col min="5" max="5" width="10.7265625" style="5" customWidth="1"/>
    <col min="6" max="7" width="9" style="5"/>
    <col min="8" max="8" width="50.7265625" style="5" customWidth="1"/>
    <col min="9" max="10" width="9" style="5"/>
    <col min="11" max="11" width="9" style="9"/>
    <col min="12" max="13" width="9" style="5"/>
    <col min="14" max="14" width="10.7265625" style="5" customWidth="1"/>
    <col min="15" max="16" width="9" style="9"/>
    <col min="17" max="17" width="9" style="10"/>
    <col min="18" max="16384" width="9" style="9"/>
  </cols>
  <sheetData>
    <row r="1" spans="1:20" x14ac:dyDescent="0.25">
      <c r="A1" s="11">
        <v>1</v>
      </c>
      <c r="B1" s="11">
        <v>2</v>
      </c>
      <c r="C1" s="11">
        <v>3</v>
      </c>
      <c r="D1" s="11">
        <v>4</v>
      </c>
      <c r="E1" s="11">
        <v>5</v>
      </c>
      <c r="F1" s="11">
        <v>6</v>
      </c>
      <c r="G1" s="11">
        <v>7</v>
      </c>
      <c r="H1" s="11">
        <v>8</v>
      </c>
      <c r="I1" s="11">
        <v>9</v>
      </c>
      <c r="J1" s="11">
        <v>10</v>
      </c>
      <c r="K1" s="11">
        <v>11</v>
      </c>
      <c r="L1" s="11">
        <v>12</v>
      </c>
      <c r="M1" s="11">
        <v>13</v>
      </c>
      <c r="N1" s="11">
        <v>14</v>
      </c>
      <c r="O1" s="11">
        <v>15</v>
      </c>
      <c r="P1" s="11">
        <v>16</v>
      </c>
      <c r="Q1" s="11">
        <v>17</v>
      </c>
      <c r="R1" s="11">
        <v>18</v>
      </c>
      <c r="S1" s="11">
        <v>19</v>
      </c>
      <c r="T1" s="11">
        <v>20</v>
      </c>
    </row>
    <row r="2" spans="1:20" ht="13.5" customHeight="1" x14ac:dyDescent="0.25">
      <c r="A2" s="11" t="s">
        <v>3786</v>
      </c>
      <c r="B2" s="11"/>
      <c r="C2" s="11" t="s">
        <v>3787</v>
      </c>
      <c r="D2" s="11" t="s">
        <v>3788</v>
      </c>
      <c r="E2" s="11" t="s">
        <v>3599</v>
      </c>
      <c r="F2" s="11" t="s">
        <v>3600</v>
      </c>
      <c r="G2" s="11" t="s">
        <v>190</v>
      </c>
      <c r="H2" s="11" t="s">
        <v>192</v>
      </c>
      <c r="I2" s="11" t="s">
        <v>191</v>
      </c>
      <c r="J2" s="11" t="s">
        <v>3789</v>
      </c>
      <c r="K2" s="12">
        <v>1</v>
      </c>
      <c r="L2" s="11"/>
      <c r="M2" s="11" t="s">
        <v>3786</v>
      </c>
      <c r="N2" s="11" t="s">
        <v>182</v>
      </c>
      <c r="O2" s="12" t="s">
        <v>3790</v>
      </c>
      <c r="P2" s="12" t="s">
        <v>192</v>
      </c>
      <c r="Q2" s="12" t="s">
        <v>3791</v>
      </c>
      <c r="R2" s="12" t="s">
        <v>3604</v>
      </c>
      <c r="S2" s="12"/>
      <c r="T2" s="12"/>
    </row>
    <row r="3" spans="1:20" ht="13.5" customHeight="1" x14ac:dyDescent="0.25">
      <c r="A3" s="11" t="s">
        <v>3792</v>
      </c>
      <c r="B3" s="11" t="s">
        <v>3124</v>
      </c>
      <c r="C3" s="11" t="s">
        <v>3793</v>
      </c>
      <c r="D3" s="11" t="s">
        <v>469</v>
      </c>
      <c r="E3" s="11" t="s">
        <v>3794</v>
      </c>
      <c r="F3" s="11" t="s">
        <v>3606</v>
      </c>
      <c r="G3" s="11" t="s">
        <v>3661</v>
      </c>
      <c r="H3" s="11" t="s">
        <v>3795</v>
      </c>
      <c r="I3" s="11" t="s">
        <v>3670</v>
      </c>
      <c r="J3" s="11" t="s">
        <v>3796</v>
      </c>
      <c r="K3" s="12">
        <v>1</v>
      </c>
      <c r="L3" s="11" t="s">
        <v>3124</v>
      </c>
      <c r="M3" s="11" t="s">
        <v>3792</v>
      </c>
      <c r="N3" s="11" t="s">
        <v>209</v>
      </c>
      <c r="O3" s="12" t="s">
        <v>3605</v>
      </c>
      <c r="P3" s="12" t="s">
        <v>3797</v>
      </c>
      <c r="Q3" s="12"/>
      <c r="R3" s="12" t="s">
        <v>3798</v>
      </c>
      <c r="S3" s="12"/>
      <c r="T3" s="12"/>
    </row>
    <row r="4" spans="1:20" ht="13.5" customHeight="1" x14ac:dyDescent="0.25">
      <c r="A4" s="11" t="s">
        <v>3799</v>
      </c>
      <c r="B4" s="11" t="s">
        <v>3246</v>
      </c>
      <c r="C4" s="11" t="s">
        <v>3793</v>
      </c>
      <c r="D4" s="11" t="s">
        <v>3800</v>
      </c>
      <c r="E4" s="11" t="s">
        <v>3801</v>
      </c>
      <c r="F4" s="11" t="s">
        <v>3610</v>
      </c>
      <c r="G4" s="11" t="s">
        <v>3632</v>
      </c>
      <c r="H4" s="11" t="s">
        <v>3802</v>
      </c>
      <c r="I4" s="11" t="s">
        <v>3649</v>
      </c>
      <c r="J4" s="11" t="s">
        <v>3803</v>
      </c>
      <c r="K4" s="12">
        <v>1</v>
      </c>
      <c r="L4" s="11" t="s">
        <v>3246</v>
      </c>
      <c r="M4" s="11" t="s">
        <v>3799</v>
      </c>
      <c r="N4" s="11" t="s">
        <v>209</v>
      </c>
      <c r="O4" s="12" t="s">
        <v>3609</v>
      </c>
      <c r="P4" s="12" t="s">
        <v>3804</v>
      </c>
      <c r="Q4" s="12" t="s">
        <v>3805</v>
      </c>
      <c r="R4" s="12" t="s">
        <v>3806</v>
      </c>
      <c r="S4" s="12"/>
      <c r="T4" s="12"/>
    </row>
    <row r="5" spans="1:20" ht="13.5" customHeight="1" x14ac:dyDescent="0.25">
      <c r="A5" s="11" t="s">
        <v>3807</v>
      </c>
      <c r="B5" s="11" t="s">
        <v>3256</v>
      </c>
      <c r="C5" s="11" t="s">
        <v>3793</v>
      </c>
      <c r="D5" s="11" t="s">
        <v>3800</v>
      </c>
      <c r="E5" s="11" t="s">
        <v>3794</v>
      </c>
      <c r="F5" s="11" t="s">
        <v>3610</v>
      </c>
      <c r="G5" s="11" t="s">
        <v>3643</v>
      </c>
      <c r="H5" s="11" t="s">
        <v>3808</v>
      </c>
      <c r="I5" s="11" t="s">
        <v>3649</v>
      </c>
      <c r="J5" s="11" t="s">
        <v>3809</v>
      </c>
      <c r="K5" s="12">
        <v>1</v>
      </c>
      <c r="L5" s="11" t="s">
        <v>3256</v>
      </c>
      <c r="M5" s="11" t="s">
        <v>3807</v>
      </c>
      <c r="N5" s="11" t="s">
        <v>209</v>
      </c>
      <c r="O5" s="12" t="s">
        <v>3605</v>
      </c>
      <c r="P5" s="12" t="s">
        <v>3810</v>
      </c>
      <c r="Q5" s="12"/>
      <c r="R5" s="12" t="s">
        <v>3806</v>
      </c>
      <c r="S5" s="12"/>
      <c r="T5" s="12"/>
    </row>
    <row r="6" spans="1:20" ht="13.5" customHeight="1" x14ac:dyDescent="0.25">
      <c r="A6" s="11" t="s">
        <v>3811</v>
      </c>
      <c r="B6" s="11" t="s">
        <v>3317</v>
      </c>
      <c r="C6" s="11" t="s">
        <v>3793</v>
      </c>
      <c r="D6" s="11" t="s">
        <v>435</v>
      </c>
      <c r="E6" s="11" t="s">
        <v>3801</v>
      </c>
      <c r="F6" s="11" t="s">
        <v>3610</v>
      </c>
      <c r="G6" s="11" t="s">
        <v>3615</v>
      </c>
      <c r="H6" s="11" t="s">
        <v>3812</v>
      </c>
      <c r="I6" s="11" t="s">
        <v>3649</v>
      </c>
      <c r="J6" s="11" t="s">
        <v>3813</v>
      </c>
      <c r="K6" s="12">
        <v>1</v>
      </c>
      <c r="L6" s="11" t="s">
        <v>3317</v>
      </c>
      <c r="M6" s="11" t="s">
        <v>3811</v>
      </c>
      <c r="N6" s="11" t="s">
        <v>209</v>
      </c>
      <c r="O6" s="12" t="s">
        <v>3609</v>
      </c>
      <c r="P6" s="12" t="s">
        <v>3814</v>
      </c>
      <c r="Q6" s="12"/>
      <c r="R6" s="12" t="s">
        <v>3806</v>
      </c>
      <c r="S6" s="12"/>
      <c r="T6" s="12"/>
    </row>
    <row r="7" spans="1:20" ht="13.5" customHeight="1" x14ac:dyDescent="0.25">
      <c r="A7" s="11" t="s">
        <v>3815</v>
      </c>
      <c r="B7" s="11" t="s">
        <v>3168</v>
      </c>
      <c r="C7" s="11" t="s">
        <v>3793</v>
      </c>
      <c r="D7" s="11" t="s">
        <v>3816</v>
      </c>
      <c r="E7" s="11" t="s">
        <v>3801</v>
      </c>
      <c r="F7" s="11" t="s">
        <v>3610</v>
      </c>
      <c r="G7" s="11" t="s">
        <v>3611</v>
      </c>
      <c r="H7" s="11" t="s">
        <v>3812</v>
      </c>
      <c r="I7" s="11" t="s">
        <v>3649</v>
      </c>
      <c r="J7" s="11" t="s">
        <v>3817</v>
      </c>
      <c r="K7" s="12">
        <v>1</v>
      </c>
      <c r="L7" s="11" t="s">
        <v>3168</v>
      </c>
      <c r="M7" s="11" t="s">
        <v>3815</v>
      </c>
      <c r="N7" s="11" t="s">
        <v>209</v>
      </c>
      <c r="O7" s="12" t="s">
        <v>3609</v>
      </c>
      <c r="P7" s="12" t="s">
        <v>3814</v>
      </c>
      <c r="Q7" s="12"/>
      <c r="R7" s="12" t="s">
        <v>3806</v>
      </c>
      <c r="S7" s="12"/>
      <c r="T7" s="12"/>
    </row>
    <row r="8" spans="1:20" ht="13.5" customHeight="1" x14ac:dyDescent="0.25">
      <c r="A8" s="11" t="s">
        <v>3818</v>
      </c>
      <c r="B8" s="11" t="s">
        <v>3143</v>
      </c>
      <c r="C8" s="11" t="s">
        <v>3793</v>
      </c>
      <c r="D8" s="11" t="s">
        <v>3819</v>
      </c>
      <c r="E8" s="11" t="s">
        <v>3820</v>
      </c>
      <c r="F8" s="11" t="s">
        <v>3614</v>
      </c>
      <c r="G8" s="11" t="s">
        <v>3654</v>
      </c>
      <c r="H8" s="11" t="s">
        <v>3821</v>
      </c>
      <c r="I8" s="11" t="s">
        <v>3649</v>
      </c>
      <c r="J8" s="11" t="s">
        <v>3822</v>
      </c>
      <c r="K8" s="12">
        <v>1</v>
      </c>
      <c r="L8" s="11" t="s">
        <v>3143</v>
      </c>
      <c r="M8" s="11" t="s">
        <v>3818</v>
      </c>
      <c r="N8" s="11" t="s">
        <v>209</v>
      </c>
      <c r="O8" s="12" t="s">
        <v>3823</v>
      </c>
      <c r="P8" s="12" t="s">
        <v>3804</v>
      </c>
      <c r="Q8" s="12" t="s">
        <v>3824</v>
      </c>
      <c r="R8" s="12" t="s">
        <v>3806</v>
      </c>
      <c r="S8" s="12"/>
      <c r="T8" s="12"/>
    </row>
    <row r="9" spans="1:20" ht="13.5" customHeight="1" x14ac:dyDescent="0.25">
      <c r="A9" s="11" t="s">
        <v>3825</v>
      </c>
      <c r="B9" s="11" t="s">
        <v>3157</v>
      </c>
      <c r="C9" s="11" t="s">
        <v>3793</v>
      </c>
      <c r="D9" s="11" t="s">
        <v>3826</v>
      </c>
      <c r="E9" s="11" t="s">
        <v>3827</v>
      </c>
      <c r="F9" s="11" t="s">
        <v>3828</v>
      </c>
      <c r="G9" s="11" t="s">
        <v>3661</v>
      </c>
      <c r="H9" s="11" t="s">
        <v>3808</v>
      </c>
      <c r="I9" s="11" t="s">
        <v>3622</v>
      </c>
      <c r="J9" s="11" t="s">
        <v>3829</v>
      </c>
      <c r="K9" s="12">
        <v>1</v>
      </c>
      <c r="L9" s="11" t="s">
        <v>3157</v>
      </c>
      <c r="M9" s="11" t="s">
        <v>3825</v>
      </c>
      <c r="N9" s="11" t="s">
        <v>209</v>
      </c>
      <c r="O9" s="12" t="s">
        <v>3613</v>
      </c>
      <c r="P9" s="12" t="s">
        <v>3810</v>
      </c>
      <c r="Q9" s="12"/>
      <c r="R9" s="12" t="s">
        <v>3806</v>
      </c>
      <c r="S9" s="12"/>
      <c r="T9" s="12"/>
    </row>
    <row r="10" spans="1:20" ht="13.5" customHeight="1" x14ac:dyDescent="0.25">
      <c r="A10" s="11" t="s">
        <v>3830</v>
      </c>
      <c r="B10" s="11" t="s">
        <v>3241</v>
      </c>
      <c r="C10" s="11" t="s">
        <v>3793</v>
      </c>
      <c r="D10" s="11" t="s">
        <v>3831</v>
      </c>
      <c r="E10" s="11" t="s">
        <v>3832</v>
      </c>
      <c r="F10" s="11" t="s">
        <v>3610</v>
      </c>
      <c r="G10" s="11" t="s">
        <v>3643</v>
      </c>
      <c r="H10" s="11" t="s">
        <v>3795</v>
      </c>
      <c r="I10" s="11" t="s">
        <v>3670</v>
      </c>
      <c r="J10" s="11" t="s">
        <v>3833</v>
      </c>
      <c r="K10" s="12">
        <v>1</v>
      </c>
      <c r="L10" s="11" t="s">
        <v>3241</v>
      </c>
      <c r="M10" s="11" t="s">
        <v>3830</v>
      </c>
      <c r="N10" s="11" t="s">
        <v>209</v>
      </c>
      <c r="O10" s="12" t="s">
        <v>3617</v>
      </c>
      <c r="P10" s="12" t="s">
        <v>3797</v>
      </c>
      <c r="Q10" s="12"/>
      <c r="R10" s="12" t="s">
        <v>3798</v>
      </c>
      <c r="S10" s="12"/>
      <c r="T10" s="12"/>
    </row>
    <row r="11" spans="1:20" ht="13.5" customHeight="1" x14ac:dyDescent="0.25">
      <c r="A11" s="11" t="s">
        <v>3834</v>
      </c>
      <c r="B11" s="11" t="s">
        <v>3161</v>
      </c>
      <c r="C11" s="11" t="s">
        <v>3793</v>
      </c>
      <c r="D11" s="11" t="s">
        <v>3835</v>
      </c>
      <c r="E11" s="11" t="s">
        <v>3827</v>
      </c>
      <c r="F11" s="11" t="s">
        <v>3618</v>
      </c>
      <c r="G11" s="11" t="s">
        <v>3654</v>
      </c>
      <c r="H11" s="11" t="s">
        <v>3836</v>
      </c>
      <c r="I11" s="11" t="s">
        <v>3624</v>
      </c>
      <c r="J11" s="11" t="s">
        <v>3837</v>
      </c>
      <c r="K11" s="12">
        <v>1</v>
      </c>
      <c r="L11" s="11" t="s">
        <v>3161</v>
      </c>
      <c r="M11" s="11" t="s">
        <v>3834</v>
      </c>
      <c r="N11" s="11" t="s">
        <v>209</v>
      </c>
      <c r="O11" s="12" t="s">
        <v>3613</v>
      </c>
      <c r="P11" s="12" t="s">
        <v>3838</v>
      </c>
      <c r="Q11" s="12" t="s">
        <v>3839</v>
      </c>
      <c r="R11" s="12" t="s">
        <v>3806</v>
      </c>
      <c r="S11" s="12"/>
      <c r="T11" s="12"/>
    </row>
    <row r="12" spans="1:20" ht="13.5" customHeight="1" x14ac:dyDescent="0.25">
      <c r="A12" s="11" t="s">
        <v>3840</v>
      </c>
      <c r="B12" s="11" t="s">
        <v>3165</v>
      </c>
      <c r="C12" s="11" t="s">
        <v>3793</v>
      </c>
      <c r="D12" s="11" t="s">
        <v>3841</v>
      </c>
      <c r="E12" s="11" t="s">
        <v>3842</v>
      </c>
      <c r="F12" s="11" t="s">
        <v>3610</v>
      </c>
      <c r="G12" s="11" t="s">
        <v>3654</v>
      </c>
      <c r="H12" s="11" t="s">
        <v>3843</v>
      </c>
      <c r="I12" s="11" t="s">
        <v>3668</v>
      </c>
      <c r="J12" s="11" t="s">
        <v>3844</v>
      </c>
      <c r="K12" s="12">
        <v>1</v>
      </c>
      <c r="L12" s="11" t="s">
        <v>3165</v>
      </c>
      <c r="M12" s="11" t="s">
        <v>3840</v>
      </c>
      <c r="N12" s="11" t="s">
        <v>209</v>
      </c>
      <c r="O12" s="12" t="s">
        <v>3620</v>
      </c>
      <c r="P12" s="12" t="s">
        <v>3804</v>
      </c>
      <c r="Q12" s="12" t="s">
        <v>3845</v>
      </c>
      <c r="R12" s="12" t="s">
        <v>3798</v>
      </c>
      <c r="S12" s="12"/>
      <c r="T12" s="12"/>
    </row>
    <row r="13" spans="1:20" ht="13.5" customHeight="1" x14ac:dyDescent="0.25">
      <c r="A13" s="11" t="s">
        <v>3846</v>
      </c>
      <c r="B13" s="11" t="s">
        <v>3290</v>
      </c>
      <c r="C13" s="11" t="s">
        <v>3793</v>
      </c>
      <c r="D13" s="11" t="s">
        <v>3847</v>
      </c>
      <c r="E13" s="11" t="s">
        <v>3848</v>
      </c>
      <c r="F13" s="11" t="s">
        <v>3610</v>
      </c>
      <c r="G13" s="11" t="s">
        <v>3643</v>
      </c>
      <c r="H13" s="11" t="s">
        <v>3849</v>
      </c>
      <c r="I13" s="11" t="s">
        <v>3649</v>
      </c>
      <c r="J13" s="11" t="s">
        <v>3850</v>
      </c>
      <c r="K13" s="12">
        <v>1</v>
      </c>
      <c r="L13" s="11" t="s">
        <v>3290</v>
      </c>
      <c r="M13" s="11" t="s">
        <v>3846</v>
      </c>
      <c r="N13" s="11" t="s">
        <v>209</v>
      </c>
      <c r="O13" s="12" t="s">
        <v>3623</v>
      </c>
      <c r="P13" s="12" t="s">
        <v>3838</v>
      </c>
      <c r="Q13" s="12" t="s">
        <v>3851</v>
      </c>
      <c r="R13" s="12" t="s">
        <v>3806</v>
      </c>
      <c r="S13" s="12"/>
      <c r="T13" s="12"/>
    </row>
    <row r="14" spans="1:20" ht="13.5" customHeight="1" x14ac:dyDescent="0.25">
      <c r="A14" s="11" t="s">
        <v>3852</v>
      </c>
      <c r="B14" s="11" t="s">
        <v>3104</v>
      </c>
      <c r="C14" s="11" t="s">
        <v>3853</v>
      </c>
      <c r="D14" s="11" t="s">
        <v>3854</v>
      </c>
      <c r="E14" s="11" t="s">
        <v>3820</v>
      </c>
      <c r="F14" s="11" t="s">
        <v>3618</v>
      </c>
      <c r="G14" s="11" t="s">
        <v>3632</v>
      </c>
      <c r="H14" s="11" t="s">
        <v>3855</v>
      </c>
      <c r="I14" s="11" t="s">
        <v>3624</v>
      </c>
      <c r="J14" s="11" t="s">
        <v>3856</v>
      </c>
      <c r="K14" s="12">
        <v>1</v>
      </c>
      <c r="L14" s="11" t="s">
        <v>3104</v>
      </c>
      <c r="M14" s="11" t="s">
        <v>3852</v>
      </c>
      <c r="N14" s="11" t="s">
        <v>209</v>
      </c>
      <c r="O14" s="12" t="s">
        <v>3823</v>
      </c>
      <c r="P14" s="12" t="s">
        <v>3804</v>
      </c>
      <c r="Q14" s="12" t="s">
        <v>3857</v>
      </c>
      <c r="R14" s="12" t="s">
        <v>3806</v>
      </c>
      <c r="S14" s="12"/>
      <c r="T14" s="12"/>
    </row>
    <row r="15" spans="1:20" ht="13.5" customHeight="1" x14ac:dyDescent="0.25">
      <c r="A15" s="11" t="s">
        <v>3858</v>
      </c>
      <c r="B15" s="11" t="s">
        <v>3110</v>
      </c>
      <c r="C15" s="11" t="s">
        <v>3853</v>
      </c>
      <c r="D15" s="11" t="s">
        <v>469</v>
      </c>
      <c r="E15" s="11" t="s">
        <v>3848</v>
      </c>
      <c r="F15" s="11" t="s">
        <v>3606</v>
      </c>
      <c r="G15" s="11" t="s">
        <v>3661</v>
      </c>
      <c r="H15" s="11" t="s">
        <v>3795</v>
      </c>
      <c r="I15" s="11" t="s">
        <v>3670</v>
      </c>
      <c r="J15" s="11" t="s">
        <v>3859</v>
      </c>
      <c r="K15" s="12">
        <v>1</v>
      </c>
      <c r="L15" s="11" t="s">
        <v>3110</v>
      </c>
      <c r="M15" s="11" t="s">
        <v>3858</v>
      </c>
      <c r="N15" s="11" t="s">
        <v>209</v>
      </c>
      <c r="O15" s="12" t="s">
        <v>3623</v>
      </c>
      <c r="P15" s="12" t="s">
        <v>3797</v>
      </c>
      <c r="Q15" s="12"/>
      <c r="R15" s="12" t="s">
        <v>3798</v>
      </c>
      <c r="S15" s="12"/>
      <c r="T15" s="12"/>
    </row>
    <row r="16" spans="1:20" ht="13.5" customHeight="1" x14ac:dyDescent="0.25">
      <c r="A16" s="11" t="s">
        <v>3860</v>
      </c>
      <c r="B16" s="11" t="s">
        <v>3115</v>
      </c>
      <c r="C16" s="11" t="s">
        <v>3853</v>
      </c>
      <c r="D16" s="11" t="s">
        <v>469</v>
      </c>
      <c r="E16" s="11" t="s">
        <v>3848</v>
      </c>
      <c r="F16" s="11" t="s">
        <v>3606</v>
      </c>
      <c r="G16" s="11" t="s">
        <v>3661</v>
      </c>
      <c r="H16" s="11" t="s">
        <v>3795</v>
      </c>
      <c r="I16" s="11" t="s">
        <v>3670</v>
      </c>
      <c r="J16" s="11" t="s">
        <v>3861</v>
      </c>
      <c r="K16" s="12">
        <v>1</v>
      </c>
      <c r="L16" s="11" t="s">
        <v>3115</v>
      </c>
      <c r="M16" s="11" t="s">
        <v>3860</v>
      </c>
      <c r="N16" s="11" t="s">
        <v>209</v>
      </c>
      <c r="O16" s="12" t="s">
        <v>3623</v>
      </c>
      <c r="P16" s="12" t="s">
        <v>3797</v>
      </c>
      <c r="Q16" s="12"/>
      <c r="R16" s="12" t="s">
        <v>3798</v>
      </c>
      <c r="S16" s="12"/>
      <c r="T16" s="12"/>
    </row>
    <row r="17" spans="1:20" ht="13.5" customHeight="1" x14ac:dyDescent="0.25">
      <c r="A17" s="11" t="s">
        <v>3862</v>
      </c>
      <c r="B17" s="11" t="s">
        <v>3120</v>
      </c>
      <c r="C17" s="11" t="s">
        <v>3853</v>
      </c>
      <c r="D17" s="11" t="s">
        <v>469</v>
      </c>
      <c r="E17" s="11" t="s">
        <v>3842</v>
      </c>
      <c r="F17" s="11" t="s">
        <v>3606</v>
      </c>
      <c r="G17" s="11" t="s">
        <v>3645</v>
      </c>
      <c r="H17" s="11" t="s">
        <v>3795</v>
      </c>
      <c r="I17" s="11" t="s">
        <v>3678</v>
      </c>
      <c r="J17" s="11" t="s">
        <v>3863</v>
      </c>
      <c r="K17" s="12">
        <v>1</v>
      </c>
      <c r="L17" s="11" t="s">
        <v>3120</v>
      </c>
      <c r="M17" s="11" t="s">
        <v>3862</v>
      </c>
      <c r="N17" s="11" t="s">
        <v>209</v>
      </c>
      <c r="O17" s="12" t="s">
        <v>3620</v>
      </c>
      <c r="P17" s="12" t="s">
        <v>3797</v>
      </c>
      <c r="Q17" s="12"/>
      <c r="R17" s="12" t="s">
        <v>3798</v>
      </c>
      <c r="S17" s="12"/>
      <c r="T17" s="12"/>
    </row>
    <row r="18" spans="1:20" ht="13.5" customHeight="1" x14ac:dyDescent="0.25">
      <c r="A18" s="11" t="s">
        <v>3864</v>
      </c>
      <c r="B18" s="11" t="s">
        <v>3203</v>
      </c>
      <c r="C18" s="11" t="s">
        <v>3853</v>
      </c>
      <c r="D18" s="11" t="s">
        <v>490</v>
      </c>
      <c r="E18" s="11" t="s">
        <v>3827</v>
      </c>
      <c r="F18" s="11" t="s">
        <v>3610</v>
      </c>
      <c r="G18" s="11" t="s">
        <v>3661</v>
      </c>
      <c r="H18" s="11" t="s">
        <v>3865</v>
      </c>
      <c r="I18" s="11" t="s">
        <v>3633</v>
      </c>
      <c r="J18" s="11" t="s">
        <v>3866</v>
      </c>
      <c r="K18" s="12">
        <v>1</v>
      </c>
      <c r="L18" s="11" t="s">
        <v>3203</v>
      </c>
      <c r="M18" s="11" t="s">
        <v>3864</v>
      </c>
      <c r="N18" s="11" t="s">
        <v>209</v>
      </c>
      <c r="O18" s="12" t="s">
        <v>3613</v>
      </c>
      <c r="P18" s="12" t="s">
        <v>3804</v>
      </c>
      <c r="Q18" s="12" t="s">
        <v>3867</v>
      </c>
      <c r="R18" s="12" t="s">
        <v>3806</v>
      </c>
      <c r="S18" s="12"/>
      <c r="T18" s="12"/>
    </row>
    <row r="19" spans="1:20" ht="13.5" customHeight="1" x14ac:dyDescent="0.25">
      <c r="A19" s="11" t="s">
        <v>3868</v>
      </c>
      <c r="B19" s="11" t="s">
        <v>3208</v>
      </c>
      <c r="C19" s="11" t="s">
        <v>3853</v>
      </c>
      <c r="D19" s="11" t="s">
        <v>490</v>
      </c>
      <c r="E19" s="11" t="s">
        <v>3848</v>
      </c>
      <c r="F19" s="11" t="s">
        <v>3610</v>
      </c>
      <c r="G19" s="11" t="s">
        <v>3869</v>
      </c>
      <c r="H19" s="11" t="s">
        <v>3812</v>
      </c>
      <c r="I19" s="11" t="s">
        <v>3649</v>
      </c>
      <c r="J19" s="11" t="s">
        <v>3870</v>
      </c>
      <c r="K19" s="12">
        <v>1</v>
      </c>
      <c r="L19" s="11" t="s">
        <v>3208</v>
      </c>
      <c r="M19" s="11" t="s">
        <v>3868</v>
      </c>
      <c r="N19" s="11" t="s">
        <v>209</v>
      </c>
      <c r="O19" s="12" t="s">
        <v>3623</v>
      </c>
      <c r="P19" s="12" t="s">
        <v>3814</v>
      </c>
      <c r="Q19" s="12"/>
      <c r="R19" s="12" t="s">
        <v>3806</v>
      </c>
      <c r="S19" s="12"/>
      <c r="T19" s="12"/>
    </row>
    <row r="20" spans="1:20" ht="13.5" customHeight="1" x14ac:dyDescent="0.25">
      <c r="A20" s="11" t="s">
        <v>3871</v>
      </c>
      <c r="B20" s="11" t="s">
        <v>3212</v>
      </c>
      <c r="C20" s="11" t="s">
        <v>3853</v>
      </c>
      <c r="D20" s="11" t="s">
        <v>490</v>
      </c>
      <c r="E20" s="11" t="s">
        <v>3801</v>
      </c>
      <c r="F20" s="11" t="s">
        <v>3872</v>
      </c>
      <c r="G20" s="11" t="s">
        <v>3643</v>
      </c>
      <c r="H20" s="11" t="s">
        <v>3812</v>
      </c>
      <c r="I20" s="11" t="s">
        <v>3649</v>
      </c>
      <c r="J20" s="11" t="s">
        <v>3873</v>
      </c>
      <c r="K20" s="12">
        <v>1</v>
      </c>
      <c r="L20" s="11" t="s">
        <v>3212</v>
      </c>
      <c r="M20" s="11" t="s">
        <v>3871</v>
      </c>
      <c r="N20" s="11" t="s">
        <v>209</v>
      </c>
      <c r="O20" s="12" t="s">
        <v>3609</v>
      </c>
      <c r="P20" s="12" t="s">
        <v>3814</v>
      </c>
      <c r="Q20" s="12"/>
      <c r="R20" s="12" t="s">
        <v>3806</v>
      </c>
      <c r="S20" s="12"/>
      <c r="T20" s="12"/>
    </row>
    <row r="21" spans="1:20" ht="13.5" customHeight="1" x14ac:dyDescent="0.25">
      <c r="A21" s="11" t="s">
        <v>3874</v>
      </c>
      <c r="B21" s="11" t="s">
        <v>3216</v>
      </c>
      <c r="C21" s="11" t="s">
        <v>3853</v>
      </c>
      <c r="D21" s="11" t="s">
        <v>490</v>
      </c>
      <c r="E21" s="11" t="s">
        <v>3875</v>
      </c>
      <c r="F21" s="11" t="s">
        <v>3606</v>
      </c>
      <c r="G21" s="11" t="s">
        <v>3648</v>
      </c>
      <c r="H21" s="11" t="s">
        <v>3876</v>
      </c>
      <c r="I21" s="11" t="s">
        <v>3678</v>
      </c>
      <c r="J21" s="11" t="s">
        <v>3877</v>
      </c>
      <c r="K21" s="12">
        <v>1</v>
      </c>
      <c r="L21" s="11" t="s">
        <v>3216</v>
      </c>
      <c r="M21" s="11" t="s">
        <v>3874</v>
      </c>
      <c r="N21" s="11" t="s">
        <v>209</v>
      </c>
      <c r="O21" s="12" t="s">
        <v>3627</v>
      </c>
      <c r="P21" s="12" t="s">
        <v>3804</v>
      </c>
      <c r="Q21" s="12" t="s">
        <v>3878</v>
      </c>
      <c r="R21" s="12" t="s">
        <v>3798</v>
      </c>
      <c r="S21" s="12"/>
      <c r="T21" s="12"/>
    </row>
    <row r="22" spans="1:20" ht="13.5" customHeight="1" x14ac:dyDescent="0.25">
      <c r="A22" s="11" t="s">
        <v>3879</v>
      </c>
      <c r="B22" s="11" t="s">
        <v>3218</v>
      </c>
      <c r="C22" s="11" t="s">
        <v>3853</v>
      </c>
      <c r="D22" s="11" t="s">
        <v>3880</v>
      </c>
      <c r="E22" s="11" t="s">
        <v>3794</v>
      </c>
      <c r="F22" s="11" t="s">
        <v>3606</v>
      </c>
      <c r="G22" s="11" t="s">
        <v>3661</v>
      </c>
      <c r="H22" s="11" t="s">
        <v>3812</v>
      </c>
      <c r="I22" s="11" t="s">
        <v>3668</v>
      </c>
      <c r="J22" s="11" t="s">
        <v>3881</v>
      </c>
      <c r="K22" s="12">
        <v>1</v>
      </c>
      <c r="L22" s="11" t="s">
        <v>3218</v>
      </c>
      <c r="M22" s="11" t="s">
        <v>3879</v>
      </c>
      <c r="N22" s="11" t="s">
        <v>209</v>
      </c>
      <c r="O22" s="12" t="s">
        <v>3605</v>
      </c>
      <c r="P22" s="12" t="s">
        <v>3814</v>
      </c>
      <c r="Q22" s="12"/>
      <c r="R22" s="12" t="s">
        <v>3798</v>
      </c>
      <c r="S22" s="12"/>
      <c r="T22" s="12"/>
    </row>
    <row r="23" spans="1:20" ht="13.5" customHeight="1" x14ac:dyDescent="0.25">
      <c r="A23" s="11" t="s">
        <v>3882</v>
      </c>
      <c r="B23" s="11" t="s">
        <v>3223</v>
      </c>
      <c r="C23" s="11" t="s">
        <v>3853</v>
      </c>
      <c r="D23" s="11" t="s">
        <v>3880</v>
      </c>
      <c r="E23" s="11" t="s">
        <v>3801</v>
      </c>
      <c r="F23" s="11" t="s">
        <v>3610</v>
      </c>
      <c r="G23" s="11" t="s">
        <v>3632</v>
      </c>
      <c r="H23" s="11" t="s">
        <v>3883</v>
      </c>
      <c r="I23" s="11" t="s">
        <v>3670</v>
      </c>
      <c r="J23" s="11" t="s">
        <v>3884</v>
      </c>
      <c r="K23" s="12">
        <v>1</v>
      </c>
      <c r="L23" s="11" t="s">
        <v>3223</v>
      </c>
      <c r="M23" s="11" t="s">
        <v>3882</v>
      </c>
      <c r="N23" s="11" t="s">
        <v>209</v>
      </c>
      <c r="O23" s="12" t="s">
        <v>3609</v>
      </c>
      <c r="P23" s="12" t="s">
        <v>3804</v>
      </c>
      <c r="Q23" s="12" t="s">
        <v>3885</v>
      </c>
      <c r="R23" s="12" t="s">
        <v>3798</v>
      </c>
      <c r="S23" s="12"/>
      <c r="T23" s="12"/>
    </row>
    <row r="24" spans="1:20" ht="13.5" customHeight="1" x14ac:dyDescent="0.25">
      <c r="A24" s="11" t="s">
        <v>3886</v>
      </c>
      <c r="B24" s="11" t="s">
        <v>3277</v>
      </c>
      <c r="C24" s="11" t="s">
        <v>3853</v>
      </c>
      <c r="D24" s="11" t="s">
        <v>3800</v>
      </c>
      <c r="E24" s="11" t="s">
        <v>3801</v>
      </c>
      <c r="F24" s="11" t="s">
        <v>3610</v>
      </c>
      <c r="G24" s="11" t="s">
        <v>3887</v>
      </c>
      <c r="H24" s="11" t="s">
        <v>3888</v>
      </c>
      <c r="I24" s="11" t="s">
        <v>3649</v>
      </c>
      <c r="J24" s="11" t="s">
        <v>3889</v>
      </c>
      <c r="K24" s="12">
        <v>1</v>
      </c>
      <c r="L24" s="11" t="s">
        <v>3277</v>
      </c>
      <c r="M24" s="11" t="s">
        <v>3886</v>
      </c>
      <c r="N24" s="11" t="s">
        <v>209</v>
      </c>
      <c r="O24" s="12" t="s">
        <v>3609</v>
      </c>
      <c r="P24" s="12" t="s">
        <v>3814</v>
      </c>
      <c r="Q24" s="12"/>
      <c r="R24" s="12" t="s">
        <v>3806</v>
      </c>
      <c r="S24" s="12"/>
      <c r="T24" s="12"/>
    </row>
    <row r="25" spans="1:20" ht="13.5" customHeight="1" x14ac:dyDescent="0.25">
      <c r="A25" s="11" t="s">
        <v>3890</v>
      </c>
      <c r="B25" s="11" t="s">
        <v>3283</v>
      </c>
      <c r="C25" s="11" t="s">
        <v>3853</v>
      </c>
      <c r="D25" s="11" t="s">
        <v>3800</v>
      </c>
      <c r="E25" s="11" t="s">
        <v>3801</v>
      </c>
      <c r="F25" s="11" t="s">
        <v>3610</v>
      </c>
      <c r="G25" s="11" t="s">
        <v>3645</v>
      </c>
      <c r="H25" s="11" t="s">
        <v>3891</v>
      </c>
      <c r="I25" s="11" t="s">
        <v>3649</v>
      </c>
      <c r="J25" s="11" t="s">
        <v>3892</v>
      </c>
      <c r="K25" s="12">
        <v>1</v>
      </c>
      <c r="L25" s="11" t="s">
        <v>3283</v>
      </c>
      <c r="M25" s="11" t="s">
        <v>3890</v>
      </c>
      <c r="N25" s="11" t="s">
        <v>209</v>
      </c>
      <c r="O25" s="12" t="s">
        <v>3609</v>
      </c>
      <c r="P25" s="12" t="s">
        <v>3804</v>
      </c>
      <c r="Q25" s="12" t="s">
        <v>3893</v>
      </c>
      <c r="R25" s="12" t="s">
        <v>3806</v>
      </c>
      <c r="S25" s="12"/>
      <c r="T25" s="12"/>
    </row>
    <row r="26" spans="1:20" ht="13.5" customHeight="1" x14ac:dyDescent="0.25">
      <c r="A26" s="11" t="s">
        <v>3894</v>
      </c>
      <c r="B26" s="11" t="s">
        <v>3289</v>
      </c>
      <c r="C26" s="11" t="s">
        <v>3853</v>
      </c>
      <c r="D26" s="11" t="s">
        <v>3800</v>
      </c>
      <c r="E26" s="11" t="s">
        <v>3895</v>
      </c>
      <c r="F26" s="11" t="s">
        <v>3610</v>
      </c>
      <c r="G26" s="11" t="s">
        <v>3887</v>
      </c>
      <c r="H26" s="11" t="s">
        <v>3896</v>
      </c>
      <c r="I26" s="11" t="s">
        <v>3622</v>
      </c>
      <c r="J26" s="11" t="s">
        <v>3897</v>
      </c>
      <c r="K26" s="12">
        <v>1</v>
      </c>
      <c r="L26" s="11" t="s">
        <v>3289</v>
      </c>
      <c r="M26" s="11" t="s">
        <v>3894</v>
      </c>
      <c r="N26" s="11" t="s">
        <v>209</v>
      </c>
      <c r="O26" s="12" t="s">
        <v>3630</v>
      </c>
      <c r="P26" s="12" t="s">
        <v>3804</v>
      </c>
      <c r="Q26" s="12" t="s">
        <v>3898</v>
      </c>
      <c r="R26" s="12" t="s">
        <v>3806</v>
      </c>
      <c r="S26" s="12"/>
      <c r="T26" s="12"/>
    </row>
    <row r="27" spans="1:20" ht="13.5" customHeight="1" x14ac:dyDescent="0.25">
      <c r="A27" s="11" t="s">
        <v>3899</v>
      </c>
      <c r="B27" s="11" t="s">
        <v>3295</v>
      </c>
      <c r="C27" s="11" t="s">
        <v>3853</v>
      </c>
      <c r="D27" s="11" t="s">
        <v>3800</v>
      </c>
      <c r="E27" s="11" t="s">
        <v>3832</v>
      </c>
      <c r="F27" s="11" t="s">
        <v>3610</v>
      </c>
      <c r="G27" s="11" t="s">
        <v>3661</v>
      </c>
      <c r="H27" s="11" t="s">
        <v>3900</v>
      </c>
      <c r="I27" s="11" t="s">
        <v>3614</v>
      </c>
      <c r="J27" s="11" t="s">
        <v>3901</v>
      </c>
      <c r="K27" s="12">
        <v>1</v>
      </c>
      <c r="L27" s="11" t="s">
        <v>3295</v>
      </c>
      <c r="M27" s="11" t="s">
        <v>3899</v>
      </c>
      <c r="N27" s="11" t="s">
        <v>209</v>
      </c>
      <c r="O27" s="12" t="s">
        <v>3617</v>
      </c>
      <c r="P27" s="12" t="s">
        <v>3804</v>
      </c>
      <c r="Q27" s="12" t="s">
        <v>3902</v>
      </c>
      <c r="R27" s="12" t="s">
        <v>3806</v>
      </c>
      <c r="S27" s="12"/>
      <c r="T27" s="12"/>
    </row>
    <row r="28" spans="1:20" ht="13.5" customHeight="1" x14ac:dyDescent="0.25">
      <c r="A28" s="11" t="s">
        <v>3903</v>
      </c>
      <c r="B28" s="11" t="s">
        <v>3300</v>
      </c>
      <c r="C28" s="11" t="s">
        <v>3853</v>
      </c>
      <c r="D28" s="11" t="s">
        <v>3800</v>
      </c>
      <c r="E28" s="11" t="s">
        <v>3827</v>
      </c>
      <c r="F28" s="11" t="s">
        <v>3610</v>
      </c>
      <c r="G28" s="11" t="s">
        <v>3651</v>
      </c>
      <c r="H28" s="11" t="s">
        <v>3904</v>
      </c>
      <c r="I28" s="11" t="s">
        <v>3624</v>
      </c>
      <c r="J28" s="11" t="s">
        <v>3905</v>
      </c>
      <c r="K28" s="12">
        <v>1</v>
      </c>
      <c r="L28" s="11" t="s">
        <v>3300</v>
      </c>
      <c r="M28" s="11" t="s">
        <v>3903</v>
      </c>
      <c r="N28" s="11" t="s">
        <v>209</v>
      </c>
      <c r="O28" s="12" t="s">
        <v>3613</v>
      </c>
      <c r="P28" s="12" t="s">
        <v>3804</v>
      </c>
      <c r="Q28" s="12" t="s">
        <v>3906</v>
      </c>
      <c r="R28" s="12" t="s">
        <v>3806</v>
      </c>
      <c r="S28" s="12"/>
      <c r="T28" s="12"/>
    </row>
    <row r="29" spans="1:20" ht="13.5" customHeight="1" x14ac:dyDescent="0.25">
      <c r="A29" s="11" t="s">
        <v>3907</v>
      </c>
      <c r="B29" s="11" t="s">
        <v>3305</v>
      </c>
      <c r="C29" s="11" t="s">
        <v>3853</v>
      </c>
      <c r="D29" s="11" t="s">
        <v>3800</v>
      </c>
      <c r="E29" s="11" t="s">
        <v>3801</v>
      </c>
      <c r="F29" s="11" t="s">
        <v>3610</v>
      </c>
      <c r="G29" s="11" t="s">
        <v>3615</v>
      </c>
      <c r="H29" s="11" t="s">
        <v>3812</v>
      </c>
      <c r="I29" s="11" t="s">
        <v>3649</v>
      </c>
      <c r="J29" s="11" t="s">
        <v>3908</v>
      </c>
      <c r="K29" s="12">
        <v>1</v>
      </c>
      <c r="L29" s="11" t="s">
        <v>3305</v>
      </c>
      <c r="M29" s="11" t="s">
        <v>3907</v>
      </c>
      <c r="N29" s="11" t="s">
        <v>209</v>
      </c>
      <c r="O29" s="12" t="s">
        <v>3609</v>
      </c>
      <c r="P29" s="12" t="s">
        <v>3814</v>
      </c>
      <c r="Q29" s="12"/>
      <c r="R29" s="12" t="s">
        <v>3806</v>
      </c>
      <c r="S29" s="12"/>
      <c r="T29" s="12"/>
    </row>
    <row r="30" spans="1:20" ht="13.5" customHeight="1" x14ac:dyDescent="0.25">
      <c r="A30" s="11" t="s">
        <v>3909</v>
      </c>
      <c r="B30" s="11" t="s">
        <v>3309</v>
      </c>
      <c r="C30" s="11" t="s">
        <v>3853</v>
      </c>
      <c r="D30" s="11" t="s">
        <v>3800</v>
      </c>
      <c r="E30" s="11" t="s">
        <v>3832</v>
      </c>
      <c r="F30" s="11" t="s">
        <v>3610</v>
      </c>
      <c r="G30" s="11" t="s">
        <v>3643</v>
      </c>
      <c r="H30" s="11" t="s">
        <v>3812</v>
      </c>
      <c r="I30" s="11" t="s">
        <v>3649</v>
      </c>
      <c r="J30" s="11" t="s">
        <v>3910</v>
      </c>
      <c r="K30" s="12">
        <v>1</v>
      </c>
      <c r="L30" s="11" t="s">
        <v>3309</v>
      </c>
      <c r="M30" s="11" t="s">
        <v>3909</v>
      </c>
      <c r="N30" s="11" t="s">
        <v>209</v>
      </c>
      <c r="O30" s="12" t="s">
        <v>3617</v>
      </c>
      <c r="P30" s="12" t="s">
        <v>3814</v>
      </c>
      <c r="Q30" s="12"/>
      <c r="R30" s="12" t="s">
        <v>3806</v>
      </c>
      <c r="S30" s="12"/>
      <c r="T30" s="12"/>
    </row>
    <row r="31" spans="1:20" ht="13.5" customHeight="1" x14ac:dyDescent="0.25">
      <c r="A31" s="11" t="s">
        <v>3911</v>
      </c>
      <c r="B31" s="11" t="s">
        <v>3313</v>
      </c>
      <c r="C31" s="11" t="s">
        <v>3853</v>
      </c>
      <c r="D31" s="11" t="s">
        <v>3800</v>
      </c>
      <c r="E31" s="11" t="s">
        <v>3827</v>
      </c>
      <c r="F31" s="11" t="s">
        <v>3912</v>
      </c>
      <c r="G31" s="11" t="s">
        <v>3661</v>
      </c>
      <c r="H31" s="11" t="s">
        <v>3812</v>
      </c>
      <c r="I31" s="11" t="s">
        <v>3622</v>
      </c>
      <c r="J31" s="11" t="s">
        <v>3913</v>
      </c>
      <c r="K31" s="12">
        <v>1</v>
      </c>
      <c r="L31" s="11" t="s">
        <v>3313</v>
      </c>
      <c r="M31" s="11" t="s">
        <v>3911</v>
      </c>
      <c r="N31" s="11" t="s">
        <v>209</v>
      </c>
      <c r="O31" s="12" t="s">
        <v>3613</v>
      </c>
      <c r="P31" s="12" t="s">
        <v>3814</v>
      </c>
      <c r="Q31" s="12"/>
      <c r="R31" s="12" t="s">
        <v>3806</v>
      </c>
      <c r="S31" s="12"/>
      <c r="T31" s="12"/>
    </row>
    <row r="32" spans="1:20" ht="13.5" customHeight="1" x14ac:dyDescent="0.25">
      <c r="A32" s="11" t="s">
        <v>3914</v>
      </c>
      <c r="B32" s="11" t="s">
        <v>3172</v>
      </c>
      <c r="C32" s="11" t="s">
        <v>3853</v>
      </c>
      <c r="D32" s="11" t="s">
        <v>3915</v>
      </c>
      <c r="E32" s="11" t="s">
        <v>3916</v>
      </c>
      <c r="F32" s="11" t="s">
        <v>3618</v>
      </c>
      <c r="G32" s="11" t="s">
        <v>3651</v>
      </c>
      <c r="H32" s="11" t="s">
        <v>3917</v>
      </c>
      <c r="I32" s="11" t="s">
        <v>3612</v>
      </c>
      <c r="J32" s="11" t="s">
        <v>3918</v>
      </c>
      <c r="K32" s="12">
        <v>1</v>
      </c>
      <c r="L32" s="11" t="s">
        <v>3172</v>
      </c>
      <c r="M32" s="11" t="s">
        <v>3914</v>
      </c>
      <c r="N32" s="11" t="s">
        <v>209</v>
      </c>
      <c r="O32" s="12" t="s">
        <v>3919</v>
      </c>
      <c r="P32" s="12" t="s">
        <v>3838</v>
      </c>
      <c r="Q32" s="12" t="s">
        <v>3920</v>
      </c>
      <c r="R32" s="12" t="s">
        <v>3806</v>
      </c>
      <c r="S32" s="12"/>
      <c r="T32" s="12"/>
    </row>
    <row r="33" spans="1:20" ht="13.5" customHeight="1" x14ac:dyDescent="0.25">
      <c r="A33" s="11" t="s">
        <v>3921</v>
      </c>
      <c r="B33" s="11" t="s">
        <v>3176</v>
      </c>
      <c r="C33" s="11" t="s">
        <v>3853</v>
      </c>
      <c r="D33" s="11" t="s">
        <v>3915</v>
      </c>
      <c r="E33" s="11" t="s">
        <v>3922</v>
      </c>
      <c r="F33" s="11" t="s">
        <v>3610</v>
      </c>
      <c r="G33" s="11" t="s">
        <v>3643</v>
      </c>
      <c r="H33" s="11" t="s">
        <v>3923</v>
      </c>
      <c r="I33" s="11" t="s">
        <v>3614</v>
      </c>
      <c r="J33" s="11" t="s">
        <v>3924</v>
      </c>
      <c r="K33" s="12">
        <v>1</v>
      </c>
      <c r="L33" s="11" t="s">
        <v>3176</v>
      </c>
      <c r="M33" s="11" t="s">
        <v>3921</v>
      </c>
      <c r="N33" s="11" t="s">
        <v>209</v>
      </c>
      <c r="O33" s="12" t="s">
        <v>3925</v>
      </c>
      <c r="P33" s="12" t="s">
        <v>3804</v>
      </c>
      <c r="Q33" s="12" t="s">
        <v>3926</v>
      </c>
      <c r="R33" s="12" t="s">
        <v>3806</v>
      </c>
      <c r="S33" s="12"/>
      <c r="T33" s="12"/>
    </row>
    <row r="34" spans="1:20" ht="13.5" customHeight="1" x14ac:dyDescent="0.25">
      <c r="A34" s="11" t="s">
        <v>3927</v>
      </c>
      <c r="B34" s="11" t="s">
        <v>3179</v>
      </c>
      <c r="C34" s="11" t="s">
        <v>3853</v>
      </c>
      <c r="D34" s="11" t="s">
        <v>3928</v>
      </c>
      <c r="E34" s="11" t="s">
        <v>3929</v>
      </c>
      <c r="F34" s="11" t="s">
        <v>3610</v>
      </c>
      <c r="G34" s="11" t="s">
        <v>3661</v>
      </c>
      <c r="H34" s="11" t="s">
        <v>3930</v>
      </c>
      <c r="I34" s="11" t="s">
        <v>3614</v>
      </c>
      <c r="J34" s="11" t="s">
        <v>3931</v>
      </c>
      <c r="K34" s="12">
        <v>1</v>
      </c>
      <c r="L34" s="11" t="s">
        <v>3179</v>
      </c>
      <c r="M34" s="11" t="s">
        <v>3927</v>
      </c>
      <c r="N34" s="11" t="s">
        <v>209</v>
      </c>
      <c r="O34" s="12" t="s">
        <v>3932</v>
      </c>
      <c r="P34" s="12" t="s">
        <v>3804</v>
      </c>
      <c r="Q34" s="12" t="s">
        <v>3933</v>
      </c>
      <c r="R34" s="12" t="s">
        <v>3806</v>
      </c>
      <c r="S34" s="12"/>
      <c r="T34" s="12"/>
    </row>
    <row r="35" spans="1:20" ht="13.5" customHeight="1" x14ac:dyDescent="0.25">
      <c r="A35" s="11" t="s">
        <v>3934</v>
      </c>
      <c r="B35" s="11" t="s">
        <v>3183</v>
      </c>
      <c r="C35" s="11" t="s">
        <v>3853</v>
      </c>
      <c r="D35" s="11" t="s">
        <v>3935</v>
      </c>
      <c r="E35" s="11" t="s">
        <v>3895</v>
      </c>
      <c r="F35" s="11" t="s">
        <v>3610</v>
      </c>
      <c r="G35" s="11" t="s">
        <v>3661</v>
      </c>
      <c r="H35" s="11" t="s">
        <v>3812</v>
      </c>
      <c r="I35" s="11" t="s">
        <v>3614</v>
      </c>
      <c r="J35" s="11" t="s">
        <v>3936</v>
      </c>
      <c r="K35" s="12">
        <v>1</v>
      </c>
      <c r="L35" s="11" t="s">
        <v>3183</v>
      </c>
      <c r="M35" s="11" t="s">
        <v>3934</v>
      </c>
      <c r="N35" s="11" t="s">
        <v>209</v>
      </c>
      <c r="O35" s="12" t="s">
        <v>3630</v>
      </c>
      <c r="P35" s="12" t="s">
        <v>3814</v>
      </c>
      <c r="Q35" s="12"/>
      <c r="R35" s="12" t="s">
        <v>3806</v>
      </c>
      <c r="S35" s="12"/>
      <c r="T35" s="12"/>
    </row>
    <row r="36" spans="1:20" ht="13.5" customHeight="1" x14ac:dyDescent="0.25">
      <c r="A36" s="11" t="s">
        <v>3937</v>
      </c>
      <c r="B36" s="11" t="s">
        <v>3187</v>
      </c>
      <c r="C36" s="11" t="s">
        <v>3853</v>
      </c>
      <c r="D36" s="11" t="s">
        <v>3935</v>
      </c>
      <c r="E36" s="11" t="s">
        <v>3794</v>
      </c>
      <c r="F36" s="11" t="s">
        <v>3938</v>
      </c>
      <c r="G36" s="11" t="s">
        <v>3643</v>
      </c>
      <c r="H36" s="11" t="s">
        <v>3939</v>
      </c>
      <c r="I36" s="11" t="s">
        <v>3618</v>
      </c>
      <c r="J36" s="11" t="s">
        <v>3940</v>
      </c>
      <c r="K36" s="12">
        <v>1</v>
      </c>
      <c r="L36" s="11" t="s">
        <v>3187</v>
      </c>
      <c r="M36" s="11" t="s">
        <v>3937</v>
      </c>
      <c r="N36" s="11" t="s">
        <v>209</v>
      </c>
      <c r="O36" s="12" t="s">
        <v>3605</v>
      </c>
      <c r="P36" s="12" t="s">
        <v>3941</v>
      </c>
      <c r="Q36" s="12" t="s">
        <v>3942</v>
      </c>
      <c r="R36" s="12" t="s">
        <v>3806</v>
      </c>
      <c r="S36" s="12"/>
      <c r="T36" s="12"/>
    </row>
    <row r="37" spans="1:20" ht="13.5" customHeight="1" x14ac:dyDescent="0.25">
      <c r="A37" s="11" t="s">
        <v>3943</v>
      </c>
      <c r="B37" s="11" t="s">
        <v>3191</v>
      </c>
      <c r="C37" s="11" t="s">
        <v>3853</v>
      </c>
      <c r="D37" s="11" t="s">
        <v>3935</v>
      </c>
      <c r="E37" s="11" t="s">
        <v>3895</v>
      </c>
      <c r="F37" s="11" t="s">
        <v>3610</v>
      </c>
      <c r="G37" s="11" t="s">
        <v>3643</v>
      </c>
      <c r="H37" s="11" t="s">
        <v>3944</v>
      </c>
      <c r="I37" s="11" t="s">
        <v>3668</v>
      </c>
      <c r="J37" s="11" t="s">
        <v>3945</v>
      </c>
      <c r="K37" s="12">
        <v>1</v>
      </c>
      <c r="L37" s="11" t="s">
        <v>3191</v>
      </c>
      <c r="M37" s="11" t="s">
        <v>3943</v>
      </c>
      <c r="N37" s="11" t="s">
        <v>209</v>
      </c>
      <c r="O37" s="12" t="s">
        <v>3630</v>
      </c>
      <c r="P37" s="12" t="s">
        <v>3804</v>
      </c>
      <c r="Q37" s="12" t="s">
        <v>3946</v>
      </c>
      <c r="R37" s="12" t="s">
        <v>3798</v>
      </c>
      <c r="S37" s="12"/>
      <c r="T37" s="12"/>
    </row>
    <row r="38" spans="1:20" ht="13.5" customHeight="1" x14ac:dyDescent="0.25">
      <c r="A38" s="11" t="s">
        <v>3947</v>
      </c>
      <c r="B38" s="11" t="s">
        <v>3196</v>
      </c>
      <c r="C38" s="11" t="s">
        <v>3853</v>
      </c>
      <c r="D38" s="11" t="s">
        <v>3935</v>
      </c>
      <c r="E38" s="11" t="s">
        <v>3875</v>
      </c>
      <c r="F38" s="11" t="s">
        <v>3610</v>
      </c>
      <c r="G38" s="11" t="s">
        <v>3645</v>
      </c>
      <c r="H38" s="11" t="s">
        <v>3948</v>
      </c>
      <c r="I38" s="11" t="s">
        <v>3618</v>
      </c>
      <c r="J38" s="11" t="s">
        <v>3949</v>
      </c>
      <c r="K38" s="12">
        <v>1</v>
      </c>
      <c r="L38" s="11" t="s">
        <v>3196</v>
      </c>
      <c r="M38" s="11" t="s">
        <v>3947</v>
      </c>
      <c r="N38" s="11" t="s">
        <v>209</v>
      </c>
      <c r="O38" s="12" t="s">
        <v>3627</v>
      </c>
      <c r="P38" s="12" t="s">
        <v>3804</v>
      </c>
      <c r="Q38" s="12" t="s">
        <v>3950</v>
      </c>
      <c r="R38" s="12" t="s">
        <v>3806</v>
      </c>
      <c r="S38" s="12"/>
      <c r="T38" s="12"/>
    </row>
    <row r="39" spans="1:20" ht="13.5" customHeight="1" x14ac:dyDescent="0.25">
      <c r="A39" s="11" t="s">
        <v>3951</v>
      </c>
      <c r="B39" s="11" t="s">
        <v>3105</v>
      </c>
      <c r="C39" s="11" t="s">
        <v>3853</v>
      </c>
      <c r="D39" s="11" t="s">
        <v>3952</v>
      </c>
      <c r="E39" s="11" t="s">
        <v>3875</v>
      </c>
      <c r="F39" s="11" t="s">
        <v>3610</v>
      </c>
      <c r="G39" s="11" t="s">
        <v>3651</v>
      </c>
      <c r="H39" s="11" t="s">
        <v>3812</v>
      </c>
      <c r="I39" s="11" t="s">
        <v>3670</v>
      </c>
      <c r="J39" s="11" t="s">
        <v>3953</v>
      </c>
      <c r="K39" s="12">
        <v>1</v>
      </c>
      <c r="L39" s="11" t="s">
        <v>3105</v>
      </c>
      <c r="M39" s="11" t="s">
        <v>3951</v>
      </c>
      <c r="N39" s="11" t="s">
        <v>209</v>
      </c>
      <c r="O39" s="12" t="s">
        <v>3627</v>
      </c>
      <c r="P39" s="12" t="s">
        <v>3814</v>
      </c>
      <c r="Q39" s="12"/>
      <c r="R39" s="12" t="s">
        <v>3798</v>
      </c>
      <c r="S39" s="12"/>
      <c r="T39" s="12"/>
    </row>
    <row r="40" spans="1:20" ht="13.5" customHeight="1" x14ac:dyDescent="0.25">
      <c r="A40" s="11" t="s">
        <v>3954</v>
      </c>
      <c r="B40" s="11" t="s">
        <v>3111</v>
      </c>
      <c r="C40" s="11" t="s">
        <v>3853</v>
      </c>
      <c r="D40" s="11" t="s">
        <v>3955</v>
      </c>
      <c r="E40" s="11" t="s">
        <v>3929</v>
      </c>
      <c r="F40" s="11" t="s">
        <v>3610</v>
      </c>
      <c r="G40" s="11" t="s">
        <v>3661</v>
      </c>
      <c r="H40" s="11" t="s">
        <v>3812</v>
      </c>
      <c r="I40" s="11" t="s">
        <v>3668</v>
      </c>
      <c r="J40" s="11" t="s">
        <v>3956</v>
      </c>
      <c r="K40" s="12">
        <v>1</v>
      </c>
      <c r="L40" s="11" t="s">
        <v>3111</v>
      </c>
      <c r="M40" s="11" t="s">
        <v>3954</v>
      </c>
      <c r="N40" s="11" t="s">
        <v>209</v>
      </c>
      <c r="O40" s="12" t="s">
        <v>3932</v>
      </c>
      <c r="P40" s="12" t="s">
        <v>3814</v>
      </c>
      <c r="Q40" s="12"/>
      <c r="R40" s="12" t="s">
        <v>3798</v>
      </c>
      <c r="S40" s="12"/>
      <c r="T40" s="12"/>
    </row>
    <row r="41" spans="1:20" ht="13.5" customHeight="1" x14ac:dyDescent="0.25">
      <c r="A41" s="11" t="s">
        <v>3957</v>
      </c>
      <c r="B41" s="11" t="s">
        <v>3116</v>
      </c>
      <c r="C41" s="11" t="s">
        <v>3853</v>
      </c>
      <c r="D41" s="11" t="s">
        <v>3958</v>
      </c>
      <c r="E41" s="11" t="s">
        <v>3801</v>
      </c>
      <c r="F41" s="11" t="s">
        <v>3610</v>
      </c>
      <c r="G41" s="11" t="s">
        <v>3651</v>
      </c>
      <c r="H41" s="11" t="s">
        <v>3888</v>
      </c>
      <c r="I41" s="11" t="s">
        <v>3649</v>
      </c>
      <c r="J41" s="11" t="s">
        <v>3959</v>
      </c>
      <c r="K41" s="12">
        <v>1</v>
      </c>
      <c r="L41" s="11" t="s">
        <v>3116</v>
      </c>
      <c r="M41" s="11" t="s">
        <v>3957</v>
      </c>
      <c r="N41" s="11" t="s">
        <v>209</v>
      </c>
      <c r="O41" s="12" t="s">
        <v>3609</v>
      </c>
      <c r="P41" s="12" t="s">
        <v>3814</v>
      </c>
      <c r="Q41" s="12"/>
      <c r="R41" s="12" t="s">
        <v>3806</v>
      </c>
      <c r="S41" s="12"/>
      <c r="T41" s="12"/>
    </row>
    <row r="42" spans="1:20" ht="13.5" customHeight="1" x14ac:dyDescent="0.25">
      <c r="A42" s="11" t="s">
        <v>3960</v>
      </c>
      <c r="B42" s="11" t="s">
        <v>3154</v>
      </c>
      <c r="C42" s="11" t="s">
        <v>3853</v>
      </c>
      <c r="D42" s="11" t="s">
        <v>3961</v>
      </c>
      <c r="E42" s="11" t="s">
        <v>3801</v>
      </c>
      <c r="F42" s="11" t="s">
        <v>3606</v>
      </c>
      <c r="G42" s="11" t="s">
        <v>3643</v>
      </c>
      <c r="H42" s="11" t="s">
        <v>3795</v>
      </c>
      <c r="I42" s="11" t="s">
        <v>3649</v>
      </c>
      <c r="J42" s="11" t="s">
        <v>3962</v>
      </c>
      <c r="K42" s="12">
        <v>1</v>
      </c>
      <c r="L42" s="11" t="s">
        <v>3154</v>
      </c>
      <c r="M42" s="11" t="s">
        <v>3960</v>
      </c>
      <c r="N42" s="11" t="s">
        <v>209</v>
      </c>
      <c r="O42" s="12" t="s">
        <v>3609</v>
      </c>
      <c r="P42" s="12" t="s">
        <v>3797</v>
      </c>
      <c r="Q42" s="12"/>
      <c r="R42" s="12" t="s">
        <v>3806</v>
      </c>
      <c r="S42" s="12"/>
      <c r="T42" s="12"/>
    </row>
    <row r="43" spans="1:20" ht="13.5" customHeight="1" x14ac:dyDescent="0.25">
      <c r="A43" s="11" t="s">
        <v>3963</v>
      </c>
      <c r="B43" s="11" t="s">
        <v>3159</v>
      </c>
      <c r="C43" s="11" t="s">
        <v>3853</v>
      </c>
      <c r="D43" s="11" t="s">
        <v>3964</v>
      </c>
      <c r="E43" s="11" t="s">
        <v>3875</v>
      </c>
      <c r="F43" s="11" t="s">
        <v>3610</v>
      </c>
      <c r="G43" s="11" t="s">
        <v>3632</v>
      </c>
      <c r="H43" s="11" t="s">
        <v>3965</v>
      </c>
      <c r="I43" s="11" t="s">
        <v>3670</v>
      </c>
      <c r="J43" s="11" t="s">
        <v>3966</v>
      </c>
      <c r="K43" s="12">
        <v>1</v>
      </c>
      <c r="L43" s="11" t="s">
        <v>3159</v>
      </c>
      <c r="M43" s="11" t="s">
        <v>3963</v>
      </c>
      <c r="N43" s="11" t="s">
        <v>209</v>
      </c>
      <c r="O43" s="12" t="s">
        <v>3627</v>
      </c>
      <c r="P43" s="12" t="s">
        <v>3804</v>
      </c>
      <c r="Q43" s="12" t="s">
        <v>3967</v>
      </c>
      <c r="R43" s="12" t="s">
        <v>3798</v>
      </c>
      <c r="S43" s="12"/>
      <c r="T43" s="12"/>
    </row>
    <row r="44" spans="1:20" ht="13.5" customHeight="1" x14ac:dyDescent="0.25">
      <c r="A44" s="11" t="s">
        <v>3968</v>
      </c>
      <c r="B44" s="11" t="s">
        <v>3219</v>
      </c>
      <c r="C44" s="11" t="s">
        <v>3853</v>
      </c>
      <c r="D44" s="11" t="s">
        <v>3969</v>
      </c>
      <c r="E44" s="11" t="s">
        <v>3929</v>
      </c>
      <c r="F44" s="11" t="s">
        <v>3618</v>
      </c>
      <c r="G44" s="11" t="s">
        <v>3651</v>
      </c>
      <c r="H44" s="11" t="s">
        <v>3970</v>
      </c>
      <c r="I44" s="11" t="s">
        <v>3649</v>
      </c>
      <c r="J44" s="11" t="s">
        <v>3971</v>
      </c>
      <c r="K44" s="12">
        <v>1</v>
      </c>
      <c r="L44" s="11" t="s">
        <v>3219</v>
      </c>
      <c r="M44" s="11" t="s">
        <v>3968</v>
      </c>
      <c r="N44" s="11" t="s">
        <v>209</v>
      </c>
      <c r="O44" s="12" t="s">
        <v>3932</v>
      </c>
      <c r="P44" s="12" t="s">
        <v>3804</v>
      </c>
      <c r="Q44" s="12" t="s">
        <v>3972</v>
      </c>
      <c r="R44" s="12" t="s">
        <v>3806</v>
      </c>
      <c r="S44" s="12"/>
      <c r="T44" s="12"/>
    </row>
    <row r="45" spans="1:20" ht="13.5" customHeight="1" x14ac:dyDescent="0.25">
      <c r="A45" s="11" t="s">
        <v>3973</v>
      </c>
      <c r="B45" s="11" t="s">
        <v>3224</v>
      </c>
      <c r="C45" s="11" t="s">
        <v>3853</v>
      </c>
      <c r="D45" s="11" t="s">
        <v>3969</v>
      </c>
      <c r="E45" s="11" t="s">
        <v>3875</v>
      </c>
      <c r="F45" s="11" t="s">
        <v>3610</v>
      </c>
      <c r="G45" s="11" t="s">
        <v>3632</v>
      </c>
      <c r="H45" s="11" t="s">
        <v>3974</v>
      </c>
      <c r="I45" s="11" t="s">
        <v>3670</v>
      </c>
      <c r="J45" s="11" t="s">
        <v>3975</v>
      </c>
      <c r="K45" s="12">
        <v>1</v>
      </c>
      <c r="L45" s="11" t="s">
        <v>3224</v>
      </c>
      <c r="M45" s="11" t="s">
        <v>3973</v>
      </c>
      <c r="N45" s="11" t="s">
        <v>209</v>
      </c>
      <c r="O45" s="12" t="s">
        <v>3627</v>
      </c>
      <c r="P45" s="12" t="s">
        <v>3804</v>
      </c>
      <c r="Q45" s="12" t="s">
        <v>3976</v>
      </c>
      <c r="R45" s="12" t="s">
        <v>3798</v>
      </c>
      <c r="S45" s="12"/>
      <c r="T45" s="12"/>
    </row>
    <row r="46" spans="1:20" ht="13.5" customHeight="1" x14ac:dyDescent="0.25">
      <c r="A46" s="11" t="s">
        <v>3977</v>
      </c>
      <c r="B46" s="11" t="s">
        <v>3136</v>
      </c>
      <c r="C46" s="11" t="s">
        <v>3853</v>
      </c>
      <c r="D46" s="11" t="s">
        <v>3978</v>
      </c>
      <c r="E46" s="11" t="s">
        <v>3794</v>
      </c>
      <c r="F46" s="11" t="s">
        <v>3610</v>
      </c>
      <c r="G46" s="11" t="s">
        <v>3651</v>
      </c>
      <c r="H46" s="11" t="s">
        <v>3979</v>
      </c>
      <c r="I46" s="11" t="s">
        <v>3614</v>
      </c>
      <c r="J46" s="11" t="s">
        <v>3980</v>
      </c>
      <c r="K46" s="12">
        <v>1</v>
      </c>
      <c r="L46" s="11" t="s">
        <v>3136</v>
      </c>
      <c r="M46" s="11" t="s">
        <v>3977</v>
      </c>
      <c r="N46" s="11" t="s">
        <v>209</v>
      </c>
      <c r="O46" s="12" t="s">
        <v>3605</v>
      </c>
      <c r="P46" s="12" t="s">
        <v>3804</v>
      </c>
      <c r="Q46" s="12" t="s">
        <v>3981</v>
      </c>
      <c r="R46" s="12" t="s">
        <v>3806</v>
      </c>
      <c r="S46" s="12"/>
      <c r="T46" s="12"/>
    </row>
    <row r="47" spans="1:20" ht="13.5" customHeight="1" x14ac:dyDescent="0.25">
      <c r="A47" s="11" t="s">
        <v>3982</v>
      </c>
      <c r="B47" s="11" t="s">
        <v>3142</v>
      </c>
      <c r="C47" s="11" t="s">
        <v>3853</v>
      </c>
      <c r="D47" s="11" t="s">
        <v>3983</v>
      </c>
      <c r="E47" s="11" t="s">
        <v>3875</v>
      </c>
      <c r="F47" s="11" t="s">
        <v>3610</v>
      </c>
      <c r="G47" s="11" t="s">
        <v>3632</v>
      </c>
      <c r="H47" s="11" t="s">
        <v>3984</v>
      </c>
      <c r="I47" s="11" t="s">
        <v>3628</v>
      </c>
      <c r="J47" s="11" t="s">
        <v>3985</v>
      </c>
      <c r="K47" s="12">
        <v>1</v>
      </c>
      <c r="L47" s="11" t="s">
        <v>3142</v>
      </c>
      <c r="M47" s="11" t="s">
        <v>3982</v>
      </c>
      <c r="N47" s="11" t="s">
        <v>209</v>
      </c>
      <c r="O47" s="12" t="s">
        <v>3627</v>
      </c>
      <c r="P47" s="12" t="s">
        <v>3804</v>
      </c>
      <c r="Q47" s="12" t="s">
        <v>3986</v>
      </c>
      <c r="R47" s="12" t="s">
        <v>3806</v>
      </c>
      <c r="S47" s="12"/>
      <c r="T47" s="12"/>
    </row>
    <row r="48" spans="1:20" ht="13.5" customHeight="1" x14ac:dyDescent="0.25">
      <c r="A48" s="11" t="s">
        <v>3987</v>
      </c>
      <c r="B48" s="11" t="s">
        <v>3147</v>
      </c>
      <c r="C48" s="11" t="s">
        <v>3853</v>
      </c>
      <c r="D48" s="11" t="s">
        <v>3983</v>
      </c>
      <c r="E48" s="11" t="s">
        <v>3929</v>
      </c>
      <c r="F48" s="11" t="s">
        <v>3610</v>
      </c>
      <c r="G48" s="11" t="s">
        <v>3661</v>
      </c>
      <c r="H48" s="11" t="s">
        <v>3812</v>
      </c>
      <c r="I48" s="11" t="s">
        <v>3608</v>
      </c>
      <c r="J48" s="11" t="s">
        <v>3988</v>
      </c>
      <c r="K48" s="12">
        <v>1</v>
      </c>
      <c r="L48" s="11" t="s">
        <v>3147</v>
      </c>
      <c r="M48" s="11" t="s">
        <v>3987</v>
      </c>
      <c r="N48" s="11" t="s">
        <v>209</v>
      </c>
      <c r="O48" s="12" t="s">
        <v>3932</v>
      </c>
      <c r="P48" s="12" t="s">
        <v>3814</v>
      </c>
      <c r="Q48" s="12"/>
      <c r="R48" s="12" t="s">
        <v>3806</v>
      </c>
      <c r="S48" s="12"/>
      <c r="T48" s="12"/>
    </row>
    <row r="49" spans="1:20" ht="13.5" customHeight="1" x14ac:dyDescent="0.25">
      <c r="A49" s="11" t="s">
        <v>3989</v>
      </c>
      <c r="B49" s="11" t="s">
        <v>3234</v>
      </c>
      <c r="C49" s="11" t="s">
        <v>3853</v>
      </c>
      <c r="D49" s="11" t="s">
        <v>3990</v>
      </c>
      <c r="E49" s="11" t="s">
        <v>3875</v>
      </c>
      <c r="F49" s="11" t="s">
        <v>3610</v>
      </c>
      <c r="G49" s="11" t="s">
        <v>3632</v>
      </c>
      <c r="H49" s="11" t="s">
        <v>3888</v>
      </c>
      <c r="I49" s="11" t="s">
        <v>3614</v>
      </c>
      <c r="J49" s="11" t="s">
        <v>3991</v>
      </c>
      <c r="K49" s="12">
        <v>1</v>
      </c>
      <c r="L49" s="11" t="s">
        <v>3234</v>
      </c>
      <c r="M49" s="11" t="s">
        <v>3989</v>
      </c>
      <c r="N49" s="11" t="s">
        <v>209</v>
      </c>
      <c r="O49" s="12" t="s">
        <v>3627</v>
      </c>
      <c r="P49" s="12" t="s">
        <v>3814</v>
      </c>
      <c r="Q49" s="12"/>
      <c r="R49" s="12" t="s">
        <v>3806</v>
      </c>
      <c r="S49" s="12"/>
      <c r="T49" s="12"/>
    </row>
    <row r="50" spans="1:20" ht="13.5" customHeight="1" x14ac:dyDescent="0.25">
      <c r="A50" s="11" t="s">
        <v>3992</v>
      </c>
      <c r="B50" s="11" t="s">
        <v>3237</v>
      </c>
      <c r="C50" s="11" t="s">
        <v>3853</v>
      </c>
      <c r="D50" s="11" t="s">
        <v>3816</v>
      </c>
      <c r="E50" s="11" t="s">
        <v>3801</v>
      </c>
      <c r="F50" s="11" t="s">
        <v>3610</v>
      </c>
      <c r="G50" s="11" t="s">
        <v>3993</v>
      </c>
      <c r="H50" s="11" t="s">
        <v>3812</v>
      </c>
      <c r="I50" s="11" t="s">
        <v>3649</v>
      </c>
      <c r="J50" s="11" t="s">
        <v>3994</v>
      </c>
      <c r="K50" s="12">
        <v>1</v>
      </c>
      <c r="L50" s="11" t="s">
        <v>3237</v>
      </c>
      <c r="M50" s="11" t="s">
        <v>3992</v>
      </c>
      <c r="N50" s="11" t="s">
        <v>209</v>
      </c>
      <c r="O50" s="12" t="s">
        <v>3609</v>
      </c>
      <c r="P50" s="12" t="s">
        <v>3814</v>
      </c>
      <c r="Q50" s="12"/>
      <c r="R50" s="12" t="s">
        <v>3806</v>
      </c>
      <c r="S50" s="12"/>
      <c r="T50" s="12"/>
    </row>
    <row r="51" spans="1:20" ht="13.5" customHeight="1" x14ac:dyDescent="0.25">
      <c r="A51" s="11" t="s">
        <v>3995</v>
      </c>
      <c r="B51" s="11" t="s">
        <v>3242</v>
      </c>
      <c r="C51" s="11" t="s">
        <v>3853</v>
      </c>
      <c r="D51" s="11" t="s">
        <v>3996</v>
      </c>
      <c r="E51" s="11" t="s">
        <v>3801</v>
      </c>
      <c r="F51" s="11" t="s">
        <v>3610</v>
      </c>
      <c r="G51" s="11" t="s">
        <v>3643</v>
      </c>
      <c r="H51" s="11" t="s">
        <v>3795</v>
      </c>
      <c r="I51" s="11" t="s">
        <v>3670</v>
      </c>
      <c r="J51" s="11" t="s">
        <v>3997</v>
      </c>
      <c r="K51" s="12">
        <v>1</v>
      </c>
      <c r="L51" s="11" t="s">
        <v>3242</v>
      </c>
      <c r="M51" s="11" t="s">
        <v>3995</v>
      </c>
      <c r="N51" s="11" t="s">
        <v>209</v>
      </c>
      <c r="O51" s="12" t="s">
        <v>3609</v>
      </c>
      <c r="P51" s="12" t="s">
        <v>3797</v>
      </c>
      <c r="Q51" s="12"/>
      <c r="R51" s="12" t="s">
        <v>3798</v>
      </c>
      <c r="S51" s="12"/>
      <c r="T51" s="12"/>
    </row>
    <row r="52" spans="1:20" ht="13.5" customHeight="1" x14ac:dyDescent="0.25">
      <c r="A52" s="11" t="s">
        <v>3998</v>
      </c>
      <c r="B52" s="11" t="s">
        <v>3248</v>
      </c>
      <c r="C52" s="11" t="s">
        <v>3853</v>
      </c>
      <c r="D52" s="11" t="s">
        <v>3099</v>
      </c>
      <c r="E52" s="11" t="s">
        <v>3875</v>
      </c>
      <c r="F52" s="11" t="s">
        <v>3610</v>
      </c>
      <c r="G52" s="11" t="s">
        <v>3643</v>
      </c>
      <c r="H52" s="11" t="s">
        <v>3795</v>
      </c>
      <c r="I52" s="11" t="s">
        <v>3649</v>
      </c>
      <c r="J52" s="11" t="s">
        <v>3999</v>
      </c>
      <c r="K52" s="12">
        <v>1</v>
      </c>
      <c r="L52" s="11" t="s">
        <v>3248</v>
      </c>
      <c r="M52" s="11" t="s">
        <v>3998</v>
      </c>
      <c r="N52" s="11" t="s">
        <v>209</v>
      </c>
      <c r="O52" s="12" t="s">
        <v>3627</v>
      </c>
      <c r="P52" s="12" t="s">
        <v>3797</v>
      </c>
      <c r="Q52" s="12"/>
      <c r="R52" s="12" t="s">
        <v>3806</v>
      </c>
      <c r="S52" s="12"/>
      <c r="T52" s="12"/>
    </row>
    <row r="53" spans="1:20" ht="13.5" customHeight="1" x14ac:dyDescent="0.25">
      <c r="A53" s="11" t="s">
        <v>4000</v>
      </c>
      <c r="B53" s="11" t="s">
        <v>3121</v>
      </c>
      <c r="C53" s="11" t="s">
        <v>3853</v>
      </c>
      <c r="D53" s="11" t="s">
        <v>378</v>
      </c>
      <c r="E53" s="11" t="s">
        <v>3875</v>
      </c>
      <c r="F53" s="11" t="s">
        <v>3606</v>
      </c>
      <c r="G53" s="11" t="s">
        <v>3632</v>
      </c>
      <c r="H53" s="11" t="s">
        <v>3795</v>
      </c>
      <c r="I53" s="11" t="s">
        <v>3670</v>
      </c>
      <c r="J53" s="11" t="s">
        <v>4001</v>
      </c>
      <c r="K53" s="12">
        <v>1</v>
      </c>
      <c r="L53" s="11" t="s">
        <v>3121</v>
      </c>
      <c r="M53" s="11" t="s">
        <v>4000</v>
      </c>
      <c r="N53" s="11" t="s">
        <v>209</v>
      </c>
      <c r="O53" s="12" t="s">
        <v>3627</v>
      </c>
      <c r="P53" s="12" t="s">
        <v>3797</v>
      </c>
      <c r="Q53" s="12"/>
      <c r="R53" s="12" t="s">
        <v>3798</v>
      </c>
      <c r="S53" s="12"/>
      <c r="T53" s="12"/>
    </row>
    <row r="54" spans="1:20" ht="13.5" customHeight="1" x14ac:dyDescent="0.25">
      <c r="A54" s="11" t="s">
        <v>4002</v>
      </c>
      <c r="B54" s="11" t="s">
        <v>3125</v>
      </c>
      <c r="C54" s="11" t="s">
        <v>3853</v>
      </c>
      <c r="D54" s="11" t="s">
        <v>378</v>
      </c>
      <c r="E54" s="11" t="s">
        <v>3801</v>
      </c>
      <c r="F54" s="11" t="s">
        <v>3606</v>
      </c>
      <c r="G54" s="11" t="s">
        <v>3661</v>
      </c>
      <c r="H54" s="11" t="s">
        <v>3812</v>
      </c>
      <c r="I54" s="11" t="s">
        <v>3670</v>
      </c>
      <c r="J54" s="11" t="s">
        <v>4003</v>
      </c>
      <c r="K54" s="12">
        <v>1</v>
      </c>
      <c r="L54" s="11" t="s">
        <v>3125</v>
      </c>
      <c r="M54" s="11" t="s">
        <v>4002</v>
      </c>
      <c r="N54" s="11" t="s">
        <v>209</v>
      </c>
      <c r="O54" s="12" t="s">
        <v>3609</v>
      </c>
      <c r="P54" s="12" t="s">
        <v>3814</v>
      </c>
      <c r="Q54" s="12"/>
      <c r="R54" s="12" t="s">
        <v>3798</v>
      </c>
      <c r="S54" s="12"/>
      <c r="T54" s="12"/>
    </row>
    <row r="55" spans="1:20" ht="13.5" customHeight="1" x14ac:dyDescent="0.25">
      <c r="A55" s="11" t="s">
        <v>4004</v>
      </c>
      <c r="B55" s="11" t="s">
        <v>3128</v>
      </c>
      <c r="C55" s="11" t="s">
        <v>3853</v>
      </c>
      <c r="D55" s="11" t="s">
        <v>378</v>
      </c>
      <c r="E55" s="11" t="s">
        <v>3801</v>
      </c>
      <c r="F55" s="11" t="s">
        <v>3606</v>
      </c>
      <c r="G55" s="11" t="s">
        <v>3661</v>
      </c>
      <c r="H55" s="11" t="s">
        <v>3795</v>
      </c>
      <c r="I55" s="11" t="s">
        <v>3670</v>
      </c>
      <c r="J55" s="11" t="s">
        <v>4005</v>
      </c>
      <c r="K55" s="12">
        <v>1</v>
      </c>
      <c r="L55" s="11" t="s">
        <v>3128</v>
      </c>
      <c r="M55" s="11" t="s">
        <v>4004</v>
      </c>
      <c r="N55" s="11" t="s">
        <v>209</v>
      </c>
      <c r="O55" s="12" t="s">
        <v>3609</v>
      </c>
      <c r="P55" s="12" t="s">
        <v>3797</v>
      </c>
      <c r="Q55" s="12"/>
      <c r="R55" s="12" t="s">
        <v>3798</v>
      </c>
      <c r="S55" s="12"/>
      <c r="T55" s="12"/>
    </row>
    <row r="56" spans="1:20" ht="13.5" customHeight="1" x14ac:dyDescent="0.25">
      <c r="A56" s="11" t="s">
        <v>4006</v>
      </c>
      <c r="B56" s="11" t="s">
        <v>3131</v>
      </c>
      <c r="C56" s="11" t="s">
        <v>3853</v>
      </c>
      <c r="D56" s="11" t="s">
        <v>378</v>
      </c>
      <c r="E56" s="11" t="s">
        <v>3801</v>
      </c>
      <c r="F56" s="11" t="s">
        <v>3606</v>
      </c>
      <c r="G56" s="11" t="s">
        <v>3661</v>
      </c>
      <c r="H56" s="11" t="s">
        <v>3795</v>
      </c>
      <c r="I56" s="11" t="s">
        <v>3670</v>
      </c>
      <c r="J56" s="11" t="s">
        <v>4007</v>
      </c>
      <c r="K56" s="12">
        <v>1</v>
      </c>
      <c r="L56" s="11" t="s">
        <v>3131</v>
      </c>
      <c r="M56" s="11" t="s">
        <v>4006</v>
      </c>
      <c r="N56" s="11" t="s">
        <v>209</v>
      </c>
      <c r="O56" s="12" t="s">
        <v>3609</v>
      </c>
      <c r="P56" s="12" t="s">
        <v>3797</v>
      </c>
      <c r="Q56" s="12"/>
      <c r="R56" s="12" t="s">
        <v>3798</v>
      </c>
      <c r="S56" s="12"/>
      <c r="T56" s="12"/>
    </row>
    <row r="57" spans="1:20" ht="13.5" customHeight="1" x14ac:dyDescent="0.25">
      <c r="A57" s="11" t="s">
        <v>4008</v>
      </c>
      <c r="B57" s="11" t="s">
        <v>3137</v>
      </c>
      <c r="C57" s="11" t="s">
        <v>3853</v>
      </c>
      <c r="D57" s="11" t="s">
        <v>378</v>
      </c>
      <c r="E57" s="11" t="s">
        <v>3801</v>
      </c>
      <c r="F57" s="11" t="s">
        <v>3606</v>
      </c>
      <c r="G57" s="11" t="s">
        <v>3661</v>
      </c>
      <c r="H57" s="11" t="s">
        <v>3795</v>
      </c>
      <c r="I57" s="11" t="s">
        <v>3670</v>
      </c>
      <c r="J57" s="11" t="s">
        <v>4009</v>
      </c>
      <c r="K57" s="12">
        <v>1</v>
      </c>
      <c r="L57" s="11" t="s">
        <v>3137</v>
      </c>
      <c r="M57" s="11" t="s">
        <v>4008</v>
      </c>
      <c r="N57" s="11" t="s">
        <v>209</v>
      </c>
      <c r="O57" s="12" t="s">
        <v>3609</v>
      </c>
      <c r="P57" s="12" t="s">
        <v>3797</v>
      </c>
      <c r="Q57" s="12"/>
      <c r="R57" s="12" t="s">
        <v>3798</v>
      </c>
      <c r="S57" s="12"/>
      <c r="T57" s="12"/>
    </row>
    <row r="58" spans="1:20" ht="13.5" customHeight="1" x14ac:dyDescent="0.25">
      <c r="A58" s="11" t="s">
        <v>4010</v>
      </c>
      <c r="B58" s="11" t="s">
        <v>3148</v>
      </c>
      <c r="C58" s="11" t="s">
        <v>3853</v>
      </c>
      <c r="D58" s="11" t="s">
        <v>4011</v>
      </c>
      <c r="E58" s="11" t="s">
        <v>3827</v>
      </c>
      <c r="F58" s="11" t="s">
        <v>3610</v>
      </c>
      <c r="G58" s="11" t="s">
        <v>3651</v>
      </c>
      <c r="H58" s="11" t="s">
        <v>4012</v>
      </c>
      <c r="I58" s="11" t="s">
        <v>3668</v>
      </c>
      <c r="J58" s="11" t="s">
        <v>4013</v>
      </c>
      <c r="K58" s="12">
        <v>1</v>
      </c>
      <c r="L58" s="11" t="s">
        <v>3148</v>
      </c>
      <c r="M58" s="11" t="s">
        <v>4010</v>
      </c>
      <c r="N58" s="11" t="s">
        <v>209</v>
      </c>
      <c r="O58" s="12" t="s">
        <v>3613</v>
      </c>
      <c r="P58" s="12" t="s">
        <v>3804</v>
      </c>
      <c r="Q58" s="12" t="s">
        <v>4014</v>
      </c>
      <c r="R58" s="12" t="s">
        <v>3798</v>
      </c>
      <c r="S58" s="12"/>
      <c r="T58" s="12"/>
    </row>
    <row r="59" spans="1:20" ht="13.5" customHeight="1" x14ac:dyDescent="0.25">
      <c r="A59" s="11" t="s">
        <v>4015</v>
      </c>
      <c r="B59" s="11" t="s">
        <v>3153</v>
      </c>
      <c r="C59" s="11" t="s">
        <v>3853</v>
      </c>
      <c r="D59" s="11" t="s">
        <v>3819</v>
      </c>
      <c r="E59" s="11" t="s">
        <v>3875</v>
      </c>
      <c r="F59" s="11" t="s">
        <v>3610</v>
      </c>
      <c r="G59" s="11" t="s">
        <v>3632</v>
      </c>
      <c r="H59" s="11" t="s">
        <v>4016</v>
      </c>
      <c r="I59" s="11" t="s">
        <v>3670</v>
      </c>
      <c r="J59" s="11" t="s">
        <v>4017</v>
      </c>
      <c r="K59" s="12">
        <v>1</v>
      </c>
      <c r="L59" s="11" t="s">
        <v>3153</v>
      </c>
      <c r="M59" s="11" t="s">
        <v>4015</v>
      </c>
      <c r="N59" s="11" t="s">
        <v>209</v>
      </c>
      <c r="O59" s="12" t="s">
        <v>3627</v>
      </c>
      <c r="P59" s="12" t="s">
        <v>3804</v>
      </c>
      <c r="Q59" s="12" t="s">
        <v>4018</v>
      </c>
      <c r="R59" s="12" t="s">
        <v>3798</v>
      </c>
      <c r="S59" s="12"/>
      <c r="T59" s="12"/>
    </row>
    <row r="60" spans="1:20" ht="13.5" customHeight="1" x14ac:dyDescent="0.25">
      <c r="A60" s="11" t="s">
        <v>4019</v>
      </c>
      <c r="B60" s="11" t="s">
        <v>3158</v>
      </c>
      <c r="C60" s="11" t="s">
        <v>3853</v>
      </c>
      <c r="D60" s="11" t="s">
        <v>3819</v>
      </c>
      <c r="E60" s="11" t="s">
        <v>3875</v>
      </c>
      <c r="F60" s="11" t="s">
        <v>3610</v>
      </c>
      <c r="G60" s="11" t="s">
        <v>3643</v>
      </c>
      <c r="H60" s="11" t="s">
        <v>3795</v>
      </c>
      <c r="I60" s="11" t="s">
        <v>3622</v>
      </c>
      <c r="J60" s="11" t="s">
        <v>4020</v>
      </c>
      <c r="K60" s="12">
        <v>1</v>
      </c>
      <c r="L60" s="11" t="s">
        <v>3158</v>
      </c>
      <c r="M60" s="11" t="s">
        <v>4019</v>
      </c>
      <c r="N60" s="11" t="s">
        <v>209</v>
      </c>
      <c r="O60" s="12" t="s">
        <v>3627</v>
      </c>
      <c r="P60" s="12" t="s">
        <v>3797</v>
      </c>
      <c r="Q60" s="12"/>
      <c r="R60" s="12" t="s">
        <v>3806</v>
      </c>
      <c r="S60" s="12"/>
      <c r="T60" s="12"/>
    </row>
    <row r="61" spans="1:20" ht="13.5" customHeight="1" x14ac:dyDescent="0.25">
      <c r="A61" s="11" t="s">
        <v>4021</v>
      </c>
      <c r="B61" s="11" t="s">
        <v>3162</v>
      </c>
      <c r="C61" s="11" t="s">
        <v>3853</v>
      </c>
      <c r="D61" s="11" t="s">
        <v>3819</v>
      </c>
      <c r="E61" s="11" t="s">
        <v>3842</v>
      </c>
      <c r="F61" s="11" t="s">
        <v>3610</v>
      </c>
      <c r="G61" s="11" t="s">
        <v>3661</v>
      </c>
      <c r="H61" s="11" t="s">
        <v>3812</v>
      </c>
      <c r="I61" s="11" t="s">
        <v>3668</v>
      </c>
      <c r="J61" s="11" t="s">
        <v>4022</v>
      </c>
      <c r="K61" s="12">
        <v>1</v>
      </c>
      <c r="L61" s="11" t="s">
        <v>3162</v>
      </c>
      <c r="M61" s="11" t="s">
        <v>4021</v>
      </c>
      <c r="N61" s="11" t="s">
        <v>209</v>
      </c>
      <c r="O61" s="12" t="s">
        <v>3620</v>
      </c>
      <c r="P61" s="12" t="s">
        <v>3814</v>
      </c>
      <c r="Q61" s="12"/>
      <c r="R61" s="12" t="s">
        <v>3798</v>
      </c>
      <c r="S61" s="12"/>
      <c r="T61" s="12"/>
    </row>
    <row r="62" spans="1:20" ht="13.5" customHeight="1" x14ac:dyDescent="0.25">
      <c r="A62" s="11" t="s">
        <v>4023</v>
      </c>
      <c r="B62" s="11" t="s">
        <v>3166</v>
      </c>
      <c r="C62" s="11" t="s">
        <v>3853</v>
      </c>
      <c r="D62" s="11" t="s">
        <v>3819</v>
      </c>
      <c r="E62" s="11" t="s">
        <v>3827</v>
      </c>
      <c r="F62" s="11" t="s">
        <v>3606</v>
      </c>
      <c r="G62" s="11" t="s">
        <v>3643</v>
      </c>
      <c r="H62" s="11" t="s">
        <v>4024</v>
      </c>
      <c r="I62" s="11" t="s">
        <v>3668</v>
      </c>
      <c r="J62" s="11" t="s">
        <v>4025</v>
      </c>
      <c r="K62" s="12">
        <v>1</v>
      </c>
      <c r="L62" s="11" t="s">
        <v>3166</v>
      </c>
      <c r="M62" s="11" t="s">
        <v>4023</v>
      </c>
      <c r="N62" s="11" t="s">
        <v>209</v>
      </c>
      <c r="O62" s="12" t="s">
        <v>3613</v>
      </c>
      <c r="P62" s="12" t="s">
        <v>3804</v>
      </c>
      <c r="Q62" s="12" t="s">
        <v>4026</v>
      </c>
      <c r="R62" s="12" t="s">
        <v>3798</v>
      </c>
      <c r="S62" s="12"/>
      <c r="T62" s="12"/>
    </row>
    <row r="63" spans="1:20" ht="13.5" customHeight="1" x14ac:dyDescent="0.25">
      <c r="A63" s="11" t="s">
        <v>4027</v>
      </c>
      <c r="B63" s="11" t="s">
        <v>3152</v>
      </c>
      <c r="C63" s="11" t="s">
        <v>3853</v>
      </c>
      <c r="D63" s="11" t="s">
        <v>4028</v>
      </c>
      <c r="E63" s="11" t="s">
        <v>3929</v>
      </c>
      <c r="F63" s="11" t="s">
        <v>3610</v>
      </c>
      <c r="G63" s="11" t="s">
        <v>3661</v>
      </c>
      <c r="H63" s="11" t="s">
        <v>4029</v>
      </c>
      <c r="I63" s="11" t="s">
        <v>3668</v>
      </c>
      <c r="J63" s="11" t="s">
        <v>4030</v>
      </c>
      <c r="K63" s="12">
        <v>1</v>
      </c>
      <c r="L63" s="11" t="s">
        <v>3152</v>
      </c>
      <c r="M63" s="11" t="s">
        <v>4027</v>
      </c>
      <c r="N63" s="11" t="s">
        <v>209</v>
      </c>
      <c r="O63" s="12" t="s">
        <v>3932</v>
      </c>
      <c r="P63" s="12" t="s">
        <v>3804</v>
      </c>
      <c r="Q63" s="12" t="s">
        <v>4031</v>
      </c>
      <c r="R63" s="12" t="s">
        <v>3798</v>
      </c>
      <c r="S63" s="12"/>
      <c r="T63" s="12"/>
    </row>
    <row r="64" spans="1:20" ht="13.5" customHeight="1" x14ac:dyDescent="0.25">
      <c r="A64" s="11" t="s">
        <v>4032</v>
      </c>
      <c r="B64" s="11" t="s">
        <v>3174</v>
      </c>
      <c r="C64" s="11" t="s">
        <v>3853</v>
      </c>
      <c r="D64" s="11" t="s">
        <v>4033</v>
      </c>
      <c r="E64" s="11" t="s">
        <v>4034</v>
      </c>
      <c r="F64" s="11" t="s">
        <v>3610</v>
      </c>
      <c r="G64" s="11" t="s">
        <v>3611</v>
      </c>
      <c r="H64" s="11" t="s">
        <v>3812</v>
      </c>
      <c r="I64" s="11" t="s">
        <v>3649</v>
      </c>
      <c r="J64" s="11" t="s">
        <v>4035</v>
      </c>
      <c r="K64" s="12">
        <v>1</v>
      </c>
      <c r="L64" s="11" t="s">
        <v>3174</v>
      </c>
      <c r="M64" s="11" t="s">
        <v>4032</v>
      </c>
      <c r="N64" s="11" t="s">
        <v>209</v>
      </c>
      <c r="O64" s="12" t="s">
        <v>4036</v>
      </c>
      <c r="P64" s="12" t="s">
        <v>3814</v>
      </c>
      <c r="Q64" s="12"/>
      <c r="R64" s="12" t="s">
        <v>3806</v>
      </c>
      <c r="S64" s="12"/>
      <c r="T64" s="12"/>
    </row>
    <row r="65" spans="1:20" ht="13.5" customHeight="1" x14ac:dyDescent="0.25">
      <c r="A65" s="11" t="s">
        <v>4037</v>
      </c>
      <c r="B65" s="11" t="s">
        <v>3194</v>
      </c>
      <c r="C65" s="11" t="s">
        <v>3853</v>
      </c>
      <c r="D65" s="11" t="s">
        <v>4038</v>
      </c>
      <c r="E65" s="11" t="s">
        <v>3794</v>
      </c>
      <c r="F65" s="11" t="s">
        <v>3610</v>
      </c>
      <c r="G65" s="11" t="s">
        <v>3632</v>
      </c>
      <c r="H65" s="11" t="s">
        <v>4039</v>
      </c>
      <c r="I65" s="11" t="s">
        <v>3649</v>
      </c>
      <c r="J65" s="11" t="s">
        <v>4040</v>
      </c>
      <c r="K65" s="12">
        <v>1</v>
      </c>
      <c r="L65" s="11" t="s">
        <v>3194</v>
      </c>
      <c r="M65" s="11" t="s">
        <v>4037</v>
      </c>
      <c r="N65" s="11" t="s">
        <v>209</v>
      </c>
      <c r="O65" s="12" t="s">
        <v>3605</v>
      </c>
      <c r="P65" s="12" t="s">
        <v>3804</v>
      </c>
      <c r="Q65" s="12" t="s">
        <v>4041</v>
      </c>
      <c r="R65" s="12" t="s">
        <v>3806</v>
      </c>
      <c r="S65" s="12"/>
      <c r="T65" s="12"/>
    </row>
    <row r="66" spans="1:20" ht="13.5" customHeight="1" x14ac:dyDescent="0.25">
      <c r="A66" s="11" t="s">
        <v>4042</v>
      </c>
      <c r="B66" s="11" t="s">
        <v>3198</v>
      </c>
      <c r="C66" s="11" t="s">
        <v>3853</v>
      </c>
      <c r="D66" s="11" t="s">
        <v>357</v>
      </c>
      <c r="E66" s="11" t="s">
        <v>3801</v>
      </c>
      <c r="F66" s="11" t="s">
        <v>3610</v>
      </c>
      <c r="G66" s="11" t="s">
        <v>3615</v>
      </c>
      <c r="H66" s="11" t="s">
        <v>3812</v>
      </c>
      <c r="I66" s="11" t="s">
        <v>3622</v>
      </c>
      <c r="J66" s="11" t="s">
        <v>4043</v>
      </c>
      <c r="K66" s="12">
        <v>1</v>
      </c>
      <c r="L66" s="11" t="s">
        <v>3198</v>
      </c>
      <c r="M66" s="11" t="s">
        <v>4042</v>
      </c>
      <c r="N66" s="11" t="s">
        <v>209</v>
      </c>
      <c r="O66" s="12" t="s">
        <v>3609</v>
      </c>
      <c r="P66" s="12" t="s">
        <v>3814</v>
      </c>
      <c r="Q66" s="12"/>
      <c r="R66" s="12" t="s">
        <v>3806</v>
      </c>
      <c r="S66" s="12"/>
      <c r="T66" s="12"/>
    </row>
    <row r="67" spans="1:20" ht="13.5" customHeight="1" x14ac:dyDescent="0.25">
      <c r="A67" s="11" t="s">
        <v>4044</v>
      </c>
      <c r="B67" s="11" t="s">
        <v>3201</v>
      </c>
      <c r="C67" s="11" t="s">
        <v>3853</v>
      </c>
      <c r="D67" s="11" t="s">
        <v>357</v>
      </c>
      <c r="E67" s="11" t="s">
        <v>3832</v>
      </c>
      <c r="F67" s="11" t="s">
        <v>3610</v>
      </c>
      <c r="G67" s="11" t="s">
        <v>3651</v>
      </c>
      <c r="H67" s="11" t="s">
        <v>3812</v>
      </c>
      <c r="I67" s="11" t="s">
        <v>3649</v>
      </c>
      <c r="J67" s="11" t="s">
        <v>4045</v>
      </c>
      <c r="K67" s="12">
        <v>1</v>
      </c>
      <c r="L67" s="11" t="s">
        <v>3201</v>
      </c>
      <c r="M67" s="11" t="s">
        <v>4044</v>
      </c>
      <c r="N67" s="11" t="s">
        <v>209</v>
      </c>
      <c r="O67" s="12" t="s">
        <v>3617</v>
      </c>
      <c r="P67" s="12" t="s">
        <v>3814</v>
      </c>
      <c r="Q67" s="12"/>
      <c r="R67" s="12" t="s">
        <v>3806</v>
      </c>
      <c r="S67" s="12"/>
      <c r="T67" s="12"/>
    </row>
    <row r="68" spans="1:20" ht="13.5" customHeight="1" x14ac:dyDescent="0.25">
      <c r="A68" s="11" t="s">
        <v>4046</v>
      </c>
      <c r="B68" s="11" t="s">
        <v>3206</v>
      </c>
      <c r="C68" s="11" t="s">
        <v>3853</v>
      </c>
      <c r="D68" s="11" t="s">
        <v>357</v>
      </c>
      <c r="E68" s="11" t="s">
        <v>3827</v>
      </c>
      <c r="F68" s="11" t="s">
        <v>3606</v>
      </c>
      <c r="G68" s="11" t="s">
        <v>3632</v>
      </c>
      <c r="H68" s="11" t="s">
        <v>4047</v>
      </c>
      <c r="I68" s="11" t="s">
        <v>3618</v>
      </c>
      <c r="J68" s="11" t="s">
        <v>4048</v>
      </c>
      <c r="K68" s="12">
        <v>1</v>
      </c>
      <c r="L68" s="11" t="s">
        <v>3206</v>
      </c>
      <c r="M68" s="11" t="s">
        <v>4046</v>
      </c>
      <c r="N68" s="11" t="s">
        <v>209</v>
      </c>
      <c r="O68" s="12" t="s">
        <v>3613</v>
      </c>
      <c r="P68" s="12" t="s">
        <v>3804</v>
      </c>
      <c r="Q68" s="12" t="s">
        <v>4049</v>
      </c>
      <c r="R68" s="12" t="s">
        <v>3806</v>
      </c>
      <c r="S68" s="12"/>
      <c r="T68" s="12"/>
    </row>
    <row r="69" spans="1:20" ht="13.5" customHeight="1" x14ac:dyDescent="0.25">
      <c r="A69" s="11" t="s">
        <v>4050</v>
      </c>
      <c r="B69" s="11" t="s">
        <v>3361</v>
      </c>
      <c r="C69" s="11" t="s">
        <v>3853</v>
      </c>
      <c r="D69" s="11" t="s">
        <v>459</v>
      </c>
      <c r="E69" s="11" t="s">
        <v>3922</v>
      </c>
      <c r="F69" s="11" t="s">
        <v>3614</v>
      </c>
      <c r="G69" s="11" t="s">
        <v>3611</v>
      </c>
      <c r="H69" s="11" t="s">
        <v>4051</v>
      </c>
      <c r="I69" s="11" t="s">
        <v>3649</v>
      </c>
      <c r="J69" s="11" t="s">
        <v>4052</v>
      </c>
      <c r="K69" s="12">
        <v>1</v>
      </c>
      <c r="L69" s="11" t="s">
        <v>3361</v>
      </c>
      <c r="M69" s="11" t="s">
        <v>4050</v>
      </c>
      <c r="N69" s="11" t="s">
        <v>209</v>
      </c>
      <c r="O69" s="12" t="s">
        <v>3925</v>
      </c>
      <c r="P69" s="12" t="s">
        <v>3804</v>
      </c>
      <c r="Q69" s="12" t="s">
        <v>4053</v>
      </c>
      <c r="R69" s="12" t="s">
        <v>3806</v>
      </c>
      <c r="S69" s="12"/>
      <c r="T69" s="12"/>
    </row>
    <row r="70" spans="1:20" ht="13.5" customHeight="1" x14ac:dyDescent="0.25">
      <c r="A70" s="11" t="s">
        <v>4054</v>
      </c>
      <c r="B70" s="11" t="s">
        <v>3365</v>
      </c>
      <c r="C70" s="11" t="s">
        <v>3853</v>
      </c>
      <c r="D70" s="11" t="s">
        <v>459</v>
      </c>
      <c r="E70" s="11" t="s">
        <v>3848</v>
      </c>
      <c r="F70" s="11" t="s">
        <v>3610</v>
      </c>
      <c r="G70" s="11" t="s">
        <v>3643</v>
      </c>
      <c r="H70" s="11" t="s">
        <v>4055</v>
      </c>
      <c r="I70" s="11" t="s">
        <v>3618</v>
      </c>
      <c r="J70" s="11" t="s">
        <v>4056</v>
      </c>
      <c r="K70" s="12">
        <v>1</v>
      </c>
      <c r="L70" s="11" t="s">
        <v>3365</v>
      </c>
      <c r="M70" s="11" t="s">
        <v>4054</v>
      </c>
      <c r="N70" s="11" t="s">
        <v>209</v>
      </c>
      <c r="O70" s="12" t="s">
        <v>3623</v>
      </c>
      <c r="P70" s="12" t="s">
        <v>3804</v>
      </c>
      <c r="Q70" s="12" t="s">
        <v>4057</v>
      </c>
      <c r="R70" s="12" t="s">
        <v>3806</v>
      </c>
      <c r="S70" s="12"/>
      <c r="T70" s="12"/>
    </row>
    <row r="71" spans="1:20" ht="13.5" customHeight="1" x14ac:dyDescent="0.25">
      <c r="A71" s="11" t="s">
        <v>4058</v>
      </c>
      <c r="B71" s="11" t="s">
        <v>3370</v>
      </c>
      <c r="C71" s="11" t="s">
        <v>3853</v>
      </c>
      <c r="D71" s="11" t="s">
        <v>459</v>
      </c>
      <c r="E71" s="11" t="s">
        <v>3922</v>
      </c>
      <c r="F71" s="11" t="s">
        <v>3610</v>
      </c>
      <c r="G71" s="11" t="s">
        <v>3632</v>
      </c>
      <c r="H71" s="11" t="s">
        <v>4059</v>
      </c>
      <c r="I71" s="11" t="s">
        <v>3614</v>
      </c>
      <c r="J71" s="11" t="s">
        <v>4060</v>
      </c>
      <c r="K71" s="12">
        <v>1</v>
      </c>
      <c r="L71" s="11" t="s">
        <v>3370</v>
      </c>
      <c r="M71" s="11" t="s">
        <v>4058</v>
      </c>
      <c r="N71" s="11" t="s">
        <v>209</v>
      </c>
      <c r="O71" s="12" t="s">
        <v>3925</v>
      </c>
      <c r="P71" s="12" t="s">
        <v>3804</v>
      </c>
      <c r="Q71" s="12" t="s">
        <v>4061</v>
      </c>
      <c r="R71" s="12" t="s">
        <v>3806</v>
      </c>
      <c r="S71" s="12"/>
      <c r="T71" s="12"/>
    </row>
    <row r="72" spans="1:20" ht="13.5" customHeight="1" x14ac:dyDescent="0.25">
      <c r="A72" s="11" t="s">
        <v>4062</v>
      </c>
      <c r="B72" s="11" t="s">
        <v>3169</v>
      </c>
      <c r="C72" s="11" t="s">
        <v>3853</v>
      </c>
      <c r="D72" s="11" t="s">
        <v>4063</v>
      </c>
      <c r="E72" s="11" t="s">
        <v>3848</v>
      </c>
      <c r="F72" s="11" t="s">
        <v>3610</v>
      </c>
      <c r="G72" s="11" t="s">
        <v>3615</v>
      </c>
      <c r="H72" s="11" t="s">
        <v>3812</v>
      </c>
      <c r="I72" s="11" t="s">
        <v>3678</v>
      </c>
      <c r="J72" s="11" t="s">
        <v>4064</v>
      </c>
      <c r="K72" s="12">
        <v>1</v>
      </c>
      <c r="L72" s="11" t="s">
        <v>3169</v>
      </c>
      <c r="M72" s="11" t="s">
        <v>4062</v>
      </c>
      <c r="N72" s="11" t="s">
        <v>209</v>
      </c>
      <c r="O72" s="12" t="s">
        <v>3623</v>
      </c>
      <c r="P72" s="12" t="s">
        <v>3814</v>
      </c>
      <c r="Q72" s="12"/>
      <c r="R72" s="12" t="s">
        <v>3798</v>
      </c>
      <c r="S72" s="12"/>
      <c r="T72" s="12"/>
    </row>
    <row r="73" spans="1:20" ht="13.5" customHeight="1" x14ac:dyDescent="0.25">
      <c r="A73" s="11" t="s">
        <v>4065</v>
      </c>
      <c r="B73" s="11" t="s">
        <v>3173</v>
      </c>
      <c r="C73" s="11" t="s">
        <v>3853</v>
      </c>
      <c r="D73" s="11" t="s">
        <v>4063</v>
      </c>
      <c r="E73" s="11" t="s">
        <v>3794</v>
      </c>
      <c r="F73" s="11" t="s">
        <v>3610</v>
      </c>
      <c r="G73" s="11" t="s">
        <v>3651</v>
      </c>
      <c r="H73" s="11" t="s">
        <v>4066</v>
      </c>
      <c r="I73" s="11" t="s">
        <v>3618</v>
      </c>
      <c r="J73" s="11" t="s">
        <v>4067</v>
      </c>
      <c r="K73" s="12">
        <v>1</v>
      </c>
      <c r="L73" s="11" t="s">
        <v>3173</v>
      </c>
      <c r="M73" s="11" t="s">
        <v>4065</v>
      </c>
      <c r="N73" s="11" t="s">
        <v>209</v>
      </c>
      <c r="O73" s="12" t="s">
        <v>3605</v>
      </c>
      <c r="P73" s="12" t="s">
        <v>3804</v>
      </c>
      <c r="Q73" s="12" t="s">
        <v>4068</v>
      </c>
      <c r="R73" s="12" t="s">
        <v>3806</v>
      </c>
      <c r="S73" s="12"/>
      <c r="T73" s="12"/>
    </row>
    <row r="74" spans="1:20" ht="13.5" customHeight="1" x14ac:dyDescent="0.25">
      <c r="A74" s="11" t="s">
        <v>4069</v>
      </c>
      <c r="B74" s="11" t="s">
        <v>3184</v>
      </c>
      <c r="C74" s="11" t="s">
        <v>3853</v>
      </c>
      <c r="D74" s="11" t="s">
        <v>3841</v>
      </c>
      <c r="E74" s="11" t="s">
        <v>3794</v>
      </c>
      <c r="F74" s="11" t="s">
        <v>3610</v>
      </c>
      <c r="G74" s="11" t="s">
        <v>3651</v>
      </c>
      <c r="H74" s="11" t="s">
        <v>4070</v>
      </c>
      <c r="I74" s="11" t="s">
        <v>3649</v>
      </c>
      <c r="J74" s="11" t="s">
        <v>4071</v>
      </c>
      <c r="K74" s="12">
        <v>1</v>
      </c>
      <c r="L74" s="11" t="s">
        <v>3184</v>
      </c>
      <c r="M74" s="11" t="s">
        <v>4069</v>
      </c>
      <c r="N74" s="11" t="s">
        <v>209</v>
      </c>
      <c r="O74" s="12" t="s">
        <v>3605</v>
      </c>
      <c r="P74" s="12" t="s">
        <v>3804</v>
      </c>
      <c r="Q74" s="12" t="s">
        <v>4072</v>
      </c>
      <c r="R74" s="12" t="s">
        <v>3806</v>
      </c>
      <c r="S74" s="12"/>
      <c r="T74" s="12"/>
    </row>
    <row r="75" spans="1:20" ht="13.5" customHeight="1" x14ac:dyDescent="0.25">
      <c r="A75" s="11" t="s">
        <v>4073</v>
      </c>
      <c r="B75" s="11" t="s">
        <v>3318</v>
      </c>
      <c r="C75" s="11" t="s">
        <v>3853</v>
      </c>
      <c r="D75" s="11" t="s">
        <v>405</v>
      </c>
      <c r="E75" s="11" t="s">
        <v>3848</v>
      </c>
      <c r="F75" s="11" t="s">
        <v>3610</v>
      </c>
      <c r="G75" s="11" t="s">
        <v>3645</v>
      </c>
      <c r="H75" s="11" t="s">
        <v>3812</v>
      </c>
      <c r="I75" s="11" t="s">
        <v>3670</v>
      </c>
      <c r="J75" s="11" t="s">
        <v>4074</v>
      </c>
      <c r="K75" s="12">
        <v>1</v>
      </c>
      <c r="L75" s="11" t="s">
        <v>3318</v>
      </c>
      <c r="M75" s="11" t="s">
        <v>4073</v>
      </c>
      <c r="N75" s="11" t="s">
        <v>209</v>
      </c>
      <c r="O75" s="12" t="s">
        <v>3623</v>
      </c>
      <c r="P75" s="12" t="s">
        <v>3814</v>
      </c>
      <c r="Q75" s="12"/>
      <c r="R75" s="12" t="s">
        <v>3798</v>
      </c>
      <c r="S75" s="12"/>
      <c r="T75" s="12"/>
    </row>
    <row r="76" spans="1:20" ht="13.5" customHeight="1" x14ac:dyDescent="0.25">
      <c r="A76" s="11" t="s">
        <v>4075</v>
      </c>
      <c r="B76" s="11" t="s">
        <v>3251</v>
      </c>
      <c r="C76" s="11" t="s">
        <v>4076</v>
      </c>
      <c r="D76" s="11" t="s">
        <v>3800</v>
      </c>
      <c r="E76" s="11" t="s">
        <v>3794</v>
      </c>
      <c r="F76" s="11" t="s">
        <v>3610</v>
      </c>
      <c r="G76" s="11" t="s">
        <v>3619</v>
      </c>
      <c r="H76" s="11" t="s">
        <v>3808</v>
      </c>
      <c r="I76" s="11" t="s">
        <v>3649</v>
      </c>
      <c r="J76" s="11" t="s">
        <v>4077</v>
      </c>
      <c r="K76" s="12">
        <v>1</v>
      </c>
      <c r="L76" s="11" t="s">
        <v>3251</v>
      </c>
      <c r="M76" s="11" t="s">
        <v>4075</v>
      </c>
      <c r="N76" s="11" t="s">
        <v>209</v>
      </c>
      <c r="O76" s="12" t="s">
        <v>3605</v>
      </c>
      <c r="P76" s="12" t="s">
        <v>3810</v>
      </c>
      <c r="Q76" s="12"/>
      <c r="R76" s="12" t="s">
        <v>3806</v>
      </c>
      <c r="S76" s="12"/>
      <c r="T76" s="12"/>
    </row>
    <row r="77" spans="1:20" ht="13.5" customHeight="1" x14ac:dyDescent="0.25">
      <c r="A77" s="11" t="s">
        <v>4078</v>
      </c>
      <c r="B77" s="11" t="s">
        <v>3272</v>
      </c>
      <c r="C77" s="11" t="s">
        <v>4076</v>
      </c>
      <c r="D77" s="11" t="s">
        <v>3800</v>
      </c>
      <c r="E77" s="11" t="s">
        <v>3801</v>
      </c>
      <c r="F77" s="11" t="s">
        <v>3610</v>
      </c>
      <c r="G77" s="11" t="s">
        <v>3632</v>
      </c>
      <c r="H77" s="11" t="s">
        <v>3802</v>
      </c>
      <c r="I77" s="11" t="s">
        <v>3649</v>
      </c>
      <c r="J77" s="11" t="s">
        <v>3803</v>
      </c>
      <c r="K77" s="12">
        <v>1</v>
      </c>
      <c r="L77" s="11" t="s">
        <v>3272</v>
      </c>
      <c r="M77" s="11" t="s">
        <v>4078</v>
      </c>
      <c r="N77" s="11" t="s">
        <v>209</v>
      </c>
      <c r="O77" s="12" t="s">
        <v>3609</v>
      </c>
      <c r="P77" s="12" t="s">
        <v>3804</v>
      </c>
      <c r="Q77" s="12" t="s">
        <v>3805</v>
      </c>
      <c r="R77" s="12" t="s">
        <v>3806</v>
      </c>
      <c r="S77" s="12"/>
      <c r="T77" s="12"/>
    </row>
    <row r="78" spans="1:20" ht="13.5" customHeight="1" x14ac:dyDescent="0.25">
      <c r="A78" s="11" t="s">
        <v>4079</v>
      </c>
      <c r="B78" s="11" t="s">
        <v>3164</v>
      </c>
      <c r="C78" s="11" t="s">
        <v>4076</v>
      </c>
      <c r="D78" s="11" t="s">
        <v>3816</v>
      </c>
      <c r="E78" s="11" t="s">
        <v>3801</v>
      </c>
      <c r="F78" s="11" t="s">
        <v>3610</v>
      </c>
      <c r="G78" s="11" t="s">
        <v>3869</v>
      </c>
      <c r="H78" s="11" t="s">
        <v>3812</v>
      </c>
      <c r="I78" s="11" t="s">
        <v>3649</v>
      </c>
      <c r="J78" s="11" t="s">
        <v>4080</v>
      </c>
      <c r="K78" s="12">
        <v>1</v>
      </c>
      <c r="L78" s="11" t="s">
        <v>3164</v>
      </c>
      <c r="M78" s="11" t="s">
        <v>4079</v>
      </c>
      <c r="N78" s="11" t="s">
        <v>209</v>
      </c>
      <c r="O78" s="12" t="s">
        <v>3609</v>
      </c>
      <c r="P78" s="12" t="s">
        <v>3814</v>
      </c>
      <c r="Q78" s="12"/>
      <c r="R78" s="12" t="s">
        <v>3806</v>
      </c>
      <c r="S78" s="12"/>
      <c r="T78" s="12"/>
    </row>
    <row r="79" spans="1:20" ht="13.5" customHeight="1" x14ac:dyDescent="0.25">
      <c r="A79" s="11" t="s">
        <v>4081</v>
      </c>
      <c r="B79" s="11" t="s">
        <v>3284</v>
      </c>
      <c r="C79" s="11" t="s">
        <v>4076</v>
      </c>
      <c r="D79" s="11" t="s">
        <v>3847</v>
      </c>
      <c r="E79" s="11" t="s">
        <v>3848</v>
      </c>
      <c r="F79" s="11" t="s">
        <v>3610</v>
      </c>
      <c r="G79" s="11" t="s">
        <v>3643</v>
      </c>
      <c r="H79" s="11" t="s">
        <v>3849</v>
      </c>
      <c r="I79" s="11" t="s">
        <v>3649</v>
      </c>
      <c r="J79" s="11" t="s">
        <v>4082</v>
      </c>
      <c r="K79" s="12">
        <v>1</v>
      </c>
      <c r="L79" s="11" t="s">
        <v>3284</v>
      </c>
      <c r="M79" s="11" t="s">
        <v>4081</v>
      </c>
      <c r="N79" s="11" t="s">
        <v>209</v>
      </c>
      <c r="O79" s="12" t="s">
        <v>3623</v>
      </c>
      <c r="P79" s="12" t="s">
        <v>3838</v>
      </c>
      <c r="Q79" s="12" t="s">
        <v>3851</v>
      </c>
      <c r="R79" s="12" t="s">
        <v>3806</v>
      </c>
      <c r="S79" s="12"/>
      <c r="T79" s="12"/>
    </row>
    <row r="80" spans="1:20" ht="13.5" customHeight="1" x14ac:dyDescent="0.25">
      <c r="A80" s="11" t="s">
        <v>3825</v>
      </c>
      <c r="B80" s="11" t="s">
        <v>3157</v>
      </c>
      <c r="C80" s="11" t="s">
        <v>4076</v>
      </c>
      <c r="D80" s="11" t="s">
        <v>3835</v>
      </c>
      <c r="E80" s="11" t="s">
        <v>3827</v>
      </c>
      <c r="F80" s="11" t="s">
        <v>4083</v>
      </c>
      <c r="G80" s="11" t="s">
        <v>3661</v>
      </c>
      <c r="H80" s="11" t="s">
        <v>3808</v>
      </c>
      <c r="I80" s="11" t="s">
        <v>3622</v>
      </c>
      <c r="J80" s="11" t="s">
        <v>4084</v>
      </c>
      <c r="K80" s="12">
        <v>1</v>
      </c>
      <c r="L80" s="11" t="s">
        <v>3157</v>
      </c>
      <c r="M80" s="11" t="s">
        <v>3825</v>
      </c>
      <c r="N80" s="11" t="s">
        <v>209</v>
      </c>
      <c r="O80" s="12" t="s">
        <v>3613</v>
      </c>
      <c r="P80" s="12" t="s">
        <v>3810</v>
      </c>
      <c r="Q80" s="12"/>
      <c r="R80" s="12" t="s">
        <v>3806</v>
      </c>
      <c r="S80" s="12"/>
      <c r="T80" s="12"/>
    </row>
    <row r="81" spans="1:20" ht="13.5" customHeight="1" x14ac:dyDescent="0.25">
      <c r="A81" s="11" t="s">
        <v>3840</v>
      </c>
      <c r="B81" s="11" t="s">
        <v>3180</v>
      </c>
      <c r="C81" s="11" t="s">
        <v>4076</v>
      </c>
      <c r="D81" s="11" t="s">
        <v>3841</v>
      </c>
      <c r="E81" s="11" t="s">
        <v>3842</v>
      </c>
      <c r="F81" s="11" t="s">
        <v>3610</v>
      </c>
      <c r="G81" s="11" t="s">
        <v>3651</v>
      </c>
      <c r="H81" s="11" t="s">
        <v>3843</v>
      </c>
      <c r="I81" s="11" t="s">
        <v>3668</v>
      </c>
      <c r="J81" s="11" t="s">
        <v>4085</v>
      </c>
      <c r="K81" s="12">
        <v>1</v>
      </c>
      <c r="L81" s="11" t="s">
        <v>3180</v>
      </c>
      <c r="M81" s="11" t="s">
        <v>3840</v>
      </c>
      <c r="N81" s="11" t="s">
        <v>209</v>
      </c>
      <c r="O81" s="12" t="s">
        <v>3620</v>
      </c>
      <c r="P81" s="12" t="s">
        <v>3804</v>
      </c>
      <c r="Q81" s="12" t="s">
        <v>3845</v>
      </c>
      <c r="R81" s="12" t="s">
        <v>3798</v>
      </c>
      <c r="S81" s="12"/>
      <c r="T81" s="12"/>
    </row>
    <row r="82" spans="1:20" ht="13.5" customHeight="1" x14ac:dyDescent="0.25">
      <c r="A82" s="11" t="s">
        <v>4086</v>
      </c>
      <c r="B82" s="11" t="s">
        <v>3252</v>
      </c>
      <c r="C82" s="11" t="s">
        <v>3793</v>
      </c>
      <c r="D82" s="11" t="s">
        <v>4087</v>
      </c>
      <c r="E82" s="11" t="s">
        <v>4088</v>
      </c>
      <c r="F82" s="11" t="s">
        <v>3610</v>
      </c>
      <c r="G82" s="11" t="s">
        <v>3643</v>
      </c>
      <c r="H82" s="11" t="s">
        <v>3808</v>
      </c>
      <c r="I82" s="11" t="s">
        <v>3678</v>
      </c>
      <c r="J82" s="11" t="s">
        <v>4089</v>
      </c>
      <c r="K82" s="12">
        <v>1</v>
      </c>
      <c r="L82" s="11" t="s">
        <v>3252</v>
      </c>
      <c r="M82" s="11" t="s">
        <v>4086</v>
      </c>
      <c r="N82" s="11" t="s">
        <v>215</v>
      </c>
      <c r="O82" s="12" t="s">
        <v>3620</v>
      </c>
      <c r="P82" s="12" t="s">
        <v>3810</v>
      </c>
      <c r="Q82" s="12"/>
      <c r="R82" s="12" t="s">
        <v>3798</v>
      </c>
      <c r="S82" s="12"/>
      <c r="T82" s="12"/>
    </row>
    <row r="83" spans="1:20" ht="13.5" customHeight="1" x14ac:dyDescent="0.25">
      <c r="A83" s="11" t="s">
        <v>4090</v>
      </c>
      <c r="B83" s="11" t="s">
        <v>3257</v>
      </c>
      <c r="C83" s="11" t="s">
        <v>3793</v>
      </c>
      <c r="D83" s="11" t="s">
        <v>4087</v>
      </c>
      <c r="E83" s="11" t="s">
        <v>4091</v>
      </c>
      <c r="F83" s="11" t="s">
        <v>3606</v>
      </c>
      <c r="G83" s="11" t="s">
        <v>3661</v>
      </c>
      <c r="H83" s="11" t="s">
        <v>3812</v>
      </c>
      <c r="I83" s="11" t="s">
        <v>3670</v>
      </c>
      <c r="J83" s="11" t="s">
        <v>4092</v>
      </c>
      <c r="K83" s="12">
        <v>1</v>
      </c>
      <c r="L83" s="11" t="s">
        <v>3257</v>
      </c>
      <c r="M83" s="11" t="s">
        <v>4090</v>
      </c>
      <c r="N83" s="11" t="s">
        <v>215</v>
      </c>
      <c r="O83" s="12" t="s">
        <v>3630</v>
      </c>
      <c r="P83" s="12" t="s">
        <v>3814</v>
      </c>
      <c r="Q83" s="12"/>
      <c r="R83" s="12" t="s">
        <v>3798</v>
      </c>
      <c r="S83" s="12"/>
      <c r="T83" s="12"/>
    </row>
    <row r="84" spans="1:20" ht="13.5" customHeight="1" x14ac:dyDescent="0.25">
      <c r="A84" s="11" t="s">
        <v>4093</v>
      </c>
      <c r="B84" s="11" t="s">
        <v>3355</v>
      </c>
      <c r="C84" s="11" t="s">
        <v>3793</v>
      </c>
      <c r="D84" s="11" t="s">
        <v>3800</v>
      </c>
      <c r="E84" s="11" t="s">
        <v>4094</v>
      </c>
      <c r="F84" s="11" t="s">
        <v>3606</v>
      </c>
      <c r="G84" s="11" t="s">
        <v>3654</v>
      </c>
      <c r="H84" s="11" t="s">
        <v>4095</v>
      </c>
      <c r="I84" s="11" t="s">
        <v>3670</v>
      </c>
      <c r="J84" s="11" t="s">
        <v>4096</v>
      </c>
      <c r="K84" s="12">
        <v>1</v>
      </c>
      <c r="L84" s="11" t="s">
        <v>3355</v>
      </c>
      <c r="M84" s="11" t="s">
        <v>4093</v>
      </c>
      <c r="N84" s="11" t="s">
        <v>215</v>
      </c>
      <c r="O84" s="12" t="s">
        <v>3605</v>
      </c>
      <c r="P84" s="12" t="s">
        <v>3804</v>
      </c>
      <c r="Q84" s="12" t="s">
        <v>4097</v>
      </c>
      <c r="R84" s="12" t="s">
        <v>3798</v>
      </c>
      <c r="S84" s="12"/>
      <c r="T84" s="12"/>
    </row>
    <row r="85" spans="1:20" ht="13.5" customHeight="1" x14ac:dyDescent="0.25">
      <c r="A85" s="11" t="s">
        <v>4098</v>
      </c>
      <c r="B85" s="11" t="s">
        <v>3363</v>
      </c>
      <c r="C85" s="11" t="s">
        <v>3793</v>
      </c>
      <c r="D85" s="11" t="s">
        <v>3800</v>
      </c>
      <c r="E85" s="11" t="s">
        <v>4094</v>
      </c>
      <c r="F85" s="11" t="s">
        <v>3610</v>
      </c>
      <c r="G85" s="11" t="s">
        <v>3632</v>
      </c>
      <c r="H85" s="11" t="s">
        <v>4099</v>
      </c>
      <c r="I85" s="11" t="s">
        <v>3670</v>
      </c>
      <c r="J85" s="11" t="s">
        <v>4100</v>
      </c>
      <c r="K85" s="12">
        <v>1</v>
      </c>
      <c r="L85" s="11" t="s">
        <v>3363</v>
      </c>
      <c r="M85" s="11" t="s">
        <v>4098</v>
      </c>
      <c r="N85" s="11" t="s">
        <v>215</v>
      </c>
      <c r="O85" s="12" t="s">
        <v>3605</v>
      </c>
      <c r="P85" s="12" t="s">
        <v>3804</v>
      </c>
      <c r="Q85" s="12" t="s">
        <v>4101</v>
      </c>
      <c r="R85" s="12" t="s">
        <v>3798</v>
      </c>
      <c r="S85" s="12"/>
      <c r="T85" s="12"/>
    </row>
    <row r="86" spans="1:20" ht="13.5" customHeight="1" x14ac:dyDescent="0.25">
      <c r="A86" s="11" t="s">
        <v>4102</v>
      </c>
      <c r="B86" s="11" t="s">
        <v>3373</v>
      </c>
      <c r="C86" s="11" t="s">
        <v>3793</v>
      </c>
      <c r="D86" s="11" t="s">
        <v>3800</v>
      </c>
      <c r="E86" s="11" t="s">
        <v>4103</v>
      </c>
      <c r="F86" s="11" t="s">
        <v>3610</v>
      </c>
      <c r="G86" s="11" t="s">
        <v>3645</v>
      </c>
      <c r="H86" s="11" t="s">
        <v>4104</v>
      </c>
      <c r="I86" s="11" t="s">
        <v>3649</v>
      </c>
      <c r="J86" s="11" t="s">
        <v>4105</v>
      </c>
      <c r="K86" s="12">
        <v>1</v>
      </c>
      <c r="L86" s="11" t="s">
        <v>3373</v>
      </c>
      <c r="M86" s="11" t="s">
        <v>4102</v>
      </c>
      <c r="N86" s="11" t="s">
        <v>215</v>
      </c>
      <c r="O86" s="12" t="s">
        <v>3609</v>
      </c>
      <c r="P86" s="12" t="s">
        <v>3804</v>
      </c>
      <c r="Q86" s="12" t="s">
        <v>4106</v>
      </c>
      <c r="R86" s="12" t="s">
        <v>3806</v>
      </c>
      <c r="S86" s="12"/>
      <c r="T86" s="12"/>
    </row>
    <row r="87" spans="1:20" ht="13.5" customHeight="1" x14ac:dyDescent="0.25">
      <c r="A87" s="11" t="s">
        <v>4107</v>
      </c>
      <c r="B87" s="11" t="s">
        <v>3258</v>
      </c>
      <c r="C87" s="11" t="s">
        <v>3793</v>
      </c>
      <c r="D87" s="11" t="s">
        <v>3935</v>
      </c>
      <c r="E87" s="11" t="s">
        <v>4094</v>
      </c>
      <c r="F87" s="11" t="s">
        <v>3610</v>
      </c>
      <c r="G87" s="11" t="s">
        <v>3643</v>
      </c>
      <c r="H87" s="11" t="s">
        <v>3812</v>
      </c>
      <c r="I87" s="11" t="s">
        <v>3649</v>
      </c>
      <c r="J87" s="11" t="s">
        <v>4108</v>
      </c>
      <c r="K87" s="12">
        <v>1</v>
      </c>
      <c r="L87" s="11" t="s">
        <v>3258</v>
      </c>
      <c r="M87" s="11" t="s">
        <v>4107</v>
      </c>
      <c r="N87" s="11" t="s">
        <v>215</v>
      </c>
      <c r="O87" s="12" t="s">
        <v>3605</v>
      </c>
      <c r="P87" s="12" t="s">
        <v>3814</v>
      </c>
      <c r="Q87" s="12"/>
      <c r="R87" s="12" t="s">
        <v>3806</v>
      </c>
      <c r="S87" s="12"/>
      <c r="T87" s="12"/>
    </row>
    <row r="88" spans="1:20" ht="13.5" customHeight="1" x14ac:dyDescent="0.25">
      <c r="A88" s="11" t="s">
        <v>4109</v>
      </c>
      <c r="B88" s="11" t="s">
        <v>3263</v>
      </c>
      <c r="C88" s="11" t="s">
        <v>3793</v>
      </c>
      <c r="D88" s="11" t="s">
        <v>3816</v>
      </c>
      <c r="E88" s="11" t="s">
        <v>4103</v>
      </c>
      <c r="F88" s="11" t="s">
        <v>3610</v>
      </c>
      <c r="G88" s="11" t="s">
        <v>3661</v>
      </c>
      <c r="H88" s="11" t="s">
        <v>3795</v>
      </c>
      <c r="I88" s="11" t="s">
        <v>3668</v>
      </c>
      <c r="J88" s="11" t="s">
        <v>4110</v>
      </c>
      <c r="K88" s="12">
        <v>1</v>
      </c>
      <c r="L88" s="11" t="s">
        <v>3263</v>
      </c>
      <c r="M88" s="11" t="s">
        <v>4109</v>
      </c>
      <c r="N88" s="11" t="s">
        <v>215</v>
      </c>
      <c r="O88" s="12" t="s">
        <v>3609</v>
      </c>
      <c r="P88" s="12" t="s">
        <v>3797</v>
      </c>
      <c r="Q88" s="12"/>
      <c r="R88" s="12" t="s">
        <v>3798</v>
      </c>
      <c r="S88" s="12"/>
      <c r="T88" s="12"/>
    </row>
    <row r="89" spans="1:20" ht="13.5" customHeight="1" x14ac:dyDescent="0.25">
      <c r="A89" s="11" t="s">
        <v>4111</v>
      </c>
      <c r="B89" s="11" t="s">
        <v>3274</v>
      </c>
      <c r="C89" s="11" t="s">
        <v>3793</v>
      </c>
      <c r="D89" s="11" t="s">
        <v>4112</v>
      </c>
      <c r="E89" s="11" t="s">
        <v>4113</v>
      </c>
      <c r="F89" s="11" t="s">
        <v>3610</v>
      </c>
      <c r="G89" s="11" t="s">
        <v>3656</v>
      </c>
      <c r="H89" s="11" t="s">
        <v>3812</v>
      </c>
      <c r="I89" s="11" t="s">
        <v>3678</v>
      </c>
      <c r="J89" s="11" t="s">
        <v>4114</v>
      </c>
      <c r="K89" s="12">
        <v>1</v>
      </c>
      <c r="L89" s="11" t="s">
        <v>3274</v>
      </c>
      <c r="M89" s="11" t="s">
        <v>4111</v>
      </c>
      <c r="N89" s="11" t="s">
        <v>215</v>
      </c>
      <c r="O89" s="12" t="s">
        <v>4036</v>
      </c>
      <c r="P89" s="12" t="s">
        <v>3814</v>
      </c>
      <c r="Q89" s="12"/>
      <c r="R89" s="12" t="s">
        <v>3798</v>
      </c>
      <c r="S89" s="12"/>
      <c r="T89" s="12"/>
    </row>
    <row r="90" spans="1:20" ht="13.5" customHeight="1" x14ac:dyDescent="0.25">
      <c r="A90" s="11" t="s">
        <v>4115</v>
      </c>
      <c r="B90" s="11" t="s">
        <v>3220</v>
      </c>
      <c r="C90" s="11" t="s">
        <v>3793</v>
      </c>
      <c r="D90" s="11" t="s">
        <v>3841</v>
      </c>
      <c r="E90" s="11" t="s">
        <v>4116</v>
      </c>
      <c r="F90" s="11" t="s">
        <v>3606</v>
      </c>
      <c r="G90" s="11" t="s">
        <v>3643</v>
      </c>
      <c r="H90" s="11" t="s">
        <v>3812</v>
      </c>
      <c r="I90" s="11" t="s">
        <v>3670</v>
      </c>
      <c r="J90" s="11" t="s">
        <v>4117</v>
      </c>
      <c r="K90" s="12">
        <v>1</v>
      </c>
      <c r="L90" s="11" t="s">
        <v>3220</v>
      </c>
      <c r="M90" s="11" t="s">
        <v>4115</v>
      </c>
      <c r="N90" s="11" t="s">
        <v>215</v>
      </c>
      <c r="O90" s="12" t="s">
        <v>3623</v>
      </c>
      <c r="P90" s="12" t="s">
        <v>3814</v>
      </c>
      <c r="Q90" s="12"/>
      <c r="R90" s="12" t="s">
        <v>3798</v>
      </c>
      <c r="S90" s="12"/>
      <c r="T90" s="12"/>
    </row>
    <row r="91" spans="1:20" ht="13.5" customHeight="1" x14ac:dyDescent="0.25">
      <c r="A91" s="11" t="s">
        <v>4118</v>
      </c>
      <c r="B91" s="11" t="s">
        <v>3319</v>
      </c>
      <c r="C91" s="11" t="s">
        <v>3793</v>
      </c>
      <c r="D91" s="11" t="s">
        <v>4119</v>
      </c>
      <c r="E91" s="11" t="s">
        <v>4094</v>
      </c>
      <c r="F91" s="11" t="s">
        <v>3610</v>
      </c>
      <c r="G91" s="11" t="s">
        <v>3629</v>
      </c>
      <c r="H91" s="11" t="s">
        <v>3795</v>
      </c>
      <c r="I91" s="11" t="s">
        <v>3670</v>
      </c>
      <c r="J91" s="11" t="s">
        <v>4120</v>
      </c>
      <c r="K91" s="12">
        <v>1</v>
      </c>
      <c r="L91" s="11" t="s">
        <v>3319</v>
      </c>
      <c r="M91" s="11" t="s">
        <v>4118</v>
      </c>
      <c r="N91" s="11" t="s">
        <v>215</v>
      </c>
      <c r="O91" s="12" t="s">
        <v>3605</v>
      </c>
      <c r="P91" s="12" t="s">
        <v>3797</v>
      </c>
      <c r="Q91" s="12"/>
      <c r="R91" s="12" t="s">
        <v>3798</v>
      </c>
      <c r="S91" s="12"/>
      <c r="T91" s="12"/>
    </row>
    <row r="92" spans="1:20" ht="13.5" customHeight="1" x14ac:dyDescent="0.25">
      <c r="A92" s="11" t="s">
        <v>4121</v>
      </c>
      <c r="B92" s="11" t="s">
        <v>3356</v>
      </c>
      <c r="C92" s="11" t="s">
        <v>3793</v>
      </c>
      <c r="D92" s="11" t="s">
        <v>3847</v>
      </c>
      <c r="E92" s="11" t="s">
        <v>4116</v>
      </c>
      <c r="F92" s="11" t="s">
        <v>3610</v>
      </c>
      <c r="G92" s="11" t="s">
        <v>3643</v>
      </c>
      <c r="H92" s="11" t="s">
        <v>4122</v>
      </c>
      <c r="I92" s="11" t="s">
        <v>3670</v>
      </c>
      <c r="J92" s="11" t="s">
        <v>4123</v>
      </c>
      <c r="K92" s="12">
        <v>1</v>
      </c>
      <c r="L92" s="11" t="s">
        <v>3356</v>
      </c>
      <c r="M92" s="11" t="s">
        <v>4121</v>
      </c>
      <c r="N92" s="11" t="s">
        <v>215</v>
      </c>
      <c r="O92" s="12" t="s">
        <v>3623</v>
      </c>
      <c r="P92" s="12" t="s">
        <v>3804</v>
      </c>
      <c r="Q92" s="12" t="s">
        <v>4124</v>
      </c>
      <c r="R92" s="12" t="s">
        <v>3798</v>
      </c>
      <c r="S92" s="12"/>
      <c r="T92" s="12"/>
    </row>
    <row r="93" spans="1:20" ht="13.5" customHeight="1" x14ac:dyDescent="0.25">
      <c r="A93" s="11" t="s">
        <v>4125</v>
      </c>
      <c r="B93" s="11" t="s">
        <v>3188</v>
      </c>
      <c r="C93" s="11" t="s">
        <v>3853</v>
      </c>
      <c r="D93" s="11" t="s">
        <v>469</v>
      </c>
      <c r="E93" s="11" t="s">
        <v>4094</v>
      </c>
      <c r="F93" s="11" t="s">
        <v>3610</v>
      </c>
      <c r="G93" s="11" t="s">
        <v>3640</v>
      </c>
      <c r="H93" s="11" t="s">
        <v>4126</v>
      </c>
      <c r="I93" s="11" t="s">
        <v>3624</v>
      </c>
      <c r="J93" s="11" t="s">
        <v>4127</v>
      </c>
      <c r="K93" s="12">
        <v>1</v>
      </c>
      <c r="L93" s="11" t="s">
        <v>3188</v>
      </c>
      <c r="M93" s="11" t="s">
        <v>4125</v>
      </c>
      <c r="N93" s="11" t="s">
        <v>215</v>
      </c>
      <c r="O93" s="12" t="s">
        <v>3605</v>
      </c>
      <c r="P93" s="12" t="s">
        <v>3804</v>
      </c>
      <c r="Q93" s="12" t="s">
        <v>4128</v>
      </c>
      <c r="R93" s="12" t="s">
        <v>3806</v>
      </c>
      <c r="S93" s="12"/>
      <c r="T93" s="12"/>
    </row>
    <row r="94" spans="1:20" ht="13.5" customHeight="1" x14ac:dyDescent="0.25">
      <c r="A94" s="11" t="s">
        <v>4129</v>
      </c>
      <c r="B94" s="11" t="s">
        <v>3247</v>
      </c>
      <c r="C94" s="11" t="s">
        <v>3853</v>
      </c>
      <c r="D94" s="11" t="s">
        <v>4130</v>
      </c>
      <c r="E94" s="11" t="s">
        <v>4131</v>
      </c>
      <c r="F94" s="11" t="s">
        <v>3610</v>
      </c>
      <c r="G94" s="11" t="s">
        <v>3643</v>
      </c>
      <c r="H94" s="11" t="s">
        <v>3812</v>
      </c>
      <c r="I94" s="11" t="s">
        <v>3670</v>
      </c>
      <c r="J94" s="11" t="s">
        <v>4132</v>
      </c>
      <c r="K94" s="12">
        <v>1</v>
      </c>
      <c r="L94" s="11" t="s">
        <v>3247</v>
      </c>
      <c r="M94" s="11" t="s">
        <v>4129</v>
      </c>
      <c r="N94" s="11" t="s">
        <v>215</v>
      </c>
      <c r="O94" s="12" t="s">
        <v>3617</v>
      </c>
      <c r="P94" s="12" t="s">
        <v>3814</v>
      </c>
      <c r="Q94" s="12"/>
      <c r="R94" s="12" t="s">
        <v>3798</v>
      </c>
      <c r="S94" s="12"/>
      <c r="T94" s="12"/>
    </row>
    <row r="95" spans="1:20" ht="13.5" customHeight="1" x14ac:dyDescent="0.25">
      <c r="A95" s="11" t="s">
        <v>4133</v>
      </c>
      <c r="B95" s="11" t="s">
        <v>3367</v>
      </c>
      <c r="C95" s="11" t="s">
        <v>3853</v>
      </c>
      <c r="D95" s="11" t="s">
        <v>3800</v>
      </c>
      <c r="E95" s="11" t="s">
        <v>4103</v>
      </c>
      <c r="F95" s="11" t="s">
        <v>3610</v>
      </c>
      <c r="G95" s="11" t="s">
        <v>3615</v>
      </c>
      <c r="H95" s="11" t="s">
        <v>3812</v>
      </c>
      <c r="I95" s="11" t="s">
        <v>3649</v>
      </c>
      <c r="J95" s="11" t="s">
        <v>4134</v>
      </c>
      <c r="K95" s="12">
        <v>1</v>
      </c>
      <c r="L95" s="11" t="s">
        <v>3367</v>
      </c>
      <c r="M95" s="11" t="s">
        <v>4133</v>
      </c>
      <c r="N95" s="11" t="s">
        <v>215</v>
      </c>
      <c r="O95" s="12" t="s">
        <v>3609</v>
      </c>
      <c r="P95" s="12" t="s">
        <v>3814</v>
      </c>
      <c r="Q95" s="12"/>
      <c r="R95" s="12" t="s">
        <v>3806</v>
      </c>
      <c r="S95" s="12"/>
      <c r="T95" s="12"/>
    </row>
    <row r="96" spans="1:20" ht="13.5" customHeight="1" x14ac:dyDescent="0.25">
      <c r="A96" s="11" t="s">
        <v>4135</v>
      </c>
      <c r="B96" s="11" t="s">
        <v>3262</v>
      </c>
      <c r="C96" s="11" t="s">
        <v>3853</v>
      </c>
      <c r="D96" s="11" t="s">
        <v>3880</v>
      </c>
      <c r="E96" s="11" t="s">
        <v>4103</v>
      </c>
      <c r="F96" s="11" t="s">
        <v>3610</v>
      </c>
      <c r="G96" s="11" t="s">
        <v>3643</v>
      </c>
      <c r="H96" s="11" t="s">
        <v>4136</v>
      </c>
      <c r="I96" s="11" t="s">
        <v>3668</v>
      </c>
      <c r="J96" s="11" t="s">
        <v>4137</v>
      </c>
      <c r="K96" s="12">
        <v>1</v>
      </c>
      <c r="L96" s="11" t="s">
        <v>3262</v>
      </c>
      <c r="M96" s="11" t="s">
        <v>4135</v>
      </c>
      <c r="N96" s="11" t="s">
        <v>215</v>
      </c>
      <c r="O96" s="12" t="s">
        <v>3609</v>
      </c>
      <c r="P96" s="12" t="s">
        <v>3941</v>
      </c>
      <c r="Q96" s="12" t="s">
        <v>4138</v>
      </c>
      <c r="R96" s="12" t="s">
        <v>3798</v>
      </c>
      <c r="S96" s="12"/>
      <c r="T96" s="12"/>
    </row>
    <row r="97" spans="1:20" ht="13.5" customHeight="1" x14ac:dyDescent="0.25">
      <c r="A97" s="11" t="s">
        <v>4139</v>
      </c>
      <c r="B97" s="11" t="s">
        <v>3267</v>
      </c>
      <c r="C97" s="11" t="s">
        <v>3853</v>
      </c>
      <c r="D97" s="11" t="s">
        <v>3880</v>
      </c>
      <c r="E97" s="11" t="s">
        <v>4091</v>
      </c>
      <c r="F97" s="11" t="s">
        <v>3610</v>
      </c>
      <c r="G97" s="11" t="s">
        <v>3661</v>
      </c>
      <c r="H97" s="11" t="s">
        <v>3812</v>
      </c>
      <c r="I97" s="11" t="s">
        <v>3618</v>
      </c>
      <c r="J97" s="11" t="s">
        <v>4140</v>
      </c>
      <c r="K97" s="12">
        <v>1</v>
      </c>
      <c r="L97" s="11" t="s">
        <v>3267</v>
      </c>
      <c r="M97" s="11" t="s">
        <v>4139</v>
      </c>
      <c r="N97" s="11" t="s">
        <v>215</v>
      </c>
      <c r="O97" s="12" t="s">
        <v>3630</v>
      </c>
      <c r="P97" s="12" t="s">
        <v>3814</v>
      </c>
      <c r="Q97" s="12"/>
      <c r="R97" s="12" t="s">
        <v>3806</v>
      </c>
      <c r="S97" s="12"/>
      <c r="T97" s="12"/>
    </row>
    <row r="98" spans="1:20" ht="13.5" customHeight="1" x14ac:dyDescent="0.25">
      <c r="A98" s="11" t="s">
        <v>4141</v>
      </c>
      <c r="B98" s="11" t="s">
        <v>3273</v>
      </c>
      <c r="C98" s="11" t="s">
        <v>3853</v>
      </c>
      <c r="D98" s="11" t="s">
        <v>3880</v>
      </c>
      <c r="E98" s="11" t="s">
        <v>4116</v>
      </c>
      <c r="F98" s="11" t="s">
        <v>3606</v>
      </c>
      <c r="G98" s="11" t="s">
        <v>3661</v>
      </c>
      <c r="H98" s="11" t="s">
        <v>3795</v>
      </c>
      <c r="I98" s="11" t="s">
        <v>3649</v>
      </c>
      <c r="J98" s="11" t="s">
        <v>4142</v>
      </c>
      <c r="K98" s="12">
        <v>1</v>
      </c>
      <c r="L98" s="11" t="s">
        <v>3273</v>
      </c>
      <c r="M98" s="11" t="s">
        <v>4141</v>
      </c>
      <c r="N98" s="11" t="s">
        <v>215</v>
      </c>
      <c r="O98" s="12" t="s">
        <v>3623</v>
      </c>
      <c r="P98" s="12" t="s">
        <v>3797</v>
      </c>
      <c r="Q98" s="12"/>
      <c r="R98" s="12" t="s">
        <v>3806</v>
      </c>
      <c r="S98" s="12"/>
      <c r="T98" s="12"/>
    </row>
    <row r="99" spans="1:20" ht="13.5" customHeight="1" x14ac:dyDescent="0.25">
      <c r="A99" s="11" t="s">
        <v>4143</v>
      </c>
      <c r="B99" s="11" t="s">
        <v>3278</v>
      </c>
      <c r="C99" s="11" t="s">
        <v>3853</v>
      </c>
      <c r="D99" s="11" t="s">
        <v>3880</v>
      </c>
      <c r="E99" s="11" t="s">
        <v>4094</v>
      </c>
      <c r="F99" s="11" t="s">
        <v>3610</v>
      </c>
      <c r="G99" s="11" t="s">
        <v>3651</v>
      </c>
      <c r="H99" s="11" t="s">
        <v>4144</v>
      </c>
      <c r="I99" s="11" t="s">
        <v>3678</v>
      </c>
      <c r="J99" s="11" t="s">
        <v>4145</v>
      </c>
      <c r="K99" s="12">
        <v>1</v>
      </c>
      <c r="L99" s="11" t="s">
        <v>3278</v>
      </c>
      <c r="M99" s="11" t="s">
        <v>4143</v>
      </c>
      <c r="N99" s="11" t="s">
        <v>215</v>
      </c>
      <c r="O99" s="12" t="s">
        <v>3605</v>
      </c>
      <c r="P99" s="12" t="s">
        <v>3804</v>
      </c>
      <c r="Q99" s="12" t="s">
        <v>4146</v>
      </c>
      <c r="R99" s="12" t="s">
        <v>3798</v>
      </c>
      <c r="S99" s="12"/>
      <c r="T99" s="12"/>
    </row>
    <row r="100" spans="1:20" ht="13.5" customHeight="1" x14ac:dyDescent="0.25">
      <c r="A100" s="11" t="s">
        <v>4147</v>
      </c>
      <c r="B100" s="11" t="s">
        <v>3386</v>
      </c>
      <c r="C100" s="11" t="s">
        <v>3853</v>
      </c>
      <c r="D100" s="11" t="s">
        <v>3800</v>
      </c>
      <c r="E100" s="11" t="s">
        <v>4094</v>
      </c>
      <c r="F100" s="11" t="s">
        <v>3610</v>
      </c>
      <c r="G100" s="11" t="s">
        <v>3661</v>
      </c>
      <c r="H100" s="11" t="s">
        <v>3812</v>
      </c>
      <c r="I100" s="11" t="s">
        <v>3692</v>
      </c>
      <c r="J100" s="11" t="s">
        <v>4148</v>
      </c>
      <c r="K100" s="12">
        <v>1</v>
      </c>
      <c r="L100" s="11" t="s">
        <v>3386</v>
      </c>
      <c r="M100" s="11" t="s">
        <v>4147</v>
      </c>
      <c r="N100" s="11" t="s">
        <v>215</v>
      </c>
      <c r="O100" s="12" t="s">
        <v>3605</v>
      </c>
      <c r="P100" s="12" t="s">
        <v>3814</v>
      </c>
      <c r="Q100" s="12"/>
      <c r="R100" s="12" t="s">
        <v>3798</v>
      </c>
      <c r="S100" s="12"/>
      <c r="T100" s="12"/>
    </row>
    <row r="101" spans="1:20" ht="13.5" customHeight="1" x14ac:dyDescent="0.25">
      <c r="A101" s="11" t="s">
        <v>4149</v>
      </c>
      <c r="B101" s="11" t="s">
        <v>3388</v>
      </c>
      <c r="C101" s="11" t="s">
        <v>3853</v>
      </c>
      <c r="D101" s="11" t="s">
        <v>3800</v>
      </c>
      <c r="E101" s="11" t="s">
        <v>4091</v>
      </c>
      <c r="F101" s="11" t="s">
        <v>3610</v>
      </c>
      <c r="G101" s="11" t="s">
        <v>3661</v>
      </c>
      <c r="H101" s="11" t="s">
        <v>3795</v>
      </c>
      <c r="I101" s="11" t="s">
        <v>3670</v>
      </c>
      <c r="J101" s="11" t="s">
        <v>4150</v>
      </c>
      <c r="K101" s="12">
        <v>1</v>
      </c>
      <c r="L101" s="11" t="s">
        <v>3388</v>
      </c>
      <c r="M101" s="11" t="s">
        <v>4149</v>
      </c>
      <c r="N101" s="11" t="s">
        <v>215</v>
      </c>
      <c r="O101" s="12" t="s">
        <v>3630</v>
      </c>
      <c r="P101" s="12" t="s">
        <v>3797</v>
      </c>
      <c r="Q101" s="12"/>
      <c r="R101" s="12" t="s">
        <v>3798</v>
      </c>
      <c r="S101" s="12"/>
      <c r="T101" s="12"/>
    </row>
    <row r="102" spans="1:20" ht="13.5" customHeight="1" x14ac:dyDescent="0.25">
      <c r="A102" s="11" t="s">
        <v>4151</v>
      </c>
      <c r="B102" s="11" t="s">
        <v>3391</v>
      </c>
      <c r="C102" s="11" t="s">
        <v>3853</v>
      </c>
      <c r="D102" s="11" t="s">
        <v>3800</v>
      </c>
      <c r="E102" s="11" t="s">
        <v>4094</v>
      </c>
      <c r="F102" s="11" t="s">
        <v>3610</v>
      </c>
      <c r="G102" s="11" t="s">
        <v>3632</v>
      </c>
      <c r="H102" s="11" t="s">
        <v>4152</v>
      </c>
      <c r="I102" s="11" t="s">
        <v>3670</v>
      </c>
      <c r="J102" s="11" t="s">
        <v>4153</v>
      </c>
      <c r="K102" s="12">
        <v>1</v>
      </c>
      <c r="L102" s="11" t="s">
        <v>3391</v>
      </c>
      <c r="M102" s="11" t="s">
        <v>4151</v>
      </c>
      <c r="N102" s="11" t="s">
        <v>215</v>
      </c>
      <c r="O102" s="12" t="s">
        <v>3605</v>
      </c>
      <c r="P102" s="12" t="s">
        <v>3804</v>
      </c>
      <c r="Q102" s="12" t="s">
        <v>4154</v>
      </c>
      <c r="R102" s="12" t="s">
        <v>3798</v>
      </c>
      <c r="S102" s="12"/>
      <c r="T102" s="12"/>
    </row>
    <row r="103" spans="1:20" ht="13.5" customHeight="1" x14ac:dyDescent="0.25">
      <c r="A103" s="11" t="s">
        <v>4155</v>
      </c>
      <c r="B103" s="11" t="s">
        <v>3394</v>
      </c>
      <c r="C103" s="11" t="s">
        <v>3853</v>
      </c>
      <c r="D103" s="11" t="s">
        <v>3800</v>
      </c>
      <c r="E103" s="11" t="s">
        <v>4094</v>
      </c>
      <c r="F103" s="11" t="s">
        <v>3610</v>
      </c>
      <c r="G103" s="11" t="s">
        <v>3643</v>
      </c>
      <c r="H103" s="11" t="s">
        <v>4156</v>
      </c>
      <c r="I103" s="11" t="s">
        <v>3668</v>
      </c>
      <c r="J103" s="11" t="s">
        <v>4157</v>
      </c>
      <c r="K103" s="12">
        <v>1</v>
      </c>
      <c r="L103" s="11" t="s">
        <v>3394</v>
      </c>
      <c r="M103" s="11" t="s">
        <v>4155</v>
      </c>
      <c r="N103" s="11" t="s">
        <v>215</v>
      </c>
      <c r="O103" s="12" t="s">
        <v>3605</v>
      </c>
      <c r="P103" s="12" t="s">
        <v>3804</v>
      </c>
      <c r="Q103" s="12" t="s">
        <v>4158</v>
      </c>
      <c r="R103" s="12" t="s">
        <v>3798</v>
      </c>
      <c r="S103" s="12"/>
      <c r="T103" s="12"/>
    </row>
    <row r="104" spans="1:20" ht="13.5" customHeight="1" x14ac:dyDescent="0.25">
      <c r="A104" s="11" t="s">
        <v>4159</v>
      </c>
      <c r="B104" s="11" t="s">
        <v>3397</v>
      </c>
      <c r="C104" s="11" t="s">
        <v>3853</v>
      </c>
      <c r="D104" s="11" t="s">
        <v>3800</v>
      </c>
      <c r="E104" s="11" t="s">
        <v>4116</v>
      </c>
      <c r="F104" s="11" t="s">
        <v>3610</v>
      </c>
      <c r="G104" s="11" t="s">
        <v>3643</v>
      </c>
      <c r="H104" s="11" t="s">
        <v>4160</v>
      </c>
      <c r="I104" s="11" t="s">
        <v>3686</v>
      </c>
      <c r="J104" s="11" t="s">
        <v>4161</v>
      </c>
      <c r="K104" s="12">
        <v>1</v>
      </c>
      <c r="L104" s="11" t="s">
        <v>3397</v>
      </c>
      <c r="M104" s="11" t="s">
        <v>4159</v>
      </c>
      <c r="N104" s="11" t="s">
        <v>215</v>
      </c>
      <c r="O104" s="12" t="s">
        <v>3623</v>
      </c>
      <c r="P104" s="12" t="s">
        <v>3804</v>
      </c>
      <c r="Q104" s="12" t="s">
        <v>4162</v>
      </c>
      <c r="R104" s="12" t="s">
        <v>3798</v>
      </c>
      <c r="S104" s="12"/>
      <c r="T104" s="12"/>
    </row>
    <row r="105" spans="1:20" ht="13.5" customHeight="1" x14ac:dyDescent="0.25">
      <c r="A105" s="11" t="s">
        <v>4163</v>
      </c>
      <c r="B105" s="11" t="s">
        <v>3279</v>
      </c>
      <c r="C105" s="11" t="s">
        <v>3853</v>
      </c>
      <c r="D105" s="11" t="s">
        <v>4164</v>
      </c>
      <c r="E105" s="11" t="s">
        <v>4165</v>
      </c>
      <c r="F105" s="11" t="s">
        <v>3610</v>
      </c>
      <c r="G105" s="11" t="s">
        <v>3643</v>
      </c>
      <c r="H105" s="11" t="s">
        <v>3812</v>
      </c>
      <c r="I105" s="11" t="s">
        <v>3618</v>
      </c>
      <c r="J105" s="11" t="s">
        <v>4166</v>
      </c>
      <c r="K105" s="12">
        <v>1</v>
      </c>
      <c r="L105" s="11" t="s">
        <v>3279</v>
      </c>
      <c r="M105" s="11" t="s">
        <v>4163</v>
      </c>
      <c r="N105" s="11" t="s">
        <v>215</v>
      </c>
      <c r="O105" s="12" t="s">
        <v>3627</v>
      </c>
      <c r="P105" s="12" t="s">
        <v>3814</v>
      </c>
      <c r="Q105" s="12"/>
      <c r="R105" s="12" t="s">
        <v>3806</v>
      </c>
      <c r="S105" s="12"/>
      <c r="T105" s="12"/>
    </row>
    <row r="106" spans="1:20" ht="13.5" customHeight="1" x14ac:dyDescent="0.25">
      <c r="A106" s="11" t="s">
        <v>4167</v>
      </c>
      <c r="B106" s="11" t="s">
        <v>3285</v>
      </c>
      <c r="C106" s="11" t="s">
        <v>3853</v>
      </c>
      <c r="D106" s="11" t="s">
        <v>3928</v>
      </c>
      <c r="E106" s="11" t="s">
        <v>4116</v>
      </c>
      <c r="F106" s="11" t="s">
        <v>3610</v>
      </c>
      <c r="G106" s="11" t="s">
        <v>3643</v>
      </c>
      <c r="H106" s="11" t="s">
        <v>4168</v>
      </c>
      <c r="I106" s="11" t="s">
        <v>3670</v>
      </c>
      <c r="J106" s="11" t="s">
        <v>4169</v>
      </c>
      <c r="K106" s="12">
        <v>1</v>
      </c>
      <c r="L106" s="11" t="s">
        <v>3285</v>
      </c>
      <c r="M106" s="11" t="s">
        <v>4167</v>
      </c>
      <c r="N106" s="11" t="s">
        <v>215</v>
      </c>
      <c r="O106" s="12" t="s">
        <v>3623</v>
      </c>
      <c r="P106" s="12" t="s">
        <v>3804</v>
      </c>
      <c r="Q106" s="12" t="s">
        <v>4170</v>
      </c>
      <c r="R106" s="12" t="s">
        <v>3798</v>
      </c>
      <c r="S106" s="12"/>
      <c r="T106" s="12"/>
    </row>
    <row r="107" spans="1:20" ht="13.5" customHeight="1" x14ac:dyDescent="0.25">
      <c r="A107" s="11" t="s">
        <v>4171</v>
      </c>
      <c r="B107" s="11" t="s">
        <v>3291</v>
      </c>
      <c r="C107" s="11" t="s">
        <v>3853</v>
      </c>
      <c r="D107" s="11" t="s">
        <v>3928</v>
      </c>
      <c r="E107" s="11" t="s">
        <v>4165</v>
      </c>
      <c r="F107" s="11" t="s">
        <v>3610</v>
      </c>
      <c r="G107" s="11" t="s">
        <v>3615</v>
      </c>
      <c r="H107" s="11" t="s">
        <v>3812</v>
      </c>
      <c r="I107" s="11" t="s">
        <v>3670</v>
      </c>
      <c r="J107" s="11" t="s">
        <v>4172</v>
      </c>
      <c r="K107" s="12">
        <v>1</v>
      </c>
      <c r="L107" s="11" t="s">
        <v>3291</v>
      </c>
      <c r="M107" s="11" t="s">
        <v>4171</v>
      </c>
      <c r="N107" s="11" t="s">
        <v>215</v>
      </c>
      <c r="O107" s="12" t="s">
        <v>3627</v>
      </c>
      <c r="P107" s="12" t="s">
        <v>3814</v>
      </c>
      <c r="Q107" s="12"/>
      <c r="R107" s="12" t="s">
        <v>3798</v>
      </c>
      <c r="S107" s="12"/>
      <c r="T107" s="12"/>
    </row>
    <row r="108" spans="1:20" ht="13.5" customHeight="1" x14ac:dyDescent="0.25">
      <c r="A108" s="11" t="s">
        <v>4173</v>
      </c>
      <c r="B108" s="11" t="s">
        <v>3296</v>
      </c>
      <c r="C108" s="11" t="s">
        <v>3853</v>
      </c>
      <c r="D108" s="11" t="s">
        <v>3928</v>
      </c>
      <c r="E108" s="11" t="s">
        <v>4091</v>
      </c>
      <c r="F108" s="11" t="s">
        <v>3610</v>
      </c>
      <c r="G108" s="11" t="s">
        <v>3651</v>
      </c>
      <c r="H108" s="11" t="s">
        <v>4174</v>
      </c>
      <c r="I108" s="11" t="s">
        <v>3678</v>
      </c>
      <c r="J108" s="11" t="s">
        <v>4175</v>
      </c>
      <c r="K108" s="12">
        <v>1</v>
      </c>
      <c r="L108" s="11" t="s">
        <v>3296</v>
      </c>
      <c r="M108" s="11" t="s">
        <v>4173</v>
      </c>
      <c r="N108" s="11" t="s">
        <v>215</v>
      </c>
      <c r="O108" s="12" t="s">
        <v>3630</v>
      </c>
      <c r="P108" s="12" t="s">
        <v>3804</v>
      </c>
      <c r="Q108" s="12" t="s">
        <v>4176</v>
      </c>
      <c r="R108" s="12" t="s">
        <v>3798</v>
      </c>
      <c r="S108" s="12"/>
      <c r="T108" s="12"/>
    </row>
    <row r="109" spans="1:20" ht="13.5" customHeight="1" x14ac:dyDescent="0.25">
      <c r="A109" s="11" t="s">
        <v>4177</v>
      </c>
      <c r="B109" s="11" t="s">
        <v>3301</v>
      </c>
      <c r="C109" s="11" t="s">
        <v>3853</v>
      </c>
      <c r="D109" s="11" t="s">
        <v>3928</v>
      </c>
      <c r="E109" s="11" t="s">
        <v>4103</v>
      </c>
      <c r="F109" s="11" t="s">
        <v>3610</v>
      </c>
      <c r="G109" s="11" t="s">
        <v>3643</v>
      </c>
      <c r="H109" s="11" t="s">
        <v>4178</v>
      </c>
      <c r="I109" s="11" t="s">
        <v>3649</v>
      </c>
      <c r="J109" s="11" t="s">
        <v>4179</v>
      </c>
      <c r="K109" s="12">
        <v>1</v>
      </c>
      <c r="L109" s="11" t="s">
        <v>3301</v>
      </c>
      <c r="M109" s="11" t="s">
        <v>4177</v>
      </c>
      <c r="N109" s="11" t="s">
        <v>215</v>
      </c>
      <c r="O109" s="12" t="s">
        <v>3609</v>
      </c>
      <c r="P109" s="12" t="s">
        <v>3804</v>
      </c>
      <c r="Q109" s="12" t="s">
        <v>4180</v>
      </c>
      <c r="R109" s="12" t="s">
        <v>3806</v>
      </c>
      <c r="S109" s="12"/>
      <c r="T109" s="12"/>
    </row>
    <row r="110" spans="1:20" ht="13.5" customHeight="1" x14ac:dyDescent="0.25">
      <c r="A110" s="11" t="s">
        <v>4181</v>
      </c>
      <c r="B110" s="11" t="s">
        <v>3306</v>
      </c>
      <c r="C110" s="11" t="s">
        <v>3853</v>
      </c>
      <c r="D110" s="11" t="s">
        <v>3928</v>
      </c>
      <c r="E110" s="11" t="s">
        <v>4165</v>
      </c>
      <c r="F110" s="11" t="s">
        <v>3610</v>
      </c>
      <c r="G110" s="11" t="s">
        <v>3632</v>
      </c>
      <c r="H110" s="11" t="s">
        <v>4182</v>
      </c>
      <c r="I110" s="11" t="s">
        <v>3684</v>
      </c>
      <c r="J110" s="11" t="s">
        <v>4183</v>
      </c>
      <c r="K110" s="12">
        <v>1</v>
      </c>
      <c r="L110" s="11" t="s">
        <v>3306</v>
      </c>
      <c r="M110" s="11" t="s">
        <v>4181</v>
      </c>
      <c r="N110" s="11" t="s">
        <v>215</v>
      </c>
      <c r="O110" s="12" t="s">
        <v>3627</v>
      </c>
      <c r="P110" s="12" t="s">
        <v>3941</v>
      </c>
      <c r="Q110" s="12" t="s">
        <v>4184</v>
      </c>
      <c r="R110" s="12" t="s">
        <v>3798</v>
      </c>
      <c r="S110" s="12"/>
      <c r="T110" s="12"/>
    </row>
    <row r="111" spans="1:20" ht="13.5" customHeight="1" x14ac:dyDescent="0.25">
      <c r="A111" s="11" t="s">
        <v>3706</v>
      </c>
      <c r="B111" s="11" t="s">
        <v>3310</v>
      </c>
      <c r="C111" s="11" t="s">
        <v>3853</v>
      </c>
      <c r="D111" s="11" t="s">
        <v>3935</v>
      </c>
      <c r="E111" s="11" t="s">
        <v>4088</v>
      </c>
      <c r="F111" s="11" t="s">
        <v>3610</v>
      </c>
      <c r="G111" s="11" t="s">
        <v>3661</v>
      </c>
      <c r="H111" s="11" t="s">
        <v>4185</v>
      </c>
      <c r="I111" s="11" t="s">
        <v>3670</v>
      </c>
      <c r="J111" s="11" t="s">
        <v>4186</v>
      </c>
      <c r="K111" s="12">
        <v>1</v>
      </c>
      <c r="L111" s="11" t="s">
        <v>3310</v>
      </c>
      <c r="M111" s="11" t="s">
        <v>3706</v>
      </c>
      <c r="N111" s="11" t="s">
        <v>215</v>
      </c>
      <c r="O111" s="12" t="s">
        <v>3620</v>
      </c>
      <c r="P111" s="12" t="s">
        <v>3804</v>
      </c>
      <c r="Q111" s="12" t="s">
        <v>4187</v>
      </c>
      <c r="R111" s="12" t="s">
        <v>3798</v>
      </c>
      <c r="S111" s="12"/>
      <c r="T111" s="12"/>
    </row>
    <row r="112" spans="1:20" ht="13.5" customHeight="1" x14ac:dyDescent="0.25">
      <c r="A112" s="11" t="s">
        <v>4188</v>
      </c>
      <c r="B112" s="11" t="s">
        <v>3314</v>
      </c>
      <c r="C112" s="11" t="s">
        <v>3853</v>
      </c>
      <c r="D112" s="11" t="s">
        <v>3935</v>
      </c>
      <c r="E112" s="11" t="s">
        <v>4094</v>
      </c>
      <c r="F112" s="11" t="s">
        <v>3610</v>
      </c>
      <c r="G112" s="11" t="s">
        <v>3643</v>
      </c>
      <c r="H112" s="11" t="s">
        <v>3795</v>
      </c>
      <c r="I112" s="11" t="s">
        <v>3649</v>
      </c>
      <c r="J112" s="11" t="s">
        <v>4189</v>
      </c>
      <c r="K112" s="12">
        <v>1</v>
      </c>
      <c r="L112" s="11" t="s">
        <v>3314</v>
      </c>
      <c r="M112" s="11" t="s">
        <v>4188</v>
      </c>
      <c r="N112" s="11" t="s">
        <v>215</v>
      </c>
      <c r="O112" s="12" t="s">
        <v>3605</v>
      </c>
      <c r="P112" s="12" t="s">
        <v>3797</v>
      </c>
      <c r="Q112" s="12"/>
      <c r="R112" s="12" t="s">
        <v>3806</v>
      </c>
      <c r="S112" s="12"/>
      <c r="T112" s="12"/>
    </row>
    <row r="113" spans="1:20" ht="13.5" customHeight="1" x14ac:dyDescent="0.25">
      <c r="A113" s="11" t="s">
        <v>4190</v>
      </c>
      <c r="B113" s="11" t="s">
        <v>3320</v>
      </c>
      <c r="C113" s="11" t="s">
        <v>3853</v>
      </c>
      <c r="D113" s="11" t="s">
        <v>3935</v>
      </c>
      <c r="E113" s="11" t="s">
        <v>4091</v>
      </c>
      <c r="F113" s="11" t="s">
        <v>3610</v>
      </c>
      <c r="G113" s="11" t="s">
        <v>3643</v>
      </c>
      <c r="H113" s="11" t="s">
        <v>4191</v>
      </c>
      <c r="I113" s="11" t="s">
        <v>3670</v>
      </c>
      <c r="J113" s="11" t="s">
        <v>4192</v>
      </c>
      <c r="K113" s="12">
        <v>1</v>
      </c>
      <c r="L113" s="11" t="s">
        <v>3320</v>
      </c>
      <c r="M113" s="11" t="s">
        <v>4190</v>
      </c>
      <c r="N113" s="11" t="s">
        <v>215</v>
      </c>
      <c r="O113" s="12" t="s">
        <v>3630</v>
      </c>
      <c r="P113" s="12" t="s">
        <v>3804</v>
      </c>
      <c r="Q113" s="12" t="s">
        <v>4193</v>
      </c>
      <c r="R113" s="12" t="s">
        <v>3798</v>
      </c>
      <c r="S113" s="12"/>
      <c r="T113" s="12"/>
    </row>
    <row r="114" spans="1:20" ht="13.5" customHeight="1" x14ac:dyDescent="0.25">
      <c r="A114" s="11" t="s">
        <v>4194</v>
      </c>
      <c r="B114" s="11" t="s">
        <v>3323</v>
      </c>
      <c r="C114" s="11" t="s">
        <v>3853</v>
      </c>
      <c r="D114" s="11" t="s">
        <v>3935</v>
      </c>
      <c r="E114" s="11" t="s">
        <v>4088</v>
      </c>
      <c r="F114" s="11" t="s">
        <v>3610</v>
      </c>
      <c r="G114" s="11" t="s">
        <v>3661</v>
      </c>
      <c r="H114" s="11" t="s">
        <v>4195</v>
      </c>
      <c r="I114" s="11" t="s">
        <v>3614</v>
      </c>
      <c r="J114" s="11" t="s">
        <v>4196</v>
      </c>
      <c r="K114" s="12">
        <v>1</v>
      </c>
      <c r="L114" s="11" t="s">
        <v>3323</v>
      </c>
      <c r="M114" s="11" t="s">
        <v>4194</v>
      </c>
      <c r="N114" s="11" t="s">
        <v>215</v>
      </c>
      <c r="O114" s="12" t="s">
        <v>3620</v>
      </c>
      <c r="P114" s="12" t="s">
        <v>3804</v>
      </c>
      <c r="Q114" s="12" t="s">
        <v>4197</v>
      </c>
      <c r="R114" s="12" t="s">
        <v>3806</v>
      </c>
      <c r="S114" s="12"/>
      <c r="T114" s="12"/>
    </row>
    <row r="115" spans="1:20" ht="13.5" customHeight="1" x14ac:dyDescent="0.25">
      <c r="A115" s="11" t="s">
        <v>4198</v>
      </c>
      <c r="B115" s="11" t="s">
        <v>3192</v>
      </c>
      <c r="C115" s="11" t="s">
        <v>3853</v>
      </c>
      <c r="D115" s="11" t="s">
        <v>4199</v>
      </c>
      <c r="E115" s="11" t="s">
        <v>4200</v>
      </c>
      <c r="F115" s="11" t="s">
        <v>3610</v>
      </c>
      <c r="G115" s="11" t="s">
        <v>3615</v>
      </c>
      <c r="H115" s="11" t="s">
        <v>3812</v>
      </c>
      <c r="I115" s="11" t="s">
        <v>3668</v>
      </c>
      <c r="J115" s="11" t="s">
        <v>4201</v>
      </c>
      <c r="K115" s="12">
        <v>1</v>
      </c>
      <c r="L115" s="11" t="s">
        <v>3192</v>
      </c>
      <c r="M115" s="11" t="s">
        <v>4198</v>
      </c>
      <c r="N115" s="11" t="s">
        <v>215</v>
      </c>
      <c r="O115" s="12" t="s">
        <v>3919</v>
      </c>
      <c r="P115" s="12" t="s">
        <v>3814</v>
      </c>
      <c r="Q115" s="12"/>
      <c r="R115" s="12" t="s">
        <v>3798</v>
      </c>
      <c r="S115" s="12"/>
      <c r="T115" s="12"/>
    </row>
    <row r="116" spans="1:20" ht="13.5" customHeight="1" x14ac:dyDescent="0.25">
      <c r="A116" s="11" t="s">
        <v>4202</v>
      </c>
      <c r="B116" s="11" t="s">
        <v>3215</v>
      </c>
      <c r="C116" s="11" t="s">
        <v>3853</v>
      </c>
      <c r="D116" s="11" t="s">
        <v>4203</v>
      </c>
      <c r="E116" s="11" t="s">
        <v>4131</v>
      </c>
      <c r="F116" s="11" t="s">
        <v>3610</v>
      </c>
      <c r="G116" s="11" t="s">
        <v>3632</v>
      </c>
      <c r="H116" s="11" t="s">
        <v>3795</v>
      </c>
      <c r="I116" s="11" t="s">
        <v>3618</v>
      </c>
      <c r="J116" s="11" t="s">
        <v>4204</v>
      </c>
      <c r="K116" s="12">
        <v>1</v>
      </c>
      <c r="L116" s="11" t="s">
        <v>3215</v>
      </c>
      <c r="M116" s="11" t="s">
        <v>4202</v>
      </c>
      <c r="N116" s="11" t="s">
        <v>215</v>
      </c>
      <c r="O116" s="12" t="s">
        <v>3617</v>
      </c>
      <c r="P116" s="12" t="s">
        <v>3797</v>
      </c>
      <c r="Q116" s="12"/>
      <c r="R116" s="12" t="s">
        <v>3806</v>
      </c>
      <c r="S116" s="12"/>
      <c r="T116" s="12"/>
    </row>
    <row r="117" spans="1:20" ht="13.5" customHeight="1" x14ac:dyDescent="0.25">
      <c r="A117" s="11" t="s">
        <v>4205</v>
      </c>
      <c r="B117" s="11" t="s">
        <v>3177</v>
      </c>
      <c r="C117" s="11" t="s">
        <v>3853</v>
      </c>
      <c r="D117" s="11" t="s">
        <v>4206</v>
      </c>
      <c r="E117" s="11" t="s">
        <v>4165</v>
      </c>
      <c r="F117" s="11" t="s">
        <v>3610</v>
      </c>
      <c r="G117" s="11" t="s">
        <v>3643</v>
      </c>
      <c r="H117" s="11" t="s">
        <v>3812</v>
      </c>
      <c r="I117" s="11" t="s">
        <v>3608</v>
      </c>
      <c r="J117" s="11" t="s">
        <v>4207</v>
      </c>
      <c r="K117" s="12">
        <v>1</v>
      </c>
      <c r="L117" s="11" t="s">
        <v>3177</v>
      </c>
      <c r="M117" s="11" t="s">
        <v>4205</v>
      </c>
      <c r="N117" s="11" t="s">
        <v>215</v>
      </c>
      <c r="O117" s="12" t="s">
        <v>3627</v>
      </c>
      <c r="P117" s="12" t="s">
        <v>3814</v>
      </c>
      <c r="Q117" s="12"/>
      <c r="R117" s="12" t="s">
        <v>3806</v>
      </c>
      <c r="S117" s="12"/>
      <c r="T117" s="12"/>
    </row>
    <row r="118" spans="1:20" ht="13.5" customHeight="1" x14ac:dyDescent="0.25">
      <c r="A118" s="11" t="s">
        <v>4208</v>
      </c>
      <c r="B118" s="11" t="s">
        <v>3222</v>
      </c>
      <c r="C118" s="11" t="s">
        <v>3853</v>
      </c>
      <c r="D118" s="11" t="s">
        <v>4209</v>
      </c>
      <c r="E118" s="11" t="s">
        <v>4165</v>
      </c>
      <c r="F118" s="11" t="s">
        <v>3610</v>
      </c>
      <c r="G118" s="11" t="s">
        <v>3643</v>
      </c>
      <c r="H118" s="11" t="s">
        <v>4210</v>
      </c>
      <c r="I118" s="11" t="s">
        <v>3670</v>
      </c>
      <c r="J118" s="11" t="s">
        <v>4211</v>
      </c>
      <c r="K118" s="12">
        <v>1</v>
      </c>
      <c r="L118" s="11" t="s">
        <v>3222</v>
      </c>
      <c r="M118" s="11" t="s">
        <v>4208</v>
      </c>
      <c r="N118" s="11" t="s">
        <v>215</v>
      </c>
      <c r="O118" s="12" t="s">
        <v>3627</v>
      </c>
      <c r="P118" s="12" t="s">
        <v>3804</v>
      </c>
      <c r="Q118" s="12" t="s">
        <v>4212</v>
      </c>
      <c r="R118" s="12" t="s">
        <v>3798</v>
      </c>
      <c r="S118" s="12"/>
      <c r="T118" s="12"/>
    </row>
    <row r="119" spans="1:20" ht="13.5" customHeight="1" x14ac:dyDescent="0.25">
      <c r="A119" s="11" t="s">
        <v>4213</v>
      </c>
      <c r="B119" s="11" t="s">
        <v>3226</v>
      </c>
      <c r="C119" s="11" t="s">
        <v>3853</v>
      </c>
      <c r="D119" s="11" t="s">
        <v>4214</v>
      </c>
      <c r="E119" s="11" t="s">
        <v>4094</v>
      </c>
      <c r="F119" s="11" t="s">
        <v>3610</v>
      </c>
      <c r="G119" s="11" t="s">
        <v>3651</v>
      </c>
      <c r="H119" s="11" t="s">
        <v>4215</v>
      </c>
      <c r="I119" s="11" t="s">
        <v>3678</v>
      </c>
      <c r="J119" s="11" t="s">
        <v>4216</v>
      </c>
      <c r="K119" s="12">
        <v>1</v>
      </c>
      <c r="L119" s="11" t="s">
        <v>3226</v>
      </c>
      <c r="M119" s="11" t="s">
        <v>4213</v>
      </c>
      <c r="N119" s="11" t="s">
        <v>215</v>
      </c>
      <c r="O119" s="12" t="s">
        <v>3605</v>
      </c>
      <c r="P119" s="12" t="s">
        <v>3804</v>
      </c>
      <c r="Q119" s="12" t="s">
        <v>4217</v>
      </c>
      <c r="R119" s="12" t="s">
        <v>3798</v>
      </c>
      <c r="S119" s="12"/>
      <c r="T119" s="12"/>
    </row>
    <row r="120" spans="1:20" ht="13.5" customHeight="1" x14ac:dyDescent="0.25">
      <c r="A120" s="11" t="s">
        <v>4218</v>
      </c>
      <c r="B120" s="11" t="s">
        <v>3181</v>
      </c>
      <c r="C120" s="11" t="s">
        <v>3853</v>
      </c>
      <c r="D120" s="11" t="s">
        <v>4219</v>
      </c>
      <c r="E120" s="11" t="s">
        <v>4088</v>
      </c>
      <c r="F120" s="11" t="s">
        <v>3610</v>
      </c>
      <c r="G120" s="11" t="s">
        <v>3661</v>
      </c>
      <c r="H120" s="11" t="s">
        <v>4220</v>
      </c>
      <c r="I120" s="11" t="s">
        <v>3668</v>
      </c>
      <c r="J120" s="11" t="s">
        <v>4221</v>
      </c>
      <c r="K120" s="12">
        <v>1</v>
      </c>
      <c r="L120" s="11" t="s">
        <v>3181</v>
      </c>
      <c r="M120" s="11" t="s">
        <v>4218</v>
      </c>
      <c r="N120" s="11" t="s">
        <v>215</v>
      </c>
      <c r="O120" s="12" t="s">
        <v>3620</v>
      </c>
      <c r="P120" s="12" t="s">
        <v>3804</v>
      </c>
      <c r="Q120" s="12" t="s">
        <v>4222</v>
      </c>
      <c r="R120" s="12" t="s">
        <v>3798</v>
      </c>
      <c r="S120" s="12"/>
      <c r="T120" s="12"/>
    </row>
    <row r="121" spans="1:20" ht="13.5" customHeight="1" x14ac:dyDescent="0.25">
      <c r="A121" s="11" t="s">
        <v>4223</v>
      </c>
      <c r="B121" s="11" t="s">
        <v>3185</v>
      </c>
      <c r="C121" s="11" t="s">
        <v>3853</v>
      </c>
      <c r="D121" s="11" t="s">
        <v>3958</v>
      </c>
      <c r="E121" s="11" t="s">
        <v>4224</v>
      </c>
      <c r="F121" s="11" t="s">
        <v>3610</v>
      </c>
      <c r="G121" s="11" t="s">
        <v>3651</v>
      </c>
      <c r="H121" s="11" t="s">
        <v>3812</v>
      </c>
      <c r="I121" s="11" t="s">
        <v>3649</v>
      </c>
      <c r="J121" s="11" t="s">
        <v>4225</v>
      </c>
      <c r="K121" s="12">
        <v>1</v>
      </c>
      <c r="L121" s="11" t="s">
        <v>3185</v>
      </c>
      <c r="M121" s="11" t="s">
        <v>4223</v>
      </c>
      <c r="N121" s="11" t="s">
        <v>215</v>
      </c>
      <c r="O121" s="12" t="s">
        <v>3613</v>
      </c>
      <c r="P121" s="12" t="s">
        <v>3814</v>
      </c>
      <c r="Q121" s="12"/>
      <c r="R121" s="12" t="s">
        <v>3806</v>
      </c>
      <c r="S121" s="12"/>
      <c r="T121" s="12"/>
    </row>
    <row r="122" spans="1:20" ht="13.5" customHeight="1" x14ac:dyDescent="0.25">
      <c r="A122" s="11" t="s">
        <v>4226</v>
      </c>
      <c r="B122" s="11" t="s">
        <v>3233</v>
      </c>
      <c r="C122" s="11" t="s">
        <v>3853</v>
      </c>
      <c r="D122" s="11" t="s">
        <v>3964</v>
      </c>
      <c r="E122" s="11" t="s">
        <v>4165</v>
      </c>
      <c r="F122" s="11" t="s">
        <v>3610</v>
      </c>
      <c r="G122" s="11" t="s">
        <v>3643</v>
      </c>
      <c r="H122" s="11" t="s">
        <v>3888</v>
      </c>
      <c r="I122" s="11" t="s">
        <v>3670</v>
      </c>
      <c r="J122" s="11" t="s">
        <v>4227</v>
      </c>
      <c r="K122" s="12">
        <v>1</v>
      </c>
      <c r="L122" s="11" t="s">
        <v>3233</v>
      </c>
      <c r="M122" s="11" t="s">
        <v>4226</v>
      </c>
      <c r="N122" s="11" t="s">
        <v>215</v>
      </c>
      <c r="O122" s="12" t="s">
        <v>3627</v>
      </c>
      <c r="P122" s="12" t="s">
        <v>3814</v>
      </c>
      <c r="Q122" s="12"/>
      <c r="R122" s="12" t="s">
        <v>3798</v>
      </c>
      <c r="S122" s="12"/>
      <c r="T122" s="12"/>
    </row>
    <row r="123" spans="1:20" ht="13.5" customHeight="1" x14ac:dyDescent="0.25">
      <c r="A123" s="11" t="s">
        <v>4228</v>
      </c>
      <c r="B123" s="11" t="s">
        <v>3344</v>
      </c>
      <c r="C123" s="11" t="s">
        <v>3853</v>
      </c>
      <c r="D123" s="11" t="s">
        <v>3969</v>
      </c>
      <c r="E123" s="11" t="s">
        <v>4200</v>
      </c>
      <c r="F123" s="11" t="s">
        <v>3618</v>
      </c>
      <c r="G123" s="11" t="s">
        <v>3632</v>
      </c>
      <c r="H123" s="11" t="s">
        <v>4229</v>
      </c>
      <c r="I123" s="11" t="s">
        <v>4230</v>
      </c>
      <c r="J123" s="11" t="s">
        <v>4231</v>
      </c>
      <c r="K123" s="12">
        <v>1</v>
      </c>
      <c r="L123" s="11" t="s">
        <v>3344</v>
      </c>
      <c r="M123" s="11" t="s">
        <v>4228</v>
      </c>
      <c r="N123" s="11" t="s">
        <v>215</v>
      </c>
      <c r="O123" s="12" t="s">
        <v>3919</v>
      </c>
      <c r="P123" s="12" t="s">
        <v>3804</v>
      </c>
      <c r="Q123" s="12" t="s">
        <v>4232</v>
      </c>
      <c r="R123" s="12" t="s">
        <v>3806</v>
      </c>
      <c r="S123" s="12"/>
      <c r="T123" s="12"/>
    </row>
    <row r="124" spans="1:20" ht="13.5" customHeight="1" x14ac:dyDescent="0.25">
      <c r="A124" s="11" t="s">
        <v>4233</v>
      </c>
      <c r="B124" s="11" t="s">
        <v>3204</v>
      </c>
      <c r="C124" s="11" t="s">
        <v>3853</v>
      </c>
      <c r="D124" s="11" t="s">
        <v>3983</v>
      </c>
      <c r="E124" s="11" t="s">
        <v>4234</v>
      </c>
      <c r="F124" s="11" t="s">
        <v>3610</v>
      </c>
      <c r="G124" s="11" t="s">
        <v>3632</v>
      </c>
      <c r="H124" s="11" t="s">
        <v>3984</v>
      </c>
      <c r="I124" s="11" t="s">
        <v>3628</v>
      </c>
      <c r="J124" s="11" t="s">
        <v>4235</v>
      </c>
      <c r="K124" s="12">
        <v>1</v>
      </c>
      <c r="L124" s="11" t="s">
        <v>3204</v>
      </c>
      <c r="M124" s="11" t="s">
        <v>4233</v>
      </c>
      <c r="N124" s="11" t="s">
        <v>215</v>
      </c>
      <c r="O124" s="12" t="s">
        <v>4236</v>
      </c>
      <c r="P124" s="12" t="s">
        <v>3804</v>
      </c>
      <c r="Q124" s="12" t="s">
        <v>3986</v>
      </c>
      <c r="R124" s="12" t="s">
        <v>3806</v>
      </c>
      <c r="S124" s="12"/>
      <c r="T124" s="12"/>
    </row>
    <row r="125" spans="1:20" ht="13.5" customHeight="1" x14ac:dyDescent="0.25">
      <c r="A125" s="11" t="s">
        <v>4237</v>
      </c>
      <c r="B125" s="11" t="s">
        <v>3209</v>
      </c>
      <c r="C125" s="11" t="s">
        <v>3853</v>
      </c>
      <c r="D125" s="11" t="s">
        <v>3983</v>
      </c>
      <c r="E125" s="11" t="s">
        <v>4238</v>
      </c>
      <c r="F125" s="11" t="s">
        <v>3610</v>
      </c>
      <c r="G125" s="11" t="s">
        <v>3661</v>
      </c>
      <c r="H125" s="11" t="s">
        <v>4239</v>
      </c>
      <c r="I125" s="11" t="s">
        <v>3649</v>
      </c>
      <c r="J125" s="11" t="s">
        <v>4240</v>
      </c>
      <c r="K125" s="12">
        <v>1</v>
      </c>
      <c r="L125" s="11" t="s">
        <v>3209</v>
      </c>
      <c r="M125" s="11" t="s">
        <v>4237</v>
      </c>
      <c r="N125" s="11" t="s">
        <v>215</v>
      </c>
      <c r="O125" s="12" t="s">
        <v>3932</v>
      </c>
      <c r="P125" s="12" t="s">
        <v>3804</v>
      </c>
      <c r="Q125" s="12" t="s">
        <v>4241</v>
      </c>
      <c r="R125" s="12" t="s">
        <v>3806</v>
      </c>
      <c r="S125" s="12"/>
      <c r="T125" s="12"/>
    </row>
    <row r="126" spans="1:20" ht="13.5" customHeight="1" x14ac:dyDescent="0.25">
      <c r="A126" s="11" t="s">
        <v>4242</v>
      </c>
      <c r="B126" s="11" t="s">
        <v>3346</v>
      </c>
      <c r="C126" s="11" t="s">
        <v>3853</v>
      </c>
      <c r="D126" s="11" t="s">
        <v>3996</v>
      </c>
      <c r="E126" s="11" t="s">
        <v>4094</v>
      </c>
      <c r="F126" s="11" t="s">
        <v>3610</v>
      </c>
      <c r="G126" s="11" t="s">
        <v>3643</v>
      </c>
      <c r="H126" s="11" t="s">
        <v>4243</v>
      </c>
      <c r="I126" s="11" t="s">
        <v>3670</v>
      </c>
      <c r="J126" s="11" t="s">
        <v>4244</v>
      </c>
      <c r="K126" s="12">
        <v>1</v>
      </c>
      <c r="L126" s="11" t="s">
        <v>3346</v>
      </c>
      <c r="M126" s="11" t="s">
        <v>4242</v>
      </c>
      <c r="N126" s="11" t="s">
        <v>215</v>
      </c>
      <c r="O126" s="12" t="s">
        <v>3605</v>
      </c>
      <c r="P126" s="12" t="s">
        <v>3804</v>
      </c>
      <c r="Q126" s="12" t="s">
        <v>4245</v>
      </c>
      <c r="R126" s="12" t="s">
        <v>3798</v>
      </c>
      <c r="S126" s="12"/>
      <c r="T126" s="12"/>
    </row>
    <row r="127" spans="1:20" ht="13.5" customHeight="1" x14ac:dyDescent="0.25">
      <c r="A127" s="11" t="s">
        <v>4246</v>
      </c>
      <c r="B127" s="11" t="s">
        <v>3189</v>
      </c>
      <c r="C127" s="11" t="s">
        <v>3853</v>
      </c>
      <c r="D127" s="11" t="s">
        <v>4247</v>
      </c>
      <c r="E127" s="11" t="s">
        <v>4094</v>
      </c>
      <c r="F127" s="11" t="s">
        <v>3606</v>
      </c>
      <c r="G127" s="11" t="s">
        <v>3651</v>
      </c>
      <c r="H127" s="11" t="s">
        <v>3812</v>
      </c>
      <c r="I127" s="11" t="s">
        <v>3678</v>
      </c>
      <c r="J127" s="11" t="s">
        <v>4248</v>
      </c>
      <c r="K127" s="12">
        <v>1</v>
      </c>
      <c r="L127" s="11" t="s">
        <v>3189</v>
      </c>
      <c r="M127" s="11" t="s">
        <v>4246</v>
      </c>
      <c r="N127" s="11" t="s">
        <v>215</v>
      </c>
      <c r="O127" s="12" t="s">
        <v>3605</v>
      </c>
      <c r="P127" s="12" t="s">
        <v>3814</v>
      </c>
      <c r="Q127" s="12"/>
      <c r="R127" s="12" t="s">
        <v>3798</v>
      </c>
      <c r="S127" s="12"/>
      <c r="T127" s="12"/>
    </row>
    <row r="128" spans="1:20" ht="13.5" customHeight="1" x14ac:dyDescent="0.25">
      <c r="A128" s="11" t="s">
        <v>4249</v>
      </c>
      <c r="B128" s="11" t="s">
        <v>3193</v>
      </c>
      <c r="C128" s="11" t="s">
        <v>3853</v>
      </c>
      <c r="D128" s="11" t="s">
        <v>378</v>
      </c>
      <c r="E128" s="11" t="s">
        <v>4103</v>
      </c>
      <c r="F128" s="11" t="s">
        <v>3606</v>
      </c>
      <c r="G128" s="11" t="s">
        <v>3661</v>
      </c>
      <c r="H128" s="11" t="s">
        <v>3795</v>
      </c>
      <c r="I128" s="11" t="s">
        <v>3670</v>
      </c>
      <c r="J128" s="11" t="s">
        <v>4250</v>
      </c>
      <c r="K128" s="12">
        <v>1</v>
      </c>
      <c r="L128" s="11" t="s">
        <v>3193</v>
      </c>
      <c r="M128" s="11" t="s">
        <v>4249</v>
      </c>
      <c r="N128" s="11" t="s">
        <v>215</v>
      </c>
      <c r="O128" s="12" t="s">
        <v>3609</v>
      </c>
      <c r="P128" s="12" t="s">
        <v>3797</v>
      </c>
      <c r="Q128" s="12"/>
      <c r="R128" s="12" t="s">
        <v>3798</v>
      </c>
      <c r="S128" s="12"/>
      <c r="T128" s="12"/>
    </row>
    <row r="129" spans="1:20" ht="13.5" customHeight="1" x14ac:dyDescent="0.25">
      <c r="A129" s="11" t="s">
        <v>4251</v>
      </c>
      <c r="B129" s="11" t="s">
        <v>3197</v>
      </c>
      <c r="C129" s="11" t="s">
        <v>3853</v>
      </c>
      <c r="D129" s="11" t="s">
        <v>378</v>
      </c>
      <c r="E129" s="11" t="s">
        <v>4116</v>
      </c>
      <c r="F129" s="11" t="s">
        <v>3608</v>
      </c>
      <c r="G129" s="11" t="s">
        <v>3632</v>
      </c>
      <c r="H129" s="11" t="s">
        <v>3812</v>
      </c>
      <c r="I129" s="11" t="s">
        <v>3649</v>
      </c>
      <c r="J129" s="11" t="s">
        <v>4252</v>
      </c>
      <c r="K129" s="12">
        <v>1</v>
      </c>
      <c r="L129" s="11" t="s">
        <v>3197</v>
      </c>
      <c r="M129" s="11" t="s">
        <v>4251</v>
      </c>
      <c r="N129" s="11" t="s">
        <v>215</v>
      </c>
      <c r="O129" s="12" t="s">
        <v>3623</v>
      </c>
      <c r="P129" s="12" t="s">
        <v>3814</v>
      </c>
      <c r="Q129" s="12"/>
      <c r="R129" s="12" t="s">
        <v>3806</v>
      </c>
      <c r="S129" s="12"/>
      <c r="T129" s="12"/>
    </row>
    <row r="130" spans="1:20" ht="13.5" customHeight="1" x14ac:dyDescent="0.25">
      <c r="A130" s="11" t="s">
        <v>4253</v>
      </c>
      <c r="B130" s="11" t="s">
        <v>3200</v>
      </c>
      <c r="C130" s="11" t="s">
        <v>3853</v>
      </c>
      <c r="D130" s="11" t="s">
        <v>3819</v>
      </c>
      <c r="E130" s="11" t="s">
        <v>4224</v>
      </c>
      <c r="F130" s="11" t="s">
        <v>3610</v>
      </c>
      <c r="G130" s="11" t="s">
        <v>3632</v>
      </c>
      <c r="H130" s="11" t="s">
        <v>4254</v>
      </c>
      <c r="I130" s="11" t="s">
        <v>3624</v>
      </c>
      <c r="J130" s="11" t="s">
        <v>4255</v>
      </c>
      <c r="K130" s="12">
        <v>1</v>
      </c>
      <c r="L130" s="11" t="s">
        <v>3200</v>
      </c>
      <c r="M130" s="11" t="s">
        <v>4253</v>
      </c>
      <c r="N130" s="11" t="s">
        <v>215</v>
      </c>
      <c r="O130" s="12" t="s">
        <v>3613</v>
      </c>
      <c r="P130" s="12" t="s">
        <v>3804</v>
      </c>
      <c r="Q130" s="12" t="s">
        <v>4256</v>
      </c>
      <c r="R130" s="12" t="s">
        <v>3806</v>
      </c>
      <c r="S130" s="12"/>
      <c r="T130" s="12"/>
    </row>
    <row r="131" spans="1:20" ht="13.5" customHeight="1" x14ac:dyDescent="0.25">
      <c r="A131" s="11" t="s">
        <v>4257</v>
      </c>
      <c r="B131" s="11" t="s">
        <v>3240</v>
      </c>
      <c r="C131" s="11" t="s">
        <v>3853</v>
      </c>
      <c r="D131" s="11" t="s">
        <v>4258</v>
      </c>
      <c r="E131" s="11" t="s">
        <v>4103</v>
      </c>
      <c r="F131" s="11" t="s">
        <v>3610</v>
      </c>
      <c r="G131" s="11" t="s">
        <v>3651</v>
      </c>
      <c r="H131" s="11" t="s">
        <v>4259</v>
      </c>
      <c r="I131" s="11" t="s">
        <v>4260</v>
      </c>
      <c r="J131" s="11" t="s">
        <v>4261</v>
      </c>
      <c r="K131" s="12">
        <v>1</v>
      </c>
      <c r="L131" s="11" t="s">
        <v>3240</v>
      </c>
      <c r="M131" s="11" t="s">
        <v>4257</v>
      </c>
      <c r="N131" s="11" t="s">
        <v>215</v>
      </c>
      <c r="O131" s="12" t="s">
        <v>3609</v>
      </c>
      <c r="P131" s="12" t="s">
        <v>3804</v>
      </c>
      <c r="Q131" s="12" t="s">
        <v>4262</v>
      </c>
      <c r="R131" s="12" t="s">
        <v>3806</v>
      </c>
      <c r="S131" s="12"/>
      <c r="T131" s="12"/>
    </row>
    <row r="132" spans="1:20" ht="13.5" customHeight="1" x14ac:dyDescent="0.25">
      <c r="A132" s="11" t="s">
        <v>4263</v>
      </c>
      <c r="B132" s="11" t="s">
        <v>3245</v>
      </c>
      <c r="C132" s="11" t="s">
        <v>3853</v>
      </c>
      <c r="D132" s="11" t="s">
        <v>4258</v>
      </c>
      <c r="E132" s="11" t="s">
        <v>4264</v>
      </c>
      <c r="F132" s="11" t="s">
        <v>3610</v>
      </c>
      <c r="G132" s="11" t="s">
        <v>3651</v>
      </c>
      <c r="H132" s="11" t="s">
        <v>4265</v>
      </c>
      <c r="I132" s="11" t="s">
        <v>3612</v>
      </c>
      <c r="J132" s="11" t="s">
        <v>4266</v>
      </c>
      <c r="K132" s="12">
        <v>1</v>
      </c>
      <c r="L132" s="11" t="s">
        <v>3245</v>
      </c>
      <c r="M132" s="11" t="s">
        <v>4263</v>
      </c>
      <c r="N132" s="11" t="s">
        <v>215</v>
      </c>
      <c r="O132" s="12" t="s">
        <v>4267</v>
      </c>
      <c r="P132" s="12" t="s">
        <v>3804</v>
      </c>
      <c r="Q132" s="12" t="s">
        <v>4268</v>
      </c>
      <c r="R132" s="12" t="s">
        <v>3806</v>
      </c>
      <c r="S132" s="12"/>
      <c r="T132" s="12"/>
    </row>
    <row r="133" spans="1:20" ht="13.5" customHeight="1" x14ac:dyDescent="0.25">
      <c r="A133" s="11" t="s">
        <v>4269</v>
      </c>
      <c r="B133" s="11" t="s">
        <v>3213</v>
      </c>
      <c r="C133" s="11" t="s">
        <v>3853</v>
      </c>
      <c r="D133" s="11" t="s">
        <v>4270</v>
      </c>
      <c r="E133" s="11" t="s">
        <v>4088</v>
      </c>
      <c r="F133" s="11" t="s">
        <v>3610</v>
      </c>
      <c r="G133" s="11" t="s">
        <v>3615</v>
      </c>
      <c r="H133" s="11" t="s">
        <v>3812</v>
      </c>
      <c r="I133" s="11" t="s">
        <v>3649</v>
      </c>
      <c r="J133" s="11" t="s">
        <v>4271</v>
      </c>
      <c r="K133" s="12">
        <v>1</v>
      </c>
      <c r="L133" s="11" t="s">
        <v>3213</v>
      </c>
      <c r="M133" s="11" t="s">
        <v>4269</v>
      </c>
      <c r="N133" s="11" t="s">
        <v>215</v>
      </c>
      <c r="O133" s="12" t="s">
        <v>3620</v>
      </c>
      <c r="P133" s="12" t="s">
        <v>3814</v>
      </c>
      <c r="Q133" s="12"/>
      <c r="R133" s="12" t="s">
        <v>3806</v>
      </c>
      <c r="S133" s="12"/>
      <c r="T133" s="12"/>
    </row>
    <row r="134" spans="1:20" ht="13.5" customHeight="1" x14ac:dyDescent="0.25">
      <c r="A134" s="11" t="s">
        <v>4272</v>
      </c>
      <c r="B134" s="11" t="s">
        <v>3205</v>
      </c>
      <c r="C134" s="11" t="s">
        <v>3853</v>
      </c>
      <c r="D134" s="11" t="s">
        <v>4028</v>
      </c>
      <c r="E134" s="11" t="s">
        <v>4224</v>
      </c>
      <c r="F134" s="11" t="s">
        <v>3610</v>
      </c>
      <c r="G134" s="11" t="s">
        <v>3651</v>
      </c>
      <c r="H134" s="11" t="s">
        <v>3812</v>
      </c>
      <c r="I134" s="11" t="s">
        <v>3614</v>
      </c>
      <c r="J134" s="11" t="s">
        <v>4273</v>
      </c>
      <c r="K134" s="12">
        <v>1</v>
      </c>
      <c r="L134" s="11" t="s">
        <v>3205</v>
      </c>
      <c r="M134" s="11" t="s">
        <v>4272</v>
      </c>
      <c r="N134" s="11" t="s">
        <v>215</v>
      </c>
      <c r="O134" s="12" t="s">
        <v>3613</v>
      </c>
      <c r="P134" s="12" t="s">
        <v>3814</v>
      </c>
      <c r="Q134" s="12"/>
      <c r="R134" s="12" t="s">
        <v>3806</v>
      </c>
      <c r="S134" s="12"/>
      <c r="T134" s="12"/>
    </row>
    <row r="135" spans="1:20" ht="13.5" customHeight="1" x14ac:dyDescent="0.25">
      <c r="A135" s="11" t="s">
        <v>4274</v>
      </c>
      <c r="B135" s="11" t="s">
        <v>3261</v>
      </c>
      <c r="C135" s="11" t="s">
        <v>3853</v>
      </c>
      <c r="D135" s="11" t="s">
        <v>357</v>
      </c>
      <c r="E135" s="11" t="s">
        <v>4238</v>
      </c>
      <c r="F135" s="11" t="s">
        <v>3618</v>
      </c>
      <c r="G135" s="11" t="s">
        <v>3661</v>
      </c>
      <c r="H135" s="11" t="s">
        <v>4275</v>
      </c>
      <c r="I135" s="11" t="s">
        <v>3649</v>
      </c>
      <c r="J135" s="11" t="s">
        <v>4276</v>
      </c>
      <c r="K135" s="12">
        <v>1</v>
      </c>
      <c r="L135" s="11" t="s">
        <v>3261</v>
      </c>
      <c r="M135" s="11" t="s">
        <v>4274</v>
      </c>
      <c r="N135" s="11" t="s">
        <v>215</v>
      </c>
      <c r="O135" s="12" t="s">
        <v>3932</v>
      </c>
      <c r="P135" s="12" t="s">
        <v>3804</v>
      </c>
      <c r="Q135" s="12" t="s">
        <v>4277</v>
      </c>
      <c r="R135" s="12" t="s">
        <v>3806</v>
      </c>
      <c r="S135" s="12"/>
      <c r="T135" s="12"/>
    </row>
    <row r="136" spans="1:20" ht="13.5" customHeight="1" x14ac:dyDescent="0.25">
      <c r="A136" s="11" t="s">
        <v>4278</v>
      </c>
      <c r="B136" s="11" t="s">
        <v>3266</v>
      </c>
      <c r="C136" s="11" t="s">
        <v>3853</v>
      </c>
      <c r="D136" s="11" t="s">
        <v>357</v>
      </c>
      <c r="E136" s="11" t="s">
        <v>4103</v>
      </c>
      <c r="F136" s="11" t="s">
        <v>3608</v>
      </c>
      <c r="G136" s="11" t="s">
        <v>3632</v>
      </c>
      <c r="H136" s="11" t="s">
        <v>3795</v>
      </c>
      <c r="I136" s="11" t="s">
        <v>3649</v>
      </c>
      <c r="J136" s="11" t="s">
        <v>4279</v>
      </c>
      <c r="K136" s="12">
        <v>1</v>
      </c>
      <c r="L136" s="11" t="s">
        <v>3266</v>
      </c>
      <c r="M136" s="11" t="s">
        <v>4278</v>
      </c>
      <c r="N136" s="11" t="s">
        <v>215</v>
      </c>
      <c r="O136" s="12" t="s">
        <v>3609</v>
      </c>
      <c r="P136" s="12" t="s">
        <v>3797</v>
      </c>
      <c r="Q136" s="12"/>
      <c r="R136" s="12" t="s">
        <v>3806</v>
      </c>
      <c r="S136" s="12"/>
      <c r="T136" s="12"/>
    </row>
    <row r="137" spans="1:20" ht="13.5" customHeight="1" x14ac:dyDescent="0.25">
      <c r="A137" s="11" t="s">
        <v>4280</v>
      </c>
      <c r="B137" s="11" t="s">
        <v>3271</v>
      </c>
      <c r="C137" s="11" t="s">
        <v>3853</v>
      </c>
      <c r="D137" s="11" t="s">
        <v>357</v>
      </c>
      <c r="E137" s="11" t="s">
        <v>4103</v>
      </c>
      <c r="F137" s="11" t="s">
        <v>3606</v>
      </c>
      <c r="G137" s="11" t="s">
        <v>3643</v>
      </c>
      <c r="H137" s="11" t="s">
        <v>3812</v>
      </c>
      <c r="I137" s="11" t="s">
        <v>3618</v>
      </c>
      <c r="J137" s="11" t="s">
        <v>4281</v>
      </c>
      <c r="K137" s="12">
        <v>1</v>
      </c>
      <c r="L137" s="11" t="s">
        <v>3271</v>
      </c>
      <c r="M137" s="11" t="s">
        <v>4280</v>
      </c>
      <c r="N137" s="11" t="s">
        <v>215</v>
      </c>
      <c r="O137" s="12" t="s">
        <v>3609</v>
      </c>
      <c r="P137" s="12" t="s">
        <v>3814</v>
      </c>
      <c r="Q137" s="12"/>
      <c r="R137" s="12" t="s">
        <v>3806</v>
      </c>
      <c r="S137" s="12"/>
      <c r="T137" s="12"/>
    </row>
    <row r="138" spans="1:20" ht="13.5" customHeight="1" x14ac:dyDescent="0.25">
      <c r="A138" s="11" t="s">
        <v>4282</v>
      </c>
      <c r="B138" s="11" t="s">
        <v>3276</v>
      </c>
      <c r="C138" s="11" t="s">
        <v>3853</v>
      </c>
      <c r="D138" s="11" t="s">
        <v>357</v>
      </c>
      <c r="E138" s="11" t="s">
        <v>4224</v>
      </c>
      <c r="F138" s="11" t="s">
        <v>3610</v>
      </c>
      <c r="G138" s="11" t="s">
        <v>3651</v>
      </c>
      <c r="H138" s="11" t="s">
        <v>4283</v>
      </c>
      <c r="I138" s="11" t="s">
        <v>3614</v>
      </c>
      <c r="J138" s="11" t="s">
        <v>4284</v>
      </c>
      <c r="K138" s="12">
        <v>1</v>
      </c>
      <c r="L138" s="11" t="s">
        <v>3276</v>
      </c>
      <c r="M138" s="11" t="s">
        <v>4282</v>
      </c>
      <c r="N138" s="11" t="s">
        <v>215</v>
      </c>
      <c r="O138" s="12" t="s">
        <v>3613</v>
      </c>
      <c r="P138" s="12" t="s">
        <v>3804</v>
      </c>
      <c r="Q138" s="12" t="s">
        <v>4285</v>
      </c>
      <c r="R138" s="12" t="s">
        <v>3806</v>
      </c>
      <c r="S138" s="12"/>
      <c r="T138" s="12"/>
    </row>
    <row r="139" spans="1:20" ht="13.5" customHeight="1" x14ac:dyDescent="0.25">
      <c r="A139" s="11" t="s">
        <v>4286</v>
      </c>
      <c r="B139" s="11" t="s">
        <v>3494</v>
      </c>
      <c r="C139" s="11" t="s">
        <v>3853</v>
      </c>
      <c r="D139" s="11" t="s">
        <v>459</v>
      </c>
      <c r="E139" s="11" t="s">
        <v>4224</v>
      </c>
      <c r="F139" s="11" t="s">
        <v>3610</v>
      </c>
      <c r="G139" s="11" t="s">
        <v>3651</v>
      </c>
      <c r="H139" s="11" t="s">
        <v>4287</v>
      </c>
      <c r="I139" s="11" t="s">
        <v>3658</v>
      </c>
      <c r="J139" s="11" t="s">
        <v>4288</v>
      </c>
      <c r="K139" s="12">
        <v>1</v>
      </c>
      <c r="L139" s="11" t="s">
        <v>3494</v>
      </c>
      <c r="M139" s="11" t="s">
        <v>4286</v>
      </c>
      <c r="N139" s="11" t="s">
        <v>215</v>
      </c>
      <c r="O139" s="12" t="s">
        <v>3613</v>
      </c>
      <c r="P139" s="12" t="s">
        <v>3804</v>
      </c>
      <c r="Q139" s="12" t="s">
        <v>4289</v>
      </c>
      <c r="R139" s="12" t="s">
        <v>3806</v>
      </c>
      <c r="S139" s="12"/>
      <c r="T139" s="12"/>
    </row>
    <row r="140" spans="1:20" ht="13.5" customHeight="1" x14ac:dyDescent="0.25">
      <c r="A140" s="11" t="s">
        <v>4290</v>
      </c>
      <c r="B140" s="11" t="s">
        <v>3498</v>
      </c>
      <c r="C140" s="11" t="s">
        <v>3853</v>
      </c>
      <c r="D140" s="11" t="s">
        <v>459</v>
      </c>
      <c r="E140" s="11" t="s">
        <v>4116</v>
      </c>
      <c r="F140" s="11" t="s">
        <v>3610</v>
      </c>
      <c r="G140" s="11" t="s">
        <v>3643</v>
      </c>
      <c r="H140" s="11" t="s">
        <v>4291</v>
      </c>
      <c r="I140" s="11" t="s">
        <v>3670</v>
      </c>
      <c r="J140" s="11" t="s">
        <v>4292</v>
      </c>
      <c r="K140" s="12">
        <v>1</v>
      </c>
      <c r="L140" s="11" t="s">
        <v>3498</v>
      </c>
      <c r="M140" s="11" t="s">
        <v>4290</v>
      </c>
      <c r="N140" s="11" t="s">
        <v>215</v>
      </c>
      <c r="O140" s="12" t="s">
        <v>3623</v>
      </c>
      <c r="P140" s="12" t="s">
        <v>3804</v>
      </c>
      <c r="Q140" s="12" t="s">
        <v>4293</v>
      </c>
      <c r="R140" s="12" t="s">
        <v>3798</v>
      </c>
      <c r="S140" s="12"/>
      <c r="T140" s="12"/>
    </row>
    <row r="141" spans="1:20" ht="13.5" customHeight="1" x14ac:dyDescent="0.25">
      <c r="A141" s="11" t="s">
        <v>4294</v>
      </c>
      <c r="B141" s="11" t="s">
        <v>3501</v>
      </c>
      <c r="C141" s="11" t="s">
        <v>3853</v>
      </c>
      <c r="D141" s="11" t="s">
        <v>459</v>
      </c>
      <c r="E141" s="11" t="s">
        <v>4103</v>
      </c>
      <c r="F141" s="11" t="s">
        <v>3610</v>
      </c>
      <c r="G141" s="11" t="s">
        <v>3645</v>
      </c>
      <c r="H141" s="11" t="s">
        <v>4295</v>
      </c>
      <c r="I141" s="11" t="s">
        <v>3649</v>
      </c>
      <c r="J141" s="11" t="s">
        <v>4296</v>
      </c>
      <c r="K141" s="12">
        <v>1</v>
      </c>
      <c r="L141" s="11" t="s">
        <v>3501</v>
      </c>
      <c r="M141" s="11" t="s">
        <v>4294</v>
      </c>
      <c r="N141" s="11" t="s">
        <v>215</v>
      </c>
      <c r="O141" s="12" t="s">
        <v>3609</v>
      </c>
      <c r="P141" s="12" t="s">
        <v>3804</v>
      </c>
      <c r="Q141" s="12" t="s">
        <v>4297</v>
      </c>
      <c r="R141" s="12" t="s">
        <v>3806</v>
      </c>
      <c r="S141" s="12"/>
      <c r="T141" s="12"/>
    </row>
    <row r="142" spans="1:20" ht="13.5" customHeight="1" x14ac:dyDescent="0.25">
      <c r="A142" s="11" t="s">
        <v>4298</v>
      </c>
      <c r="B142" s="11" t="s">
        <v>3503</v>
      </c>
      <c r="C142" s="11" t="s">
        <v>3853</v>
      </c>
      <c r="D142" s="11" t="s">
        <v>459</v>
      </c>
      <c r="E142" s="11" t="s">
        <v>4091</v>
      </c>
      <c r="F142" s="11" t="s">
        <v>3610</v>
      </c>
      <c r="G142" s="11" t="s">
        <v>3651</v>
      </c>
      <c r="H142" s="11" t="s">
        <v>4299</v>
      </c>
      <c r="I142" s="11" t="s">
        <v>3628</v>
      </c>
      <c r="J142" s="11" t="s">
        <v>4300</v>
      </c>
      <c r="K142" s="12">
        <v>1</v>
      </c>
      <c r="L142" s="11" t="s">
        <v>3503</v>
      </c>
      <c r="M142" s="11" t="s">
        <v>4298</v>
      </c>
      <c r="N142" s="11" t="s">
        <v>215</v>
      </c>
      <c r="O142" s="12" t="s">
        <v>3630</v>
      </c>
      <c r="P142" s="12" t="s">
        <v>3804</v>
      </c>
      <c r="Q142" s="12" t="s">
        <v>4301</v>
      </c>
      <c r="R142" s="12" t="s">
        <v>3806</v>
      </c>
      <c r="S142" s="12"/>
      <c r="T142" s="12"/>
    </row>
    <row r="143" spans="1:20" ht="13.5" customHeight="1" x14ac:dyDescent="0.25">
      <c r="A143" s="11" t="s">
        <v>4302</v>
      </c>
      <c r="B143" s="11" t="s">
        <v>3505</v>
      </c>
      <c r="C143" s="11" t="s">
        <v>3853</v>
      </c>
      <c r="D143" s="11" t="s">
        <v>459</v>
      </c>
      <c r="E143" s="11" t="s">
        <v>4094</v>
      </c>
      <c r="F143" s="11" t="s">
        <v>3610</v>
      </c>
      <c r="G143" s="11" t="s">
        <v>3651</v>
      </c>
      <c r="H143" s="11" t="s">
        <v>4303</v>
      </c>
      <c r="I143" s="11" t="s">
        <v>3614</v>
      </c>
      <c r="J143" s="11" t="s">
        <v>4304</v>
      </c>
      <c r="K143" s="12">
        <v>1</v>
      </c>
      <c r="L143" s="11" t="s">
        <v>3505</v>
      </c>
      <c r="M143" s="11" t="s">
        <v>4302</v>
      </c>
      <c r="N143" s="11" t="s">
        <v>215</v>
      </c>
      <c r="O143" s="12" t="s">
        <v>3605</v>
      </c>
      <c r="P143" s="12" t="s">
        <v>3804</v>
      </c>
      <c r="Q143" s="12" t="s">
        <v>4305</v>
      </c>
      <c r="R143" s="12" t="s">
        <v>3806</v>
      </c>
      <c r="S143" s="12"/>
      <c r="T143" s="12"/>
    </row>
    <row r="144" spans="1:20" ht="13.5" customHeight="1" x14ac:dyDescent="0.25">
      <c r="A144" s="11" t="s">
        <v>4306</v>
      </c>
      <c r="B144" s="11" t="s">
        <v>261</v>
      </c>
      <c r="C144" s="11" t="s">
        <v>3853</v>
      </c>
      <c r="D144" s="11" t="s">
        <v>4063</v>
      </c>
      <c r="E144" s="11" t="s">
        <v>4094</v>
      </c>
      <c r="F144" s="11" t="s">
        <v>3610</v>
      </c>
      <c r="G144" s="11" t="s">
        <v>3651</v>
      </c>
      <c r="H144" s="11" t="s">
        <v>4307</v>
      </c>
      <c r="I144" s="11" t="s">
        <v>3624</v>
      </c>
      <c r="J144" s="11" t="s">
        <v>4308</v>
      </c>
      <c r="K144" s="12">
        <v>1</v>
      </c>
      <c r="L144" s="11" t="s">
        <v>261</v>
      </c>
      <c r="M144" s="11" t="s">
        <v>4306</v>
      </c>
      <c r="N144" s="11" t="s">
        <v>215</v>
      </c>
      <c r="O144" s="12" t="s">
        <v>3605</v>
      </c>
      <c r="P144" s="12" t="s">
        <v>3804</v>
      </c>
      <c r="Q144" s="12" t="s">
        <v>4309</v>
      </c>
      <c r="R144" s="12" t="s">
        <v>3806</v>
      </c>
      <c r="S144" s="12"/>
      <c r="T144" s="12"/>
    </row>
    <row r="145" spans="1:20" ht="13.5" customHeight="1" x14ac:dyDescent="0.25">
      <c r="A145" s="11" t="s">
        <v>4310</v>
      </c>
      <c r="B145" s="11" t="s">
        <v>3227</v>
      </c>
      <c r="C145" s="11" t="s">
        <v>3853</v>
      </c>
      <c r="D145" s="11" t="s">
        <v>3841</v>
      </c>
      <c r="E145" s="11" t="s">
        <v>4094</v>
      </c>
      <c r="F145" s="11" t="s">
        <v>3610</v>
      </c>
      <c r="G145" s="11" t="s">
        <v>3651</v>
      </c>
      <c r="H145" s="11" t="s">
        <v>4311</v>
      </c>
      <c r="I145" s="11" t="s">
        <v>3678</v>
      </c>
      <c r="J145" s="11" t="s">
        <v>4312</v>
      </c>
      <c r="K145" s="12">
        <v>1</v>
      </c>
      <c r="L145" s="11" t="s">
        <v>3227</v>
      </c>
      <c r="M145" s="11" t="s">
        <v>4310</v>
      </c>
      <c r="N145" s="11" t="s">
        <v>215</v>
      </c>
      <c r="O145" s="12" t="s">
        <v>3605</v>
      </c>
      <c r="P145" s="12" t="s">
        <v>3804</v>
      </c>
      <c r="Q145" s="12" t="s">
        <v>4313</v>
      </c>
      <c r="R145" s="12" t="s">
        <v>3798</v>
      </c>
      <c r="S145" s="12"/>
      <c r="T145" s="12"/>
    </row>
    <row r="146" spans="1:20" ht="13.5" customHeight="1" x14ac:dyDescent="0.25">
      <c r="A146" s="11" t="s">
        <v>4314</v>
      </c>
      <c r="B146" s="11" t="s">
        <v>3229</v>
      </c>
      <c r="C146" s="11" t="s">
        <v>3853</v>
      </c>
      <c r="D146" s="11" t="s">
        <v>3841</v>
      </c>
      <c r="E146" s="11" t="s">
        <v>4238</v>
      </c>
      <c r="F146" s="11" t="s">
        <v>3610</v>
      </c>
      <c r="G146" s="11" t="s">
        <v>3651</v>
      </c>
      <c r="H146" s="11" t="s">
        <v>3808</v>
      </c>
      <c r="I146" s="11" t="s">
        <v>3678</v>
      </c>
      <c r="J146" s="11" t="s">
        <v>4315</v>
      </c>
      <c r="K146" s="12">
        <v>1</v>
      </c>
      <c r="L146" s="11" t="s">
        <v>3229</v>
      </c>
      <c r="M146" s="11" t="s">
        <v>4314</v>
      </c>
      <c r="N146" s="11" t="s">
        <v>215</v>
      </c>
      <c r="O146" s="12" t="s">
        <v>3932</v>
      </c>
      <c r="P146" s="12" t="s">
        <v>3810</v>
      </c>
      <c r="Q146" s="12"/>
      <c r="R146" s="12" t="s">
        <v>3798</v>
      </c>
      <c r="S146" s="12"/>
      <c r="T146" s="12"/>
    </row>
    <row r="147" spans="1:20" ht="13.5" customHeight="1" x14ac:dyDescent="0.25">
      <c r="A147" s="11" t="s">
        <v>4316</v>
      </c>
      <c r="B147" s="11" t="s">
        <v>3231</v>
      </c>
      <c r="C147" s="11" t="s">
        <v>3853</v>
      </c>
      <c r="D147" s="11" t="s">
        <v>3841</v>
      </c>
      <c r="E147" s="11" t="s">
        <v>4224</v>
      </c>
      <c r="F147" s="11" t="s">
        <v>3610</v>
      </c>
      <c r="G147" s="11" t="s">
        <v>3661</v>
      </c>
      <c r="H147" s="11" t="s">
        <v>4317</v>
      </c>
      <c r="I147" s="11" t="s">
        <v>3678</v>
      </c>
      <c r="J147" s="11" t="s">
        <v>4318</v>
      </c>
      <c r="K147" s="12">
        <v>1</v>
      </c>
      <c r="L147" s="11" t="s">
        <v>3231</v>
      </c>
      <c r="M147" s="11" t="s">
        <v>4316</v>
      </c>
      <c r="N147" s="11" t="s">
        <v>215</v>
      </c>
      <c r="O147" s="12" t="s">
        <v>3613</v>
      </c>
      <c r="P147" s="12" t="s">
        <v>3804</v>
      </c>
      <c r="Q147" s="12" t="s">
        <v>4319</v>
      </c>
      <c r="R147" s="12" t="s">
        <v>3798</v>
      </c>
      <c r="S147" s="12"/>
      <c r="T147" s="12"/>
    </row>
    <row r="148" spans="1:20" ht="13.5" customHeight="1" x14ac:dyDescent="0.25">
      <c r="A148" s="11" t="s">
        <v>4320</v>
      </c>
      <c r="B148" s="11" t="s">
        <v>3235</v>
      </c>
      <c r="C148" s="11" t="s">
        <v>3853</v>
      </c>
      <c r="D148" s="11" t="s">
        <v>3841</v>
      </c>
      <c r="E148" s="11" t="s">
        <v>4094</v>
      </c>
      <c r="F148" s="11" t="s">
        <v>3610</v>
      </c>
      <c r="G148" s="11" t="s">
        <v>3619</v>
      </c>
      <c r="H148" s="11" t="s">
        <v>4321</v>
      </c>
      <c r="I148" s="11" t="s">
        <v>3668</v>
      </c>
      <c r="J148" s="11" t="s">
        <v>4322</v>
      </c>
      <c r="K148" s="12">
        <v>1</v>
      </c>
      <c r="L148" s="11" t="s">
        <v>3235</v>
      </c>
      <c r="M148" s="11" t="s">
        <v>4320</v>
      </c>
      <c r="N148" s="11" t="s">
        <v>215</v>
      </c>
      <c r="O148" s="12" t="s">
        <v>3605</v>
      </c>
      <c r="P148" s="12" t="s">
        <v>3804</v>
      </c>
      <c r="Q148" s="12" t="s">
        <v>4323</v>
      </c>
      <c r="R148" s="12" t="s">
        <v>3798</v>
      </c>
      <c r="S148" s="12"/>
      <c r="T148" s="12"/>
    </row>
    <row r="149" spans="1:20" ht="13.5" customHeight="1" x14ac:dyDescent="0.25">
      <c r="A149" s="11" t="s">
        <v>4324</v>
      </c>
      <c r="B149" s="11" t="s">
        <v>3376</v>
      </c>
      <c r="C149" s="11" t="s">
        <v>3853</v>
      </c>
      <c r="D149" s="11" t="s">
        <v>3847</v>
      </c>
      <c r="E149" s="11" t="s">
        <v>4103</v>
      </c>
      <c r="F149" s="11" t="s">
        <v>3610</v>
      </c>
      <c r="G149" s="11" t="s">
        <v>4325</v>
      </c>
      <c r="H149" s="11" t="s">
        <v>4326</v>
      </c>
      <c r="I149" s="11" t="s">
        <v>3670</v>
      </c>
      <c r="J149" s="11" t="s">
        <v>4327</v>
      </c>
      <c r="K149" s="12">
        <v>1</v>
      </c>
      <c r="L149" s="11" t="s">
        <v>3376</v>
      </c>
      <c r="M149" s="11" t="s">
        <v>4324</v>
      </c>
      <c r="N149" s="11" t="s">
        <v>215</v>
      </c>
      <c r="O149" s="12" t="s">
        <v>3609</v>
      </c>
      <c r="P149" s="12" t="s">
        <v>3804</v>
      </c>
      <c r="Q149" s="12" t="s">
        <v>4328</v>
      </c>
      <c r="R149" s="12" t="s">
        <v>3798</v>
      </c>
      <c r="S149" s="12"/>
      <c r="T149" s="12"/>
    </row>
    <row r="150" spans="1:20" ht="13.5" customHeight="1" x14ac:dyDescent="0.25">
      <c r="A150" s="11" t="s">
        <v>4329</v>
      </c>
      <c r="B150" s="11" t="s">
        <v>3378</v>
      </c>
      <c r="C150" s="11" t="s">
        <v>3853</v>
      </c>
      <c r="D150" s="11" t="s">
        <v>405</v>
      </c>
      <c r="E150" s="11" t="s">
        <v>4103</v>
      </c>
      <c r="F150" s="11" t="s">
        <v>3606</v>
      </c>
      <c r="G150" s="11" t="s">
        <v>3661</v>
      </c>
      <c r="H150" s="11" t="s">
        <v>4330</v>
      </c>
      <c r="I150" s="11" t="s">
        <v>3668</v>
      </c>
      <c r="J150" s="11" t="s">
        <v>4331</v>
      </c>
      <c r="K150" s="12">
        <v>1</v>
      </c>
      <c r="L150" s="11" t="s">
        <v>3378</v>
      </c>
      <c r="M150" s="11" t="s">
        <v>4329</v>
      </c>
      <c r="N150" s="11" t="s">
        <v>215</v>
      </c>
      <c r="O150" s="12" t="s">
        <v>3609</v>
      </c>
      <c r="P150" s="12" t="s">
        <v>3804</v>
      </c>
      <c r="Q150" s="12" t="s">
        <v>4332</v>
      </c>
      <c r="R150" s="12" t="s">
        <v>3798</v>
      </c>
      <c r="S150" s="12"/>
      <c r="T150" s="12"/>
    </row>
    <row r="151" spans="1:20" ht="13.5" customHeight="1" x14ac:dyDescent="0.25">
      <c r="A151" s="11" t="s">
        <v>4333</v>
      </c>
      <c r="B151" s="11" t="s">
        <v>3381</v>
      </c>
      <c r="C151" s="11" t="s">
        <v>3853</v>
      </c>
      <c r="D151" s="11" t="s">
        <v>405</v>
      </c>
      <c r="E151" s="11" t="s">
        <v>4103</v>
      </c>
      <c r="F151" s="11" t="s">
        <v>3610</v>
      </c>
      <c r="G151" s="11" t="s">
        <v>3615</v>
      </c>
      <c r="H151" s="11" t="s">
        <v>4334</v>
      </c>
      <c r="I151" s="11" t="s">
        <v>3670</v>
      </c>
      <c r="J151" s="11" t="s">
        <v>4335</v>
      </c>
      <c r="K151" s="12">
        <v>1</v>
      </c>
      <c r="L151" s="11" t="s">
        <v>3381</v>
      </c>
      <c r="M151" s="11" t="s">
        <v>4333</v>
      </c>
      <c r="N151" s="11" t="s">
        <v>215</v>
      </c>
      <c r="O151" s="12" t="s">
        <v>3609</v>
      </c>
      <c r="P151" s="12" t="s">
        <v>3804</v>
      </c>
      <c r="Q151" s="12" t="s">
        <v>4336</v>
      </c>
      <c r="R151" s="12" t="s">
        <v>3798</v>
      </c>
      <c r="S151" s="12"/>
      <c r="T151" s="12"/>
    </row>
    <row r="152" spans="1:20" ht="13.5" customHeight="1" x14ac:dyDescent="0.25">
      <c r="A152" s="11" t="s">
        <v>4337</v>
      </c>
      <c r="B152" s="11" t="s">
        <v>3359</v>
      </c>
      <c r="C152" s="11" t="s">
        <v>4076</v>
      </c>
      <c r="D152" s="11" t="s">
        <v>3800</v>
      </c>
      <c r="E152" s="11" t="s">
        <v>4094</v>
      </c>
      <c r="F152" s="11" t="s">
        <v>3610</v>
      </c>
      <c r="G152" s="11" t="s">
        <v>3632</v>
      </c>
      <c r="H152" s="11" t="s">
        <v>4338</v>
      </c>
      <c r="I152" s="11" t="s">
        <v>3670</v>
      </c>
      <c r="J152" s="11" t="s">
        <v>4339</v>
      </c>
      <c r="K152" s="12">
        <v>1</v>
      </c>
      <c r="L152" s="11" t="s">
        <v>3359</v>
      </c>
      <c r="M152" s="11" t="s">
        <v>4337</v>
      </c>
      <c r="N152" s="11" t="s">
        <v>215</v>
      </c>
      <c r="O152" s="12" t="s">
        <v>3605</v>
      </c>
      <c r="P152" s="12" t="s">
        <v>3804</v>
      </c>
      <c r="Q152" s="12" t="s">
        <v>4340</v>
      </c>
      <c r="R152" s="12" t="s">
        <v>3798</v>
      </c>
      <c r="S152" s="12"/>
      <c r="T152" s="12"/>
    </row>
    <row r="153" spans="1:20" ht="13.5" customHeight="1" x14ac:dyDescent="0.25">
      <c r="A153" s="11" t="s">
        <v>4341</v>
      </c>
      <c r="B153" s="11" t="s">
        <v>3371</v>
      </c>
      <c r="C153" s="11" t="s">
        <v>4076</v>
      </c>
      <c r="D153" s="11" t="s">
        <v>3800</v>
      </c>
      <c r="E153" s="11" t="s">
        <v>4103</v>
      </c>
      <c r="F153" s="11" t="s">
        <v>3610</v>
      </c>
      <c r="G153" s="11" t="s">
        <v>3645</v>
      </c>
      <c r="H153" s="11" t="s">
        <v>4104</v>
      </c>
      <c r="I153" s="11" t="s">
        <v>3649</v>
      </c>
      <c r="J153" s="11" t="s">
        <v>4105</v>
      </c>
      <c r="K153" s="12">
        <v>1</v>
      </c>
      <c r="L153" s="11" t="s">
        <v>3371</v>
      </c>
      <c r="M153" s="11" t="s">
        <v>4341</v>
      </c>
      <c r="N153" s="11" t="s">
        <v>215</v>
      </c>
      <c r="O153" s="12" t="s">
        <v>3609</v>
      </c>
      <c r="P153" s="12" t="s">
        <v>3804</v>
      </c>
      <c r="Q153" s="12" t="s">
        <v>4106</v>
      </c>
      <c r="R153" s="12" t="s">
        <v>3806</v>
      </c>
      <c r="S153" s="12"/>
      <c r="T153" s="12"/>
    </row>
    <row r="154" spans="1:20" ht="13.5" customHeight="1" x14ac:dyDescent="0.25">
      <c r="A154" s="11" t="s">
        <v>4342</v>
      </c>
      <c r="B154" s="11" t="s">
        <v>3253</v>
      </c>
      <c r="C154" s="11" t="s">
        <v>4076</v>
      </c>
      <c r="D154" s="11" t="s">
        <v>3935</v>
      </c>
      <c r="E154" s="11" t="s">
        <v>4094</v>
      </c>
      <c r="F154" s="11" t="s">
        <v>3610</v>
      </c>
      <c r="G154" s="11" t="s">
        <v>3643</v>
      </c>
      <c r="H154" s="11" t="s">
        <v>3812</v>
      </c>
      <c r="I154" s="11" t="s">
        <v>3649</v>
      </c>
      <c r="J154" s="11" t="s">
        <v>4343</v>
      </c>
      <c r="K154" s="12">
        <v>1</v>
      </c>
      <c r="L154" s="11" t="s">
        <v>3253</v>
      </c>
      <c r="M154" s="11" t="s">
        <v>4342</v>
      </c>
      <c r="N154" s="11" t="s">
        <v>215</v>
      </c>
      <c r="O154" s="12" t="s">
        <v>3605</v>
      </c>
      <c r="P154" s="12" t="s">
        <v>3814</v>
      </c>
      <c r="Q154" s="12"/>
      <c r="R154" s="12" t="s">
        <v>3806</v>
      </c>
      <c r="S154" s="12"/>
      <c r="T154" s="12"/>
    </row>
    <row r="155" spans="1:20" ht="13.5" customHeight="1" x14ac:dyDescent="0.25">
      <c r="A155" s="11" t="s">
        <v>4344</v>
      </c>
      <c r="B155" s="11" t="s">
        <v>3268</v>
      </c>
      <c r="C155" s="11" t="s">
        <v>4076</v>
      </c>
      <c r="D155" s="11" t="s">
        <v>4112</v>
      </c>
      <c r="E155" s="11" t="s">
        <v>4113</v>
      </c>
      <c r="F155" s="11" t="s">
        <v>3610</v>
      </c>
      <c r="G155" s="11" t="s">
        <v>3656</v>
      </c>
      <c r="H155" s="11" t="s">
        <v>3812</v>
      </c>
      <c r="I155" s="11" t="s">
        <v>3678</v>
      </c>
      <c r="J155" s="11" t="s">
        <v>4114</v>
      </c>
      <c r="K155" s="12">
        <v>1</v>
      </c>
      <c r="L155" s="11" t="s">
        <v>3268</v>
      </c>
      <c r="M155" s="11" t="s">
        <v>4344</v>
      </c>
      <c r="N155" s="11" t="s">
        <v>215</v>
      </c>
      <c r="O155" s="12" t="s">
        <v>4036</v>
      </c>
      <c r="P155" s="12" t="s">
        <v>3814</v>
      </c>
      <c r="Q155" s="12"/>
      <c r="R155" s="12" t="s">
        <v>3798</v>
      </c>
      <c r="S155" s="12"/>
      <c r="T155" s="12"/>
    </row>
    <row r="156" spans="1:20" ht="13.5" customHeight="1" x14ac:dyDescent="0.25">
      <c r="A156" s="11" t="s">
        <v>4345</v>
      </c>
      <c r="B156" s="11" t="s">
        <v>3342</v>
      </c>
      <c r="C156" s="11" t="s">
        <v>4076</v>
      </c>
      <c r="D156" s="11" t="s">
        <v>4346</v>
      </c>
      <c r="E156" s="11" t="s">
        <v>4103</v>
      </c>
      <c r="F156" s="11" t="s">
        <v>3610</v>
      </c>
      <c r="G156" s="11" t="s">
        <v>3661</v>
      </c>
      <c r="H156" s="11" t="s">
        <v>3795</v>
      </c>
      <c r="I156" s="11" t="s">
        <v>3668</v>
      </c>
      <c r="J156" s="11" t="s">
        <v>4110</v>
      </c>
      <c r="K156" s="12">
        <v>1</v>
      </c>
      <c r="L156" s="11" t="s">
        <v>3342</v>
      </c>
      <c r="M156" s="11" t="s">
        <v>4345</v>
      </c>
      <c r="N156" s="11" t="s">
        <v>215</v>
      </c>
      <c r="O156" s="12" t="s">
        <v>3609</v>
      </c>
      <c r="P156" s="12" t="s">
        <v>3797</v>
      </c>
      <c r="Q156" s="12"/>
      <c r="R156" s="12" t="s">
        <v>3798</v>
      </c>
      <c r="S156" s="12"/>
      <c r="T156" s="12"/>
    </row>
    <row r="157" spans="1:20" ht="13.5" customHeight="1" x14ac:dyDescent="0.25">
      <c r="A157" s="11" t="s">
        <v>4118</v>
      </c>
      <c r="B157" s="11" t="s">
        <v>3319</v>
      </c>
      <c r="C157" s="11" t="s">
        <v>4076</v>
      </c>
      <c r="D157" s="11" t="s">
        <v>4119</v>
      </c>
      <c r="E157" s="11" t="s">
        <v>4094</v>
      </c>
      <c r="F157" s="11" t="s">
        <v>3610</v>
      </c>
      <c r="G157" s="11" t="s">
        <v>3629</v>
      </c>
      <c r="H157" s="11" t="s">
        <v>3795</v>
      </c>
      <c r="I157" s="11" t="s">
        <v>3670</v>
      </c>
      <c r="J157" s="11" t="s">
        <v>4347</v>
      </c>
      <c r="K157" s="12">
        <v>1</v>
      </c>
      <c r="L157" s="11" t="s">
        <v>3319</v>
      </c>
      <c r="M157" s="11" t="s">
        <v>4118</v>
      </c>
      <c r="N157" s="11" t="s">
        <v>215</v>
      </c>
      <c r="O157" s="12" t="s">
        <v>3605</v>
      </c>
      <c r="P157" s="12" t="s">
        <v>3797</v>
      </c>
      <c r="Q157" s="12"/>
      <c r="R157" s="12" t="s">
        <v>3798</v>
      </c>
      <c r="S157" s="12"/>
      <c r="T157" s="12"/>
    </row>
    <row r="158" spans="1:20" ht="13.5" customHeight="1" x14ac:dyDescent="0.25">
      <c r="A158" s="11" t="s">
        <v>4348</v>
      </c>
      <c r="B158" s="11" t="s">
        <v>3352</v>
      </c>
      <c r="C158" s="11" t="s">
        <v>4076</v>
      </c>
      <c r="D158" s="11" t="s">
        <v>3847</v>
      </c>
      <c r="E158" s="11" t="s">
        <v>4116</v>
      </c>
      <c r="F158" s="11" t="s">
        <v>3610</v>
      </c>
      <c r="G158" s="11" t="s">
        <v>3643</v>
      </c>
      <c r="H158" s="11" t="s">
        <v>4349</v>
      </c>
      <c r="I158" s="11" t="s">
        <v>3670</v>
      </c>
      <c r="J158" s="11" t="s">
        <v>4350</v>
      </c>
      <c r="K158" s="12">
        <v>1</v>
      </c>
      <c r="L158" s="11" t="s">
        <v>3352</v>
      </c>
      <c r="M158" s="11" t="s">
        <v>4348</v>
      </c>
      <c r="N158" s="11" t="s">
        <v>215</v>
      </c>
      <c r="O158" s="12" t="s">
        <v>3623</v>
      </c>
      <c r="P158" s="12" t="s">
        <v>3804</v>
      </c>
      <c r="Q158" s="12" t="s">
        <v>4351</v>
      </c>
      <c r="R158" s="12" t="s">
        <v>3798</v>
      </c>
      <c r="S158" s="12"/>
      <c r="T158" s="12"/>
    </row>
    <row r="159" spans="1:20" ht="13.5" customHeight="1" x14ac:dyDescent="0.25">
      <c r="A159" s="11" t="s">
        <v>4352</v>
      </c>
      <c r="B159" s="11" t="s">
        <v>3329</v>
      </c>
      <c r="C159" s="11" t="s">
        <v>3793</v>
      </c>
      <c r="D159" s="11" t="s">
        <v>4087</v>
      </c>
      <c r="E159" s="11" t="s">
        <v>4353</v>
      </c>
      <c r="F159" s="11" t="s">
        <v>3610</v>
      </c>
      <c r="G159" s="11" t="s">
        <v>3645</v>
      </c>
      <c r="H159" s="11" t="s">
        <v>3795</v>
      </c>
      <c r="I159" s="11" t="s">
        <v>3649</v>
      </c>
      <c r="J159" s="11" t="s">
        <v>4354</v>
      </c>
      <c r="K159" s="12">
        <v>1</v>
      </c>
      <c r="L159" s="11" t="s">
        <v>3329</v>
      </c>
      <c r="M159" s="11" t="s">
        <v>4352</v>
      </c>
      <c r="N159" s="11" t="s">
        <v>221</v>
      </c>
      <c r="O159" s="12" t="s">
        <v>3623</v>
      </c>
      <c r="P159" s="12" t="s">
        <v>3797</v>
      </c>
      <c r="Q159" s="12"/>
      <c r="R159" s="12" t="s">
        <v>3806</v>
      </c>
      <c r="S159" s="12"/>
      <c r="T159" s="12"/>
    </row>
    <row r="160" spans="1:20" ht="13.5" customHeight="1" x14ac:dyDescent="0.25">
      <c r="A160" s="11" t="s">
        <v>4355</v>
      </c>
      <c r="B160" s="11" t="s">
        <v>3460</v>
      </c>
      <c r="C160" s="11" t="s">
        <v>3793</v>
      </c>
      <c r="D160" s="11" t="s">
        <v>3800</v>
      </c>
      <c r="E160" s="11" t="s">
        <v>4356</v>
      </c>
      <c r="F160" s="11" t="s">
        <v>3610</v>
      </c>
      <c r="G160" s="11" t="s">
        <v>3661</v>
      </c>
      <c r="H160" s="11" t="s">
        <v>4357</v>
      </c>
      <c r="I160" s="11" t="s">
        <v>3668</v>
      </c>
      <c r="J160" s="11" t="s">
        <v>4358</v>
      </c>
      <c r="K160" s="12">
        <v>1</v>
      </c>
      <c r="L160" s="11" t="s">
        <v>3460</v>
      </c>
      <c r="M160" s="11" t="s">
        <v>4355</v>
      </c>
      <c r="N160" s="11" t="s">
        <v>221</v>
      </c>
      <c r="O160" s="12" t="s">
        <v>3609</v>
      </c>
      <c r="P160" s="12" t="s">
        <v>3804</v>
      </c>
      <c r="Q160" s="12" t="s">
        <v>4359</v>
      </c>
      <c r="R160" s="12" t="s">
        <v>3798</v>
      </c>
      <c r="S160" s="12"/>
      <c r="T160" s="12"/>
    </row>
    <row r="161" spans="1:20" ht="13.5" customHeight="1" x14ac:dyDescent="0.25">
      <c r="A161" s="11" t="s">
        <v>4360</v>
      </c>
      <c r="B161" s="11" t="s">
        <v>3338</v>
      </c>
      <c r="C161" s="11" t="s">
        <v>3793</v>
      </c>
      <c r="D161" s="11" t="s">
        <v>4361</v>
      </c>
      <c r="E161" s="11" t="s">
        <v>4362</v>
      </c>
      <c r="F161" s="11" t="s">
        <v>3610</v>
      </c>
      <c r="G161" s="11" t="s">
        <v>3615</v>
      </c>
      <c r="H161" s="11" t="s">
        <v>3812</v>
      </c>
      <c r="I161" s="11" t="s">
        <v>3670</v>
      </c>
      <c r="J161" s="11" t="s">
        <v>4363</v>
      </c>
      <c r="K161" s="12">
        <v>1</v>
      </c>
      <c r="L161" s="11" t="s">
        <v>3338</v>
      </c>
      <c r="M161" s="11" t="s">
        <v>4360</v>
      </c>
      <c r="N161" s="11" t="s">
        <v>221</v>
      </c>
      <c r="O161" s="12" t="s">
        <v>3627</v>
      </c>
      <c r="P161" s="12" t="s">
        <v>3814</v>
      </c>
      <c r="Q161" s="12"/>
      <c r="R161" s="12" t="s">
        <v>3798</v>
      </c>
      <c r="S161" s="12"/>
      <c r="T161" s="12"/>
    </row>
    <row r="162" spans="1:20" ht="13.5" customHeight="1" x14ac:dyDescent="0.25">
      <c r="A162" s="11" t="s">
        <v>4364</v>
      </c>
      <c r="B162" s="11" t="s">
        <v>3351</v>
      </c>
      <c r="C162" s="11" t="s">
        <v>3793</v>
      </c>
      <c r="D162" s="11" t="s">
        <v>3935</v>
      </c>
      <c r="E162" s="11" t="s">
        <v>4362</v>
      </c>
      <c r="F162" s="11" t="s">
        <v>3610</v>
      </c>
      <c r="G162" s="11" t="s">
        <v>3632</v>
      </c>
      <c r="H162" s="11" t="s">
        <v>4365</v>
      </c>
      <c r="I162" s="11" t="s">
        <v>3608</v>
      </c>
      <c r="J162" s="11" t="s">
        <v>4366</v>
      </c>
      <c r="K162" s="12">
        <v>1</v>
      </c>
      <c r="L162" s="11" t="s">
        <v>3351</v>
      </c>
      <c r="M162" s="11" t="s">
        <v>4364</v>
      </c>
      <c r="N162" s="11" t="s">
        <v>221</v>
      </c>
      <c r="O162" s="12" t="s">
        <v>3627</v>
      </c>
      <c r="P162" s="12" t="s">
        <v>3838</v>
      </c>
      <c r="Q162" s="12" t="s">
        <v>4367</v>
      </c>
      <c r="R162" s="12" t="s">
        <v>3806</v>
      </c>
      <c r="S162" s="12"/>
      <c r="T162" s="12"/>
    </row>
    <row r="163" spans="1:20" ht="13.5" customHeight="1" x14ac:dyDescent="0.25">
      <c r="A163" s="11" t="s">
        <v>4368</v>
      </c>
      <c r="B163" s="11" t="s">
        <v>3322</v>
      </c>
      <c r="C163" s="11" t="s">
        <v>3793</v>
      </c>
      <c r="D163" s="11" t="s">
        <v>4258</v>
      </c>
      <c r="E163" s="11" t="s">
        <v>4369</v>
      </c>
      <c r="F163" s="11" t="s">
        <v>3610</v>
      </c>
      <c r="G163" s="11" t="s">
        <v>3632</v>
      </c>
      <c r="H163" s="11" t="s">
        <v>3812</v>
      </c>
      <c r="I163" s="11" t="s">
        <v>3649</v>
      </c>
      <c r="J163" s="11" t="s">
        <v>4370</v>
      </c>
      <c r="K163" s="12">
        <v>1</v>
      </c>
      <c r="L163" s="11" t="s">
        <v>3322</v>
      </c>
      <c r="M163" s="11" t="s">
        <v>4368</v>
      </c>
      <c r="N163" s="11" t="s">
        <v>221</v>
      </c>
      <c r="O163" s="12" t="s">
        <v>3617</v>
      </c>
      <c r="P163" s="12" t="s">
        <v>3814</v>
      </c>
      <c r="Q163" s="12"/>
      <c r="R163" s="12" t="s">
        <v>3806</v>
      </c>
      <c r="S163" s="12"/>
      <c r="T163" s="12"/>
    </row>
    <row r="164" spans="1:20" ht="13.5" customHeight="1" x14ac:dyDescent="0.25">
      <c r="A164" s="11" t="s">
        <v>4371</v>
      </c>
      <c r="B164" s="11" t="s">
        <v>3350</v>
      </c>
      <c r="C164" s="11" t="s">
        <v>3793</v>
      </c>
      <c r="D164" s="11" t="s">
        <v>3831</v>
      </c>
      <c r="E164" s="11" t="s">
        <v>4353</v>
      </c>
      <c r="F164" s="11" t="s">
        <v>3610</v>
      </c>
      <c r="G164" s="11" t="s">
        <v>3643</v>
      </c>
      <c r="H164" s="11" t="s">
        <v>4372</v>
      </c>
      <c r="I164" s="11" t="s">
        <v>3678</v>
      </c>
      <c r="J164" s="11" t="s">
        <v>4373</v>
      </c>
      <c r="K164" s="12">
        <v>1</v>
      </c>
      <c r="L164" s="11" t="s">
        <v>3350</v>
      </c>
      <c r="M164" s="11" t="s">
        <v>4371</v>
      </c>
      <c r="N164" s="11" t="s">
        <v>221</v>
      </c>
      <c r="O164" s="12" t="s">
        <v>3623</v>
      </c>
      <c r="P164" s="12" t="s">
        <v>3804</v>
      </c>
      <c r="Q164" s="12" t="s">
        <v>4374</v>
      </c>
      <c r="R164" s="12" t="s">
        <v>3798</v>
      </c>
      <c r="S164" s="12"/>
      <c r="T164" s="12"/>
    </row>
    <row r="165" spans="1:20" ht="13.5" customHeight="1" x14ac:dyDescent="0.25">
      <c r="A165" s="11" t="s">
        <v>4375</v>
      </c>
      <c r="B165" s="11" t="s">
        <v>3544</v>
      </c>
      <c r="C165" s="11" t="s">
        <v>3793</v>
      </c>
      <c r="D165" s="11" t="s">
        <v>459</v>
      </c>
      <c r="E165" s="11" t="s">
        <v>4376</v>
      </c>
      <c r="F165" s="11" t="s">
        <v>3618</v>
      </c>
      <c r="G165" s="11" t="s">
        <v>3654</v>
      </c>
      <c r="H165" s="11" t="s">
        <v>3812</v>
      </c>
      <c r="I165" s="11" t="s">
        <v>3624</v>
      </c>
      <c r="J165" s="11" t="s">
        <v>4377</v>
      </c>
      <c r="K165" s="12">
        <v>1</v>
      </c>
      <c r="L165" s="11" t="s">
        <v>3544</v>
      </c>
      <c r="M165" s="11" t="s">
        <v>4375</v>
      </c>
      <c r="N165" s="11" t="s">
        <v>221</v>
      </c>
      <c r="O165" s="12" t="s">
        <v>3605</v>
      </c>
      <c r="P165" s="12" t="s">
        <v>3814</v>
      </c>
      <c r="Q165" s="12"/>
      <c r="R165" s="12" t="s">
        <v>3806</v>
      </c>
      <c r="S165" s="12"/>
      <c r="T165" s="12"/>
    </row>
    <row r="166" spans="1:20" ht="13.5" customHeight="1" x14ac:dyDescent="0.25">
      <c r="A166" s="11" t="s">
        <v>4378</v>
      </c>
      <c r="B166" s="11" t="s">
        <v>3546</v>
      </c>
      <c r="C166" s="11" t="s">
        <v>3793</v>
      </c>
      <c r="D166" s="11" t="s">
        <v>459</v>
      </c>
      <c r="E166" s="11" t="s">
        <v>4356</v>
      </c>
      <c r="F166" s="11" t="s">
        <v>3610</v>
      </c>
      <c r="G166" s="11" t="s">
        <v>3645</v>
      </c>
      <c r="H166" s="11" t="s">
        <v>4379</v>
      </c>
      <c r="I166" s="11" t="s">
        <v>3668</v>
      </c>
      <c r="J166" s="11" t="s">
        <v>4380</v>
      </c>
      <c r="K166" s="12">
        <v>1</v>
      </c>
      <c r="L166" s="11" t="s">
        <v>3546</v>
      </c>
      <c r="M166" s="11" t="s">
        <v>4378</v>
      </c>
      <c r="N166" s="11" t="s">
        <v>221</v>
      </c>
      <c r="O166" s="12" t="s">
        <v>3609</v>
      </c>
      <c r="P166" s="12" t="s">
        <v>3804</v>
      </c>
      <c r="Q166" s="12" t="s">
        <v>4381</v>
      </c>
      <c r="R166" s="12" t="s">
        <v>3798</v>
      </c>
      <c r="S166" s="12"/>
      <c r="T166" s="12"/>
    </row>
    <row r="167" spans="1:20" ht="13.5" customHeight="1" x14ac:dyDescent="0.25">
      <c r="A167" s="11" t="s">
        <v>4382</v>
      </c>
      <c r="B167" s="11" t="s">
        <v>3280</v>
      </c>
      <c r="C167" s="11" t="s">
        <v>3793</v>
      </c>
      <c r="D167" s="11" t="s">
        <v>4063</v>
      </c>
      <c r="E167" s="11" t="s">
        <v>4376</v>
      </c>
      <c r="F167" s="11" t="s">
        <v>3610</v>
      </c>
      <c r="G167" s="11" t="s">
        <v>3654</v>
      </c>
      <c r="H167" s="11" t="s">
        <v>3812</v>
      </c>
      <c r="I167" s="11" t="s">
        <v>3678</v>
      </c>
      <c r="J167" s="11" t="s">
        <v>4383</v>
      </c>
      <c r="K167" s="12">
        <v>1</v>
      </c>
      <c r="L167" s="11" t="s">
        <v>3280</v>
      </c>
      <c r="M167" s="11" t="s">
        <v>4382</v>
      </c>
      <c r="N167" s="11" t="s">
        <v>221</v>
      </c>
      <c r="O167" s="12" t="s">
        <v>3605</v>
      </c>
      <c r="P167" s="12" t="s">
        <v>3814</v>
      </c>
      <c r="Q167" s="12"/>
      <c r="R167" s="12" t="s">
        <v>3798</v>
      </c>
      <c r="S167" s="12"/>
      <c r="T167" s="12"/>
    </row>
    <row r="168" spans="1:20" ht="13.5" customHeight="1" x14ac:dyDescent="0.25">
      <c r="A168" s="11" t="s">
        <v>4384</v>
      </c>
      <c r="B168" s="11" t="s">
        <v>3409</v>
      </c>
      <c r="C168" s="11" t="s">
        <v>3793</v>
      </c>
      <c r="D168" s="11" t="s">
        <v>3847</v>
      </c>
      <c r="E168" s="11" t="s">
        <v>4376</v>
      </c>
      <c r="F168" s="11" t="s">
        <v>3610</v>
      </c>
      <c r="G168" s="11" t="s">
        <v>3615</v>
      </c>
      <c r="H168" s="11" t="s">
        <v>4385</v>
      </c>
      <c r="I168" s="11" t="s">
        <v>3649</v>
      </c>
      <c r="J168" s="11" t="s">
        <v>4386</v>
      </c>
      <c r="K168" s="12">
        <v>1</v>
      </c>
      <c r="L168" s="11" t="s">
        <v>3409</v>
      </c>
      <c r="M168" s="11" t="s">
        <v>4384</v>
      </c>
      <c r="N168" s="11" t="s">
        <v>221</v>
      </c>
      <c r="O168" s="12" t="s">
        <v>3605</v>
      </c>
      <c r="P168" s="12" t="s">
        <v>3804</v>
      </c>
      <c r="Q168" s="12" t="s">
        <v>4387</v>
      </c>
      <c r="R168" s="12" t="s">
        <v>3806</v>
      </c>
      <c r="S168" s="12"/>
      <c r="T168" s="12"/>
    </row>
    <row r="169" spans="1:20" ht="13.5" customHeight="1" x14ac:dyDescent="0.25">
      <c r="A169" s="11" t="s">
        <v>4388</v>
      </c>
      <c r="B169" s="11" t="s">
        <v>3415</v>
      </c>
      <c r="C169" s="11" t="s">
        <v>3793</v>
      </c>
      <c r="D169" s="11" t="s">
        <v>3847</v>
      </c>
      <c r="E169" s="11" t="s">
        <v>4353</v>
      </c>
      <c r="F169" s="11" t="s">
        <v>3610</v>
      </c>
      <c r="G169" s="11" t="s">
        <v>3615</v>
      </c>
      <c r="H169" s="11" t="s">
        <v>4389</v>
      </c>
      <c r="I169" s="11" t="s">
        <v>3649</v>
      </c>
      <c r="J169" s="11" t="s">
        <v>4390</v>
      </c>
      <c r="K169" s="12">
        <v>1</v>
      </c>
      <c r="L169" s="11" t="s">
        <v>3415</v>
      </c>
      <c r="M169" s="11" t="s">
        <v>4388</v>
      </c>
      <c r="N169" s="11" t="s">
        <v>221</v>
      </c>
      <c r="O169" s="12" t="s">
        <v>3623</v>
      </c>
      <c r="P169" s="12" t="s">
        <v>3804</v>
      </c>
      <c r="Q169" s="12" t="s">
        <v>4391</v>
      </c>
      <c r="R169" s="12" t="s">
        <v>3806</v>
      </c>
      <c r="S169" s="12"/>
      <c r="T169" s="12"/>
    </row>
    <row r="170" spans="1:20" ht="13.5" customHeight="1" x14ac:dyDescent="0.25">
      <c r="A170" s="11" t="s">
        <v>4392</v>
      </c>
      <c r="B170" s="11" t="s">
        <v>3423</v>
      </c>
      <c r="C170" s="11" t="s">
        <v>3793</v>
      </c>
      <c r="D170" s="11" t="s">
        <v>3847</v>
      </c>
      <c r="E170" s="11" t="s">
        <v>4356</v>
      </c>
      <c r="F170" s="11" t="s">
        <v>3610</v>
      </c>
      <c r="G170" s="11" t="s">
        <v>3643</v>
      </c>
      <c r="H170" s="11" t="s">
        <v>4389</v>
      </c>
      <c r="I170" s="11" t="s">
        <v>3668</v>
      </c>
      <c r="J170" s="11" t="s">
        <v>4393</v>
      </c>
      <c r="K170" s="12">
        <v>1</v>
      </c>
      <c r="L170" s="11" t="s">
        <v>3423</v>
      </c>
      <c r="M170" s="11" t="s">
        <v>4392</v>
      </c>
      <c r="N170" s="11" t="s">
        <v>221</v>
      </c>
      <c r="O170" s="12" t="s">
        <v>3609</v>
      </c>
      <c r="P170" s="12" t="s">
        <v>3804</v>
      </c>
      <c r="Q170" s="12" t="s">
        <v>4391</v>
      </c>
      <c r="R170" s="12" t="s">
        <v>3798</v>
      </c>
      <c r="S170" s="12"/>
      <c r="T170" s="12"/>
    </row>
    <row r="171" spans="1:20" ht="13.5" customHeight="1" x14ac:dyDescent="0.25">
      <c r="A171" s="11" t="s">
        <v>4394</v>
      </c>
      <c r="B171" s="11" t="s">
        <v>3238</v>
      </c>
      <c r="C171" s="11" t="s">
        <v>3853</v>
      </c>
      <c r="D171" s="11" t="s">
        <v>469</v>
      </c>
      <c r="E171" s="11" t="s">
        <v>4353</v>
      </c>
      <c r="F171" s="11" t="s">
        <v>3610</v>
      </c>
      <c r="G171" s="11" t="s">
        <v>4395</v>
      </c>
      <c r="H171" s="11" t="s">
        <v>4396</v>
      </c>
      <c r="I171" s="11" t="s">
        <v>3649</v>
      </c>
      <c r="J171" s="11" t="s">
        <v>4397</v>
      </c>
      <c r="K171" s="12">
        <v>1</v>
      </c>
      <c r="L171" s="11" t="s">
        <v>3238</v>
      </c>
      <c r="M171" s="11" t="s">
        <v>4394</v>
      </c>
      <c r="N171" s="11" t="s">
        <v>221</v>
      </c>
      <c r="O171" s="12" t="s">
        <v>3623</v>
      </c>
      <c r="P171" s="12" t="s">
        <v>3804</v>
      </c>
      <c r="Q171" s="12" t="s">
        <v>4398</v>
      </c>
      <c r="R171" s="12" t="s">
        <v>3806</v>
      </c>
      <c r="S171" s="12"/>
      <c r="T171" s="12"/>
    </row>
    <row r="172" spans="1:20" ht="13.5" customHeight="1" x14ac:dyDescent="0.25">
      <c r="A172" s="11" t="s">
        <v>4399</v>
      </c>
      <c r="B172" s="11" t="s">
        <v>3243</v>
      </c>
      <c r="C172" s="11" t="s">
        <v>3853</v>
      </c>
      <c r="D172" s="11" t="s">
        <v>469</v>
      </c>
      <c r="E172" s="11" t="s">
        <v>4376</v>
      </c>
      <c r="F172" s="11" t="s">
        <v>3606</v>
      </c>
      <c r="G172" s="11" t="s">
        <v>3661</v>
      </c>
      <c r="H172" s="11" t="s">
        <v>3812</v>
      </c>
      <c r="I172" s="11" t="s">
        <v>3670</v>
      </c>
      <c r="J172" s="11" t="s">
        <v>4400</v>
      </c>
      <c r="K172" s="12">
        <v>1</v>
      </c>
      <c r="L172" s="11" t="s">
        <v>3243</v>
      </c>
      <c r="M172" s="11" t="s">
        <v>4399</v>
      </c>
      <c r="N172" s="11" t="s">
        <v>221</v>
      </c>
      <c r="O172" s="12" t="s">
        <v>3605</v>
      </c>
      <c r="P172" s="12" t="s">
        <v>3814</v>
      </c>
      <c r="Q172" s="12"/>
      <c r="R172" s="12" t="s">
        <v>3798</v>
      </c>
      <c r="S172" s="12"/>
      <c r="T172" s="12"/>
    </row>
    <row r="173" spans="1:20" ht="13.5" customHeight="1" x14ac:dyDescent="0.25">
      <c r="A173" s="11" t="s">
        <v>4401</v>
      </c>
      <c r="B173" s="11" t="s">
        <v>3325</v>
      </c>
      <c r="C173" s="11" t="s">
        <v>3853</v>
      </c>
      <c r="D173" s="11" t="s">
        <v>4130</v>
      </c>
      <c r="E173" s="11" t="s">
        <v>4369</v>
      </c>
      <c r="F173" s="11" t="s">
        <v>3610</v>
      </c>
      <c r="G173" s="11" t="s">
        <v>3661</v>
      </c>
      <c r="H173" s="11" t="s">
        <v>3812</v>
      </c>
      <c r="I173" s="11" t="s">
        <v>3670</v>
      </c>
      <c r="J173" s="11" t="s">
        <v>4402</v>
      </c>
      <c r="K173" s="12">
        <v>1</v>
      </c>
      <c r="L173" s="11" t="s">
        <v>3325</v>
      </c>
      <c r="M173" s="11" t="s">
        <v>4401</v>
      </c>
      <c r="N173" s="11" t="s">
        <v>221</v>
      </c>
      <c r="O173" s="12" t="s">
        <v>3617</v>
      </c>
      <c r="P173" s="12" t="s">
        <v>3814</v>
      </c>
      <c r="Q173" s="12"/>
      <c r="R173" s="12" t="s">
        <v>3798</v>
      </c>
      <c r="S173" s="12"/>
      <c r="T173" s="12"/>
    </row>
    <row r="174" spans="1:20" ht="13.5" customHeight="1" x14ac:dyDescent="0.25">
      <c r="A174" s="11" t="s">
        <v>4403</v>
      </c>
      <c r="B174" s="11" t="s">
        <v>3327</v>
      </c>
      <c r="C174" s="11" t="s">
        <v>3853</v>
      </c>
      <c r="D174" s="11" t="s">
        <v>490</v>
      </c>
      <c r="E174" s="11" t="s">
        <v>4353</v>
      </c>
      <c r="F174" s="11" t="s">
        <v>3610</v>
      </c>
      <c r="G174" s="11" t="s">
        <v>3619</v>
      </c>
      <c r="H174" s="11" t="s">
        <v>4404</v>
      </c>
      <c r="I174" s="11" t="s">
        <v>3670</v>
      </c>
      <c r="J174" s="11" t="s">
        <v>4405</v>
      </c>
      <c r="K174" s="12">
        <v>1</v>
      </c>
      <c r="L174" s="11" t="s">
        <v>3327</v>
      </c>
      <c r="M174" s="11" t="s">
        <v>4403</v>
      </c>
      <c r="N174" s="11" t="s">
        <v>221</v>
      </c>
      <c r="O174" s="12" t="s">
        <v>3623</v>
      </c>
      <c r="P174" s="12" t="s">
        <v>3804</v>
      </c>
      <c r="Q174" s="12" t="s">
        <v>4406</v>
      </c>
      <c r="R174" s="12" t="s">
        <v>3798</v>
      </c>
      <c r="S174" s="12"/>
      <c r="T174" s="12"/>
    </row>
    <row r="175" spans="1:20" ht="13.5" customHeight="1" x14ac:dyDescent="0.25">
      <c r="A175" s="11" t="s">
        <v>4407</v>
      </c>
      <c r="B175" s="11" t="s">
        <v>3331</v>
      </c>
      <c r="C175" s="11" t="s">
        <v>3853</v>
      </c>
      <c r="D175" s="11" t="s">
        <v>3880</v>
      </c>
      <c r="E175" s="11" t="s">
        <v>4408</v>
      </c>
      <c r="F175" s="11" t="s">
        <v>4409</v>
      </c>
      <c r="G175" s="11" t="s">
        <v>3643</v>
      </c>
      <c r="H175" s="11" t="s">
        <v>3808</v>
      </c>
      <c r="I175" s="11" t="s">
        <v>3646</v>
      </c>
      <c r="J175" s="11" t="s">
        <v>4410</v>
      </c>
      <c r="K175" s="12">
        <v>1</v>
      </c>
      <c r="L175" s="11" t="s">
        <v>3331</v>
      </c>
      <c r="M175" s="11" t="s">
        <v>4407</v>
      </c>
      <c r="N175" s="11" t="s">
        <v>221</v>
      </c>
      <c r="O175" s="12" t="s">
        <v>3613</v>
      </c>
      <c r="P175" s="12" t="s">
        <v>3810</v>
      </c>
      <c r="Q175" s="12"/>
      <c r="R175" s="12" t="s">
        <v>3806</v>
      </c>
      <c r="S175" s="12"/>
      <c r="T175" s="12"/>
    </row>
    <row r="176" spans="1:20" ht="13.5" customHeight="1" x14ac:dyDescent="0.25">
      <c r="A176" s="11" t="s">
        <v>4411</v>
      </c>
      <c r="B176" s="11" t="s">
        <v>3334</v>
      </c>
      <c r="C176" s="11" t="s">
        <v>3853</v>
      </c>
      <c r="D176" s="11" t="s">
        <v>3880</v>
      </c>
      <c r="E176" s="11" t="s">
        <v>4376</v>
      </c>
      <c r="F176" s="11" t="s">
        <v>3610</v>
      </c>
      <c r="G176" s="11" t="s">
        <v>3651</v>
      </c>
      <c r="H176" s="11" t="s">
        <v>4412</v>
      </c>
      <c r="I176" s="11" t="s">
        <v>3668</v>
      </c>
      <c r="J176" s="11" t="s">
        <v>4413</v>
      </c>
      <c r="K176" s="12">
        <v>1</v>
      </c>
      <c r="L176" s="11" t="s">
        <v>3334</v>
      </c>
      <c r="M176" s="11" t="s">
        <v>4411</v>
      </c>
      <c r="N176" s="11" t="s">
        <v>221</v>
      </c>
      <c r="O176" s="12" t="s">
        <v>3605</v>
      </c>
      <c r="P176" s="12" t="s">
        <v>3804</v>
      </c>
      <c r="Q176" s="12" t="s">
        <v>4414</v>
      </c>
      <c r="R176" s="12" t="s">
        <v>3798</v>
      </c>
      <c r="S176" s="12"/>
      <c r="T176" s="12"/>
    </row>
    <row r="177" spans="1:20" ht="13.5" customHeight="1" x14ac:dyDescent="0.25">
      <c r="A177" s="11" t="s">
        <v>4415</v>
      </c>
      <c r="B177" s="11" t="s">
        <v>3336</v>
      </c>
      <c r="C177" s="11" t="s">
        <v>3853</v>
      </c>
      <c r="D177" s="11" t="s">
        <v>3880</v>
      </c>
      <c r="E177" s="11" t="s">
        <v>4376</v>
      </c>
      <c r="F177" s="11" t="s">
        <v>3610</v>
      </c>
      <c r="G177" s="11" t="s">
        <v>3651</v>
      </c>
      <c r="H177" s="11" t="s">
        <v>4416</v>
      </c>
      <c r="I177" s="11" t="s">
        <v>3678</v>
      </c>
      <c r="J177" s="11" t="s">
        <v>4417</v>
      </c>
      <c r="K177" s="12">
        <v>1</v>
      </c>
      <c r="L177" s="11" t="s">
        <v>3336</v>
      </c>
      <c r="M177" s="11" t="s">
        <v>4415</v>
      </c>
      <c r="N177" s="11" t="s">
        <v>221</v>
      </c>
      <c r="O177" s="12" t="s">
        <v>3605</v>
      </c>
      <c r="P177" s="12" t="s">
        <v>3804</v>
      </c>
      <c r="Q177" s="12" t="s">
        <v>4418</v>
      </c>
      <c r="R177" s="12" t="s">
        <v>3798</v>
      </c>
      <c r="S177" s="12"/>
      <c r="T177" s="12"/>
    </row>
    <row r="178" spans="1:20" ht="13.5" customHeight="1" x14ac:dyDescent="0.25">
      <c r="A178" s="11" t="s">
        <v>4419</v>
      </c>
      <c r="B178" s="11" t="s">
        <v>3476</v>
      </c>
      <c r="C178" s="11" t="s">
        <v>3853</v>
      </c>
      <c r="D178" s="11" t="s">
        <v>3800</v>
      </c>
      <c r="E178" s="11" t="s">
        <v>4376</v>
      </c>
      <c r="F178" s="11" t="s">
        <v>3610</v>
      </c>
      <c r="G178" s="11" t="s">
        <v>3661</v>
      </c>
      <c r="H178" s="11" t="s">
        <v>3888</v>
      </c>
      <c r="I178" s="11" t="s">
        <v>3618</v>
      </c>
      <c r="J178" s="11" t="s">
        <v>4420</v>
      </c>
      <c r="K178" s="12">
        <v>1</v>
      </c>
      <c r="L178" s="11" t="s">
        <v>3476</v>
      </c>
      <c r="M178" s="11" t="s">
        <v>4419</v>
      </c>
      <c r="N178" s="11" t="s">
        <v>221</v>
      </c>
      <c r="O178" s="12" t="s">
        <v>3605</v>
      </c>
      <c r="P178" s="12" t="s">
        <v>3814</v>
      </c>
      <c r="Q178" s="12"/>
      <c r="R178" s="12" t="s">
        <v>3806</v>
      </c>
      <c r="S178" s="12"/>
      <c r="T178" s="12"/>
    </row>
    <row r="179" spans="1:20" ht="13.5" customHeight="1" x14ac:dyDescent="0.25">
      <c r="A179" s="11" t="s">
        <v>4421</v>
      </c>
      <c r="B179" s="11" t="s">
        <v>3478</v>
      </c>
      <c r="C179" s="11" t="s">
        <v>3853</v>
      </c>
      <c r="D179" s="11" t="s">
        <v>3800</v>
      </c>
      <c r="E179" s="11" t="s">
        <v>4356</v>
      </c>
      <c r="F179" s="11" t="s">
        <v>3610</v>
      </c>
      <c r="G179" s="11" t="s">
        <v>3619</v>
      </c>
      <c r="H179" s="11" t="s">
        <v>4422</v>
      </c>
      <c r="I179" s="11" t="s">
        <v>3649</v>
      </c>
      <c r="J179" s="11" t="s">
        <v>4423</v>
      </c>
      <c r="K179" s="12">
        <v>1</v>
      </c>
      <c r="L179" s="11" t="s">
        <v>3478</v>
      </c>
      <c r="M179" s="11" t="s">
        <v>4421</v>
      </c>
      <c r="N179" s="11" t="s">
        <v>221</v>
      </c>
      <c r="O179" s="12" t="s">
        <v>3609</v>
      </c>
      <c r="P179" s="12" t="s">
        <v>3804</v>
      </c>
      <c r="Q179" s="12" t="s">
        <v>4424</v>
      </c>
      <c r="R179" s="12" t="s">
        <v>3806</v>
      </c>
      <c r="S179" s="12"/>
      <c r="T179" s="12"/>
    </row>
    <row r="180" spans="1:20" ht="13.5" customHeight="1" x14ac:dyDescent="0.25">
      <c r="A180" s="11" t="s">
        <v>4425</v>
      </c>
      <c r="B180" s="11" t="s">
        <v>3480</v>
      </c>
      <c r="C180" s="11" t="s">
        <v>3853</v>
      </c>
      <c r="D180" s="11" t="s">
        <v>3800</v>
      </c>
      <c r="E180" s="11" t="s">
        <v>4376</v>
      </c>
      <c r="F180" s="11" t="s">
        <v>3610</v>
      </c>
      <c r="G180" s="11" t="s">
        <v>3632</v>
      </c>
      <c r="H180" s="11" t="s">
        <v>4426</v>
      </c>
      <c r="I180" s="11" t="s">
        <v>3670</v>
      </c>
      <c r="J180" s="11" t="s">
        <v>4427</v>
      </c>
      <c r="K180" s="12">
        <v>1</v>
      </c>
      <c r="L180" s="11" t="s">
        <v>3480</v>
      </c>
      <c r="M180" s="11" t="s">
        <v>4425</v>
      </c>
      <c r="N180" s="11" t="s">
        <v>221</v>
      </c>
      <c r="O180" s="12" t="s">
        <v>3605</v>
      </c>
      <c r="P180" s="12" t="s">
        <v>3804</v>
      </c>
      <c r="Q180" s="12" t="s">
        <v>4428</v>
      </c>
      <c r="R180" s="12" t="s">
        <v>3798</v>
      </c>
      <c r="S180" s="12"/>
      <c r="T180" s="12"/>
    </row>
    <row r="181" spans="1:20" ht="13.5" customHeight="1" x14ac:dyDescent="0.25">
      <c r="A181" s="11" t="s">
        <v>4429</v>
      </c>
      <c r="B181" s="11" t="s">
        <v>3482</v>
      </c>
      <c r="C181" s="11" t="s">
        <v>3853</v>
      </c>
      <c r="D181" s="11" t="s">
        <v>3800</v>
      </c>
      <c r="E181" s="11" t="s">
        <v>4356</v>
      </c>
      <c r="F181" s="11" t="s">
        <v>3610</v>
      </c>
      <c r="G181" s="11" t="s">
        <v>4430</v>
      </c>
      <c r="H181" s="11" t="s">
        <v>4431</v>
      </c>
      <c r="I181" s="11" t="s">
        <v>3649</v>
      </c>
      <c r="J181" s="11" t="s">
        <v>4432</v>
      </c>
      <c r="K181" s="12">
        <v>1</v>
      </c>
      <c r="L181" s="11" t="s">
        <v>3482</v>
      </c>
      <c r="M181" s="11" t="s">
        <v>4429</v>
      </c>
      <c r="N181" s="11" t="s">
        <v>221</v>
      </c>
      <c r="O181" s="12" t="s">
        <v>3609</v>
      </c>
      <c r="P181" s="12" t="s">
        <v>3804</v>
      </c>
      <c r="Q181" s="12" t="s">
        <v>4433</v>
      </c>
      <c r="R181" s="12" t="s">
        <v>3806</v>
      </c>
      <c r="S181" s="12"/>
      <c r="T181" s="12"/>
    </row>
    <row r="182" spans="1:20" ht="13.5" customHeight="1" x14ac:dyDescent="0.25">
      <c r="A182" s="11" t="s">
        <v>4434</v>
      </c>
      <c r="B182" s="11" t="s">
        <v>3485</v>
      </c>
      <c r="C182" s="11" t="s">
        <v>3853</v>
      </c>
      <c r="D182" s="11" t="s">
        <v>3800</v>
      </c>
      <c r="E182" s="11" t="s">
        <v>4376</v>
      </c>
      <c r="F182" s="11" t="s">
        <v>3610</v>
      </c>
      <c r="G182" s="11" t="s">
        <v>3615</v>
      </c>
      <c r="H182" s="11" t="s">
        <v>4435</v>
      </c>
      <c r="I182" s="11" t="s">
        <v>3670</v>
      </c>
      <c r="J182" s="11" t="s">
        <v>4436</v>
      </c>
      <c r="K182" s="12">
        <v>1</v>
      </c>
      <c r="L182" s="11" t="s">
        <v>3485</v>
      </c>
      <c r="M182" s="11" t="s">
        <v>4434</v>
      </c>
      <c r="N182" s="11" t="s">
        <v>221</v>
      </c>
      <c r="O182" s="12" t="s">
        <v>3605</v>
      </c>
      <c r="P182" s="12" t="s">
        <v>3804</v>
      </c>
      <c r="Q182" s="12" t="s">
        <v>4437</v>
      </c>
      <c r="R182" s="12" t="s">
        <v>3798</v>
      </c>
      <c r="S182" s="12"/>
      <c r="T182" s="12"/>
    </row>
    <row r="183" spans="1:20" ht="13.5" customHeight="1" x14ac:dyDescent="0.25">
      <c r="A183" s="11" t="s">
        <v>4438</v>
      </c>
      <c r="B183" s="11" t="s">
        <v>3249</v>
      </c>
      <c r="C183" s="11" t="s">
        <v>3853</v>
      </c>
      <c r="D183" s="11" t="s">
        <v>4439</v>
      </c>
      <c r="E183" s="11" t="s">
        <v>4408</v>
      </c>
      <c r="F183" s="11" t="s">
        <v>3610</v>
      </c>
      <c r="G183" s="11" t="s">
        <v>3651</v>
      </c>
      <c r="H183" s="11" t="s">
        <v>4440</v>
      </c>
      <c r="I183" s="11" t="s">
        <v>3624</v>
      </c>
      <c r="J183" s="11" t="s">
        <v>4441</v>
      </c>
      <c r="K183" s="12">
        <v>1</v>
      </c>
      <c r="L183" s="11" t="s">
        <v>3249</v>
      </c>
      <c r="M183" s="11" t="s">
        <v>4438</v>
      </c>
      <c r="N183" s="11" t="s">
        <v>221</v>
      </c>
      <c r="O183" s="12" t="s">
        <v>3613</v>
      </c>
      <c r="P183" s="12" t="s">
        <v>3804</v>
      </c>
      <c r="Q183" s="12" t="s">
        <v>4442</v>
      </c>
      <c r="R183" s="12" t="s">
        <v>3806</v>
      </c>
      <c r="S183" s="12"/>
      <c r="T183" s="12"/>
    </row>
    <row r="184" spans="1:20" ht="13.5" customHeight="1" x14ac:dyDescent="0.25">
      <c r="A184" s="11" t="s">
        <v>4443</v>
      </c>
      <c r="B184" s="11" t="s">
        <v>3340</v>
      </c>
      <c r="C184" s="11" t="s">
        <v>3853</v>
      </c>
      <c r="D184" s="11" t="s">
        <v>3928</v>
      </c>
      <c r="E184" s="11" t="s">
        <v>4444</v>
      </c>
      <c r="F184" s="11" t="s">
        <v>3610</v>
      </c>
      <c r="G184" s="11" t="s">
        <v>4445</v>
      </c>
      <c r="H184" s="11" t="s">
        <v>4446</v>
      </c>
      <c r="I184" s="11" t="s">
        <v>3670</v>
      </c>
      <c r="J184" s="11" t="s">
        <v>4447</v>
      </c>
      <c r="K184" s="12">
        <v>1</v>
      </c>
      <c r="L184" s="11" t="s">
        <v>3340</v>
      </c>
      <c r="M184" s="11" t="s">
        <v>4443</v>
      </c>
      <c r="N184" s="11" t="s">
        <v>221</v>
      </c>
      <c r="O184" s="12" t="s">
        <v>3630</v>
      </c>
      <c r="P184" s="12" t="s">
        <v>3804</v>
      </c>
      <c r="Q184" s="12" t="s">
        <v>4448</v>
      </c>
      <c r="R184" s="12" t="s">
        <v>3798</v>
      </c>
      <c r="S184" s="12"/>
      <c r="T184" s="12"/>
    </row>
    <row r="185" spans="1:20" ht="13.5" customHeight="1" x14ac:dyDescent="0.25">
      <c r="A185" s="11" t="s">
        <v>4449</v>
      </c>
      <c r="B185" s="11" t="s">
        <v>3343</v>
      </c>
      <c r="C185" s="11" t="s">
        <v>3853</v>
      </c>
      <c r="D185" s="11" t="s">
        <v>3928</v>
      </c>
      <c r="E185" s="11" t="s">
        <v>4444</v>
      </c>
      <c r="F185" s="11" t="s">
        <v>3610</v>
      </c>
      <c r="G185" s="11" t="s">
        <v>3615</v>
      </c>
      <c r="H185" s="11" t="s">
        <v>4450</v>
      </c>
      <c r="I185" s="11" t="s">
        <v>3670</v>
      </c>
      <c r="J185" s="11" t="s">
        <v>4451</v>
      </c>
      <c r="K185" s="12">
        <v>1</v>
      </c>
      <c r="L185" s="11" t="s">
        <v>3343</v>
      </c>
      <c r="M185" s="11" t="s">
        <v>4449</v>
      </c>
      <c r="N185" s="11" t="s">
        <v>221</v>
      </c>
      <c r="O185" s="12" t="s">
        <v>3630</v>
      </c>
      <c r="P185" s="12" t="s">
        <v>3838</v>
      </c>
      <c r="Q185" s="12" t="s">
        <v>4452</v>
      </c>
      <c r="R185" s="12" t="s">
        <v>3798</v>
      </c>
      <c r="S185" s="12"/>
      <c r="T185" s="12"/>
    </row>
    <row r="186" spans="1:20" ht="13.5" customHeight="1" x14ac:dyDescent="0.25">
      <c r="A186" s="11" t="s">
        <v>4453</v>
      </c>
      <c r="B186" s="11" t="s">
        <v>3347</v>
      </c>
      <c r="C186" s="11" t="s">
        <v>3853</v>
      </c>
      <c r="D186" s="11" t="s">
        <v>3928</v>
      </c>
      <c r="E186" s="11" t="s">
        <v>4444</v>
      </c>
      <c r="F186" s="11" t="s">
        <v>3610</v>
      </c>
      <c r="G186" s="11" t="s">
        <v>3615</v>
      </c>
      <c r="H186" s="11" t="s">
        <v>4454</v>
      </c>
      <c r="I186" s="11" t="s">
        <v>3668</v>
      </c>
      <c r="J186" s="11" t="s">
        <v>4455</v>
      </c>
      <c r="K186" s="12">
        <v>1</v>
      </c>
      <c r="L186" s="11" t="s">
        <v>3347</v>
      </c>
      <c r="M186" s="11" t="s">
        <v>4453</v>
      </c>
      <c r="N186" s="11" t="s">
        <v>221</v>
      </c>
      <c r="O186" s="12" t="s">
        <v>3630</v>
      </c>
      <c r="P186" s="12" t="s">
        <v>3804</v>
      </c>
      <c r="Q186" s="12" t="s">
        <v>4456</v>
      </c>
      <c r="R186" s="12" t="s">
        <v>3798</v>
      </c>
      <c r="S186" s="12"/>
      <c r="T186" s="12"/>
    </row>
    <row r="187" spans="1:20" ht="13.5" customHeight="1" x14ac:dyDescent="0.25">
      <c r="A187" s="11" t="s">
        <v>4457</v>
      </c>
      <c r="B187" s="11" t="s">
        <v>3369</v>
      </c>
      <c r="C187" s="11" t="s">
        <v>3853</v>
      </c>
      <c r="D187" s="11" t="s">
        <v>3935</v>
      </c>
      <c r="E187" s="11" t="s">
        <v>4353</v>
      </c>
      <c r="F187" s="11" t="s">
        <v>3610</v>
      </c>
      <c r="G187" s="11" t="s">
        <v>3645</v>
      </c>
      <c r="H187" s="11" t="s">
        <v>4458</v>
      </c>
      <c r="I187" s="11" t="s">
        <v>3670</v>
      </c>
      <c r="J187" s="11" t="s">
        <v>4459</v>
      </c>
      <c r="K187" s="12">
        <v>1</v>
      </c>
      <c r="L187" s="11" t="s">
        <v>3369</v>
      </c>
      <c r="M187" s="11" t="s">
        <v>4457</v>
      </c>
      <c r="N187" s="11" t="s">
        <v>221</v>
      </c>
      <c r="O187" s="12" t="s">
        <v>3623</v>
      </c>
      <c r="P187" s="12" t="s">
        <v>3804</v>
      </c>
      <c r="Q187" s="12" t="s">
        <v>4460</v>
      </c>
      <c r="R187" s="12" t="s">
        <v>3798</v>
      </c>
      <c r="S187" s="12"/>
      <c r="T187" s="12"/>
    </row>
    <row r="188" spans="1:20" ht="13.5" customHeight="1" x14ac:dyDescent="0.25">
      <c r="A188" s="11" t="s">
        <v>4461</v>
      </c>
      <c r="B188" s="11" t="s">
        <v>3282</v>
      </c>
      <c r="C188" s="11" t="s">
        <v>3853</v>
      </c>
      <c r="D188" s="11" t="s">
        <v>4462</v>
      </c>
      <c r="E188" s="11" t="s">
        <v>4463</v>
      </c>
      <c r="F188" s="11" t="s">
        <v>3610</v>
      </c>
      <c r="G188" s="11" t="s">
        <v>3651</v>
      </c>
      <c r="H188" s="11" t="s">
        <v>4464</v>
      </c>
      <c r="I188" s="11" t="s">
        <v>3614</v>
      </c>
      <c r="J188" s="11" t="s">
        <v>4465</v>
      </c>
      <c r="K188" s="12">
        <v>1</v>
      </c>
      <c r="L188" s="11" t="s">
        <v>3282</v>
      </c>
      <c r="M188" s="11" t="s">
        <v>4461</v>
      </c>
      <c r="N188" s="11" t="s">
        <v>221</v>
      </c>
      <c r="O188" s="12" t="s">
        <v>3620</v>
      </c>
      <c r="P188" s="12" t="s">
        <v>3941</v>
      </c>
      <c r="Q188" s="12" t="s">
        <v>4466</v>
      </c>
      <c r="R188" s="12" t="s">
        <v>3806</v>
      </c>
      <c r="S188" s="12"/>
      <c r="T188" s="12"/>
    </row>
    <row r="189" spans="1:20" ht="13.5" customHeight="1" x14ac:dyDescent="0.25">
      <c r="A189" s="11" t="s">
        <v>4467</v>
      </c>
      <c r="B189" s="11" t="s">
        <v>3288</v>
      </c>
      <c r="C189" s="11" t="s">
        <v>3853</v>
      </c>
      <c r="D189" s="11" t="s">
        <v>4203</v>
      </c>
      <c r="E189" s="11" t="s">
        <v>4463</v>
      </c>
      <c r="F189" s="11" t="s">
        <v>3608</v>
      </c>
      <c r="G189" s="11" t="s">
        <v>3625</v>
      </c>
      <c r="H189" s="11" t="s">
        <v>4468</v>
      </c>
      <c r="I189" s="11" t="s">
        <v>3668</v>
      </c>
      <c r="J189" s="11" t="s">
        <v>4469</v>
      </c>
      <c r="K189" s="12">
        <v>1</v>
      </c>
      <c r="L189" s="11" t="s">
        <v>3288</v>
      </c>
      <c r="M189" s="11" t="s">
        <v>4467</v>
      </c>
      <c r="N189" s="11" t="s">
        <v>221</v>
      </c>
      <c r="O189" s="12" t="s">
        <v>3620</v>
      </c>
      <c r="P189" s="12" t="s">
        <v>3804</v>
      </c>
      <c r="Q189" s="12" t="s">
        <v>4470</v>
      </c>
      <c r="R189" s="12" t="s">
        <v>3798</v>
      </c>
      <c r="S189" s="12"/>
      <c r="T189" s="12"/>
    </row>
    <row r="190" spans="1:20" ht="13.5" customHeight="1" x14ac:dyDescent="0.25">
      <c r="A190" s="11" t="s">
        <v>4471</v>
      </c>
      <c r="B190" s="11" t="s">
        <v>3294</v>
      </c>
      <c r="C190" s="11" t="s">
        <v>3853</v>
      </c>
      <c r="D190" s="11" t="s">
        <v>4472</v>
      </c>
      <c r="E190" s="11" t="s">
        <v>4369</v>
      </c>
      <c r="F190" s="11" t="s">
        <v>3610</v>
      </c>
      <c r="G190" s="11" t="s">
        <v>3651</v>
      </c>
      <c r="H190" s="11" t="s">
        <v>3888</v>
      </c>
      <c r="I190" s="11" t="s">
        <v>3670</v>
      </c>
      <c r="J190" s="11" t="s">
        <v>4473</v>
      </c>
      <c r="K190" s="12">
        <v>1</v>
      </c>
      <c r="L190" s="11" t="s">
        <v>3294</v>
      </c>
      <c r="M190" s="11" t="s">
        <v>4471</v>
      </c>
      <c r="N190" s="11" t="s">
        <v>221</v>
      </c>
      <c r="O190" s="12" t="s">
        <v>3617</v>
      </c>
      <c r="P190" s="12" t="s">
        <v>3814</v>
      </c>
      <c r="Q190" s="12"/>
      <c r="R190" s="12" t="s">
        <v>3798</v>
      </c>
      <c r="S190" s="12"/>
      <c r="T190" s="12"/>
    </row>
    <row r="191" spans="1:20" ht="13.5" customHeight="1" x14ac:dyDescent="0.25">
      <c r="A191" s="11" t="s">
        <v>4474</v>
      </c>
      <c r="B191" s="11" t="s">
        <v>3299</v>
      </c>
      <c r="C191" s="11" t="s">
        <v>3853</v>
      </c>
      <c r="D191" s="11" t="s">
        <v>4472</v>
      </c>
      <c r="E191" s="11" t="s">
        <v>4408</v>
      </c>
      <c r="F191" s="11" t="s">
        <v>3614</v>
      </c>
      <c r="G191" s="11" t="s">
        <v>3651</v>
      </c>
      <c r="H191" s="11" t="s">
        <v>4475</v>
      </c>
      <c r="I191" s="11" t="s">
        <v>4476</v>
      </c>
      <c r="J191" s="11" t="s">
        <v>4477</v>
      </c>
      <c r="K191" s="12">
        <v>1</v>
      </c>
      <c r="L191" s="11" t="s">
        <v>3299</v>
      </c>
      <c r="M191" s="11" t="s">
        <v>4474</v>
      </c>
      <c r="N191" s="11" t="s">
        <v>221</v>
      </c>
      <c r="O191" s="12" t="s">
        <v>3613</v>
      </c>
      <c r="P191" s="12" t="s">
        <v>3804</v>
      </c>
      <c r="Q191" s="12" t="s">
        <v>4478</v>
      </c>
      <c r="R191" s="12" t="s">
        <v>3806</v>
      </c>
      <c r="S191" s="12"/>
      <c r="T191" s="12"/>
    </row>
    <row r="192" spans="1:20" ht="13.5" customHeight="1" x14ac:dyDescent="0.25">
      <c r="A192" s="11" t="s">
        <v>4479</v>
      </c>
      <c r="B192" s="11" t="s">
        <v>3304</v>
      </c>
      <c r="C192" s="11" t="s">
        <v>3853</v>
      </c>
      <c r="D192" s="11" t="s">
        <v>4472</v>
      </c>
      <c r="E192" s="11" t="s">
        <v>4356</v>
      </c>
      <c r="F192" s="11" t="s">
        <v>3610</v>
      </c>
      <c r="G192" s="11" t="s">
        <v>3659</v>
      </c>
      <c r="H192" s="11" t="s">
        <v>4480</v>
      </c>
      <c r="I192" s="11" t="s">
        <v>3622</v>
      </c>
      <c r="J192" s="11" t="s">
        <v>4481</v>
      </c>
      <c r="K192" s="12">
        <v>1</v>
      </c>
      <c r="L192" s="11" t="s">
        <v>3304</v>
      </c>
      <c r="M192" s="11" t="s">
        <v>4479</v>
      </c>
      <c r="N192" s="11" t="s">
        <v>221</v>
      </c>
      <c r="O192" s="12" t="s">
        <v>3609</v>
      </c>
      <c r="P192" s="12" t="s">
        <v>3804</v>
      </c>
      <c r="Q192" s="12" t="s">
        <v>4482</v>
      </c>
      <c r="R192" s="12" t="s">
        <v>3806</v>
      </c>
      <c r="S192" s="12"/>
      <c r="T192" s="12"/>
    </row>
    <row r="193" spans="1:20" ht="13.5" customHeight="1" x14ac:dyDescent="0.25">
      <c r="A193" s="11" t="s">
        <v>4483</v>
      </c>
      <c r="B193" s="11" t="s">
        <v>3210</v>
      </c>
      <c r="C193" s="11" t="s">
        <v>3853</v>
      </c>
      <c r="D193" s="11" t="s">
        <v>4484</v>
      </c>
      <c r="E193" s="11" t="s">
        <v>4408</v>
      </c>
      <c r="F193" s="11" t="s">
        <v>3610</v>
      </c>
      <c r="G193" s="11" t="s">
        <v>3615</v>
      </c>
      <c r="H193" s="11" t="s">
        <v>3812</v>
      </c>
      <c r="I193" s="11" t="s">
        <v>3649</v>
      </c>
      <c r="J193" s="11" t="s">
        <v>4485</v>
      </c>
      <c r="K193" s="12">
        <v>1</v>
      </c>
      <c r="L193" s="11" t="s">
        <v>3210</v>
      </c>
      <c r="M193" s="11" t="s">
        <v>4483</v>
      </c>
      <c r="N193" s="11" t="s">
        <v>221</v>
      </c>
      <c r="O193" s="12" t="s">
        <v>3613</v>
      </c>
      <c r="P193" s="12" t="s">
        <v>3814</v>
      </c>
      <c r="Q193" s="12"/>
      <c r="R193" s="12" t="s">
        <v>3806</v>
      </c>
      <c r="S193" s="12"/>
      <c r="T193" s="12"/>
    </row>
    <row r="194" spans="1:20" ht="13.5" customHeight="1" x14ac:dyDescent="0.25">
      <c r="A194" s="11" t="s">
        <v>4486</v>
      </c>
      <c r="B194" s="11" t="s">
        <v>3312</v>
      </c>
      <c r="C194" s="11" t="s">
        <v>3853</v>
      </c>
      <c r="D194" s="11" t="s">
        <v>4487</v>
      </c>
      <c r="E194" s="11" t="s">
        <v>4488</v>
      </c>
      <c r="F194" s="11" t="s">
        <v>3610</v>
      </c>
      <c r="G194" s="11" t="s">
        <v>3651</v>
      </c>
      <c r="H194" s="11" t="s">
        <v>4489</v>
      </c>
      <c r="I194" s="11" t="s">
        <v>3614</v>
      </c>
      <c r="J194" s="11" t="s">
        <v>4490</v>
      </c>
      <c r="K194" s="12">
        <v>1</v>
      </c>
      <c r="L194" s="11" t="s">
        <v>3312</v>
      </c>
      <c r="M194" s="11" t="s">
        <v>4486</v>
      </c>
      <c r="N194" s="11" t="s">
        <v>221</v>
      </c>
      <c r="O194" s="12" t="s">
        <v>4267</v>
      </c>
      <c r="P194" s="12" t="s">
        <v>3804</v>
      </c>
      <c r="Q194" s="12" t="s">
        <v>4491</v>
      </c>
      <c r="R194" s="12" t="s">
        <v>3806</v>
      </c>
      <c r="S194" s="12"/>
      <c r="T194" s="12"/>
    </row>
    <row r="195" spans="1:20" ht="13.5" customHeight="1" x14ac:dyDescent="0.25">
      <c r="A195" s="11" t="s">
        <v>4492</v>
      </c>
      <c r="B195" s="11" t="s">
        <v>3316</v>
      </c>
      <c r="C195" s="11" t="s">
        <v>3853</v>
      </c>
      <c r="D195" s="11" t="s">
        <v>3964</v>
      </c>
      <c r="E195" s="11" t="s">
        <v>4369</v>
      </c>
      <c r="F195" s="11" t="s">
        <v>3610</v>
      </c>
      <c r="G195" s="11" t="s">
        <v>3611</v>
      </c>
      <c r="H195" s="11" t="s">
        <v>4493</v>
      </c>
      <c r="I195" s="11" t="s">
        <v>3608</v>
      </c>
      <c r="J195" s="11" t="s">
        <v>4494</v>
      </c>
      <c r="K195" s="12">
        <v>1</v>
      </c>
      <c r="L195" s="11" t="s">
        <v>3316</v>
      </c>
      <c r="M195" s="11" t="s">
        <v>4492</v>
      </c>
      <c r="N195" s="11" t="s">
        <v>221</v>
      </c>
      <c r="O195" s="12" t="s">
        <v>3617</v>
      </c>
      <c r="P195" s="12" t="s">
        <v>3804</v>
      </c>
      <c r="Q195" s="12" t="s">
        <v>4495</v>
      </c>
      <c r="R195" s="12" t="s">
        <v>3806</v>
      </c>
      <c r="S195" s="12"/>
      <c r="T195" s="12"/>
    </row>
    <row r="196" spans="1:20" ht="13.5" customHeight="1" x14ac:dyDescent="0.25">
      <c r="A196" s="11" t="s">
        <v>4496</v>
      </c>
      <c r="B196" s="11" t="s">
        <v>3393</v>
      </c>
      <c r="C196" s="11" t="s">
        <v>3853</v>
      </c>
      <c r="D196" s="11" t="s">
        <v>3969</v>
      </c>
      <c r="E196" s="11" t="s">
        <v>4497</v>
      </c>
      <c r="F196" s="11" t="s">
        <v>3618</v>
      </c>
      <c r="G196" s="11" t="s">
        <v>4498</v>
      </c>
      <c r="H196" s="11" t="s">
        <v>4499</v>
      </c>
      <c r="I196" s="11" t="s">
        <v>3624</v>
      </c>
      <c r="J196" s="11" t="s">
        <v>4500</v>
      </c>
      <c r="K196" s="12">
        <v>1</v>
      </c>
      <c r="L196" s="11" t="s">
        <v>3393</v>
      </c>
      <c r="M196" s="11" t="s">
        <v>4496</v>
      </c>
      <c r="N196" s="11" t="s">
        <v>221</v>
      </c>
      <c r="O196" s="12" t="s">
        <v>4501</v>
      </c>
      <c r="P196" s="12" t="s">
        <v>3804</v>
      </c>
      <c r="Q196" s="12" t="s">
        <v>4502</v>
      </c>
      <c r="R196" s="12" t="s">
        <v>3806</v>
      </c>
      <c r="S196" s="12"/>
      <c r="T196" s="12"/>
    </row>
    <row r="197" spans="1:20" ht="13.5" customHeight="1" x14ac:dyDescent="0.25">
      <c r="A197" s="11" t="s">
        <v>4503</v>
      </c>
      <c r="B197" s="11" t="s">
        <v>3254</v>
      </c>
      <c r="C197" s="11" t="s">
        <v>3853</v>
      </c>
      <c r="D197" s="11" t="s">
        <v>3983</v>
      </c>
      <c r="E197" s="11" t="s">
        <v>4376</v>
      </c>
      <c r="F197" s="11" t="s">
        <v>4504</v>
      </c>
      <c r="G197" s="11" t="s">
        <v>3619</v>
      </c>
      <c r="H197" s="11" t="s">
        <v>3812</v>
      </c>
      <c r="I197" s="11" t="s">
        <v>3649</v>
      </c>
      <c r="J197" s="11" t="s">
        <v>4505</v>
      </c>
      <c r="K197" s="12">
        <v>1</v>
      </c>
      <c r="L197" s="11" t="s">
        <v>3254</v>
      </c>
      <c r="M197" s="11" t="s">
        <v>4503</v>
      </c>
      <c r="N197" s="11" t="s">
        <v>221</v>
      </c>
      <c r="O197" s="12" t="s">
        <v>3605</v>
      </c>
      <c r="P197" s="12" t="s">
        <v>3814</v>
      </c>
      <c r="Q197" s="12"/>
      <c r="R197" s="12" t="s">
        <v>3806</v>
      </c>
      <c r="S197" s="12"/>
      <c r="T197" s="12"/>
    </row>
    <row r="198" spans="1:20" ht="13.5" customHeight="1" x14ac:dyDescent="0.25">
      <c r="A198" s="11" t="s">
        <v>4506</v>
      </c>
      <c r="B198" s="11" t="s">
        <v>3259</v>
      </c>
      <c r="C198" s="11" t="s">
        <v>3853</v>
      </c>
      <c r="D198" s="11" t="s">
        <v>3983</v>
      </c>
      <c r="E198" s="11" t="s">
        <v>4376</v>
      </c>
      <c r="F198" s="11" t="s">
        <v>3610</v>
      </c>
      <c r="G198" s="11" t="s">
        <v>4507</v>
      </c>
      <c r="H198" s="11" t="s">
        <v>3812</v>
      </c>
      <c r="I198" s="11" t="s">
        <v>3608</v>
      </c>
      <c r="J198" s="11" t="s">
        <v>4508</v>
      </c>
      <c r="K198" s="12">
        <v>1</v>
      </c>
      <c r="L198" s="11" t="s">
        <v>3259</v>
      </c>
      <c r="M198" s="11" t="s">
        <v>4506</v>
      </c>
      <c r="N198" s="11" t="s">
        <v>221</v>
      </c>
      <c r="O198" s="12" t="s">
        <v>3605</v>
      </c>
      <c r="P198" s="12" t="s">
        <v>3814</v>
      </c>
      <c r="Q198" s="12"/>
      <c r="R198" s="12" t="s">
        <v>3806</v>
      </c>
      <c r="S198" s="12"/>
      <c r="T198" s="12"/>
    </row>
    <row r="199" spans="1:20" ht="13.5" customHeight="1" x14ac:dyDescent="0.25">
      <c r="A199" s="11" t="s">
        <v>4509</v>
      </c>
      <c r="B199" s="11" t="s">
        <v>3214</v>
      </c>
      <c r="C199" s="11" t="s">
        <v>3853</v>
      </c>
      <c r="D199" s="11" t="s">
        <v>378</v>
      </c>
      <c r="E199" s="11" t="s">
        <v>4356</v>
      </c>
      <c r="F199" s="11" t="s">
        <v>3610</v>
      </c>
      <c r="G199" s="11" t="s">
        <v>4510</v>
      </c>
      <c r="H199" s="11" t="s">
        <v>3795</v>
      </c>
      <c r="I199" s="11" t="s">
        <v>3670</v>
      </c>
      <c r="J199" s="11" t="s">
        <v>4511</v>
      </c>
      <c r="K199" s="12">
        <v>1</v>
      </c>
      <c r="L199" s="11" t="s">
        <v>3214</v>
      </c>
      <c r="M199" s="11" t="s">
        <v>4509</v>
      </c>
      <c r="N199" s="11" t="s">
        <v>221</v>
      </c>
      <c r="O199" s="12" t="s">
        <v>3609</v>
      </c>
      <c r="P199" s="12" t="s">
        <v>3797</v>
      </c>
      <c r="Q199" s="12"/>
      <c r="R199" s="12" t="s">
        <v>3798</v>
      </c>
      <c r="S199" s="12"/>
      <c r="T199" s="12"/>
    </row>
    <row r="200" spans="1:20" ht="13.5" customHeight="1" x14ac:dyDescent="0.25">
      <c r="A200" s="11" t="s">
        <v>4512</v>
      </c>
      <c r="B200" s="11" t="s">
        <v>3217</v>
      </c>
      <c r="C200" s="11" t="s">
        <v>3853</v>
      </c>
      <c r="D200" s="11" t="s">
        <v>378</v>
      </c>
      <c r="E200" s="11" t="s">
        <v>4356</v>
      </c>
      <c r="F200" s="11" t="s">
        <v>3606</v>
      </c>
      <c r="G200" s="11" t="s">
        <v>3661</v>
      </c>
      <c r="H200" s="11" t="s">
        <v>3795</v>
      </c>
      <c r="I200" s="11" t="s">
        <v>3670</v>
      </c>
      <c r="J200" s="11" t="s">
        <v>4513</v>
      </c>
      <c r="K200" s="12">
        <v>1</v>
      </c>
      <c r="L200" s="11" t="s">
        <v>3217</v>
      </c>
      <c r="M200" s="11" t="s">
        <v>4512</v>
      </c>
      <c r="N200" s="11" t="s">
        <v>221</v>
      </c>
      <c r="O200" s="12" t="s">
        <v>3609</v>
      </c>
      <c r="P200" s="12" t="s">
        <v>3797</v>
      </c>
      <c r="Q200" s="12"/>
      <c r="R200" s="12" t="s">
        <v>3798</v>
      </c>
      <c r="S200" s="12"/>
      <c r="T200" s="12"/>
    </row>
    <row r="201" spans="1:20" ht="13.5" customHeight="1" x14ac:dyDescent="0.25">
      <c r="A201" s="11" t="s">
        <v>4514</v>
      </c>
      <c r="B201" s="11" t="s">
        <v>3221</v>
      </c>
      <c r="C201" s="11" t="s">
        <v>3853</v>
      </c>
      <c r="D201" s="11" t="s">
        <v>378</v>
      </c>
      <c r="E201" s="11" t="s">
        <v>4356</v>
      </c>
      <c r="F201" s="11" t="s">
        <v>3610</v>
      </c>
      <c r="G201" s="11" t="s">
        <v>3661</v>
      </c>
      <c r="H201" s="11" t="s">
        <v>3795</v>
      </c>
      <c r="I201" s="11" t="s">
        <v>3670</v>
      </c>
      <c r="J201" s="11" t="s">
        <v>4515</v>
      </c>
      <c r="K201" s="12">
        <v>1</v>
      </c>
      <c r="L201" s="11" t="s">
        <v>3221</v>
      </c>
      <c r="M201" s="11" t="s">
        <v>4514</v>
      </c>
      <c r="N201" s="11" t="s">
        <v>221</v>
      </c>
      <c r="O201" s="12" t="s">
        <v>3609</v>
      </c>
      <c r="P201" s="12" t="s">
        <v>3797</v>
      </c>
      <c r="Q201" s="12"/>
      <c r="R201" s="12" t="s">
        <v>3798</v>
      </c>
      <c r="S201" s="12"/>
      <c r="T201" s="12"/>
    </row>
    <row r="202" spans="1:20" ht="13.5" customHeight="1" x14ac:dyDescent="0.25">
      <c r="A202" s="11" t="s">
        <v>4516</v>
      </c>
      <c r="B202" s="11" t="s">
        <v>3225</v>
      </c>
      <c r="C202" s="11" t="s">
        <v>3853</v>
      </c>
      <c r="D202" s="11" t="s">
        <v>378</v>
      </c>
      <c r="E202" s="11" t="s">
        <v>4376</v>
      </c>
      <c r="F202" s="11" t="s">
        <v>3610</v>
      </c>
      <c r="G202" s="11" t="s">
        <v>3651</v>
      </c>
      <c r="H202" s="11" t="s">
        <v>3812</v>
      </c>
      <c r="I202" s="11" t="s">
        <v>3678</v>
      </c>
      <c r="J202" s="11" t="s">
        <v>4517</v>
      </c>
      <c r="K202" s="12">
        <v>1</v>
      </c>
      <c r="L202" s="11" t="s">
        <v>3225</v>
      </c>
      <c r="M202" s="11" t="s">
        <v>4516</v>
      </c>
      <c r="N202" s="11" t="s">
        <v>221</v>
      </c>
      <c r="O202" s="12" t="s">
        <v>3605</v>
      </c>
      <c r="P202" s="12" t="s">
        <v>3814</v>
      </c>
      <c r="Q202" s="12"/>
      <c r="R202" s="12" t="s">
        <v>3798</v>
      </c>
      <c r="S202" s="12"/>
      <c r="T202" s="12"/>
    </row>
    <row r="203" spans="1:20" ht="13.5" customHeight="1" x14ac:dyDescent="0.25">
      <c r="A203" s="11" t="s">
        <v>4518</v>
      </c>
      <c r="B203" s="11" t="s">
        <v>3228</v>
      </c>
      <c r="C203" s="11" t="s">
        <v>3853</v>
      </c>
      <c r="D203" s="11" t="s">
        <v>4011</v>
      </c>
      <c r="E203" s="11" t="s">
        <v>4353</v>
      </c>
      <c r="F203" s="11" t="s">
        <v>3618</v>
      </c>
      <c r="G203" s="11" t="s">
        <v>3611</v>
      </c>
      <c r="H203" s="11" t="s">
        <v>4519</v>
      </c>
      <c r="I203" s="11" t="s">
        <v>3614</v>
      </c>
      <c r="J203" s="11" t="s">
        <v>4520</v>
      </c>
      <c r="K203" s="12">
        <v>1</v>
      </c>
      <c r="L203" s="11" t="s">
        <v>3228</v>
      </c>
      <c r="M203" s="11" t="s">
        <v>4518</v>
      </c>
      <c r="N203" s="11" t="s">
        <v>221</v>
      </c>
      <c r="O203" s="12" t="s">
        <v>3623</v>
      </c>
      <c r="P203" s="12" t="s">
        <v>3804</v>
      </c>
      <c r="Q203" s="12" t="s">
        <v>4521</v>
      </c>
      <c r="R203" s="12" t="s">
        <v>3806</v>
      </c>
      <c r="S203" s="12"/>
      <c r="T203" s="12"/>
    </row>
    <row r="204" spans="1:20" ht="13.5" customHeight="1" x14ac:dyDescent="0.25">
      <c r="A204" s="11" t="s">
        <v>4522</v>
      </c>
      <c r="B204" s="11" t="s">
        <v>3230</v>
      </c>
      <c r="C204" s="11" t="s">
        <v>3853</v>
      </c>
      <c r="D204" s="11" t="s">
        <v>4011</v>
      </c>
      <c r="E204" s="11" t="s">
        <v>4408</v>
      </c>
      <c r="F204" s="11" t="s">
        <v>4523</v>
      </c>
      <c r="G204" s="11" t="s">
        <v>3651</v>
      </c>
      <c r="H204" s="11" t="s">
        <v>3812</v>
      </c>
      <c r="I204" s="11" t="s">
        <v>3649</v>
      </c>
      <c r="J204" s="11" t="s">
        <v>4524</v>
      </c>
      <c r="K204" s="12">
        <v>1</v>
      </c>
      <c r="L204" s="11" t="s">
        <v>3230</v>
      </c>
      <c r="M204" s="11" t="s">
        <v>4522</v>
      </c>
      <c r="N204" s="11" t="s">
        <v>221</v>
      </c>
      <c r="O204" s="12" t="s">
        <v>3613</v>
      </c>
      <c r="P204" s="12" t="s">
        <v>3814</v>
      </c>
      <c r="Q204" s="12"/>
      <c r="R204" s="12" t="s">
        <v>3806</v>
      </c>
      <c r="S204" s="12"/>
      <c r="T204" s="12"/>
    </row>
    <row r="205" spans="1:20" ht="13.5" customHeight="1" x14ac:dyDescent="0.25">
      <c r="A205" s="11" t="s">
        <v>4525</v>
      </c>
      <c r="B205" s="11" t="s">
        <v>3232</v>
      </c>
      <c r="C205" s="11" t="s">
        <v>3853</v>
      </c>
      <c r="D205" s="11" t="s">
        <v>3819</v>
      </c>
      <c r="E205" s="11" t="s">
        <v>4353</v>
      </c>
      <c r="F205" s="11" t="s">
        <v>3610</v>
      </c>
      <c r="G205" s="11" t="s">
        <v>3632</v>
      </c>
      <c r="H205" s="11" t="s">
        <v>3812</v>
      </c>
      <c r="I205" s="11" t="s">
        <v>3649</v>
      </c>
      <c r="J205" s="11" t="s">
        <v>4526</v>
      </c>
      <c r="K205" s="12">
        <v>1</v>
      </c>
      <c r="L205" s="11" t="s">
        <v>3232</v>
      </c>
      <c r="M205" s="11" t="s">
        <v>4525</v>
      </c>
      <c r="N205" s="11" t="s">
        <v>221</v>
      </c>
      <c r="O205" s="12" t="s">
        <v>3623</v>
      </c>
      <c r="P205" s="12" t="s">
        <v>3814</v>
      </c>
      <c r="Q205" s="12"/>
      <c r="R205" s="12" t="s">
        <v>3806</v>
      </c>
      <c r="S205" s="12"/>
      <c r="T205" s="12"/>
    </row>
    <row r="206" spans="1:20" ht="13.5" customHeight="1" x14ac:dyDescent="0.25">
      <c r="A206" s="11" t="s">
        <v>4527</v>
      </c>
      <c r="B206" s="11" t="s">
        <v>3236</v>
      </c>
      <c r="C206" s="11" t="s">
        <v>3853</v>
      </c>
      <c r="D206" s="11" t="s">
        <v>3819</v>
      </c>
      <c r="E206" s="11" t="s">
        <v>4369</v>
      </c>
      <c r="F206" s="11" t="s">
        <v>3610</v>
      </c>
      <c r="G206" s="11" t="s">
        <v>3651</v>
      </c>
      <c r="H206" s="11" t="s">
        <v>4528</v>
      </c>
      <c r="I206" s="11" t="s">
        <v>3649</v>
      </c>
      <c r="J206" s="11" t="s">
        <v>4529</v>
      </c>
      <c r="K206" s="12">
        <v>1</v>
      </c>
      <c r="L206" s="11" t="s">
        <v>3236</v>
      </c>
      <c r="M206" s="11" t="s">
        <v>4527</v>
      </c>
      <c r="N206" s="11" t="s">
        <v>221</v>
      </c>
      <c r="O206" s="12" t="s">
        <v>3617</v>
      </c>
      <c r="P206" s="12" t="s">
        <v>3804</v>
      </c>
      <c r="Q206" s="12" t="s">
        <v>4530</v>
      </c>
      <c r="R206" s="12" t="s">
        <v>3806</v>
      </c>
      <c r="S206" s="12"/>
      <c r="T206" s="12"/>
    </row>
    <row r="207" spans="1:20" ht="13.5" customHeight="1" x14ac:dyDescent="0.25">
      <c r="A207" s="11" t="s">
        <v>4531</v>
      </c>
      <c r="B207" s="11" t="s">
        <v>3333</v>
      </c>
      <c r="C207" s="11" t="s">
        <v>3853</v>
      </c>
      <c r="D207" s="11" t="s">
        <v>4258</v>
      </c>
      <c r="E207" s="11" t="s">
        <v>4369</v>
      </c>
      <c r="F207" s="11" t="s">
        <v>3618</v>
      </c>
      <c r="G207" s="11" t="s">
        <v>3611</v>
      </c>
      <c r="H207" s="11" t="s">
        <v>4532</v>
      </c>
      <c r="I207" s="11" t="s">
        <v>3649</v>
      </c>
      <c r="J207" s="11" t="s">
        <v>4533</v>
      </c>
      <c r="K207" s="12">
        <v>1</v>
      </c>
      <c r="L207" s="11" t="s">
        <v>3333</v>
      </c>
      <c r="M207" s="11" t="s">
        <v>4531</v>
      </c>
      <c r="N207" s="11" t="s">
        <v>221</v>
      </c>
      <c r="O207" s="12" t="s">
        <v>3617</v>
      </c>
      <c r="P207" s="12" t="s">
        <v>3804</v>
      </c>
      <c r="Q207" s="12" t="s">
        <v>4534</v>
      </c>
      <c r="R207" s="12" t="s">
        <v>3806</v>
      </c>
      <c r="S207" s="12"/>
      <c r="T207" s="12"/>
    </row>
    <row r="208" spans="1:20" ht="13.5" customHeight="1" x14ac:dyDescent="0.25">
      <c r="A208" s="11" t="s">
        <v>4535</v>
      </c>
      <c r="B208" s="11" t="s">
        <v>3264</v>
      </c>
      <c r="C208" s="11" t="s">
        <v>3853</v>
      </c>
      <c r="D208" s="11" t="s">
        <v>4536</v>
      </c>
      <c r="E208" s="11" t="s">
        <v>4408</v>
      </c>
      <c r="F208" s="11" t="s">
        <v>3610</v>
      </c>
      <c r="G208" s="11" t="s">
        <v>3651</v>
      </c>
      <c r="H208" s="11" t="s">
        <v>3812</v>
      </c>
      <c r="I208" s="11" t="s">
        <v>3678</v>
      </c>
      <c r="J208" s="11" t="s">
        <v>4537</v>
      </c>
      <c r="K208" s="12">
        <v>1</v>
      </c>
      <c r="L208" s="11" t="s">
        <v>3264</v>
      </c>
      <c r="M208" s="11" t="s">
        <v>4535</v>
      </c>
      <c r="N208" s="11" t="s">
        <v>221</v>
      </c>
      <c r="O208" s="12" t="s">
        <v>3613</v>
      </c>
      <c r="P208" s="12" t="s">
        <v>3814</v>
      </c>
      <c r="Q208" s="12"/>
      <c r="R208" s="12" t="s">
        <v>3798</v>
      </c>
      <c r="S208" s="12"/>
      <c r="T208" s="12"/>
    </row>
    <row r="209" spans="1:20" ht="13.5" customHeight="1" x14ac:dyDescent="0.25">
      <c r="A209" s="11" t="s">
        <v>4538</v>
      </c>
      <c r="B209" s="11" t="s">
        <v>3269</v>
      </c>
      <c r="C209" s="11" t="s">
        <v>3853</v>
      </c>
      <c r="D209" s="11" t="s">
        <v>4539</v>
      </c>
      <c r="E209" s="11" t="s">
        <v>4540</v>
      </c>
      <c r="F209" s="11" t="s">
        <v>3610</v>
      </c>
      <c r="G209" s="11" t="s">
        <v>3632</v>
      </c>
      <c r="H209" s="11" t="s">
        <v>4541</v>
      </c>
      <c r="I209" s="11" t="s">
        <v>3614</v>
      </c>
      <c r="J209" s="11" t="s">
        <v>4542</v>
      </c>
      <c r="K209" s="12">
        <v>1</v>
      </c>
      <c r="L209" s="11" t="s">
        <v>3269</v>
      </c>
      <c r="M209" s="11" t="s">
        <v>4538</v>
      </c>
      <c r="N209" s="11" t="s">
        <v>221</v>
      </c>
      <c r="O209" s="12" t="s">
        <v>4036</v>
      </c>
      <c r="P209" s="12" t="s">
        <v>3804</v>
      </c>
      <c r="Q209" s="12" t="s">
        <v>4543</v>
      </c>
      <c r="R209" s="12" t="s">
        <v>3806</v>
      </c>
      <c r="S209" s="12"/>
      <c r="T209" s="12"/>
    </row>
    <row r="210" spans="1:20" ht="13.5" customHeight="1" x14ac:dyDescent="0.25">
      <c r="A210" s="11" t="s">
        <v>4544</v>
      </c>
      <c r="B210" s="11" t="s">
        <v>3239</v>
      </c>
      <c r="C210" s="11" t="s">
        <v>3853</v>
      </c>
      <c r="D210" s="11" t="s">
        <v>4545</v>
      </c>
      <c r="E210" s="11" t="s">
        <v>4356</v>
      </c>
      <c r="F210" s="11" t="s">
        <v>3610</v>
      </c>
      <c r="G210" s="11" t="s">
        <v>3643</v>
      </c>
      <c r="H210" s="11" t="s">
        <v>3812</v>
      </c>
      <c r="I210" s="11" t="s">
        <v>3614</v>
      </c>
      <c r="J210" s="11" t="s">
        <v>4546</v>
      </c>
      <c r="K210" s="12">
        <v>1</v>
      </c>
      <c r="L210" s="11" t="s">
        <v>3239</v>
      </c>
      <c r="M210" s="11" t="s">
        <v>4544</v>
      </c>
      <c r="N210" s="11" t="s">
        <v>221</v>
      </c>
      <c r="O210" s="12" t="s">
        <v>3609</v>
      </c>
      <c r="P210" s="12" t="s">
        <v>3814</v>
      </c>
      <c r="Q210" s="12"/>
      <c r="R210" s="12" t="s">
        <v>3806</v>
      </c>
      <c r="S210" s="12"/>
      <c r="T210" s="12"/>
    </row>
    <row r="211" spans="1:20" ht="13.5" customHeight="1" x14ac:dyDescent="0.25">
      <c r="A211" s="11" t="s">
        <v>4547</v>
      </c>
      <c r="B211" s="11" t="s">
        <v>3341</v>
      </c>
      <c r="C211" s="11" t="s">
        <v>3853</v>
      </c>
      <c r="D211" s="11" t="s">
        <v>4038</v>
      </c>
      <c r="E211" s="11" t="s">
        <v>4540</v>
      </c>
      <c r="F211" s="11" t="s">
        <v>3610</v>
      </c>
      <c r="G211" s="11" t="s">
        <v>3651</v>
      </c>
      <c r="H211" s="11" t="s">
        <v>3812</v>
      </c>
      <c r="I211" s="11" t="s">
        <v>3624</v>
      </c>
      <c r="J211" s="11" t="s">
        <v>4548</v>
      </c>
      <c r="K211" s="12">
        <v>1</v>
      </c>
      <c r="L211" s="11" t="s">
        <v>3341</v>
      </c>
      <c r="M211" s="11" t="s">
        <v>4547</v>
      </c>
      <c r="N211" s="11" t="s">
        <v>221</v>
      </c>
      <c r="O211" s="12" t="s">
        <v>4036</v>
      </c>
      <c r="P211" s="12" t="s">
        <v>3814</v>
      </c>
      <c r="Q211" s="12"/>
      <c r="R211" s="12" t="s">
        <v>3806</v>
      </c>
      <c r="S211" s="12"/>
      <c r="T211" s="12"/>
    </row>
    <row r="212" spans="1:20" ht="13.5" customHeight="1" x14ac:dyDescent="0.25">
      <c r="A212" s="11" t="s">
        <v>4549</v>
      </c>
      <c r="B212" s="11" t="s">
        <v>3345</v>
      </c>
      <c r="C212" s="11" t="s">
        <v>3853</v>
      </c>
      <c r="D212" s="11" t="s">
        <v>357</v>
      </c>
      <c r="E212" s="11" t="s">
        <v>4408</v>
      </c>
      <c r="F212" s="11" t="s">
        <v>3610</v>
      </c>
      <c r="G212" s="11" t="s">
        <v>3632</v>
      </c>
      <c r="H212" s="11" t="s">
        <v>3888</v>
      </c>
      <c r="I212" s="11" t="s">
        <v>3670</v>
      </c>
      <c r="J212" s="11" t="s">
        <v>4550</v>
      </c>
      <c r="K212" s="12">
        <v>1</v>
      </c>
      <c r="L212" s="11" t="s">
        <v>3345</v>
      </c>
      <c r="M212" s="11" t="s">
        <v>4549</v>
      </c>
      <c r="N212" s="11" t="s">
        <v>221</v>
      </c>
      <c r="O212" s="12" t="s">
        <v>3613</v>
      </c>
      <c r="P212" s="12" t="s">
        <v>3814</v>
      </c>
      <c r="Q212" s="12"/>
      <c r="R212" s="12" t="s">
        <v>3798</v>
      </c>
      <c r="S212" s="12"/>
      <c r="T212" s="12"/>
    </row>
    <row r="213" spans="1:20" ht="13.5" customHeight="1" x14ac:dyDescent="0.25">
      <c r="A213" s="11" t="s">
        <v>4551</v>
      </c>
      <c r="B213" s="11" t="s">
        <v>3348</v>
      </c>
      <c r="C213" s="11" t="s">
        <v>3853</v>
      </c>
      <c r="D213" s="11" t="s">
        <v>357</v>
      </c>
      <c r="E213" s="11" t="s">
        <v>4356</v>
      </c>
      <c r="F213" s="11" t="s">
        <v>3606</v>
      </c>
      <c r="G213" s="11" t="s">
        <v>3643</v>
      </c>
      <c r="H213" s="11" t="s">
        <v>3795</v>
      </c>
      <c r="I213" s="11" t="s">
        <v>3649</v>
      </c>
      <c r="J213" s="11" t="s">
        <v>4552</v>
      </c>
      <c r="K213" s="12">
        <v>1</v>
      </c>
      <c r="L213" s="11" t="s">
        <v>3348</v>
      </c>
      <c r="M213" s="11" t="s">
        <v>4551</v>
      </c>
      <c r="N213" s="11" t="s">
        <v>221</v>
      </c>
      <c r="O213" s="12" t="s">
        <v>3609</v>
      </c>
      <c r="P213" s="12" t="s">
        <v>3797</v>
      </c>
      <c r="Q213" s="12"/>
      <c r="R213" s="12" t="s">
        <v>3806</v>
      </c>
      <c r="S213" s="12"/>
      <c r="T213" s="12"/>
    </row>
    <row r="214" spans="1:20" ht="13.5" customHeight="1" x14ac:dyDescent="0.25">
      <c r="A214" s="11" t="s">
        <v>4553</v>
      </c>
      <c r="B214" s="11" t="s">
        <v>3349</v>
      </c>
      <c r="C214" s="11" t="s">
        <v>3853</v>
      </c>
      <c r="D214" s="11" t="s">
        <v>357</v>
      </c>
      <c r="E214" s="11" t="s">
        <v>4353</v>
      </c>
      <c r="F214" s="11" t="s">
        <v>3610</v>
      </c>
      <c r="G214" s="11" t="s">
        <v>4554</v>
      </c>
      <c r="H214" s="11" t="s">
        <v>4555</v>
      </c>
      <c r="I214" s="11" t="s">
        <v>3668</v>
      </c>
      <c r="J214" s="11" t="s">
        <v>4556</v>
      </c>
      <c r="K214" s="12">
        <v>1</v>
      </c>
      <c r="L214" s="11" t="s">
        <v>3349</v>
      </c>
      <c r="M214" s="11" t="s">
        <v>4553</v>
      </c>
      <c r="N214" s="11" t="s">
        <v>221</v>
      </c>
      <c r="O214" s="12" t="s">
        <v>3623</v>
      </c>
      <c r="P214" s="12" t="s">
        <v>3804</v>
      </c>
      <c r="Q214" s="12" t="s">
        <v>4557</v>
      </c>
      <c r="R214" s="12" t="s">
        <v>3798</v>
      </c>
      <c r="S214" s="12"/>
      <c r="T214" s="12"/>
    </row>
    <row r="215" spans="1:20" ht="13.5" customHeight="1" x14ac:dyDescent="0.25">
      <c r="A215" s="11" t="s">
        <v>4558</v>
      </c>
      <c r="B215" s="11" t="s">
        <v>3541</v>
      </c>
      <c r="C215" s="11" t="s">
        <v>3853</v>
      </c>
      <c r="D215" s="11" t="s">
        <v>459</v>
      </c>
      <c r="E215" s="11" t="s">
        <v>4559</v>
      </c>
      <c r="F215" s="11" t="s">
        <v>3618</v>
      </c>
      <c r="G215" s="11" t="s">
        <v>3632</v>
      </c>
      <c r="H215" s="11" t="s">
        <v>3812</v>
      </c>
      <c r="I215" s="11" t="s">
        <v>3614</v>
      </c>
      <c r="J215" s="11" t="s">
        <v>4560</v>
      </c>
      <c r="K215" s="12">
        <v>1</v>
      </c>
      <c r="L215" s="11" t="s">
        <v>3541</v>
      </c>
      <c r="M215" s="11" t="s">
        <v>4558</v>
      </c>
      <c r="N215" s="11" t="s">
        <v>221</v>
      </c>
      <c r="O215" s="12" t="s">
        <v>3919</v>
      </c>
      <c r="P215" s="12" t="s">
        <v>3814</v>
      </c>
      <c r="Q215" s="12"/>
      <c r="R215" s="12" t="s">
        <v>3806</v>
      </c>
      <c r="S215" s="12"/>
      <c r="T215" s="12"/>
    </row>
    <row r="216" spans="1:20" ht="13.5" customHeight="1" x14ac:dyDescent="0.25">
      <c r="A216" s="11" t="s">
        <v>4561</v>
      </c>
      <c r="B216" s="11" t="s">
        <v>3286</v>
      </c>
      <c r="C216" s="11" t="s">
        <v>3853</v>
      </c>
      <c r="D216" s="11" t="s">
        <v>4063</v>
      </c>
      <c r="E216" s="11" t="s">
        <v>4540</v>
      </c>
      <c r="F216" s="11" t="s">
        <v>3610</v>
      </c>
      <c r="G216" s="11" t="s">
        <v>3632</v>
      </c>
      <c r="H216" s="11" t="s">
        <v>4562</v>
      </c>
      <c r="I216" s="11" t="s">
        <v>3628</v>
      </c>
      <c r="J216" s="11" t="s">
        <v>4563</v>
      </c>
      <c r="K216" s="12">
        <v>1</v>
      </c>
      <c r="L216" s="11" t="s">
        <v>3286</v>
      </c>
      <c r="M216" s="11" t="s">
        <v>4561</v>
      </c>
      <c r="N216" s="11" t="s">
        <v>221</v>
      </c>
      <c r="O216" s="12" t="s">
        <v>4036</v>
      </c>
      <c r="P216" s="12" t="s">
        <v>3804</v>
      </c>
      <c r="Q216" s="12" t="s">
        <v>4564</v>
      </c>
      <c r="R216" s="12" t="s">
        <v>3806</v>
      </c>
      <c r="S216" s="12"/>
      <c r="T216" s="12"/>
    </row>
    <row r="217" spans="1:20" ht="13.5" customHeight="1" x14ac:dyDescent="0.25">
      <c r="A217" s="11" t="s">
        <v>4565</v>
      </c>
      <c r="B217" s="11" t="s">
        <v>3292</v>
      </c>
      <c r="C217" s="11" t="s">
        <v>3853</v>
      </c>
      <c r="D217" s="11" t="s">
        <v>3841</v>
      </c>
      <c r="E217" s="11" t="s">
        <v>4353</v>
      </c>
      <c r="F217" s="11" t="s">
        <v>3610</v>
      </c>
      <c r="G217" s="11" t="s">
        <v>3643</v>
      </c>
      <c r="H217" s="11" t="s">
        <v>3888</v>
      </c>
      <c r="I217" s="11" t="s">
        <v>3678</v>
      </c>
      <c r="J217" s="11" t="s">
        <v>4566</v>
      </c>
      <c r="K217" s="12">
        <v>1</v>
      </c>
      <c r="L217" s="11" t="s">
        <v>3292</v>
      </c>
      <c r="M217" s="11" t="s">
        <v>4565</v>
      </c>
      <c r="N217" s="11" t="s">
        <v>221</v>
      </c>
      <c r="O217" s="12" t="s">
        <v>3623</v>
      </c>
      <c r="P217" s="12" t="s">
        <v>3814</v>
      </c>
      <c r="Q217" s="12"/>
      <c r="R217" s="12" t="s">
        <v>3798</v>
      </c>
      <c r="S217" s="12"/>
      <c r="T217" s="12"/>
    </row>
    <row r="218" spans="1:20" ht="13.5" customHeight="1" x14ac:dyDescent="0.25">
      <c r="A218" s="11" t="s">
        <v>4567</v>
      </c>
      <c r="B218" s="11" t="s">
        <v>3297</v>
      </c>
      <c r="C218" s="11" t="s">
        <v>3853</v>
      </c>
      <c r="D218" s="11" t="s">
        <v>3841</v>
      </c>
      <c r="E218" s="11" t="s">
        <v>4356</v>
      </c>
      <c r="F218" s="11" t="s">
        <v>3610</v>
      </c>
      <c r="G218" s="11" t="s">
        <v>3615</v>
      </c>
      <c r="H218" s="11" t="s">
        <v>4568</v>
      </c>
      <c r="I218" s="11" t="s">
        <v>3670</v>
      </c>
      <c r="J218" s="11" t="s">
        <v>4569</v>
      </c>
      <c r="K218" s="12">
        <v>1</v>
      </c>
      <c r="L218" s="11" t="s">
        <v>3297</v>
      </c>
      <c r="M218" s="11" t="s">
        <v>4567</v>
      </c>
      <c r="N218" s="11" t="s">
        <v>221</v>
      </c>
      <c r="O218" s="12" t="s">
        <v>3609</v>
      </c>
      <c r="P218" s="12" t="s">
        <v>3804</v>
      </c>
      <c r="Q218" s="12" t="s">
        <v>4570</v>
      </c>
      <c r="R218" s="12" t="s">
        <v>3798</v>
      </c>
      <c r="S218" s="12"/>
      <c r="T218" s="12"/>
    </row>
    <row r="219" spans="1:20" ht="13.5" customHeight="1" x14ac:dyDescent="0.25">
      <c r="A219" s="11" t="s">
        <v>4571</v>
      </c>
      <c r="B219" s="11" t="s">
        <v>3434</v>
      </c>
      <c r="C219" s="11" t="s">
        <v>3853</v>
      </c>
      <c r="D219" s="11" t="s">
        <v>3847</v>
      </c>
      <c r="E219" s="11" t="s">
        <v>4353</v>
      </c>
      <c r="F219" s="11" t="s">
        <v>3610</v>
      </c>
      <c r="G219" s="11" t="s">
        <v>3619</v>
      </c>
      <c r="H219" s="11" t="s">
        <v>4572</v>
      </c>
      <c r="I219" s="11" t="s">
        <v>3670</v>
      </c>
      <c r="J219" s="11" t="s">
        <v>4573</v>
      </c>
      <c r="K219" s="12">
        <v>1</v>
      </c>
      <c r="L219" s="11" t="s">
        <v>3434</v>
      </c>
      <c r="M219" s="11" t="s">
        <v>4571</v>
      </c>
      <c r="N219" s="11" t="s">
        <v>221</v>
      </c>
      <c r="O219" s="12" t="s">
        <v>3623</v>
      </c>
      <c r="P219" s="12" t="s">
        <v>3804</v>
      </c>
      <c r="Q219" s="12" t="s">
        <v>4574</v>
      </c>
      <c r="R219" s="12" t="s">
        <v>3798</v>
      </c>
      <c r="S219" s="12"/>
      <c r="T219" s="12"/>
    </row>
    <row r="220" spans="1:20" ht="13.5" customHeight="1" x14ac:dyDescent="0.25">
      <c r="A220" s="11" t="s">
        <v>4575</v>
      </c>
      <c r="B220" s="11" t="s">
        <v>3437</v>
      </c>
      <c r="C220" s="11" t="s">
        <v>3853</v>
      </c>
      <c r="D220" s="11" t="s">
        <v>405</v>
      </c>
      <c r="E220" s="11" t="s">
        <v>4353</v>
      </c>
      <c r="F220" s="11" t="s">
        <v>3610</v>
      </c>
      <c r="G220" s="11" t="s">
        <v>3615</v>
      </c>
      <c r="H220" s="11" t="s">
        <v>3888</v>
      </c>
      <c r="I220" s="11" t="s">
        <v>3668</v>
      </c>
      <c r="J220" s="11" t="s">
        <v>4576</v>
      </c>
      <c r="K220" s="12">
        <v>1</v>
      </c>
      <c r="L220" s="11" t="s">
        <v>3437</v>
      </c>
      <c r="M220" s="11" t="s">
        <v>4575</v>
      </c>
      <c r="N220" s="11" t="s">
        <v>221</v>
      </c>
      <c r="O220" s="12" t="s">
        <v>3623</v>
      </c>
      <c r="P220" s="12" t="s">
        <v>3814</v>
      </c>
      <c r="Q220" s="12"/>
      <c r="R220" s="12" t="s">
        <v>3798</v>
      </c>
      <c r="S220" s="12"/>
      <c r="T220" s="12"/>
    </row>
    <row r="221" spans="1:20" ht="13.5" customHeight="1" x14ac:dyDescent="0.25">
      <c r="A221" s="11" t="s">
        <v>4355</v>
      </c>
      <c r="B221" s="11" t="s">
        <v>3460</v>
      </c>
      <c r="C221" s="11" t="s">
        <v>4076</v>
      </c>
      <c r="D221" s="11" t="s">
        <v>3800</v>
      </c>
      <c r="E221" s="11" t="s">
        <v>4356</v>
      </c>
      <c r="F221" s="11" t="s">
        <v>3610</v>
      </c>
      <c r="G221" s="11" t="s">
        <v>3661</v>
      </c>
      <c r="H221" s="11" t="s">
        <v>4357</v>
      </c>
      <c r="I221" s="11" t="s">
        <v>3668</v>
      </c>
      <c r="J221" s="11" t="s">
        <v>4358</v>
      </c>
      <c r="K221" s="12">
        <v>1</v>
      </c>
      <c r="L221" s="11" t="s">
        <v>3460</v>
      </c>
      <c r="M221" s="11" t="s">
        <v>4355</v>
      </c>
      <c r="N221" s="11" t="s">
        <v>221</v>
      </c>
      <c r="O221" s="12" t="s">
        <v>3609</v>
      </c>
      <c r="P221" s="12" t="s">
        <v>3804</v>
      </c>
      <c r="Q221" s="12" t="s">
        <v>4359</v>
      </c>
      <c r="R221" s="12" t="s">
        <v>3798</v>
      </c>
      <c r="S221" s="12"/>
      <c r="T221" s="12"/>
    </row>
    <row r="222" spans="1:20" ht="13.5" customHeight="1" x14ac:dyDescent="0.25">
      <c r="A222" s="11" t="s">
        <v>4577</v>
      </c>
      <c r="B222" s="11" t="s">
        <v>3406</v>
      </c>
      <c r="C222" s="11" t="s">
        <v>4076</v>
      </c>
      <c r="D222" s="11" t="s">
        <v>3847</v>
      </c>
      <c r="E222" s="11" t="s">
        <v>4376</v>
      </c>
      <c r="F222" s="11" t="s">
        <v>3610</v>
      </c>
      <c r="G222" s="11" t="s">
        <v>3615</v>
      </c>
      <c r="H222" s="11" t="s">
        <v>4385</v>
      </c>
      <c r="I222" s="11" t="s">
        <v>3649</v>
      </c>
      <c r="J222" s="11" t="s">
        <v>4578</v>
      </c>
      <c r="K222" s="12">
        <v>1</v>
      </c>
      <c r="L222" s="11" t="s">
        <v>3406</v>
      </c>
      <c r="M222" s="11" t="s">
        <v>4577</v>
      </c>
      <c r="N222" s="11" t="s">
        <v>221</v>
      </c>
      <c r="O222" s="12" t="s">
        <v>3605</v>
      </c>
      <c r="P222" s="12" t="s">
        <v>3804</v>
      </c>
      <c r="Q222" s="12" t="s">
        <v>4387</v>
      </c>
      <c r="R222" s="12" t="s">
        <v>3806</v>
      </c>
      <c r="S222" s="12"/>
      <c r="T222" s="12"/>
    </row>
    <row r="223" spans="1:20" ht="13.5" customHeight="1" x14ac:dyDescent="0.25">
      <c r="A223" s="11" t="s">
        <v>4579</v>
      </c>
      <c r="B223" s="11" t="s">
        <v>3412</v>
      </c>
      <c r="C223" s="11" t="s">
        <v>4076</v>
      </c>
      <c r="D223" s="11" t="s">
        <v>3847</v>
      </c>
      <c r="E223" s="11" t="s">
        <v>4353</v>
      </c>
      <c r="F223" s="11" t="s">
        <v>3610</v>
      </c>
      <c r="G223" s="11" t="s">
        <v>3615</v>
      </c>
      <c r="H223" s="11" t="s">
        <v>4389</v>
      </c>
      <c r="I223" s="11" t="s">
        <v>3649</v>
      </c>
      <c r="J223" s="11" t="s">
        <v>4580</v>
      </c>
      <c r="K223" s="12">
        <v>1</v>
      </c>
      <c r="L223" s="11" t="s">
        <v>3412</v>
      </c>
      <c r="M223" s="11" t="s">
        <v>4579</v>
      </c>
      <c r="N223" s="11" t="s">
        <v>221</v>
      </c>
      <c r="O223" s="12" t="s">
        <v>3623</v>
      </c>
      <c r="P223" s="12" t="s">
        <v>3804</v>
      </c>
      <c r="Q223" s="12" t="s">
        <v>4391</v>
      </c>
      <c r="R223" s="12" t="s">
        <v>3806</v>
      </c>
      <c r="S223" s="12"/>
      <c r="T223" s="12"/>
    </row>
    <row r="224" spans="1:20" ht="13.5" customHeight="1" x14ac:dyDescent="0.25">
      <c r="A224" s="11" t="s">
        <v>4581</v>
      </c>
      <c r="B224" s="11" t="s">
        <v>3419</v>
      </c>
      <c r="C224" s="11" t="s">
        <v>4076</v>
      </c>
      <c r="D224" s="11" t="s">
        <v>3847</v>
      </c>
      <c r="E224" s="11" t="s">
        <v>4356</v>
      </c>
      <c r="F224" s="11" t="s">
        <v>3610</v>
      </c>
      <c r="G224" s="11" t="s">
        <v>3643</v>
      </c>
      <c r="H224" s="11" t="s">
        <v>4389</v>
      </c>
      <c r="I224" s="11" t="s">
        <v>3668</v>
      </c>
      <c r="J224" s="11" t="s">
        <v>4582</v>
      </c>
      <c r="K224" s="12">
        <v>1</v>
      </c>
      <c r="L224" s="11" t="s">
        <v>3419</v>
      </c>
      <c r="M224" s="11" t="s">
        <v>4581</v>
      </c>
      <c r="N224" s="11" t="s">
        <v>221</v>
      </c>
      <c r="O224" s="12" t="s">
        <v>3609</v>
      </c>
      <c r="P224" s="12" t="s">
        <v>3804</v>
      </c>
      <c r="Q224" s="12" t="s">
        <v>4391</v>
      </c>
      <c r="R224" s="12" t="s">
        <v>3798</v>
      </c>
      <c r="S224" s="12"/>
      <c r="T224" s="12"/>
    </row>
    <row r="225" spans="1:20" ht="13.5" customHeight="1" x14ac:dyDescent="0.25">
      <c r="A225" s="11" t="s">
        <v>4382</v>
      </c>
      <c r="B225" s="11" t="s">
        <v>3302</v>
      </c>
      <c r="C225" s="11" t="s">
        <v>4076</v>
      </c>
      <c r="D225" s="11" t="s">
        <v>4063</v>
      </c>
      <c r="E225" s="11" t="s">
        <v>4376</v>
      </c>
      <c r="F225" s="11" t="s">
        <v>3610</v>
      </c>
      <c r="G225" s="11" t="s">
        <v>3651</v>
      </c>
      <c r="H225" s="11" t="s">
        <v>3812</v>
      </c>
      <c r="I225" s="11" t="s">
        <v>3678</v>
      </c>
      <c r="J225" s="11" t="s">
        <v>4583</v>
      </c>
      <c r="K225" s="12">
        <v>1</v>
      </c>
      <c r="L225" s="11" t="s">
        <v>3302</v>
      </c>
      <c r="M225" s="11" t="s">
        <v>4382</v>
      </c>
      <c r="N225" s="11" t="s">
        <v>221</v>
      </c>
      <c r="O225" s="12" t="s">
        <v>3605</v>
      </c>
      <c r="P225" s="12" t="s">
        <v>3814</v>
      </c>
      <c r="Q225" s="12"/>
      <c r="R225" s="12" t="s">
        <v>3798</v>
      </c>
      <c r="S225" s="12"/>
      <c r="T225" s="12"/>
    </row>
    <row r="226" spans="1:20" ht="13.5" customHeight="1" x14ac:dyDescent="0.25">
      <c r="A226" s="11" t="s">
        <v>4378</v>
      </c>
      <c r="B226" s="11" t="s">
        <v>3546</v>
      </c>
      <c r="C226" s="11" t="s">
        <v>4076</v>
      </c>
      <c r="D226" s="11" t="s">
        <v>459</v>
      </c>
      <c r="E226" s="11" t="s">
        <v>4356</v>
      </c>
      <c r="F226" s="11" t="s">
        <v>3610</v>
      </c>
      <c r="G226" s="11" t="s">
        <v>3645</v>
      </c>
      <c r="H226" s="11" t="s">
        <v>4379</v>
      </c>
      <c r="I226" s="11" t="s">
        <v>3668</v>
      </c>
      <c r="J226" s="11" t="s">
        <v>4584</v>
      </c>
      <c r="K226" s="12">
        <v>1</v>
      </c>
      <c r="L226" s="11" t="s">
        <v>3546</v>
      </c>
      <c r="M226" s="11" t="s">
        <v>4378</v>
      </c>
      <c r="N226" s="11" t="s">
        <v>221</v>
      </c>
      <c r="O226" s="12" t="s">
        <v>3609</v>
      </c>
      <c r="P226" s="12" t="s">
        <v>3804</v>
      </c>
      <c r="Q226" s="12" t="s">
        <v>4381</v>
      </c>
      <c r="R226" s="12" t="s">
        <v>3798</v>
      </c>
      <c r="S226" s="12"/>
      <c r="T226" s="12"/>
    </row>
    <row r="227" spans="1:20" ht="13.5" customHeight="1" x14ac:dyDescent="0.25">
      <c r="A227" s="11" t="s">
        <v>4585</v>
      </c>
      <c r="B227" s="11" t="s">
        <v>3353</v>
      </c>
      <c r="C227" s="11" t="s">
        <v>3793</v>
      </c>
      <c r="D227" s="11" t="s">
        <v>490</v>
      </c>
      <c r="E227" s="11" t="s">
        <v>4586</v>
      </c>
      <c r="F227" s="11" t="s">
        <v>3610</v>
      </c>
      <c r="G227" s="11" t="s">
        <v>3661</v>
      </c>
      <c r="H227" s="11" t="s">
        <v>4587</v>
      </c>
      <c r="I227" s="11" t="s">
        <v>3670</v>
      </c>
      <c r="J227" s="11" t="s">
        <v>4588</v>
      </c>
      <c r="K227" s="12">
        <v>1</v>
      </c>
      <c r="L227" s="11" t="s">
        <v>3353</v>
      </c>
      <c r="M227" s="11" t="s">
        <v>4585</v>
      </c>
      <c r="N227" s="11" t="s">
        <v>240</v>
      </c>
      <c r="O227" s="12" t="s">
        <v>3617</v>
      </c>
      <c r="P227" s="12" t="s">
        <v>3804</v>
      </c>
      <c r="Q227" s="12" t="s">
        <v>4589</v>
      </c>
      <c r="R227" s="12" t="s">
        <v>3798</v>
      </c>
      <c r="S227" s="12"/>
      <c r="T227" s="12"/>
    </row>
    <row r="228" spans="1:20" ht="13.5" customHeight="1" x14ac:dyDescent="0.25">
      <c r="A228" s="11" t="s">
        <v>4590</v>
      </c>
      <c r="B228" s="11" t="s">
        <v>3357</v>
      </c>
      <c r="C228" s="11" t="s">
        <v>3793</v>
      </c>
      <c r="D228" s="11" t="s">
        <v>4087</v>
      </c>
      <c r="E228" s="11" t="s">
        <v>4591</v>
      </c>
      <c r="F228" s="11" t="s">
        <v>3610</v>
      </c>
      <c r="G228" s="11" t="s">
        <v>3615</v>
      </c>
      <c r="H228" s="11" t="s">
        <v>3812</v>
      </c>
      <c r="I228" s="11" t="s">
        <v>3668</v>
      </c>
      <c r="J228" s="11" t="s">
        <v>4592</v>
      </c>
      <c r="K228" s="12">
        <v>1</v>
      </c>
      <c r="L228" s="11" t="s">
        <v>3357</v>
      </c>
      <c r="M228" s="11" t="s">
        <v>4590</v>
      </c>
      <c r="N228" s="11" t="s">
        <v>240</v>
      </c>
      <c r="O228" s="12" t="s">
        <v>3609</v>
      </c>
      <c r="P228" s="12" t="s">
        <v>3814</v>
      </c>
      <c r="Q228" s="12"/>
      <c r="R228" s="12" t="s">
        <v>3798</v>
      </c>
      <c r="S228" s="12"/>
      <c r="T228" s="12"/>
    </row>
    <row r="229" spans="1:20" ht="13.5" customHeight="1" x14ac:dyDescent="0.25">
      <c r="A229" s="11" t="s">
        <v>4593</v>
      </c>
      <c r="B229" s="11" t="s">
        <v>3524</v>
      </c>
      <c r="C229" s="11" t="s">
        <v>3793</v>
      </c>
      <c r="D229" s="11" t="s">
        <v>3800</v>
      </c>
      <c r="E229" s="11" t="s">
        <v>4591</v>
      </c>
      <c r="F229" s="11" t="s">
        <v>3610</v>
      </c>
      <c r="G229" s="11" t="s">
        <v>3619</v>
      </c>
      <c r="H229" s="11" t="s">
        <v>3812</v>
      </c>
      <c r="I229" s="11" t="s">
        <v>3670</v>
      </c>
      <c r="J229" s="11" t="s">
        <v>4594</v>
      </c>
      <c r="K229" s="12">
        <v>1</v>
      </c>
      <c r="L229" s="11" t="s">
        <v>3524</v>
      </c>
      <c r="M229" s="11" t="s">
        <v>4593</v>
      </c>
      <c r="N229" s="11" t="s">
        <v>240</v>
      </c>
      <c r="O229" s="12" t="s">
        <v>3609</v>
      </c>
      <c r="P229" s="12" t="s">
        <v>3814</v>
      </c>
      <c r="Q229" s="12"/>
      <c r="R229" s="12" t="s">
        <v>3798</v>
      </c>
      <c r="S229" s="12"/>
      <c r="T229" s="12"/>
    </row>
    <row r="230" spans="1:20" ht="13.5" customHeight="1" x14ac:dyDescent="0.25">
      <c r="A230" s="11" t="s">
        <v>4595</v>
      </c>
      <c r="B230" s="11" t="s">
        <v>3528</v>
      </c>
      <c r="C230" s="11" t="s">
        <v>3793</v>
      </c>
      <c r="D230" s="11" t="s">
        <v>3800</v>
      </c>
      <c r="E230" s="11" t="s">
        <v>4591</v>
      </c>
      <c r="F230" s="11" t="s">
        <v>3610</v>
      </c>
      <c r="G230" s="11" t="s">
        <v>3619</v>
      </c>
      <c r="H230" s="11" t="s">
        <v>4596</v>
      </c>
      <c r="I230" s="11" t="s">
        <v>3649</v>
      </c>
      <c r="J230" s="11" t="s">
        <v>4597</v>
      </c>
      <c r="K230" s="12">
        <v>1</v>
      </c>
      <c r="L230" s="11" t="s">
        <v>3528</v>
      </c>
      <c r="M230" s="11" t="s">
        <v>4595</v>
      </c>
      <c r="N230" s="11" t="s">
        <v>240</v>
      </c>
      <c r="O230" s="12" t="s">
        <v>3609</v>
      </c>
      <c r="P230" s="12" t="s">
        <v>3804</v>
      </c>
      <c r="Q230" s="12" t="s">
        <v>4598</v>
      </c>
      <c r="R230" s="12" t="s">
        <v>3806</v>
      </c>
      <c r="S230" s="12"/>
      <c r="T230" s="12"/>
    </row>
    <row r="231" spans="1:20" ht="13.5" customHeight="1" x14ac:dyDescent="0.25">
      <c r="A231" s="11" t="s">
        <v>4599</v>
      </c>
      <c r="B231" s="11" t="s">
        <v>3360</v>
      </c>
      <c r="C231" s="11" t="s">
        <v>3793</v>
      </c>
      <c r="D231" s="11" t="s">
        <v>4600</v>
      </c>
      <c r="E231" s="11" t="s">
        <v>4601</v>
      </c>
      <c r="F231" s="11" t="s">
        <v>3610</v>
      </c>
      <c r="G231" s="11" t="s">
        <v>3632</v>
      </c>
      <c r="H231" s="11" t="s">
        <v>3812</v>
      </c>
      <c r="I231" s="11" t="s">
        <v>3614</v>
      </c>
      <c r="J231" s="11" t="s">
        <v>4602</v>
      </c>
      <c r="K231" s="12">
        <v>1</v>
      </c>
      <c r="L231" s="11" t="s">
        <v>3360</v>
      </c>
      <c r="M231" s="11" t="s">
        <v>4599</v>
      </c>
      <c r="N231" s="11" t="s">
        <v>240</v>
      </c>
      <c r="O231" s="12" t="s">
        <v>3627</v>
      </c>
      <c r="P231" s="12" t="s">
        <v>3814</v>
      </c>
      <c r="Q231" s="12"/>
      <c r="R231" s="12" t="s">
        <v>3806</v>
      </c>
      <c r="S231" s="12"/>
      <c r="T231" s="12"/>
    </row>
    <row r="232" spans="1:20" ht="13.5" customHeight="1" x14ac:dyDescent="0.25">
      <c r="A232" s="11" t="s">
        <v>4603</v>
      </c>
      <c r="B232" s="11" t="s">
        <v>3260</v>
      </c>
      <c r="C232" s="11" t="s">
        <v>3793</v>
      </c>
      <c r="D232" s="11" t="s">
        <v>378</v>
      </c>
      <c r="E232" s="11" t="s">
        <v>4604</v>
      </c>
      <c r="F232" s="11" t="s">
        <v>3608</v>
      </c>
      <c r="G232" s="11" t="s">
        <v>3632</v>
      </c>
      <c r="H232" s="11" t="s">
        <v>3812</v>
      </c>
      <c r="I232" s="11" t="s">
        <v>3649</v>
      </c>
      <c r="J232" s="11" t="s">
        <v>4605</v>
      </c>
      <c r="K232" s="12">
        <v>1</v>
      </c>
      <c r="L232" s="11" t="s">
        <v>3260</v>
      </c>
      <c r="M232" s="11" t="s">
        <v>4603</v>
      </c>
      <c r="N232" s="11" t="s">
        <v>240</v>
      </c>
      <c r="O232" s="12" t="s">
        <v>3623</v>
      </c>
      <c r="P232" s="12" t="s">
        <v>3814</v>
      </c>
      <c r="Q232" s="12"/>
      <c r="R232" s="12" t="s">
        <v>3806</v>
      </c>
      <c r="S232" s="12"/>
      <c r="T232" s="12"/>
    </row>
    <row r="233" spans="1:20" ht="13.5" customHeight="1" x14ac:dyDescent="0.25">
      <c r="A233" s="11" t="s">
        <v>4606</v>
      </c>
      <c r="B233" s="11" t="s">
        <v>3374</v>
      </c>
      <c r="C233" s="11" t="s">
        <v>3793</v>
      </c>
      <c r="D233" s="11" t="s">
        <v>3831</v>
      </c>
      <c r="E233" s="11" t="s">
        <v>4604</v>
      </c>
      <c r="F233" s="11" t="s">
        <v>3610</v>
      </c>
      <c r="G233" s="11" t="s">
        <v>3643</v>
      </c>
      <c r="H233" s="11" t="s">
        <v>4372</v>
      </c>
      <c r="I233" s="11" t="s">
        <v>3678</v>
      </c>
      <c r="J233" s="11" t="s">
        <v>4607</v>
      </c>
      <c r="K233" s="12">
        <v>1</v>
      </c>
      <c r="L233" s="11" t="s">
        <v>3374</v>
      </c>
      <c r="M233" s="11" t="s">
        <v>4606</v>
      </c>
      <c r="N233" s="11" t="s">
        <v>240</v>
      </c>
      <c r="O233" s="12" t="s">
        <v>3623</v>
      </c>
      <c r="P233" s="12" t="s">
        <v>3804</v>
      </c>
      <c r="Q233" s="12" t="s">
        <v>4374</v>
      </c>
      <c r="R233" s="12" t="s">
        <v>3798</v>
      </c>
      <c r="S233" s="12"/>
      <c r="T233" s="12"/>
    </row>
    <row r="234" spans="1:20" ht="13.5" customHeight="1" x14ac:dyDescent="0.25">
      <c r="A234" s="11" t="s">
        <v>4608</v>
      </c>
      <c r="B234" s="11" t="s">
        <v>3315</v>
      </c>
      <c r="C234" s="11" t="s">
        <v>3793</v>
      </c>
      <c r="D234" s="11" t="s">
        <v>3841</v>
      </c>
      <c r="E234" s="11" t="s">
        <v>4609</v>
      </c>
      <c r="F234" s="11" t="s">
        <v>3606</v>
      </c>
      <c r="G234" s="11" t="s">
        <v>3661</v>
      </c>
      <c r="H234" s="11" t="s">
        <v>3795</v>
      </c>
      <c r="I234" s="11" t="s">
        <v>3670</v>
      </c>
      <c r="J234" s="11" t="s">
        <v>4610</v>
      </c>
      <c r="K234" s="12">
        <v>1</v>
      </c>
      <c r="L234" s="11" t="s">
        <v>3315</v>
      </c>
      <c r="M234" s="11" t="s">
        <v>4608</v>
      </c>
      <c r="N234" s="11" t="s">
        <v>240</v>
      </c>
      <c r="O234" s="12" t="s">
        <v>3605</v>
      </c>
      <c r="P234" s="12" t="s">
        <v>3797</v>
      </c>
      <c r="Q234" s="12"/>
      <c r="R234" s="12" t="s">
        <v>3798</v>
      </c>
      <c r="S234" s="12"/>
      <c r="T234" s="12"/>
    </row>
    <row r="235" spans="1:20" ht="13.5" customHeight="1" x14ac:dyDescent="0.25">
      <c r="A235" s="11" t="s">
        <v>4611</v>
      </c>
      <c r="B235" s="11" t="s">
        <v>3467</v>
      </c>
      <c r="C235" s="11" t="s">
        <v>3793</v>
      </c>
      <c r="D235" s="11" t="s">
        <v>3847</v>
      </c>
      <c r="E235" s="11" t="s">
        <v>4604</v>
      </c>
      <c r="F235" s="11" t="s">
        <v>3610</v>
      </c>
      <c r="G235" s="11" t="s">
        <v>3645</v>
      </c>
      <c r="H235" s="11" t="s">
        <v>4389</v>
      </c>
      <c r="I235" s="11" t="s">
        <v>3670</v>
      </c>
      <c r="J235" s="11" t="s">
        <v>4612</v>
      </c>
      <c r="K235" s="12">
        <v>1</v>
      </c>
      <c r="L235" s="11" t="s">
        <v>3467</v>
      </c>
      <c r="M235" s="11" t="s">
        <v>4611</v>
      </c>
      <c r="N235" s="11" t="s">
        <v>240</v>
      </c>
      <c r="O235" s="12" t="s">
        <v>3623</v>
      </c>
      <c r="P235" s="12" t="s">
        <v>3804</v>
      </c>
      <c r="Q235" s="12" t="s">
        <v>4391</v>
      </c>
      <c r="R235" s="12" t="s">
        <v>3798</v>
      </c>
      <c r="S235" s="12"/>
      <c r="T235" s="12"/>
    </row>
    <row r="236" spans="1:20" ht="13.5" customHeight="1" x14ac:dyDescent="0.25">
      <c r="A236" s="11" t="s">
        <v>4613</v>
      </c>
      <c r="B236" s="11" t="s">
        <v>3379</v>
      </c>
      <c r="C236" s="11" t="s">
        <v>3793</v>
      </c>
      <c r="D236" s="11" t="s">
        <v>4614</v>
      </c>
      <c r="E236" s="11" t="s">
        <v>4609</v>
      </c>
      <c r="F236" s="11" t="s">
        <v>3610</v>
      </c>
      <c r="G236" s="11" t="s">
        <v>3645</v>
      </c>
      <c r="H236" s="11" t="s">
        <v>3812</v>
      </c>
      <c r="I236" s="11" t="s">
        <v>3670</v>
      </c>
      <c r="J236" s="11" t="s">
        <v>4615</v>
      </c>
      <c r="K236" s="12">
        <v>1</v>
      </c>
      <c r="L236" s="11" t="s">
        <v>3379</v>
      </c>
      <c r="M236" s="11" t="s">
        <v>4613</v>
      </c>
      <c r="N236" s="11" t="s">
        <v>240</v>
      </c>
      <c r="O236" s="12" t="s">
        <v>3605</v>
      </c>
      <c r="P236" s="12" t="s">
        <v>3814</v>
      </c>
      <c r="Q236" s="12"/>
      <c r="R236" s="12" t="s">
        <v>3798</v>
      </c>
      <c r="S236" s="12"/>
      <c r="T236" s="12"/>
    </row>
    <row r="237" spans="1:20" ht="13.5" customHeight="1" x14ac:dyDescent="0.25">
      <c r="A237" s="11" t="s">
        <v>4616</v>
      </c>
      <c r="B237" s="11" t="s">
        <v>3364</v>
      </c>
      <c r="C237" s="11" t="s">
        <v>3853</v>
      </c>
      <c r="D237" s="11" t="s">
        <v>3928</v>
      </c>
      <c r="E237" s="11" t="s">
        <v>4604</v>
      </c>
      <c r="F237" s="11" t="s">
        <v>3610</v>
      </c>
      <c r="G237" s="11" t="s">
        <v>3635</v>
      </c>
      <c r="H237" s="11" t="s">
        <v>3795</v>
      </c>
      <c r="I237" s="11" t="s">
        <v>3649</v>
      </c>
      <c r="J237" s="11" t="s">
        <v>4617</v>
      </c>
      <c r="K237" s="12">
        <v>1</v>
      </c>
      <c r="L237" s="11" t="s">
        <v>3364</v>
      </c>
      <c r="M237" s="11" t="s">
        <v>4616</v>
      </c>
      <c r="N237" s="11" t="s">
        <v>240</v>
      </c>
      <c r="O237" s="12" t="s">
        <v>3623</v>
      </c>
      <c r="P237" s="12" t="s">
        <v>3797</v>
      </c>
      <c r="Q237" s="12"/>
      <c r="R237" s="12" t="s">
        <v>3806</v>
      </c>
      <c r="S237" s="12"/>
      <c r="T237" s="12"/>
    </row>
    <row r="238" spans="1:20" ht="13.5" customHeight="1" x14ac:dyDescent="0.25">
      <c r="A238" s="11" t="s">
        <v>4618</v>
      </c>
      <c r="B238" s="11" t="s">
        <v>3404</v>
      </c>
      <c r="C238" s="11" t="s">
        <v>3853</v>
      </c>
      <c r="D238" s="11" t="s">
        <v>3935</v>
      </c>
      <c r="E238" s="11" t="s">
        <v>4619</v>
      </c>
      <c r="F238" s="11" t="s">
        <v>3610</v>
      </c>
      <c r="G238" s="11" t="s">
        <v>3651</v>
      </c>
      <c r="H238" s="11" t="s">
        <v>3812</v>
      </c>
      <c r="I238" s="11" t="s">
        <v>3670</v>
      </c>
      <c r="J238" s="11" t="s">
        <v>4620</v>
      </c>
      <c r="K238" s="12">
        <v>1</v>
      </c>
      <c r="L238" s="11" t="s">
        <v>3404</v>
      </c>
      <c r="M238" s="11" t="s">
        <v>4618</v>
      </c>
      <c r="N238" s="11" t="s">
        <v>240</v>
      </c>
      <c r="O238" s="12" t="s">
        <v>3630</v>
      </c>
      <c r="P238" s="12" t="s">
        <v>3814</v>
      </c>
      <c r="Q238" s="12"/>
      <c r="R238" s="12" t="s">
        <v>3798</v>
      </c>
      <c r="S238" s="12"/>
      <c r="T238" s="12"/>
    </row>
    <row r="239" spans="1:20" ht="13.5" customHeight="1" x14ac:dyDescent="0.25">
      <c r="A239" s="11" t="s">
        <v>4621</v>
      </c>
      <c r="B239" s="11" t="s">
        <v>3307</v>
      </c>
      <c r="C239" s="11" t="s">
        <v>3853</v>
      </c>
      <c r="D239" s="11" t="s">
        <v>4622</v>
      </c>
      <c r="E239" s="11" t="s">
        <v>4623</v>
      </c>
      <c r="F239" s="11" t="s">
        <v>3610</v>
      </c>
      <c r="G239" s="11" t="s">
        <v>3651</v>
      </c>
      <c r="H239" s="11" t="s">
        <v>4624</v>
      </c>
      <c r="I239" s="11" t="s">
        <v>3614</v>
      </c>
      <c r="J239" s="11" t="s">
        <v>4625</v>
      </c>
      <c r="K239" s="12">
        <v>1</v>
      </c>
      <c r="L239" s="11" t="s">
        <v>3307</v>
      </c>
      <c r="M239" s="11" t="s">
        <v>4621</v>
      </c>
      <c r="N239" s="11" t="s">
        <v>240</v>
      </c>
      <c r="O239" s="12" t="s">
        <v>3613</v>
      </c>
      <c r="P239" s="12" t="s">
        <v>3804</v>
      </c>
      <c r="Q239" s="12" t="s">
        <v>4626</v>
      </c>
      <c r="R239" s="12" t="s">
        <v>3806</v>
      </c>
      <c r="S239" s="12"/>
      <c r="T239" s="12"/>
    </row>
    <row r="240" spans="1:20" ht="13.5" customHeight="1" x14ac:dyDescent="0.25">
      <c r="A240" s="11" t="s">
        <v>4627</v>
      </c>
      <c r="B240" s="11" t="s">
        <v>3244</v>
      </c>
      <c r="C240" s="11" t="s">
        <v>3853</v>
      </c>
      <c r="D240" s="11" t="s">
        <v>4219</v>
      </c>
      <c r="E240" s="11" t="s">
        <v>4628</v>
      </c>
      <c r="F240" s="11" t="s">
        <v>3610</v>
      </c>
      <c r="G240" s="11" t="s">
        <v>3661</v>
      </c>
      <c r="H240" s="11" t="s">
        <v>4239</v>
      </c>
      <c r="I240" s="11" t="s">
        <v>3678</v>
      </c>
      <c r="J240" s="11" t="s">
        <v>4629</v>
      </c>
      <c r="K240" s="12">
        <v>1</v>
      </c>
      <c r="L240" s="11" t="s">
        <v>3244</v>
      </c>
      <c r="M240" s="11" t="s">
        <v>4627</v>
      </c>
      <c r="N240" s="11" t="s">
        <v>240</v>
      </c>
      <c r="O240" s="12" t="s">
        <v>3620</v>
      </c>
      <c r="P240" s="12" t="s">
        <v>3804</v>
      </c>
      <c r="Q240" s="12" t="s">
        <v>4241</v>
      </c>
      <c r="R240" s="12" t="s">
        <v>3798</v>
      </c>
      <c r="S240" s="12"/>
      <c r="T240" s="12"/>
    </row>
    <row r="241" spans="1:20" ht="13.5" customHeight="1" x14ac:dyDescent="0.25">
      <c r="A241" s="11" t="s">
        <v>4630</v>
      </c>
      <c r="B241" s="11" t="s">
        <v>3368</v>
      </c>
      <c r="C241" s="11" t="s">
        <v>3853</v>
      </c>
      <c r="D241" s="11" t="s">
        <v>4631</v>
      </c>
      <c r="E241" s="11" t="s">
        <v>4619</v>
      </c>
      <c r="F241" s="11" t="s">
        <v>3608</v>
      </c>
      <c r="G241" s="11" t="s">
        <v>3629</v>
      </c>
      <c r="H241" s="11" t="s">
        <v>4632</v>
      </c>
      <c r="I241" s="11" t="s">
        <v>3628</v>
      </c>
      <c r="J241" s="11" t="s">
        <v>4633</v>
      </c>
      <c r="K241" s="12">
        <v>1</v>
      </c>
      <c r="L241" s="11" t="s">
        <v>3368</v>
      </c>
      <c r="M241" s="11" t="s">
        <v>4630</v>
      </c>
      <c r="N241" s="11" t="s">
        <v>240</v>
      </c>
      <c r="O241" s="12" t="s">
        <v>3630</v>
      </c>
      <c r="P241" s="12" t="s">
        <v>3804</v>
      </c>
      <c r="Q241" s="12" t="s">
        <v>4634</v>
      </c>
      <c r="R241" s="12" t="s">
        <v>3806</v>
      </c>
      <c r="S241" s="12"/>
      <c r="T241" s="12"/>
    </row>
    <row r="242" spans="1:20" ht="13.5" customHeight="1" x14ac:dyDescent="0.25">
      <c r="A242" s="11" t="s">
        <v>4635</v>
      </c>
      <c r="B242" s="11" t="s">
        <v>3417</v>
      </c>
      <c r="C242" s="11" t="s">
        <v>3853</v>
      </c>
      <c r="D242" s="11" t="s">
        <v>3816</v>
      </c>
      <c r="E242" s="11" t="s">
        <v>4601</v>
      </c>
      <c r="F242" s="11" t="s">
        <v>3610</v>
      </c>
      <c r="G242" s="11" t="s">
        <v>3645</v>
      </c>
      <c r="H242" s="11" t="s">
        <v>4636</v>
      </c>
      <c r="I242" s="11" t="s">
        <v>3670</v>
      </c>
      <c r="J242" s="11" t="s">
        <v>4637</v>
      </c>
      <c r="K242" s="12">
        <v>1</v>
      </c>
      <c r="L242" s="11" t="s">
        <v>3417</v>
      </c>
      <c r="M242" s="11" t="s">
        <v>4635</v>
      </c>
      <c r="N242" s="11" t="s">
        <v>240</v>
      </c>
      <c r="O242" s="12" t="s">
        <v>3627</v>
      </c>
      <c r="P242" s="12" t="s">
        <v>3804</v>
      </c>
      <c r="Q242" s="12" t="s">
        <v>4638</v>
      </c>
      <c r="R242" s="12" t="s">
        <v>3798</v>
      </c>
      <c r="S242" s="12"/>
      <c r="T242" s="12"/>
    </row>
    <row r="243" spans="1:20" ht="13.5" customHeight="1" x14ac:dyDescent="0.25">
      <c r="A243" s="11" t="s">
        <v>4639</v>
      </c>
      <c r="B243" s="11" t="s">
        <v>3421</v>
      </c>
      <c r="C243" s="11" t="s">
        <v>3853</v>
      </c>
      <c r="D243" s="11" t="s">
        <v>3816</v>
      </c>
      <c r="E243" s="11" t="s">
        <v>4609</v>
      </c>
      <c r="F243" s="11" t="s">
        <v>3610</v>
      </c>
      <c r="G243" s="11" t="s">
        <v>3643</v>
      </c>
      <c r="H243" s="11" t="s">
        <v>4640</v>
      </c>
      <c r="I243" s="11" t="s">
        <v>3678</v>
      </c>
      <c r="J243" s="11" t="s">
        <v>4641</v>
      </c>
      <c r="K243" s="12">
        <v>1</v>
      </c>
      <c r="L243" s="11" t="s">
        <v>3421</v>
      </c>
      <c r="M243" s="11" t="s">
        <v>4639</v>
      </c>
      <c r="N243" s="11" t="s">
        <v>240</v>
      </c>
      <c r="O243" s="12" t="s">
        <v>3605</v>
      </c>
      <c r="P243" s="12" t="s">
        <v>3804</v>
      </c>
      <c r="Q243" s="12" t="s">
        <v>4642</v>
      </c>
      <c r="R243" s="12" t="s">
        <v>3798</v>
      </c>
      <c r="S243" s="12"/>
      <c r="T243" s="12"/>
    </row>
    <row r="244" spans="1:20" ht="13.5" customHeight="1" x14ac:dyDescent="0.25">
      <c r="A244" s="11" t="s">
        <v>4643</v>
      </c>
      <c r="B244" s="11" t="s">
        <v>3425</v>
      </c>
      <c r="C244" s="11" t="s">
        <v>3853</v>
      </c>
      <c r="D244" s="11" t="s">
        <v>3099</v>
      </c>
      <c r="E244" s="11" t="s">
        <v>4601</v>
      </c>
      <c r="F244" s="11" t="s">
        <v>3610</v>
      </c>
      <c r="G244" s="11" t="s">
        <v>3632</v>
      </c>
      <c r="H244" s="11" t="s">
        <v>3812</v>
      </c>
      <c r="I244" s="11" t="s">
        <v>3670</v>
      </c>
      <c r="J244" s="11" t="s">
        <v>4644</v>
      </c>
      <c r="K244" s="12">
        <v>1</v>
      </c>
      <c r="L244" s="11" t="s">
        <v>3425</v>
      </c>
      <c r="M244" s="11" t="s">
        <v>4643</v>
      </c>
      <c r="N244" s="11" t="s">
        <v>240</v>
      </c>
      <c r="O244" s="12" t="s">
        <v>3627</v>
      </c>
      <c r="P244" s="12" t="s">
        <v>3814</v>
      </c>
      <c r="Q244" s="12"/>
      <c r="R244" s="12" t="s">
        <v>3798</v>
      </c>
      <c r="S244" s="12"/>
      <c r="T244" s="12"/>
    </row>
    <row r="245" spans="1:20" ht="13.5" customHeight="1" x14ac:dyDescent="0.25">
      <c r="A245" s="11" t="s">
        <v>4645</v>
      </c>
      <c r="B245" s="11" t="s">
        <v>3250</v>
      </c>
      <c r="C245" s="11" t="s">
        <v>3853</v>
      </c>
      <c r="D245" s="11" t="s">
        <v>378</v>
      </c>
      <c r="E245" s="11" t="s">
        <v>4623</v>
      </c>
      <c r="F245" s="11" t="s">
        <v>3610</v>
      </c>
      <c r="G245" s="11" t="s">
        <v>4510</v>
      </c>
      <c r="H245" s="11" t="s">
        <v>3795</v>
      </c>
      <c r="I245" s="11" t="s">
        <v>3668</v>
      </c>
      <c r="J245" s="11" t="s">
        <v>4646</v>
      </c>
      <c r="K245" s="12">
        <v>1</v>
      </c>
      <c r="L245" s="11" t="s">
        <v>3250</v>
      </c>
      <c r="M245" s="11" t="s">
        <v>4645</v>
      </c>
      <c r="N245" s="11" t="s">
        <v>240</v>
      </c>
      <c r="O245" s="12" t="s">
        <v>3613</v>
      </c>
      <c r="P245" s="12" t="s">
        <v>3797</v>
      </c>
      <c r="Q245" s="12"/>
      <c r="R245" s="12" t="s">
        <v>3798</v>
      </c>
      <c r="S245" s="12"/>
      <c r="T245" s="12"/>
    </row>
    <row r="246" spans="1:20" ht="13.5" customHeight="1" x14ac:dyDescent="0.25">
      <c r="A246" s="11" t="s">
        <v>4647</v>
      </c>
      <c r="B246" s="11" t="s">
        <v>3255</v>
      </c>
      <c r="C246" s="11" t="s">
        <v>3853</v>
      </c>
      <c r="D246" s="11" t="s">
        <v>378</v>
      </c>
      <c r="E246" s="11" t="s">
        <v>4623</v>
      </c>
      <c r="F246" s="11" t="s">
        <v>3610</v>
      </c>
      <c r="G246" s="11" t="s">
        <v>4510</v>
      </c>
      <c r="H246" s="11" t="s">
        <v>3795</v>
      </c>
      <c r="I246" s="11" t="s">
        <v>3668</v>
      </c>
      <c r="J246" s="11" t="s">
        <v>4648</v>
      </c>
      <c r="K246" s="12">
        <v>1</v>
      </c>
      <c r="L246" s="11" t="s">
        <v>3255</v>
      </c>
      <c r="M246" s="11" t="s">
        <v>4647</v>
      </c>
      <c r="N246" s="11" t="s">
        <v>240</v>
      </c>
      <c r="O246" s="12" t="s">
        <v>3613</v>
      </c>
      <c r="P246" s="12" t="s">
        <v>3797</v>
      </c>
      <c r="Q246" s="12"/>
      <c r="R246" s="12" t="s">
        <v>3798</v>
      </c>
      <c r="S246" s="12"/>
      <c r="T246" s="12"/>
    </row>
    <row r="247" spans="1:20" ht="13.5" customHeight="1" x14ac:dyDescent="0.25">
      <c r="A247" s="11" t="s">
        <v>4649</v>
      </c>
      <c r="B247" s="11" t="s">
        <v>3265</v>
      </c>
      <c r="C247" s="11" t="s">
        <v>3853</v>
      </c>
      <c r="D247" s="11" t="s">
        <v>378</v>
      </c>
      <c r="E247" s="11" t="s">
        <v>4591</v>
      </c>
      <c r="F247" s="11" t="s">
        <v>3606</v>
      </c>
      <c r="G247" s="11" t="s">
        <v>3661</v>
      </c>
      <c r="H247" s="11" t="s">
        <v>3795</v>
      </c>
      <c r="I247" s="11" t="s">
        <v>3670</v>
      </c>
      <c r="J247" s="11" t="s">
        <v>4650</v>
      </c>
      <c r="K247" s="12">
        <v>1</v>
      </c>
      <c r="L247" s="11" t="s">
        <v>3265</v>
      </c>
      <c r="M247" s="11" t="s">
        <v>4649</v>
      </c>
      <c r="N247" s="11" t="s">
        <v>240</v>
      </c>
      <c r="O247" s="12" t="s">
        <v>3609</v>
      </c>
      <c r="P247" s="12" t="s">
        <v>3797</v>
      </c>
      <c r="Q247" s="12"/>
      <c r="R247" s="12" t="s">
        <v>3798</v>
      </c>
      <c r="S247" s="12"/>
      <c r="T247" s="12"/>
    </row>
    <row r="248" spans="1:20" ht="13.5" customHeight="1" x14ac:dyDescent="0.25">
      <c r="A248" s="11" t="s">
        <v>4651</v>
      </c>
      <c r="B248" s="11" t="s">
        <v>3270</v>
      </c>
      <c r="C248" s="11" t="s">
        <v>3853</v>
      </c>
      <c r="D248" s="11" t="s">
        <v>4652</v>
      </c>
      <c r="E248" s="11" t="s">
        <v>4623</v>
      </c>
      <c r="F248" s="11" t="s">
        <v>3610</v>
      </c>
      <c r="G248" s="11" t="s">
        <v>3643</v>
      </c>
      <c r="H248" s="11" t="s">
        <v>4653</v>
      </c>
      <c r="I248" s="11" t="s">
        <v>3670</v>
      </c>
      <c r="J248" s="11" t="s">
        <v>4654</v>
      </c>
      <c r="K248" s="12">
        <v>1</v>
      </c>
      <c r="L248" s="11" t="s">
        <v>3270</v>
      </c>
      <c r="M248" s="11" t="s">
        <v>4651</v>
      </c>
      <c r="N248" s="11" t="s">
        <v>240</v>
      </c>
      <c r="O248" s="12" t="s">
        <v>3613</v>
      </c>
      <c r="P248" s="12" t="s">
        <v>3804</v>
      </c>
      <c r="Q248" s="12" t="s">
        <v>4655</v>
      </c>
      <c r="R248" s="12" t="s">
        <v>3798</v>
      </c>
      <c r="S248" s="12"/>
      <c r="T248" s="12"/>
    </row>
    <row r="249" spans="1:20" ht="13.5" customHeight="1" x14ac:dyDescent="0.25">
      <c r="A249" s="11" t="s">
        <v>4656</v>
      </c>
      <c r="B249" s="11" t="s">
        <v>3275</v>
      </c>
      <c r="C249" s="11" t="s">
        <v>3853</v>
      </c>
      <c r="D249" s="11" t="s">
        <v>3819</v>
      </c>
      <c r="E249" s="11" t="s">
        <v>4623</v>
      </c>
      <c r="F249" s="11" t="s">
        <v>3610</v>
      </c>
      <c r="G249" s="11" t="s">
        <v>3651</v>
      </c>
      <c r="H249" s="11" t="s">
        <v>3812</v>
      </c>
      <c r="I249" s="11" t="s">
        <v>3624</v>
      </c>
      <c r="J249" s="11" t="s">
        <v>4657</v>
      </c>
      <c r="K249" s="12">
        <v>1</v>
      </c>
      <c r="L249" s="11" t="s">
        <v>3275</v>
      </c>
      <c r="M249" s="11" t="s">
        <v>4656</v>
      </c>
      <c r="N249" s="11" t="s">
        <v>240</v>
      </c>
      <c r="O249" s="12" t="s">
        <v>3613</v>
      </c>
      <c r="P249" s="12" t="s">
        <v>3814</v>
      </c>
      <c r="Q249" s="12"/>
      <c r="R249" s="12" t="s">
        <v>3806</v>
      </c>
      <c r="S249" s="12"/>
      <c r="T249" s="12"/>
    </row>
    <row r="250" spans="1:20" ht="13.5" customHeight="1" x14ac:dyDescent="0.25">
      <c r="A250" s="11" t="s">
        <v>4658</v>
      </c>
      <c r="B250" s="11" t="s">
        <v>3354</v>
      </c>
      <c r="C250" s="11" t="s">
        <v>3853</v>
      </c>
      <c r="D250" s="11" t="s">
        <v>4659</v>
      </c>
      <c r="E250" s="11" t="s">
        <v>4609</v>
      </c>
      <c r="F250" s="11" t="s">
        <v>3610</v>
      </c>
      <c r="G250" s="11" t="s">
        <v>3629</v>
      </c>
      <c r="H250" s="11" t="s">
        <v>4660</v>
      </c>
      <c r="I250" s="11" t="s">
        <v>3668</v>
      </c>
      <c r="J250" s="11" t="s">
        <v>4661</v>
      </c>
      <c r="K250" s="12">
        <v>1</v>
      </c>
      <c r="L250" s="11" t="s">
        <v>3354</v>
      </c>
      <c r="M250" s="11" t="s">
        <v>4658</v>
      </c>
      <c r="N250" s="11" t="s">
        <v>240</v>
      </c>
      <c r="O250" s="12" t="s">
        <v>3605</v>
      </c>
      <c r="P250" s="12" t="s">
        <v>3804</v>
      </c>
      <c r="Q250" s="12" t="s">
        <v>4662</v>
      </c>
      <c r="R250" s="12" t="s">
        <v>3798</v>
      </c>
      <c r="S250" s="12"/>
      <c r="T250" s="12"/>
    </row>
    <row r="251" spans="1:20" ht="13.5" customHeight="1" x14ac:dyDescent="0.25">
      <c r="A251" s="11" t="s">
        <v>4663</v>
      </c>
      <c r="B251" s="11" t="s">
        <v>3358</v>
      </c>
      <c r="C251" s="11" t="s">
        <v>3853</v>
      </c>
      <c r="D251" s="11" t="s">
        <v>4659</v>
      </c>
      <c r="E251" s="11" t="s">
        <v>4609</v>
      </c>
      <c r="F251" s="11" t="s">
        <v>3610</v>
      </c>
      <c r="G251" s="11" t="s">
        <v>3651</v>
      </c>
      <c r="H251" s="11" t="s">
        <v>4664</v>
      </c>
      <c r="I251" s="11" t="s">
        <v>3649</v>
      </c>
      <c r="J251" s="11" t="s">
        <v>4665</v>
      </c>
      <c r="K251" s="12">
        <v>1</v>
      </c>
      <c r="L251" s="11" t="s">
        <v>3358</v>
      </c>
      <c r="M251" s="11" t="s">
        <v>4663</v>
      </c>
      <c r="N251" s="11" t="s">
        <v>240</v>
      </c>
      <c r="O251" s="12" t="s">
        <v>3605</v>
      </c>
      <c r="P251" s="12" t="s">
        <v>3804</v>
      </c>
      <c r="Q251" s="12" t="s">
        <v>4666</v>
      </c>
      <c r="R251" s="12" t="s">
        <v>3806</v>
      </c>
      <c r="S251" s="12"/>
      <c r="T251" s="12"/>
    </row>
    <row r="252" spans="1:20" ht="13.5" customHeight="1" x14ac:dyDescent="0.25">
      <c r="A252" s="11" t="s">
        <v>4667</v>
      </c>
      <c r="B252" s="11" t="s">
        <v>3362</v>
      </c>
      <c r="C252" s="11" t="s">
        <v>3853</v>
      </c>
      <c r="D252" s="11" t="s">
        <v>357</v>
      </c>
      <c r="E252" s="11" t="s">
        <v>4668</v>
      </c>
      <c r="F252" s="11" t="s">
        <v>3610</v>
      </c>
      <c r="G252" s="11" t="s">
        <v>3661</v>
      </c>
      <c r="H252" s="11" t="s">
        <v>4669</v>
      </c>
      <c r="I252" s="11" t="s">
        <v>3649</v>
      </c>
      <c r="J252" s="11" t="s">
        <v>4670</v>
      </c>
      <c r="K252" s="12">
        <v>1</v>
      </c>
      <c r="L252" s="11" t="s">
        <v>3362</v>
      </c>
      <c r="M252" s="11" t="s">
        <v>4667</v>
      </c>
      <c r="N252" s="11" t="s">
        <v>240</v>
      </c>
      <c r="O252" s="12" t="s">
        <v>3932</v>
      </c>
      <c r="P252" s="12" t="s">
        <v>3804</v>
      </c>
      <c r="Q252" s="12" t="s">
        <v>4671</v>
      </c>
      <c r="R252" s="12" t="s">
        <v>3806</v>
      </c>
      <c r="S252" s="12"/>
      <c r="T252" s="12"/>
    </row>
    <row r="253" spans="1:20" ht="13.5" customHeight="1" x14ac:dyDescent="0.25">
      <c r="A253" s="11" t="s">
        <v>4672</v>
      </c>
      <c r="B253" s="11" t="s">
        <v>3366</v>
      </c>
      <c r="C253" s="11" t="s">
        <v>3853</v>
      </c>
      <c r="D253" s="11" t="s">
        <v>357</v>
      </c>
      <c r="E253" s="11" t="s">
        <v>4604</v>
      </c>
      <c r="F253" s="11" t="s">
        <v>3610</v>
      </c>
      <c r="G253" s="11" t="s">
        <v>3632</v>
      </c>
      <c r="H253" s="11" t="s">
        <v>3795</v>
      </c>
      <c r="I253" s="11" t="s">
        <v>3624</v>
      </c>
      <c r="J253" s="11" t="s">
        <v>4673</v>
      </c>
      <c r="K253" s="12">
        <v>1</v>
      </c>
      <c r="L253" s="11" t="s">
        <v>3366</v>
      </c>
      <c r="M253" s="11" t="s">
        <v>4672</v>
      </c>
      <c r="N253" s="11" t="s">
        <v>240</v>
      </c>
      <c r="O253" s="12" t="s">
        <v>3623</v>
      </c>
      <c r="P253" s="12" t="s">
        <v>3797</v>
      </c>
      <c r="Q253" s="12"/>
      <c r="R253" s="12" t="s">
        <v>3806</v>
      </c>
      <c r="S253" s="12"/>
      <c r="T253" s="12"/>
    </row>
    <row r="254" spans="1:20" ht="13.5" customHeight="1" x14ac:dyDescent="0.25">
      <c r="A254" s="11" t="s">
        <v>4674</v>
      </c>
      <c r="B254" s="11" t="s">
        <v>3559</v>
      </c>
      <c r="C254" s="11" t="s">
        <v>3853</v>
      </c>
      <c r="D254" s="11" t="s">
        <v>459</v>
      </c>
      <c r="E254" s="11" t="s">
        <v>4628</v>
      </c>
      <c r="F254" s="11" t="s">
        <v>3610</v>
      </c>
      <c r="G254" s="11" t="s">
        <v>3632</v>
      </c>
      <c r="H254" s="11" t="s">
        <v>4675</v>
      </c>
      <c r="I254" s="11" t="s">
        <v>3678</v>
      </c>
      <c r="J254" s="11" t="s">
        <v>4676</v>
      </c>
      <c r="K254" s="12">
        <v>1</v>
      </c>
      <c r="L254" s="11" t="s">
        <v>3559</v>
      </c>
      <c r="M254" s="11" t="s">
        <v>4674</v>
      </c>
      <c r="N254" s="11" t="s">
        <v>240</v>
      </c>
      <c r="O254" s="12" t="s">
        <v>3620</v>
      </c>
      <c r="P254" s="12" t="s">
        <v>3804</v>
      </c>
      <c r="Q254" s="12" t="s">
        <v>4677</v>
      </c>
      <c r="R254" s="12" t="s">
        <v>3798</v>
      </c>
      <c r="S254" s="12"/>
      <c r="T254" s="12"/>
    </row>
    <row r="255" spans="1:20" ht="13.5" customHeight="1" x14ac:dyDescent="0.25">
      <c r="A255" s="11" t="s">
        <v>4678</v>
      </c>
      <c r="B255" s="11" t="s">
        <v>3560</v>
      </c>
      <c r="C255" s="11" t="s">
        <v>3853</v>
      </c>
      <c r="D255" s="11" t="s">
        <v>459</v>
      </c>
      <c r="E255" s="11" t="s">
        <v>4604</v>
      </c>
      <c r="F255" s="11" t="s">
        <v>3610</v>
      </c>
      <c r="G255" s="11" t="s">
        <v>3645</v>
      </c>
      <c r="H255" s="11" t="s">
        <v>4679</v>
      </c>
      <c r="I255" s="11" t="s">
        <v>3690</v>
      </c>
      <c r="J255" s="11" t="s">
        <v>4680</v>
      </c>
      <c r="K255" s="12">
        <v>1</v>
      </c>
      <c r="L255" s="11" t="s">
        <v>3560</v>
      </c>
      <c r="M255" s="11" t="s">
        <v>4678</v>
      </c>
      <c r="N255" s="11" t="s">
        <v>240</v>
      </c>
      <c r="O255" s="12" t="s">
        <v>3623</v>
      </c>
      <c r="P255" s="12" t="s">
        <v>3804</v>
      </c>
      <c r="Q255" s="12" t="s">
        <v>4681</v>
      </c>
      <c r="R255" s="12" t="s">
        <v>3798</v>
      </c>
      <c r="S255" s="12"/>
      <c r="T255" s="12"/>
    </row>
    <row r="256" spans="1:20" ht="13.5" customHeight="1" x14ac:dyDescent="0.25">
      <c r="A256" s="11" t="s">
        <v>4682</v>
      </c>
      <c r="B256" s="11" t="s">
        <v>3561</v>
      </c>
      <c r="C256" s="11" t="s">
        <v>3853</v>
      </c>
      <c r="D256" s="11" t="s">
        <v>459</v>
      </c>
      <c r="E256" s="11" t="s">
        <v>4609</v>
      </c>
      <c r="F256" s="11" t="s">
        <v>3608</v>
      </c>
      <c r="G256" s="11" t="s">
        <v>3615</v>
      </c>
      <c r="H256" s="11" t="s">
        <v>3812</v>
      </c>
      <c r="I256" s="11" t="s">
        <v>3649</v>
      </c>
      <c r="J256" s="11" t="s">
        <v>4683</v>
      </c>
      <c r="K256" s="12">
        <v>1</v>
      </c>
      <c r="L256" s="11" t="s">
        <v>3561</v>
      </c>
      <c r="M256" s="11" t="s">
        <v>4682</v>
      </c>
      <c r="N256" s="11" t="s">
        <v>240</v>
      </c>
      <c r="O256" s="12" t="s">
        <v>3605</v>
      </c>
      <c r="P256" s="12" t="s">
        <v>3814</v>
      </c>
      <c r="Q256" s="12"/>
      <c r="R256" s="12" t="s">
        <v>3806</v>
      </c>
      <c r="S256" s="12"/>
      <c r="T256" s="12"/>
    </row>
    <row r="257" spans="1:20" ht="13.5" customHeight="1" x14ac:dyDescent="0.25">
      <c r="A257" s="11" t="s">
        <v>4684</v>
      </c>
      <c r="B257" s="11" t="s">
        <v>3562</v>
      </c>
      <c r="C257" s="11" t="s">
        <v>3853</v>
      </c>
      <c r="D257" s="11" t="s">
        <v>459</v>
      </c>
      <c r="E257" s="11" t="s">
        <v>4591</v>
      </c>
      <c r="F257" s="11" t="s">
        <v>3610</v>
      </c>
      <c r="G257" s="11" t="s">
        <v>3661</v>
      </c>
      <c r="H257" s="11" t="s">
        <v>4685</v>
      </c>
      <c r="I257" s="11" t="s">
        <v>3608</v>
      </c>
      <c r="J257" s="11" t="s">
        <v>4686</v>
      </c>
      <c r="K257" s="12">
        <v>1</v>
      </c>
      <c r="L257" s="11" t="s">
        <v>3562</v>
      </c>
      <c r="M257" s="11" t="s">
        <v>4684</v>
      </c>
      <c r="N257" s="11" t="s">
        <v>240</v>
      </c>
      <c r="O257" s="12" t="s">
        <v>3609</v>
      </c>
      <c r="P257" s="12" t="s">
        <v>3804</v>
      </c>
      <c r="Q257" s="12" t="s">
        <v>4687</v>
      </c>
      <c r="R257" s="12" t="s">
        <v>3806</v>
      </c>
      <c r="S257" s="12"/>
      <c r="T257" s="12"/>
    </row>
    <row r="258" spans="1:20" ht="13.5" customHeight="1" x14ac:dyDescent="0.25">
      <c r="A258" s="11" t="s">
        <v>4688</v>
      </c>
      <c r="B258" s="11" t="s">
        <v>3563</v>
      </c>
      <c r="C258" s="11" t="s">
        <v>3853</v>
      </c>
      <c r="D258" s="11" t="s">
        <v>459</v>
      </c>
      <c r="E258" s="11" t="s">
        <v>4604</v>
      </c>
      <c r="F258" s="11" t="s">
        <v>3610</v>
      </c>
      <c r="G258" s="11" t="s">
        <v>3651</v>
      </c>
      <c r="H258" s="11" t="s">
        <v>4689</v>
      </c>
      <c r="I258" s="11" t="s">
        <v>3649</v>
      </c>
      <c r="J258" s="11" t="s">
        <v>4690</v>
      </c>
      <c r="K258" s="12">
        <v>1</v>
      </c>
      <c r="L258" s="11" t="s">
        <v>3563</v>
      </c>
      <c r="M258" s="11" t="s">
        <v>4688</v>
      </c>
      <c r="N258" s="11" t="s">
        <v>240</v>
      </c>
      <c r="O258" s="12" t="s">
        <v>3623</v>
      </c>
      <c r="P258" s="12" t="s">
        <v>3804</v>
      </c>
      <c r="Q258" s="12" t="s">
        <v>4691</v>
      </c>
      <c r="R258" s="12" t="s">
        <v>3806</v>
      </c>
      <c r="S258" s="12"/>
      <c r="T258" s="12"/>
    </row>
    <row r="259" spans="1:20" ht="13.5" customHeight="1" x14ac:dyDescent="0.25">
      <c r="A259" s="11" t="s">
        <v>4692</v>
      </c>
      <c r="B259" s="11" t="s">
        <v>3564</v>
      </c>
      <c r="C259" s="11" t="s">
        <v>3853</v>
      </c>
      <c r="D259" s="11" t="s">
        <v>459</v>
      </c>
      <c r="E259" s="11" t="s">
        <v>4604</v>
      </c>
      <c r="F259" s="11" t="s">
        <v>3610</v>
      </c>
      <c r="G259" s="11" t="s">
        <v>3632</v>
      </c>
      <c r="H259" s="11" t="s">
        <v>4693</v>
      </c>
      <c r="I259" s="11" t="s">
        <v>3624</v>
      </c>
      <c r="J259" s="11" t="s">
        <v>4694</v>
      </c>
      <c r="K259" s="12">
        <v>1</v>
      </c>
      <c r="L259" s="11" t="s">
        <v>3564</v>
      </c>
      <c r="M259" s="11" t="s">
        <v>4692</v>
      </c>
      <c r="N259" s="11" t="s">
        <v>240</v>
      </c>
      <c r="O259" s="12" t="s">
        <v>3623</v>
      </c>
      <c r="P259" s="12" t="s">
        <v>3804</v>
      </c>
      <c r="Q259" s="12" t="s">
        <v>4695</v>
      </c>
      <c r="R259" s="12" t="s">
        <v>3806</v>
      </c>
      <c r="S259" s="12"/>
      <c r="T259" s="12"/>
    </row>
    <row r="260" spans="1:20" ht="13.5" customHeight="1" x14ac:dyDescent="0.25">
      <c r="A260" s="11" t="s">
        <v>4696</v>
      </c>
      <c r="B260" s="11" t="s">
        <v>3565</v>
      </c>
      <c r="C260" s="11" t="s">
        <v>3853</v>
      </c>
      <c r="D260" s="11" t="s">
        <v>459</v>
      </c>
      <c r="E260" s="11" t="s">
        <v>4623</v>
      </c>
      <c r="F260" s="11" t="s">
        <v>3608</v>
      </c>
      <c r="G260" s="11" t="s">
        <v>3615</v>
      </c>
      <c r="H260" s="11" t="s">
        <v>4697</v>
      </c>
      <c r="I260" s="11" t="s">
        <v>3628</v>
      </c>
      <c r="J260" s="11" t="s">
        <v>4698</v>
      </c>
      <c r="K260" s="12">
        <v>1</v>
      </c>
      <c r="L260" s="11" t="s">
        <v>3565</v>
      </c>
      <c r="M260" s="11" t="s">
        <v>4696</v>
      </c>
      <c r="N260" s="11" t="s">
        <v>240</v>
      </c>
      <c r="O260" s="12" t="s">
        <v>3613</v>
      </c>
      <c r="P260" s="12" t="s">
        <v>3804</v>
      </c>
      <c r="Q260" s="12" t="s">
        <v>4699</v>
      </c>
      <c r="R260" s="12" t="s">
        <v>3806</v>
      </c>
      <c r="S260" s="12"/>
      <c r="T260" s="12"/>
    </row>
    <row r="261" spans="1:20" ht="13.5" customHeight="1" x14ac:dyDescent="0.25">
      <c r="A261" s="11" t="s">
        <v>4700</v>
      </c>
      <c r="B261" s="11" t="s">
        <v>3566</v>
      </c>
      <c r="C261" s="11" t="s">
        <v>3853</v>
      </c>
      <c r="D261" s="11" t="s">
        <v>459</v>
      </c>
      <c r="E261" s="11" t="s">
        <v>4591</v>
      </c>
      <c r="F261" s="11" t="s">
        <v>3610</v>
      </c>
      <c r="G261" s="11" t="s">
        <v>3632</v>
      </c>
      <c r="H261" s="11" t="s">
        <v>4701</v>
      </c>
      <c r="I261" s="11" t="s">
        <v>3670</v>
      </c>
      <c r="J261" s="11" t="s">
        <v>4702</v>
      </c>
      <c r="K261" s="12">
        <v>1</v>
      </c>
      <c r="L261" s="11" t="s">
        <v>3566</v>
      </c>
      <c r="M261" s="11" t="s">
        <v>4700</v>
      </c>
      <c r="N261" s="11" t="s">
        <v>240</v>
      </c>
      <c r="O261" s="12" t="s">
        <v>3609</v>
      </c>
      <c r="P261" s="12" t="s">
        <v>3804</v>
      </c>
      <c r="Q261" s="12" t="s">
        <v>4703</v>
      </c>
      <c r="R261" s="12" t="s">
        <v>3798</v>
      </c>
      <c r="S261" s="12"/>
      <c r="T261" s="12"/>
    </row>
    <row r="262" spans="1:20" ht="13.5" customHeight="1" x14ac:dyDescent="0.25">
      <c r="A262" s="11" t="s">
        <v>4704</v>
      </c>
      <c r="B262" s="11" t="s">
        <v>3568</v>
      </c>
      <c r="C262" s="11" t="s">
        <v>3853</v>
      </c>
      <c r="D262" s="11" t="s">
        <v>459</v>
      </c>
      <c r="E262" s="11" t="s">
        <v>4619</v>
      </c>
      <c r="F262" s="11" t="s">
        <v>3610</v>
      </c>
      <c r="G262" s="11" t="s">
        <v>3615</v>
      </c>
      <c r="H262" s="11" t="s">
        <v>3812</v>
      </c>
      <c r="I262" s="11" t="s">
        <v>3670</v>
      </c>
      <c r="J262" s="11" t="s">
        <v>4705</v>
      </c>
      <c r="K262" s="12">
        <v>1</v>
      </c>
      <c r="L262" s="11" t="s">
        <v>3568</v>
      </c>
      <c r="M262" s="11" t="s">
        <v>4704</v>
      </c>
      <c r="N262" s="11" t="s">
        <v>240</v>
      </c>
      <c r="O262" s="12" t="s">
        <v>3630</v>
      </c>
      <c r="P262" s="12" t="s">
        <v>3814</v>
      </c>
      <c r="Q262" s="12"/>
      <c r="R262" s="12" t="s">
        <v>3798</v>
      </c>
      <c r="S262" s="12"/>
      <c r="T262" s="12"/>
    </row>
    <row r="263" spans="1:20" ht="13.5" customHeight="1" x14ac:dyDescent="0.25">
      <c r="A263" s="11" t="s">
        <v>4706</v>
      </c>
      <c r="B263" s="11" t="s">
        <v>3321</v>
      </c>
      <c r="C263" s="11" t="s">
        <v>3853</v>
      </c>
      <c r="D263" s="11" t="s">
        <v>4063</v>
      </c>
      <c r="E263" s="11" t="s">
        <v>4623</v>
      </c>
      <c r="F263" s="11" t="s">
        <v>3610</v>
      </c>
      <c r="G263" s="11" t="s">
        <v>3651</v>
      </c>
      <c r="H263" s="11" t="s">
        <v>4707</v>
      </c>
      <c r="I263" s="11" t="s">
        <v>3678</v>
      </c>
      <c r="J263" s="11" t="s">
        <v>4708</v>
      </c>
      <c r="K263" s="12">
        <v>1</v>
      </c>
      <c r="L263" s="11" t="s">
        <v>3321</v>
      </c>
      <c r="M263" s="11" t="s">
        <v>4706</v>
      </c>
      <c r="N263" s="11" t="s">
        <v>240</v>
      </c>
      <c r="O263" s="12" t="s">
        <v>3613</v>
      </c>
      <c r="P263" s="12" t="s">
        <v>3804</v>
      </c>
      <c r="Q263" s="12" t="s">
        <v>4709</v>
      </c>
      <c r="R263" s="12" t="s">
        <v>3798</v>
      </c>
      <c r="S263" s="12"/>
      <c r="T263" s="12"/>
    </row>
    <row r="264" spans="1:20" ht="13.5" customHeight="1" x14ac:dyDescent="0.25">
      <c r="A264" s="11" t="s">
        <v>4710</v>
      </c>
      <c r="B264" s="11" t="s">
        <v>3324</v>
      </c>
      <c r="C264" s="11" t="s">
        <v>3853</v>
      </c>
      <c r="D264" s="11" t="s">
        <v>3841</v>
      </c>
      <c r="E264" s="11" t="s">
        <v>4604</v>
      </c>
      <c r="F264" s="11" t="s">
        <v>3610</v>
      </c>
      <c r="G264" s="11" t="s">
        <v>3643</v>
      </c>
      <c r="H264" s="11" t="s">
        <v>4711</v>
      </c>
      <c r="I264" s="11" t="s">
        <v>3678</v>
      </c>
      <c r="J264" s="11" t="s">
        <v>4712</v>
      </c>
      <c r="K264" s="12">
        <v>1</v>
      </c>
      <c r="L264" s="11" t="s">
        <v>3324</v>
      </c>
      <c r="M264" s="11" t="s">
        <v>4710</v>
      </c>
      <c r="N264" s="11" t="s">
        <v>240</v>
      </c>
      <c r="O264" s="12" t="s">
        <v>3623</v>
      </c>
      <c r="P264" s="12" t="s">
        <v>3804</v>
      </c>
      <c r="Q264" s="12" t="s">
        <v>4713</v>
      </c>
      <c r="R264" s="12" t="s">
        <v>3798</v>
      </c>
      <c r="S264" s="12"/>
      <c r="T264" s="12"/>
    </row>
    <row r="265" spans="1:20" ht="13.5" customHeight="1" x14ac:dyDescent="0.25">
      <c r="A265" s="11" t="s">
        <v>4714</v>
      </c>
      <c r="B265" s="11" t="s">
        <v>3326</v>
      </c>
      <c r="C265" s="11" t="s">
        <v>3853</v>
      </c>
      <c r="D265" s="11" t="s">
        <v>3841</v>
      </c>
      <c r="E265" s="11" t="s">
        <v>4604</v>
      </c>
      <c r="F265" s="11" t="s">
        <v>3606</v>
      </c>
      <c r="G265" s="11" t="s">
        <v>3632</v>
      </c>
      <c r="H265" s="11" t="s">
        <v>3812</v>
      </c>
      <c r="I265" s="11" t="s">
        <v>3670</v>
      </c>
      <c r="J265" s="11" t="s">
        <v>4715</v>
      </c>
      <c r="K265" s="12">
        <v>1</v>
      </c>
      <c r="L265" s="11" t="s">
        <v>3326</v>
      </c>
      <c r="M265" s="11" t="s">
        <v>4714</v>
      </c>
      <c r="N265" s="11" t="s">
        <v>240</v>
      </c>
      <c r="O265" s="12" t="s">
        <v>3623</v>
      </c>
      <c r="P265" s="12" t="s">
        <v>3814</v>
      </c>
      <c r="Q265" s="12"/>
      <c r="R265" s="12" t="s">
        <v>3798</v>
      </c>
      <c r="S265" s="12"/>
      <c r="T265" s="12"/>
    </row>
    <row r="266" spans="1:20" ht="13.5" customHeight="1" x14ac:dyDescent="0.25">
      <c r="A266" s="11" t="s">
        <v>4716</v>
      </c>
      <c r="B266" s="11" t="s">
        <v>3382</v>
      </c>
      <c r="C266" s="11" t="s">
        <v>3853</v>
      </c>
      <c r="D266" s="11" t="s">
        <v>4717</v>
      </c>
      <c r="E266" s="11" t="s">
        <v>4586</v>
      </c>
      <c r="F266" s="11" t="s">
        <v>3610</v>
      </c>
      <c r="G266" s="11" t="s">
        <v>3632</v>
      </c>
      <c r="H266" s="11" t="s">
        <v>3888</v>
      </c>
      <c r="I266" s="11" t="s">
        <v>3649</v>
      </c>
      <c r="J266" s="11" t="s">
        <v>4718</v>
      </c>
      <c r="K266" s="12">
        <v>1</v>
      </c>
      <c r="L266" s="11" t="s">
        <v>3382</v>
      </c>
      <c r="M266" s="11" t="s">
        <v>4716</v>
      </c>
      <c r="N266" s="11" t="s">
        <v>240</v>
      </c>
      <c r="O266" s="12" t="s">
        <v>3617</v>
      </c>
      <c r="P266" s="12" t="s">
        <v>3814</v>
      </c>
      <c r="Q266" s="12"/>
      <c r="R266" s="12" t="s">
        <v>3806</v>
      </c>
      <c r="S266" s="12"/>
      <c r="T266" s="12"/>
    </row>
    <row r="267" spans="1:20" ht="13.5" customHeight="1" x14ac:dyDescent="0.25">
      <c r="A267" s="11" t="s">
        <v>4719</v>
      </c>
      <c r="B267" s="11" t="s">
        <v>3486</v>
      </c>
      <c r="C267" s="11" t="s">
        <v>3853</v>
      </c>
      <c r="D267" s="11" t="s">
        <v>3847</v>
      </c>
      <c r="E267" s="11" t="s">
        <v>4591</v>
      </c>
      <c r="F267" s="11" t="s">
        <v>3610</v>
      </c>
      <c r="G267" s="11" t="s">
        <v>3629</v>
      </c>
      <c r="H267" s="11" t="s">
        <v>4720</v>
      </c>
      <c r="I267" s="11" t="s">
        <v>3649</v>
      </c>
      <c r="J267" s="11" t="s">
        <v>4721</v>
      </c>
      <c r="K267" s="12">
        <v>1</v>
      </c>
      <c r="L267" s="11" t="s">
        <v>3486</v>
      </c>
      <c r="M267" s="11" t="s">
        <v>4719</v>
      </c>
      <c r="N267" s="11" t="s">
        <v>240</v>
      </c>
      <c r="O267" s="12" t="s">
        <v>3609</v>
      </c>
      <c r="P267" s="12" t="s">
        <v>3804</v>
      </c>
      <c r="Q267" s="12" t="s">
        <v>4722</v>
      </c>
      <c r="R267" s="12" t="s">
        <v>3806</v>
      </c>
      <c r="S267" s="12"/>
      <c r="T267" s="12"/>
    </row>
    <row r="268" spans="1:20" ht="13.5" customHeight="1" x14ac:dyDescent="0.25">
      <c r="A268" s="11" t="s">
        <v>4723</v>
      </c>
      <c r="B268" s="11" t="s">
        <v>3489</v>
      </c>
      <c r="C268" s="11" t="s">
        <v>3853</v>
      </c>
      <c r="D268" s="11" t="s">
        <v>3847</v>
      </c>
      <c r="E268" s="11" t="s">
        <v>4591</v>
      </c>
      <c r="F268" s="11" t="s">
        <v>3610</v>
      </c>
      <c r="G268" s="11" t="s">
        <v>3615</v>
      </c>
      <c r="H268" s="11" t="s">
        <v>4724</v>
      </c>
      <c r="I268" s="11" t="s">
        <v>3670</v>
      </c>
      <c r="J268" s="11" t="s">
        <v>4725</v>
      </c>
      <c r="K268" s="12">
        <v>1</v>
      </c>
      <c r="L268" s="11" t="s">
        <v>3489</v>
      </c>
      <c r="M268" s="11" t="s">
        <v>4723</v>
      </c>
      <c r="N268" s="11" t="s">
        <v>240</v>
      </c>
      <c r="O268" s="12" t="s">
        <v>3609</v>
      </c>
      <c r="P268" s="12" t="s">
        <v>3804</v>
      </c>
      <c r="Q268" s="12" t="s">
        <v>4726</v>
      </c>
      <c r="R268" s="12" t="s">
        <v>3798</v>
      </c>
      <c r="S268" s="12"/>
      <c r="T268" s="12"/>
    </row>
    <row r="269" spans="1:20" ht="13.5" customHeight="1" x14ac:dyDescent="0.25">
      <c r="A269" s="11" t="s">
        <v>4727</v>
      </c>
      <c r="B269" s="11" t="s">
        <v>3492</v>
      </c>
      <c r="C269" s="11" t="s">
        <v>3853</v>
      </c>
      <c r="D269" s="11" t="s">
        <v>4728</v>
      </c>
      <c r="E269" s="11" t="s">
        <v>4601</v>
      </c>
      <c r="F269" s="11" t="s">
        <v>3610</v>
      </c>
      <c r="G269" s="11" t="s">
        <v>3643</v>
      </c>
      <c r="H269" s="11" t="s">
        <v>3812</v>
      </c>
      <c r="I269" s="11" t="s">
        <v>3670</v>
      </c>
      <c r="J269" s="11" t="s">
        <v>4729</v>
      </c>
      <c r="K269" s="12">
        <v>1</v>
      </c>
      <c r="L269" s="11" t="s">
        <v>3492</v>
      </c>
      <c r="M269" s="11" t="s">
        <v>4727</v>
      </c>
      <c r="N269" s="11" t="s">
        <v>240</v>
      </c>
      <c r="O269" s="12" t="s">
        <v>3627</v>
      </c>
      <c r="P269" s="12" t="s">
        <v>3814</v>
      </c>
      <c r="Q269" s="12"/>
      <c r="R269" s="12" t="s">
        <v>3798</v>
      </c>
      <c r="S269" s="12"/>
      <c r="T269" s="12"/>
    </row>
    <row r="270" spans="1:20" ht="13.5" customHeight="1" x14ac:dyDescent="0.25">
      <c r="A270" s="11" t="s">
        <v>4730</v>
      </c>
      <c r="B270" s="11" t="s">
        <v>3495</v>
      </c>
      <c r="C270" s="11" t="s">
        <v>3853</v>
      </c>
      <c r="D270" s="11" t="s">
        <v>4731</v>
      </c>
      <c r="E270" s="11" t="s">
        <v>4604</v>
      </c>
      <c r="F270" s="11" t="s">
        <v>3618</v>
      </c>
      <c r="G270" s="11" t="s">
        <v>3645</v>
      </c>
      <c r="H270" s="11" t="s">
        <v>3888</v>
      </c>
      <c r="I270" s="11" t="s">
        <v>3678</v>
      </c>
      <c r="J270" s="11" t="s">
        <v>4732</v>
      </c>
      <c r="K270" s="12">
        <v>1</v>
      </c>
      <c r="L270" s="11" t="s">
        <v>3495</v>
      </c>
      <c r="M270" s="11" t="s">
        <v>4730</v>
      </c>
      <c r="N270" s="11" t="s">
        <v>240</v>
      </c>
      <c r="O270" s="12" t="s">
        <v>3623</v>
      </c>
      <c r="P270" s="12" t="s">
        <v>3814</v>
      </c>
      <c r="Q270" s="12"/>
      <c r="R270" s="12" t="s">
        <v>3798</v>
      </c>
      <c r="S270" s="12"/>
      <c r="T270" s="12"/>
    </row>
    <row r="271" spans="1:20" ht="13.5" customHeight="1" x14ac:dyDescent="0.25">
      <c r="A271" s="11" t="s">
        <v>4733</v>
      </c>
      <c r="B271" s="11" t="s">
        <v>3499</v>
      </c>
      <c r="C271" s="11" t="s">
        <v>3853</v>
      </c>
      <c r="D271" s="11" t="s">
        <v>405</v>
      </c>
      <c r="E271" s="11" t="s">
        <v>4609</v>
      </c>
      <c r="F271" s="11" t="s">
        <v>3610</v>
      </c>
      <c r="G271" s="11" t="s">
        <v>3632</v>
      </c>
      <c r="H271" s="11" t="s">
        <v>3812</v>
      </c>
      <c r="I271" s="11" t="s">
        <v>3668</v>
      </c>
      <c r="J271" s="11" t="s">
        <v>4734</v>
      </c>
      <c r="K271" s="12">
        <v>1</v>
      </c>
      <c r="L271" s="11" t="s">
        <v>3499</v>
      </c>
      <c r="M271" s="11" t="s">
        <v>4733</v>
      </c>
      <c r="N271" s="11" t="s">
        <v>240</v>
      </c>
      <c r="O271" s="12" t="s">
        <v>3605</v>
      </c>
      <c r="P271" s="12" t="s">
        <v>3814</v>
      </c>
      <c r="Q271" s="12"/>
      <c r="R271" s="12" t="s">
        <v>3798</v>
      </c>
      <c r="S271" s="12"/>
      <c r="T271" s="12"/>
    </row>
    <row r="272" spans="1:20" ht="13.5" customHeight="1" x14ac:dyDescent="0.25">
      <c r="A272" s="11" t="s">
        <v>4735</v>
      </c>
      <c r="B272" s="11" t="s">
        <v>3522</v>
      </c>
      <c r="C272" s="11" t="s">
        <v>4076</v>
      </c>
      <c r="D272" s="11" t="s">
        <v>3800</v>
      </c>
      <c r="E272" s="11" t="s">
        <v>4591</v>
      </c>
      <c r="F272" s="11" t="s">
        <v>3610</v>
      </c>
      <c r="G272" s="11" t="s">
        <v>3619</v>
      </c>
      <c r="H272" s="11" t="s">
        <v>3812</v>
      </c>
      <c r="I272" s="11" t="s">
        <v>3670</v>
      </c>
      <c r="J272" s="11" t="s">
        <v>4736</v>
      </c>
      <c r="K272" s="12">
        <v>1</v>
      </c>
      <c r="L272" s="11" t="s">
        <v>3522</v>
      </c>
      <c r="M272" s="11" t="s">
        <v>4735</v>
      </c>
      <c r="N272" s="11" t="s">
        <v>240</v>
      </c>
      <c r="O272" s="12" t="s">
        <v>3609</v>
      </c>
      <c r="P272" s="12" t="s">
        <v>3814</v>
      </c>
      <c r="Q272" s="12"/>
      <c r="R272" s="12" t="s">
        <v>3798</v>
      </c>
      <c r="S272" s="12"/>
      <c r="T272" s="12"/>
    </row>
    <row r="273" spans="1:20" ht="13.5" customHeight="1" x14ac:dyDescent="0.25">
      <c r="A273" s="11" t="s">
        <v>4737</v>
      </c>
      <c r="B273" s="11" t="s">
        <v>3526</v>
      </c>
      <c r="C273" s="11" t="s">
        <v>4076</v>
      </c>
      <c r="D273" s="11" t="s">
        <v>3800</v>
      </c>
      <c r="E273" s="11" t="s">
        <v>4591</v>
      </c>
      <c r="F273" s="11" t="s">
        <v>3610</v>
      </c>
      <c r="G273" s="11" t="s">
        <v>3619</v>
      </c>
      <c r="H273" s="11" t="s">
        <v>4738</v>
      </c>
      <c r="I273" s="11" t="s">
        <v>3649</v>
      </c>
      <c r="J273" s="11" t="s">
        <v>4739</v>
      </c>
      <c r="K273" s="12">
        <v>1</v>
      </c>
      <c r="L273" s="11" t="s">
        <v>3526</v>
      </c>
      <c r="M273" s="11" t="s">
        <v>4737</v>
      </c>
      <c r="N273" s="11" t="s">
        <v>240</v>
      </c>
      <c r="O273" s="12" t="s">
        <v>3609</v>
      </c>
      <c r="P273" s="12" t="s">
        <v>3804</v>
      </c>
      <c r="Q273" s="12" t="s">
        <v>4740</v>
      </c>
      <c r="R273" s="12" t="s">
        <v>3806</v>
      </c>
      <c r="S273" s="12"/>
      <c r="T273" s="12"/>
    </row>
    <row r="274" spans="1:20" ht="13.5" customHeight="1" x14ac:dyDescent="0.25">
      <c r="A274" s="11" t="s">
        <v>4741</v>
      </c>
      <c r="B274" s="11" t="s">
        <v>3463</v>
      </c>
      <c r="C274" s="11" t="s">
        <v>4076</v>
      </c>
      <c r="D274" s="11" t="s">
        <v>3847</v>
      </c>
      <c r="E274" s="11" t="s">
        <v>4604</v>
      </c>
      <c r="F274" s="11" t="s">
        <v>3610</v>
      </c>
      <c r="G274" s="11" t="s">
        <v>3645</v>
      </c>
      <c r="H274" s="11" t="s">
        <v>4389</v>
      </c>
      <c r="I274" s="11" t="s">
        <v>3670</v>
      </c>
      <c r="J274" s="11" t="s">
        <v>4742</v>
      </c>
      <c r="K274" s="12">
        <v>1</v>
      </c>
      <c r="L274" s="11" t="s">
        <v>3463</v>
      </c>
      <c r="M274" s="11" t="s">
        <v>4741</v>
      </c>
      <c r="N274" s="11" t="s">
        <v>240</v>
      </c>
      <c r="O274" s="12" t="s">
        <v>3623</v>
      </c>
      <c r="P274" s="12" t="s">
        <v>3804</v>
      </c>
      <c r="Q274" s="12" t="s">
        <v>4391</v>
      </c>
      <c r="R274" s="12" t="s">
        <v>3798</v>
      </c>
      <c r="S274" s="12"/>
      <c r="T274" s="12"/>
    </row>
    <row r="275" spans="1:20" ht="13.5" customHeight="1" x14ac:dyDescent="0.25">
      <c r="A275" s="11" t="s">
        <v>4743</v>
      </c>
      <c r="B275" s="11" t="s">
        <v>3377</v>
      </c>
      <c r="C275" s="11" t="s">
        <v>4076</v>
      </c>
      <c r="D275" s="11" t="s">
        <v>4614</v>
      </c>
      <c r="E275" s="11" t="s">
        <v>4609</v>
      </c>
      <c r="F275" s="11" t="s">
        <v>3610</v>
      </c>
      <c r="G275" s="11" t="s">
        <v>3645</v>
      </c>
      <c r="H275" s="11" t="s">
        <v>3812</v>
      </c>
      <c r="I275" s="11" t="s">
        <v>3670</v>
      </c>
      <c r="J275" s="11" t="s">
        <v>4744</v>
      </c>
      <c r="K275" s="12">
        <v>1</v>
      </c>
      <c r="L275" s="11" t="s">
        <v>3377</v>
      </c>
      <c r="M275" s="11" t="s">
        <v>4743</v>
      </c>
      <c r="N275" s="11" t="s">
        <v>240</v>
      </c>
      <c r="O275" s="12" t="s">
        <v>3605</v>
      </c>
      <c r="P275" s="12" t="s">
        <v>3814</v>
      </c>
      <c r="Q275" s="12"/>
      <c r="R275" s="12" t="s">
        <v>3798</v>
      </c>
      <c r="S275" s="12"/>
      <c r="T275" s="12"/>
    </row>
    <row r="276" spans="1:20" ht="13.5" customHeight="1" x14ac:dyDescent="0.25">
      <c r="A276" s="11" t="s">
        <v>4745</v>
      </c>
      <c r="B276" s="11" t="s">
        <v>3328</v>
      </c>
      <c r="C276" s="11" t="s">
        <v>3793</v>
      </c>
      <c r="D276" s="11" t="s">
        <v>3854</v>
      </c>
      <c r="E276" s="11" t="s">
        <v>4746</v>
      </c>
      <c r="F276" s="11" t="s">
        <v>3610</v>
      </c>
      <c r="G276" s="11" t="s">
        <v>3632</v>
      </c>
      <c r="H276" s="11" t="s">
        <v>4747</v>
      </c>
      <c r="I276" s="11" t="s">
        <v>3649</v>
      </c>
      <c r="J276" s="11" t="s">
        <v>4748</v>
      </c>
      <c r="K276" s="12">
        <v>1</v>
      </c>
      <c r="L276" s="11" t="s">
        <v>3328</v>
      </c>
      <c r="M276" s="11" t="s">
        <v>4745</v>
      </c>
      <c r="N276" s="11" t="s">
        <v>251</v>
      </c>
      <c r="O276" s="12" t="s">
        <v>3623</v>
      </c>
      <c r="P276" s="12" t="s">
        <v>3838</v>
      </c>
      <c r="Q276" s="12" t="s">
        <v>4749</v>
      </c>
      <c r="R276" s="12" t="s">
        <v>3806</v>
      </c>
      <c r="S276" s="12"/>
      <c r="T276" s="12"/>
    </row>
    <row r="277" spans="1:20" ht="13.5" customHeight="1" x14ac:dyDescent="0.25">
      <c r="A277" s="11" t="s">
        <v>4750</v>
      </c>
      <c r="B277" s="11" t="s">
        <v>3387</v>
      </c>
      <c r="C277" s="11" t="s">
        <v>3793</v>
      </c>
      <c r="D277" s="11" t="s">
        <v>4087</v>
      </c>
      <c r="E277" s="11" t="s">
        <v>4751</v>
      </c>
      <c r="F277" s="11" t="s">
        <v>3610</v>
      </c>
      <c r="G277" s="11" t="s">
        <v>3643</v>
      </c>
      <c r="H277" s="11" t="s">
        <v>3812</v>
      </c>
      <c r="I277" s="11" t="s">
        <v>3670</v>
      </c>
      <c r="J277" s="11" t="s">
        <v>4752</v>
      </c>
      <c r="K277" s="12">
        <v>1</v>
      </c>
      <c r="L277" s="11" t="s">
        <v>3387</v>
      </c>
      <c r="M277" s="11" t="s">
        <v>4750</v>
      </c>
      <c r="N277" s="11" t="s">
        <v>251</v>
      </c>
      <c r="O277" s="12" t="s">
        <v>3617</v>
      </c>
      <c r="P277" s="12" t="s">
        <v>3814</v>
      </c>
      <c r="Q277" s="12"/>
      <c r="R277" s="12" t="s">
        <v>3798</v>
      </c>
      <c r="S277" s="12"/>
      <c r="T277" s="12"/>
    </row>
    <row r="278" spans="1:20" ht="13.5" customHeight="1" x14ac:dyDescent="0.25">
      <c r="A278" s="11" t="s">
        <v>4753</v>
      </c>
      <c r="B278" s="11" t="s">
        <v>3389</v>
      </c>
      <c r="C278" s="11" t="s">
        <v>3793</v>
      </c>
      <c r="D278" s="11" t="s">
        <v>4087</v>
      </c>
      <c r="E278" s="11" t="s">
        <v>4746</v>
      </c>
      <c r="F278" s="11" t="s">
        <v>3606</v>
      </c>
      <c r="G278" s="11" t="s">
        <v>3661</v>
      </c>
      <c r="H278" s="11" t="s">
        <v>3795</v>
      </c>
      <c r="I278" s="11" t="s">
        <v>3670</v>
      </c>
      <c r="J278" s="11" t="s">
        <v>4754</v>
      </c>
      <c r="K278" s="12">
        <v>1</v>
      </c>
      <c r="L278" s="11" t="s">
        <v>3389</v>
      </c>
      <c r="M278" s="11" t="s">
        <v>4753</v>
      </c>
      <c r="N278" s="11" t="s">
        <v>251</v>
      </c>
      <c r="O278" s="12" t="s">
        <v>3623</v>
      </c>
      <c r="P278" s="12" t="s">
        <v>3797</v>
      </c>
      <c r="Q278" s="12"/>
      <c r="R278" s="12" t="s">
        <v>3798</v>
      </c>
      <c r="S278" s="12"/>
      <c r="T278" s="12"/>
    </row>
    <row r="279" spans="1:20" ht="13.5" customHeight="1" x14ac:dyDescent="0.25">
      <c r="A279" s="11" t="s">
        <v>4755</v>
      </c>
      <c r="B279" s="11" t="s">
        <v>3392</v>
      </c>
      <c r="C279" s="11" t="s">
        <v>3793</v>
      </c>
      <c r="D279" s="11" t="s">
        <v>4087</v>
      </c>
      <c r="E279" s="11" t="s">
        <v>4756</v>
      </c>
      <c r="F279" s="11" t="s">
        <v>3610</v>
      </c>
      <c r="G279" s="11" t="s">
        <v>3615</v>
      </c>
      <c r="H279" s="11" t="s">
        <v>4757</v>
      </c>
      <c r="I279" s="11" t="s">
        <v>3668</v>
      </c>
      <c r="J279" s="11" t="s">
        <v>4758</v>
      </c>
      <c r="K279" s="12">
        <v>1</v>
      </c>
      <c r="L279" s="11" t="s">
        <v>3392</v>
      </c>
      <c r="M279" s="11" t="s">
        <v>4755</v>
      </c>
      <c r="N279" s="11" t="s">
        <v>251</v>
      </c>
      <c r="O279" s="12" t="s">
        <v>3609</v>
      </c>
      <c r="P279" s="12" t="s">
        <v>3804</v>
      </c>
      <c r="Q279" s="12" t="s">
        <v>4759</v>
      </c>
      <c r="R279" s="12" t="s">
        <v>3798</v>
      </c>
      <c r="S279" s="12"/>
      <c r="T279" s="12"/>
    </row>
    <row r="280" spans="1:20" ht="13.5" customHeight="1" x14ac:dyDescent="0.25">
      <c r="A280" s="11" t="s">
        <v>4760</v>
      </c>
      <c r="B280" s="11" t="s">
        <v>3539</v>
      </c>
      <c r="C280" s="11" t="s">
        <v>3793</v>
      </c>
      <c r="D280" s="11" t="s">
        <v>3800</v>
      </c>
      <c r="E280" s="11" t="s">
        <v>4756</v>
      </c>
      <c r="F280" s="11" t="s">
        <v>3610</v>
      </c>
      <c r="G280" s="11" t="s">
        <v>3645</v>
      </c>
      <c r="H280" s="11" t="s">
        <v>3795</v>
      </c>
      <c r="I280" s="11" t="s">
        <v>3670</v>
      </c>
      <c r="J280" s="11" t="s">
        <v>4761</v>
      </c>
      <c r="K280" s="12">
        <v>1</v>
      </c>
      <c r="L280" s="11" t="s">
        <v>3539</v>
      </c>
      <c r="M280" s="11" t="s">
        <v>4760</v>
      </c>
      <c r="N280" s="11" t="s">
        <v>251</v>
      </c>
      <c r="O280" s="12" t="s">
        <v>3609</v>
      </c>
      <c r="P280" s="12" t="s">
        <v>3797</v>
      </c>
      <c r="Q280" s="12"/>
      <c r="R280" s="12" t="s">
        <v>3798</v>
      </c>
      <c r="S280" s="12"/>
      <c r="T280" s="12"/>
    </row>
    <row r="281" spans="1:20" ht="13.5" customHeight="1" x14ac:dyDescent="0.25">
      <c r="A281" s="11" t="s">
        <v>4762</v>
      </c>
      <c r="B281" s="11" t="s">
        <v>3395</v>
      </c>
      <c r="C281" s="11" t="s">
        <v>3793</v>
      </c>
      <c r="D281" s="11" t="s">
        <v>4361</v>
      </c>
      <c r="E281" s="11" t="s">
        <v>4763</v>
      </c>
      <c r="F281" s="11" t="s">
        <v>3610</v>
      </c>
      <c r="G281" s="11" t="s">
        <v>3615</v>
      </c>
      <c r="H281" s="11" t="s">
        <v>3812</v>
      </c>
      <c r="I281" s="11" t="s">
        <v>3649</v>
      </c>
      <c r="J281" s="11" t="s">
        <v>4764</v>
      </c>
      <c r="K281" s="12">
        <v>1</v>
      </c>
      <c r="L281" s="11" t="s">
        <v>3395</v>
      </c>
      <c r="M281" s="11" t="s">
        <v>4762</v>
      </c>
      <c r="N281" s="11" t="s">
        <v>251</v>
      </c>
      <c r="O281" s="12" t="s">
        <v>3627</v>
      </c>
      <c r="P281" s="12" t="s">
        <v>3814</v>
      </c>
      <c r="Q281" s="12"/>
      <c r="R281" s="12" t="s">
        <v>3806</v>
      </c>
      <c r="S281" s="12"/>
      <c r="T281" s="12"/>
    </row>
    <row r="282" spans="1:20" ht="13.5" customHeight="1" x14ac:dyDescent="0.25">
      <c r="A282" s="11" t="s">
        <v>4765</v>
      </c>
      <c r="B282" s="11" t="s">
        <v>3430</v>
      </c>
      <c r="C282" s="11" t="s">
        <v>3793</v>
      </c>
      <c r="D282" s="11" t="s">
        <v>3935</v>
      </c>
      <c r="E282" s="11" t="s">
        <v>4766</v>
      </c>
      <c r="F282" s="11" t="s">
        <v>3610</v>
      </c>
      <c r="G282" s="11" t="s">
        <v>3654</v>
      </c>
      <c r="H282" s="11" t="s">
        <v>3812</v>
      </c>
      <c r="I282" s="11" t="s">
        <v>3678</v>
      </c>
      <c r="J282" s="11" t="s">
        <v>4767</v>
      </c>
      <c r="K282" s="12">
        <v>1</v>
      </c>
      <c r="L282" s="11" t="s">
        <v>3430</v>
      </c>
      <c r="M282" s="11" t="s">
        <v>4765</v>
      </c>
      <c r="N282" s="11" t="s">
        <v>251</v>
      </c>
      <c r="O282" s="12" t="s">
        <v>3605</v>
      </c>
      <c r="P282" s="12" t="s">
        <v>3814</v>
      </c>
      <c r="Q282" s="12"/>
      <c r="R282" s="12" t="s">
        <v>3798</v>
      </c>
      <c r="S282" s="12"/>
      <c r="T282" s="12"/>
    </row>
    <row r="283" spans="1:20" ht="13.5" customHeight="1" x14ac:dyDescent="0.25">
      <c r="A283" s="11" t="s">
        <v>4768</v>
      </c>
      <c r="B283" s="11" t="s">
        <v>3308</v>
      </c>
      <c r="C283" s="11" t="s">
        <v>3793</v>
      </c>
      <c r="D283" s="11" t="s">
        <v>3819</v>
      </c>
      <c r="E283" s="11" t="s">
        <v>4756</v>
      </c>
      <c r="F283" s="11" t="s">
        <v>3606</v>
      </c>
      <c r="G283" s="11" t="s">
        <v>3654</v>
      </c>
      <c r="H283" s="11" t="s">
        <v>3812</v>
      </c>
      <c r="I283" s="11" t="s">
        <v>3678</v>
      </c>
      <c r="J283" s="11" t="s">
        <v>4769</v>
      </c>
      <c r="K283" s="12">
        <v>1</v>
      </c>
      <c r="L283" s="11" t="s">
        <v>3308</v>
      </c>
      <c r="M283" s="11" t="s">
        <v>4768</v>
      </c>
      <c r="N283" s="11" t="s">
        <v>251</v>
      </c>
      <c r="O283" s="12" t="s">
        <v>3609</v>
      </c>
      <c r="P283" s="12" t="s">
        <v>3814</v>
      </c>
      <c r="Q283" s="12"/>
      <c r="R283" s="12" t="s">
        <v>3798</v>
      </c>
      <c r="S283" s="12"/>
      <c r="T283" s="12"/>
    </row>
    <row r="284" spans="1:20" ht="13.5" customHeight="1" x14ac:dyDescent="0.25">
      <c r="A284" s="11" t="s">
        <v>4770</v>
      </c>
      <c r="B284" s="11" t="s">
        <v>3390</v>
      </c>
      <c r="C284" s="11" t="s">
        <v>3793</v>
      </c>
      <c r="D284" s="11" t="s">
        <v>4258</v>
      </c>
      <c r="E284" s="11" t="s">
        <v>4756</v>
      </c>
      <c r="F284" s="11" t="s">
        <v>3610</v>
      </c>
      <c r="G284" s="11" t="s">
        <v>3643</v>
      </c>
      <c r="H284" s="11" t="s">
        <v>4771</v>
      </c>
      <c r="I284" s="11" t="s">
        <v>3670</v>
      </c>
      <c r="J284" s="11" t="s">
        <v>4772</v>
      </c>
      <c r="K284" s="12">
        <v>1</v>
      </c>
      <c r="L284" s="11" t="s">
        <v>3390</v>
      </c>
      <c r="M284" s="11" t="s">
        <v>4770</v>
      </c>
      <c r="N284" s="11" t="s">
        <v>251</v>
      </c>
      <c r="O284" s="12" t="s">
        <v>3609</v>
      </c>
      <c r="P284" s="12" t="s">
        <v>3804</v>
      </c>
      <c r="Q284" s="12" t="s">
        <v>4773</v>
      </c>
      <c r="R284" s="12" t="s">
        <v>3798</v>
      </c>
      <c r="S284" s="12"/>
      <c r="T284" s="12"/>
    </row>
    <row r="285" spans="1:20" ht="13.5" customHeight="1" x14ac:dyDescent="0.25">
      <c r="A285" s="11" t="s">
        <v>4774</v>
      </c>
      <c r="B285" s="11" t="s">
        <v>3403</v>
      </c>
      <c r="C285" s="11" t="s">
        <v>3793</v>
      </c>
      <c r="D285" s="11" t="s">
        <v>3831</v>
      </c>
      <c r="E285" s="11" t="s">
        <v>4751</v>
      </c>
      <c r="F285" s="11" t="s">
        <v>3610</v>
      </c>
      <c r="G285" s="11" t="s">
        <v>3643</v>
      </c>
      <c r="H285" s="11" t="s">
        <v>3812</v>
      </c>
      <c r="I285" s="11" t="s">
        <v>3678</v>
      </c>
      <c r="J285" s="11" t="s">
        <v>4775</v>
      </c>
      <c r="K285" s="12">
        <v>1</v>
      </c>
      <c r="L285" s="11" t="s">
        <v>3403</v>
      </c>
      <c r="M285" s="11" t="s">
        <v>4774</v>
      </c>
      <c r="N285" s="11" t="s">
        <v>251</v>
      </c>
      <c r="O285" s="12" t="s">
        <v>3617</v>
      </c>
      <c r="P285" s="12" t="s">
        <v>3814</v>
      </c>
      <c r="Q285" s="12"/>
      <c r="R285" s="12" t="s">
        <v>3798</v>
      </c>
      <c r="S285" s="12"/>
      <c r="T285" s="12"/>
    </row>
    <row r="286" spans="1:20" ht="13.5" customHeight="1" x14ac:dyDescent="0.25">
      <c r="A286" s="11" t="s">
        <v>4776</v>
      </c>
      <c r="B286" s="11" t="s">
        <v>3407</v>
      </c>
      <c r="C286" s="11" t="s">
        <v>3793</v>
      </c>
      <c r="D286" s="11" t="s">
        <v>3831</v>
      </c>
      <c r="E286" s="11" t="s">
        <v>4746</v>
      </c>
      <c r="F286" s="11" t="s">
        <v>3618</v>
      </c>
      <c r="G286" s="11" t="s">
        <v>3645</v>
      </c>
      <c r="H286" s="11" t="s">
        <v>4777</v>
      </c>
      <c r="I286" s="11" t="s">
        <v>3678</v>
      </c>
      <c r="J286" s="11" t="s">
        <v>4778</v>
      </c>
      <c r="K286" s="12">
        <v>1</v>
      </c>
      <c r="L286" s="11" t="s">
        <v>3407</v>
      </c>
      <c r="M286" s="11" t="s">
        <v>4776</v>
      </c>
      <c r="N286" s="11" t="s">
        <v>251</v>
      </c>
      <c r="O286" s="12" t="s">
        <v>3623</v>
      </c>
      <c r="P286" s="12" t="s">
        <v>3804</v>
      </c>
      <c r="Q286" s="12" t="s">
        <v>4779</v>
      </c>
      <c r="R286" s="12" t="s">
        <v>3798</v>
      </c>
      <c r="S286" s="12"/>
      <c r="T286" s="12"/>
    </row>
    <row r="287" spans="1:20" ht="13.5" customHeight="1" x14ac:dyDescent="0.25">
      <c r="A287" s="11" t="s">
        <v>4780</v>
      </c>
      <c r="B287" s="11" t="s">
        <v>3410</v>
      </c>
      <c r="C287" s="11" t="s">
        <v>3793</v>
      </c>
      <c r="D287" s="11" t="s">
        <v>3831</v>
      </c>
      <c r="E287" s="11" t="s">
        <v>4751</v>
      </c>
      <c r="F287" s="11" t="s">
        <v>3610</v>
      </c>
      <c r="G287" s="11" t="s">
        <v>3643</v>
      </c>
      <c r="H287" s="11" t="s">
        <v>4781</v>
      </c>
      <c r="I287" s="11" t="s">
        <v>3649</v>
      </c>
      <c r="J287" s="11" t="s">
        <v>4782</v>
      </c>
      <c r="K287" s="12">
        <v>1</v>
      </c>
      <c r="L287" s="11" t="s">
        <v>3410</v>
      </c>
      <c r="M287" s="11" t="s">
        <v>4780</v>
      </c>
      <c r="N287" s="11" t="s">
        <v>251</v>
      </c>
      <c r="O287" s="12" t="s">
        <v>3617</v>
      </c>
      <c r="P287" s="12" t="s">
        <v>3941</v>
      </c>
      <c r="Q287" s="12" t="s">
        <v>4783</v>
      </c>
      <c r="R287" s="12" t="s">
        <v>3806</v>
      </c>
      <c r="S287" s="12"/>
      <c r="T287" s="12"/>
    </row>
    <row r="288" spans="1:20" ht="13.5" customHeight="1" x14ac:dyDescent="0.25">
      <c r="A288" s="11" t="s">
        <v>4784</v>
      </c>
      <c r="B288" s="11" t="s">
        <v>3335</v>
      </c>
      <c r="C288" s="11" t="s">
        <v>3793</v>
      </c>
      <c r="D288" s="11" t="s">
        <v>3841</v>
      </c>
      <c r="E288" s="11" t="s">
        <v>4756</v>
      </c>
      <c r="F288" s="11" t="s">
        <v>3610</v>
      </c>
      <c r="G288" s="11" t="s">
        <v>3615</v>
      </c>
      <c r="H288" s="11" t="s">
        <v>3812</v>
      </c>
      <c r="I288" s="11" t="s">
        <v>3670</v>
      </c>
      <c r="J288" s="11" t="s">
        <v>4785</v>
      </c>
      <c r="K288" s="12">
        <v>1</v>
      </c>
      <c r="L288" s="11" t="s">
        <v>3335</v>
      </c>
      <c r="M288" s="11" t="s">
        <v>4784</v>
      </c>
      <c r="N288" s="11" t="s">
        <v>251</v>
      </c>
      <c r="O288" s="12" t="s">
        <v>3609</v>
      </c>
      <c r="P288" s="12" t="s">
        <v>3814</v>
      </c>
      <c r="Q288" s="12"/>
      <c r="R288" s="12" t="s">
        <v>3798</v>
      </c>
      <c r="S288" s="12"/>
      <c r="T288" s="12"/>
    </row>
    <row r="289" spans="1:20" ht="13.5" customHeight="1" x14ac:dyDescent="0.25">
      <c r="A289" s="11" t="s">
        <v>4786</v>
      </c>
      <c r="B289" s="11" t="s">
        <v>3514</v>
      </c>
      <c r="C289" s="11" t="s">
        <v>3793</v>
      </c>
      <c r="D289" s="11" t="s">
        <v>3847</v>
      </c>
      <c r="E289" s="11" t="s">
        <v>4766</v>
      </c>
      <c r="F289" s="11" t="s">
        <v>3610</v>
      </c>
      <c r="G289" s="11" t="s">
        <v>3629</v>
      </c>
      <c r="H289" s="11" t="s">
        <v>3812</v>
      </c>
      <c r="I289" s="11" t="s">
        <v>3678</v>
      </c>
      <c r="J289" s="11" t="s">
        <v>4787</v>
      </c>
      <c r="K289" s="12">
        <v>1</v>
      </c>
      <c r="L289" s="11" t="s">
        <v>3514</v>
      </c>
      <c r="M289" s="11" t="s">
        <v>4786</v>
      </c>
      <c r="N289" s="11" t="s">
        <v>251</v>
      </c>
      <c r="O289" s="12" t="s">
        <v>3605</v>
      </c>
      <c r="P289" s="12" t="s">
        <v>3814</v>
      </c>
      <c r="Q289" s="12"/>
      <c r="R289" s="12" t="s">
        <v>3798</v>
      </c>
      <c r="S289" s="12"/>
      <c r="T289" s="12"/>
    </row>
    <row r="290" spans="1:20" ht="13.5" customHeight="1" x14ac:dyDescent="0.25">
      <c r="A290" s="11" t="s">
        <v>4788</v>
      </c>
      <c r="B290" s="11" t="s">
        <v>3517</v>
      </c>
      <c r="C290" s="11" t="s">
        <v>3793</v>
      </c>
      <c r="D290" s="11" t="s">
        <v>4731</v>
      </c>
      <c r="E290" s="11" t="s">
        <v>4766</v>
      </c>
      <c r="F290" s="11" t="s">
        <v>3610</v>
      </c>
      <c r="G290" s="11" t="s">
        <v>3615</v>
      </c>
      <c r="H290" s="11" t="s">
        <v>4789</v>
      </c>
      <c r="I290" s="11" t="s">
        <v>3658</v>
      </c>
      <c r="J290" s="11" t="s">
        <v>4790</v>
      </c>
      <c r="K290" s="12">
        <v>1</v>
      </c>
      <c r="L290" s="11" t="s">
        <v>3517</v>
      </c>
      <c r="M290" s="11" t="s">
        <v>4788</v>
      </c>
      <c r="N290" s="11" t="s">
        <v>251</v>
      </c>
      <c r="O290" s="12" t="s">
        <v>3605</v>
      </c>
      <c r="P290" s="12" t="s">
        <v>3804</v>
      </c>
      <c r="Q290" s="12" t="s">
        <v>4791</v>
      </c>
      <c r="R290" s="12" t="s">
        <v>3806</v>
      </c>
      <c r="S290" s="12"/>
      <c r="T290" s="12"/>
    </row>
    <row r="291" spans="1:20" ht="13.5" customHeight="1" x14ac:dyDescent="0.25">
      <c r="A291" s="11" t="s">
        <v>4792</v>
      </c>
      <c r="B291" s="11" t="s">
        <v>3519</v>
      </c>
      <c r="C291" s="11" t="s">
        <v>3793</v>
      </c>
      <c r="D291" s="11" t="s">
        <v>405</v>
      </c>
      <c r="E291" s="11" t="s">
        <v>4756</v>
      </c>
      <c r="F291" s="11" t="s">
        <v>3610</v>
      </c>
      <c r="G291" s="11" t="s">
        <v>3615</v>
      </c>
      <c r="H291" s="11" t="s">
        <v>4793</v>
      </c>
      <c r="I291" s="11" t="s">
        <v>3670</v>
      </c>
      <c r="J291" s="11" t="s">
        <v>4794</v>
      </c>
      <c r="K291" s="12">
        <v>1</v>
      </c>
      <c r="L291" s="11" t="s">
        <v>3519</v>
      </c>
      <c r="M291" s="11" t="s">
        <v>4792</v>
      </c>
      <c r="N291" s="11" t="s">
        <v>251</v>
      </c>
      <c r="O291" s="12" t="s">
        <v>3609</v>
      </c>
      <c r="P291" s="12" t="s">
        <v>3804</v>
      </c>
      <c r="Q291" s="12" t="s">
        <v>4795</v>
      </c>
      <c r="R291" s="12" t="s">
        <v>3798</v>
      </c>
      <c r="S291" s="12"/>
      <c r="T291" s="12"/>
    </row>
    <row r="292" spans="1:20" ht="13.5" customHeight="1" x14ac:dyDescent="0.25">
      <c r="A292" s="11" t="s">
        <v>4796</v>
      </c>
      <c r="B292" s="11" t="s">
        <v>3330</v>
      </c>
      <c r="C292" s="11" t="s">
        <v>3853</v>
      </c>
      <c r="D292" s="11" t="s">
        <v>469</v>
      </c>
      <c r="E292" s="11" t="s">
        <v>4746</v>
      </c>
      <c r="F292" s="11" t="s">
        <v>3610</v>
      </c>
      <c r="G292" s="11" t="s">
        <v>3619</v>
      </c>
      <c r="H292" s="11" t="s">
        <v>4396</v>
      </c>
      <c r="I292" s="11" t="s">
        <v>3649</v>
      </c>
      <c r="J292" s="11" t="s">
        <v>4797</v>
      </c>
      <c r="K292" s="12">
        <v>1</v>
      </c>
      <c r="L292" s="11" t="s">
        <v>3330</v>
      </c>
      <c r="M292" s="11" t="s">
        <v>4796</v>
      </c>
      <c r="N292" s="11" t="s">
        <v>251</v>
      </c>
      <c r="O292" s="12" t="s">
        <v>3623</v>
      </c>
      <c r="P292" s="12" t="s">
        <v>3804</v>
      </c>
      <c r="Q292" s="12" t="s">
        <v>4398</v>
      </c>
      <c r="R292" s="12" t="s">
        <v>3806</v>
      </c>
      <c r="S292" s="12"/>
      <c r="T292" s="12"/>
    </row>
    <row r="293" spans="1:20" ht="13.5" customHeight="1" x14ac:dyDescent="0.25">
      <c r="A293" s="11" t="s">
        <v>4798</v>
      </c>
      <c r="B293" s="11" t="s">
        <v>3332</v>
      </c>
      <c r="C293" s="11" t="s">
        <v>3853</v>
      </c>
      <c r="D293" s="11" t="s">
        <v>469</v>
      </c>
      <c r="E293" s="11" t="s">
        <v>4766</v>
      </c>
      <c r="F293" s="11" t="s">
        <v>3606</v>
      </c>
      <c r="G293" s="11" t="s">
        <v>3651</v>
      </c>
      <c r="H293" s="11" t="s">
        <v>4799</v>
      </c>
      <c r="I293" s="11" t="s">
        <v>3670</v>
      </c>
      <c r="J293" s="11" t="s">
        <v>4800</v>
      </c>
      <c r="K293" s="12">
        <v>1</v>
      </c>
      <c r="L293" s="11" t="s">
        <v>3332</v>
      </c>
      <c r="M293" s="11" t="s">
        <v>4798</v>
      </c>
      <c r="N293" s="11" t="s">
        <v>251</v>
      </c>
      <c r="O293" s="12" t="s">
        <v>3605</v>
      </c>
      <c r="P293" s="12" t="s">
        <v>3804</v>
      </c>
      <c r="Q293" s="12" t="s">
        <v>4801</v>
      </c>
      <c r="R293" s="12" t="s">
        <v>3798</v>
      </c>
      <c r="S293" s="12"/>
      <c r="T293" s="12"/>
    </row>
    <row r="294" spans="1:20" ht="13.5" customHeight="1" x14ac:dyDescent="0.25">
      <c r="A294" s="11" t="s">
        <v>4802</v>
      </c>
      <c r="B294" s="11" t="s">
        <v>3384</v>
      </c>
      <c r="C294" s="11" t="s">
        <v>3853</v>
      </c>
      <c r="D294" s="11" t="s">
        <v>4130</v>
      </c>
      <c r="E294" s="11" t="s">
        <v>4803</v>
      </c>
      <c r="F294" s="11" t="s">
        <v>3618</v>
      </c>
      <c r="G294" s="11" t="s">
        <v>3661</v>
      </c>
      <c r="H294" s="11" t="s">
        <v>3795</v>
      </c>
      <c r="I294" s="11" t="s">
        <v>3618</v>
      </c>
      <c r="J294" s="11" t="s">
        <v>4804</v>
      </c>
      <c r="K294" s="12">
        <v>1</v>
      </c>
      <c r="L294" s="11" t="s">
        <v>3384</v>
      </c>
      <c r="M294" s="11" t="s">
        <v>4802</v>
      </c>
      <c r="N294" s="11" t="s">
        <v>251</v>
      </c>
      <c r="O294" s="12" t="s">
        <v>3932</v>
      </c>
      <c r="P294" s="12" t="s">
        <v>3797</v>
      </c>
      <c r="Q294" s="12"/>
      <c r="R294" s="12" t="s">
        <v>3806</v>
      </c>
      <c r="S294" s="12"/>
      <c r="T294" s="12"/>
    </row>
    <row r="295" spans="1:20" ht="13.5" customHeight="1" x14ac:dyDescent="0.25">
      <c r="A295" s="11" t="s">
        <v>4805</v>
      </c>
      <c r="B295" s="11" t="s">
        <v>3535</v>
      </c>
      <c r="C295" s="11" t="s">
        <v>3853</v>
      </c>
      <c r="D295" s="11" t="s">
        <v>3800</v>
      </c>
      <c r="E295" s="11" t="s">
        <v>4806</v>
      </c>
      <c r="F295" s="11" t="s">
        <v>3618</v>
      </c>
      <c r="G295" s="11" t="s">
        <v>3632</v>
      </c>
      <c r="H295" s="11" t="s">
        <v>4807</v>
      </c>
      <c r="I295" s="11" t="s">
        <v>3657</v>
      </c>
      <c r="J295" s="11" t="s">
        <v>4808</v>
      </c>
      <c r="K295" s="12">
        <v>1</v>
      </c>
      <c r="L295" s="11" t="s">
        <v>3535</v>
      </c>
      <c r="M295" s="11" t="s">
        <v>4805</v>
      </c>
      <c r="N295" s="11" t="s">
        <v>251</v>
      </c>
      <c r="O295" s="12" t="s">
        <v>3630</v>
      </c>
      <c r="P295" s="12" t="s">
        <v>3804</v>
      </c>
      <c r="Q295" s="12" t="s">
        <v>4809</v>
      </c>
      <c r="R295" s="12" t="s">
        <v>3806</v>
      </c>
      <c r="S295" s="12"/>
      <c r="T295" s="12"/>
    </row>
    <row r="296" spans="1:20" ht="13.5" customHeight="1" x14ac:dyDescent="0.25">
      <c r="A296" s="11" t="s">
        <v>4810</v>
      </c>
      <c r="B296" s="11" t="s">
        <v>3542</v>
      </c>
      <c r="C296" s="11" t="s">
        <v>3853</v>
      </c>
      <c r="D296" s="11" t="s">
        <v>3800</v>
      </c>
      <c r="E296" s="11" t="s">
        <v>4746</v>
      </c>
      <c r="F296" s="11" t="s">
        <v>3610</v>
      </c>
      <c r="G296" s="11" t="s">
        <v>3615</v>
      </c>
      <c r="H296" s="11" t="s">
        <v>3888</v>
      </c>
      <c r="I296" s="11" t="s">
        <v>3668</v>
      </c>
      <c r="J296" s="11" t="s">
        <v>4811</v>
      </c>
      <c r="K296" s="12">
        <v>1</v>
      </c>
      <c r="L296" s="11" t="s">
        <v>3542</v>
      </c>
      <c r="M296" s="11" t="s">
        <v>4810</v>
      </c>
      <c r="N296" s="11" t="s">
        <v>251</v>
      </c>
      <c r="O296" s="12" t="s">
        <v>3623</v>
      </c>
      <c r="P296" s="12" t="s">
        <v>3814</v>
      </c>
      <c r="Q296" s="12"/>
      <c r="R296" s="12" t="s">
        <v>3798</v>
      </c>
      <c r="S296" s="12"/>
      <c r="T296" s="12"/>
    </row>
    <row r="297" spans="1:20" ht="13.5" customHeight="1" x14ac:dyDescent="0.25">
      <c r="A297" s="11" t="s">
        <v>4812</v>
      </c>
      <c r="B297" s="11" t="s">
        <v>3545</v>
      </c>
      <c r="C297" s="11" t="s">
        <v>3853</v>
      </c>
      <c r="D297" s="11" t="s">
        <v>3800</v>
      </c>
      <c r="E297" s="11" t="s">
        <v>4756</v>
      </c>
      <c r="F297" s="11" t="s">
        <v>3610</v>
      </c>
      <c r="G297" s="11" t="s">
        <v>4395</v>
      </c>
      <c r="H297" s="11" t="s">
        <v>4813</v>
      </c>
      <c r="I297" s="11" t="s">
        <v>3649</v>
      </c>
      <c r="J297" s="11" t="s">
        <v>4814</v>
      </c>
      <c r="K297" s="12">
        <v>1</v>
      </c>
      <c r="L297" s="11" t="s">
        <v>3545</v>
      </c>
      <c r="M297" s="11" t="s">
        <v>4812</v>
      </c>
      <c r="N297" s="11" t="s">
        <v>251</v>
      </c>
      <c r="O297" s="12" t="s">
        <v>3609</v>
      </c>
      <c r="P297" s="12" t="s">
        <v>3804</v>
      </c>
      <c r="Q297" s="12" t="s">
        <v>4815</v>
      </c>
      <c r="R297" s="12" t="s">
        <v>3806</v>
      </c>
      <c r="S297" s="12"/>
      <c r="T297" s="12"/>
    </row>
    <row r="298" spans="1:20" ht="13.5" customHeight="1" x14ac:dyDescent="0.25">
      <c r="A298" s="11" t="s">
        <v>4816</v>
      </c>
      <c r="B298" s="11" t="s">
        <v>3547</v>
      </c>
      <c r="C298" s="11" t="s">
        <v>3853</v>
      </c>
      <c r="D298" s="11" t="s">
        <v>3800</v>
      </c>
      <c r="E298" s="11" t="s">
        <v>4766</v>
      </c>
      <c r="F298" s="11" t="s">
        <v>3610</v>
      </c>
      <c r="G298" s="11" t="s">
        <v>3643</v>
      </c>
      <c r="H298" s="11" t="s">
        <v>3812</v>
      </c>
      <c r="I298" s="11" t="s">
        <v>3668</v>
      </c>
      <c r="J298" s="11" t="s">
        <v>4817</v>
      </c>
      <c r="K298" s="12">
        <v>1</v>
      </c>
      <c r="L298" s="11" t="s">
        <v>3547</v>
      </c>
      <c r="M298" s="11" t="s">
        <v>4816</v>
      </c>
      <c r="N298" s="11" t="s">
        <v>251</v>
      </c>
      <c r="O298" s="12" t="s">
        <v>3605</v>
      </c>
      <c r="P298" s="12" t="s">
        <v>3814</v>
      </c>
      <c r="Q298" s="12"/>
      <c r="R298" s="12" t="s">
        <v>3798</v>
      </c>
      <c r="S298" s="12"/>
      <c r="T298" s="12"/>
    </row>
    <row r="299" spans="1:20" ht="13.5" customHeight="1" x14ac:dyDescent="0.25">
      <c r="A299" s="11" t="s">
        <v>4818</v>
      </c>
      <c r="B299" s="11" t="s">
        <v>3398</v>
      </c>
      <c r="C299" s="11" t="s">
        <v>3853</v>
      </c>
      <c r="D299" s="11" t="s">
        <v>3915</v>
      </c>
      <c r="E299" s="11" t="s">
        <v>4806</v>
      </c>
      <c r="F299" s="11" t="s">
        <v>3618</v>
      </c>
      <c r="G299" s="11" t="s">
        <v>3657</v>
      </c>
      <c r="H299" s="11" t="s">
        <v>4819</v>
      </c>
      <c r="I299" s="11" t="s">
        <v>3624</v>
      </c>
      <c r="J299" s="11" t="s">
        <v>4820</v>
      </c>
      <c r="K299" s="12">
        <v>1</v>
      </c>
      <c r="L299" s="11" t="s">
        <v>3398</v>
      </c>
      <c r="M299" s="11" t="s">
        <v>4818</v>
      </c>
      <c r="N299" s="11" t="s">
        <v>251</v>
      </c>
      <c r="O299" s="12" t="s">
        <v>3630</v>
      </c>
      <c r="P299" s="12" t="s">
        <v>3804</v>
      </c>
      <c r="Q299" s="12" t="s">
        <v>4821</v>
      </c>
      <c r="R299" s="12" t="s">
        <v>3806</v>
      </c>
      <c r="S299" s="12"/>
      <c r="T299" s="12"/>
    </row>
    <row r="300" spans="1:20" ht="13.5" customHeight="1" x14ac:dyDescent="0.25">
      <c r="A300" s="11" t="s">
        <v>4822</v>
      </c>
      <c r="B300" s="11" t="s">
        <v>3400</v>
      </c>
      <c r="C300" s="11" t="s">
        <v>3853</v>
      </c>
      <c r="D300" s="11" t="s">
        <v>3928</v>
      </c>
      <c r="E300" s="11" t="s">
        <v>4763</v>
      </c>
      <c r="F300" s="11" t="s">
        <v>3610</v>
      </c>
      <c r="G300" s="11" t="s">
        <v>3645</v>
      </c>
      <c r="H300" s="11" t="s">
        <v>4210</v>
      </c>
      <c r="I300" s="11" t="s">
        <v>3670</v>
      </c>
      <c r="J300" s="11" t="s">
        <v>4823</v>
      </c>
      <c r="K300" s="12">
        <v>1</v>
      </c>
      <c r="L300" s="11" t="s">
        <v>3400</v>
      </c>
      <c r="M300" s="11" t="s">
        <v>4822</v>
      </c>
      <c r="N300" s="11" t="s">
        <v>251</v>
      </c>
      <c r="O300" s="12" t="s">
        <v>3627</v>
      </c>
      <c r="P300" s="12" t="s">
        <v>3804</v>
      </c>
      <c r="Q300" s="12" t="s">
        <v>4212</v>
      </c>
      <c r="R300" s="12" t="s">
        <v>3798</v>
      </c>
      <c r="S300" s="12"/>
      <c r="T300" s="12"/>
    </row>
    <row r="301" spans="1:20" ht="13.5" customHeight="1" x14ac:dyDescent="0.25">
      <c r="A301" s="11" t="s">
        <v>4824</v>
      </c>
      <c r="B301" s="11" t="s">
        <v>3438</v>
      </c>
      <c r="C301" s="11" t="s">
        <v>3853</v>
      </c>
      <c r="D301" s="11" t="s">
        <v>3935</v>
      </c>
      <c r="E301" s="11" t="s">
        <v>4766</v>
      </c>
      <c r="F301" s="11" t="s">
        <v>3610</v>
      </c>
      <c r="G301" s="11" t="s">
        <v>3615</v>
      </c>
      <c r="H301" s="11" t="s">
        <v>3888</v>
      </c>
      <c r="I301" s="11" t="s">
        <v>3670</v>
      </c>
      <c r="J301" s="11" t="s">
        <v>4825</v>
      </c>
      <c r="K301" s="12">
        <v>1</v>
      </c>
      <c r="L301" s="11" t="s">
        <v>3438</v>
      </c>
      <c r="M301" s="11" t="s">
        <v>4824</v>
      </c>
      <c r="N301" s="11" t="s">
        <v>251</v>
      </c>
      <c r="O301" s="12" t="s">
        <v>3605</v>
      </c>
      <c r="P301" s="12" t="s">
        <v>3814</v>
      </c>
      <c r="Q301" s="12"/>
      <c r="R301" s="12" t="s">
        <v>3798</v>
      </c>
      <c r="S301" s="12"/>
      <c r="T301" s="12"/>
    </row>
    <row r="302" spans="1:20" ht="13.5" customHeight="1" x14ac:dyDescent="0.25">
      <c r="A302" s="11" t="s">
        <v>4826</v>
      </c>
      <c r="B302" s="11" t="s">
        <v>3440</v>
      </c>
      <c r="C302" s="11" t="s">
        <v>3853</v>
      </c>
      <c r="D302" s="11" t="s">
        <v>3935</v>
      </c>
      <c r="E302" s="11" t="s">
        <v>4763</v>
      </c>
      <c r="F302" s="11" t="s">
        <v>3610</v>
      </c>
      <c r="G302" s="11" t="s">
        <v>3643</v>
      </c>
      <c r="H302" s="11" t="s">
        <v>3812</v>
      </c>
      <c r="I302" s="11" t="s">
        <v>3670</v>
      </c>
      <c r="J302" s="11" t="s">
        <v>4827</v>
      </c>
      <c r="K302" s="12">
        <v>1</v>
      </c>
      <c r="L302" s="11" t="s">
        <v>3440</v>
      </c>
      <c r="M302" s="11" t="s">
        <v>4826</v>
      </c>
      <c r="N302" s="11" t="s">
        <v>251</v>
      </c>
      <c r="O302" s="12" t="s">
        <v>3627</v>
      </c>
      <c r="P302" s="12" t="s">
        <v>3814</v>
      </c>
      <c r="Q302" s="12"/>
      <c r="R302" s="12" t="s">
        <v>3798</v>
      </c>
      <c r="S302" s="12"/>
      <c r="T302" s="12"/>
    </row>
    <row r="303" spans="1:20" ht="13.5" customHeight="1" x14ac:dyDescent="0.25">
      <c r="A303" s="11" t="s">
        <v>4828</v>
      </c>
      <c r="B303" s="11" t="s">
        <v>3443</v>
      </c>
      <c r="C303" s="11" t="s">
        <v>3853</v>
      </c>
      <c r="D303" s="11" t="s">
        <v>3935</v>
      </c>
      <c r="E303" s="11" t="s">
        <v>4806</v>
      </c>
      <c r="F303" s="11" t="s">
        <v>3610</v>
      </c>
      <c r="G303" s="11" t="s">
        <v>3632</v>
      </c>
      <c r="H303" s="11" t="s">
        <v>3812</v>
      </c>
      <c r="I303" s="11" t="s">
        <v>3624</v>
      </c>
      <c r="J303" s="11" t="s">
        <v>4829</v>
      </c>
      <c r="K303" s="12">
        <v>1</v>
      </c>
      <c r="L303" s="11" t="s">
        <v>3443</v>
      </c>
      <c r="M303" s="11" t="s">
        <v>4828</v>
      </c>
      <c r="N303" s="11" t="s">
        <v>251</v>
      </c>
      <c r="O303" s="12" t="s">
        <v>3630</v>
      </c>
      <c r="P303" s="12" t="s">
        <v>3814</v>
      </c>
      <c r="Q303" s="12"/>
      <c r="R303" s="12" t="s">
        <v>3806</v>
      </c>
      <c r="S303" s="12"/>
      <c r="T303" s="12"/>
    </row>
    <row r="304" spans="1:20" ht="13.5" customHeight="1" x14ac:dyDescent="0.25">
      <c r="A304" s="11" t="s">
        <v>4830</v>
      </c>
      <c r="B304" s="11" t="s">
        <v>3446</v>
      </c>
      <c r="C304" s="11" t="s">
        <v>3853</v>
      </c>
      <c r="D304" s="11" t="s">
        <v>3935</v>
      </c>
      <c r="E304" s="11" t="s">
        <v>4746</v>
      </c>
      <c r="F304" s="11" t="s">
        <v>3618</v>
      </c>
      <c r="G304" s="11" t="s">
        <v>3611</v>
      </c>
      <c r="H304" s="11" t="s">
        <v>4831</v>
      </c>
      <c r="I304" s="11" t="s">
        <v>3622</v>
      </c>
      <c r="J304" s="11" t="s">
        <v>4832</v>
      </c>
      <c r="K304" s="12">
        <v>1</v>
      </c>
      <c r="L304" s="11" t="s">
        <v>3446</v>
      </c>
      <c r="M304" s="11" t="s">
        <v>4830</v>
      </c>
      <c r="N304" s="11" t="s">
        <v>251</v>
      </c>
      <c r="O304" s="12" t="s">
        <v>3623</v>
      </c>
      <c r="P304" s="12" t="s">
        <v>3941</v>
      </c>
      <c r="Q304" s="12" t="s">
        <v>4833</v>
      </c>
      <c r="R304" s="12" t="s">
        <v>3806</v>
      </c>
      <c r="S304" s="12"/>
      <c r="T304" s="12"/>
    </row>
    <row r="305" spans="1:20" ht="13.5" customHeight="1" x14ac:dyDescent="0.25">
      <c r="A305" s="11" t="s">
        <v>4834</v>
      </c>
      <c r="B305" s="11" t="s">
        <v>3281</v>
      </c>
      <c r="C305" s="11" t="s">
        <v>3853</v>
      </c>
      <c r="D305" s="11" t="s">
        <v>4206</v>
      </c>
      <c r="E305" s="11" t="s">
        <v>4751</v>
      </c>
      <c r="F305" s="11" t="s">
        <v>3614</v>
      </c>
      <c r="G305" s="11" t="s">
        <v>3651</v>
      </c>
      <c r="H305" s="11" t="s">
        <v>4835</v>
      </c>
      <c r="I305" s="11" t="s">
        <v>3649</v>
      </c>
      <c r="J305" s="11" t="s">
        <v>4836</v>
      </c>
      <c r="K305" s="12">
        <v>1</v>
      </c>
      <c r="L305" s="11" t="s">
        <v>3281</v>
      </c>
      <c r="M305" s="11" t="s">
        <v>4834</v>
      </c>
      <c r="N305" s="11" t="s">
        <v>251</v>
      </c>
      <c r="O305" s="12" t="s">
        <v>3617</v>
      </c>
      <c r="P305" s="12" t="s">
        <v>3804</v>
      </c>
      <c r="Q305" s="12" t="s">
        <v>4837</v>
      </c>
      <c r="R305" s="12" t="s">
        <v>3806</v>
      </c>
      <c r="S305" s="12"/>
      <c r="T305" s="12"/>
    </row>
    <row r="306" spans="1:20" ht="13.5" customHeight="1" x14ac:dyDescent="0.25">
      <c r="A306" s="11" t="s">
        <v>4838</v>
      </c>
      <c r="B306" s="11" t="s">
        <v>3372</v>
      </c>
      <c r="C306" s="11" t="s">
        <v>3853</v>
      </c>
      <c r="D306" s="11" t="s">
        <v>4472</v>
      </c>
      <c r="E306" s="11" t="s">
        <v>4839</v>
      </c>
      <c r="F306" s="11" t="s">
        <v>3608</v>
      </c>
      <c r="G306" s="11" t="s">
        <v>3661</v>
      </c>
      <c r="H306" s="11" t="s">
        <v>4840</v>
      </c>
      <c r="I306" s="11" t="s">
        <v>3649</v>
      </c>
      <c r="J306" s="11" t="s">
        <v>4841</v>
      </c>
      <c r="K306" s="12">
        <v>1</v>
      </c>
      <c r="L306" s="11" t="s">
        <v>3372</v>
      </c>
      <c r="M306" s="11" t="s">
        <v>4838</v>
      </c>
      <c r="N306" s="11" t="s">
        <v>251</v>
      </c>
      <c r="O306" s="12" t="s">
        <v>3620</v>
      </c>
      <c r="P306" s="12" t="s">
        <v>3804</v>
      </c>
      <c r="Q306" s="12" t="s">
        <v>4842</v>
      </c>
      <c r="R306" s="12" t="s">
        <v>3806</v>
      </c>
      <c r="S306" s="12"/>
      <c r="T306" s="12"/>
    </row>
    <row r="307" spans="1:20" ht="13.5" customHeight="1" x14ac:dyDescent="0.25">
      <c r="A307" s="11" t="s">
        <v>4843</v>
      </c>
      <c r="B307" s="11" t="s">
        <v>3375</v>
      </c>
      <c r="C307" s="11" t="s">
        <v>3853</v>
      </c>
      <c r="D307" s="11" t="s">
        <v>4844</v>
      </c>
      <c r="E307" s="11" t="s">
        <v>4839</v>
      </c>
      <c r="F307" s="11" t="s">
        <v>3608</v>
      </c>
      <c r="G307" s="11" t="s">
        <v>3661</v>
      </c>
      <c r="H307" s="11" t="s">
        <v>4845</v>
      </c>
      <c r="I307" s="11" t="s">
        <v>3688</v>
      </c>
      <c r="J307" s="11" t="s">
        <v>4846</v>
      </c>
      <c r="K307" s="12">
        <v>1</v>
      </c>
      <c r="L307" s="11" t="s">
        <v>3375</v>
      </c>
      <c r="M307" s="11" t="s">
        <v>4843</v>
      </c>
      <c r="N307" s="11" t="s">
        <v>251</v>
      </c>
      <c r="O307" s="12" t="s">
        <v>3620</v>
      </c>
      <c r="P307" s="12" t="s">
        <v>3804</v>
      </c>
      <c r="Q307" s="12" t="s">
        <v>4847</v>
      </c>
      <c r="R307" s="12" t="s">
        <v>3798</v>
      </c>
      <c r="S307" s="12"/>
      <c r="T307" s="12"/>
    </row>
    <row r="308" spans="1:20" ht="13.5" customHeight="1" x14ac:dyDescent="0.25">
      <c r="A308" s="11" t="s">
        <v>4848</v>
      </c>
      <c r="B308" s="11" t="s">
        <v>3287</v>
      </c>
      <c r="C308" s="11" t="s">
        <v>3853</v>
      </c>
      <c r="D308" s="11" t="s">
        <v>4849</v>
      </c>
      <c r="E308" s="11" t="s">
        <v>4763</v>
      </c>
      <c r="F308" s="11" t="s">
        <v>3618</v>
      </c>
      <c r="G308" s="11" t="s">
        <v>3643</v>
      </c>
      <c r="H308" s="11" t="s">
        <v>3795</v>
      </c>
      <c r="I308" s="11" t="s">
        <v>3638</v>
      </c>
      <c r="J308" s="11" t="s">
        <v>4850</v>
      </c>
      <c r="K308" s="12">
        <v>1</v>
      </c>
      <c r="L308" s="11" t="s">
        <v>3287</v>
      </c>
      <c r="M308" s="11" t="s">
        <v>4848</v>
      </c>
      <c r="N308" s="11" t="s">
        <v>251</v>
      </c>
      <c r="O308" s="12" t="s">
        <v>3627</v>
      </c>
      <c r="P308" s="12" t="s">
        <v>3797</v>
      </c>
      <c r="Q308" s="12"/>
      <c r="R308" s="12" t="s">
        <v>3806</v>
      </c>
      <c r="S308" s="12"/>
      <c r="T308" s="12"/>
    </row>
    <row r="309" spans="1:20" ht="13.5" customHeight="1" x14ac:dyDescent="0.25">
      <c r="A309" s="11" t="s">
        <v>4851</v>
      </c>
      <c r="B309" s="11" t="s">
        <v>3380</v>
      </c>
      <c r="C309" s="11" t="s">
        <v>3853</v>
      </c>
      <c r="D309" s="11" t="s">
        <v>4487</v>
      </c>
      <c r="E309" s="11" t="s">
        <v>4852</v>
      </c>
      <c r="F309" s="11" t="s">
        <v>3614</v>
      </c>
      <c r="G309" s="11" t="s">
        <v>3643</v>
      </c>
      <c r="H309" s="11" t="s">
        <v>4853</v>
      </c>
      <c r="I309" s="11"/>
      <c r="J309" s="11" t="s">
        <v>4854</v>
      </c>
      <c r="K309" s="12">
        <v>1</v>
      </c>
      <c r="L309" s="11" t="s">
        <v>3380</v>
      </c>
      <c r="M309" s="11" t="s">
        <v>4851</v>
      </c>
      <c r="N309" s="11" t="s">
        <v>251</v>
      </c>
      <c r="O309" s="12" t="s">
        <v>3613</v>
      </c>
      <c r="P309" s="12" t="s">
        <v>3804</v>
      </c>
      <c r="Q309" s="12" t="s">
        <v>4855</v>
      </c>
      <c r="R309" s="12" t="s">
        <v>3806</v>
      </c>
      <c r="S309" s="12"/>
      <c r="T309" s="12"/>
    </row>
    <row r="310" spans="1:20" ht="13.5" customHeight="1" x14ac:dyDescent="0.25">
      <c r="A310" s="11" t="s">
        <v>4856</v>
      </c>
      <c r="B310" s="11" t="s">
        <v>3383</v>
      </c>
      <c r="C310" s="11" t="s">
        <v>3853</v>
      </c>
      <c r="D310" s="11" t="s">
        <v>3961</v>
      </c>
      <c r="E310" s="11" t="s">
        <v>4852</v>
      </c>
      <c r="F310" s="11" t="s">
        <v>3610</v>
      </c>
      <c r="G310" s="11" t="s">
        <v>3651</v>
      </c>
      <c r="H310" s="11" t="s">
        <v>4857</v>
      </c>
      <c r="I310" s="11" t="s">
        <v>3649</v>
      </c>
      <c r="J310" s="11" t="s">
        <v>4858</v>
      </c>
      <c r="K310" s="12">
        <v>1</v>
      </c>
      <c r="L310" s="11" t="s">
        <v>3383</v>
      </c>
      <c r="M310" s="11" t="s">
        <v>4856</v>
      </c>
      <c r="N310" s="11" t="s">
        <v>251</v>
      </c>
      <c r="O310" s="12" t="s">
        <v>3613</v>
      </c>
      <c r="P310" s="12" t="s">
        <v>3804</v>
      </c>
      <c r="Q310" s="12" t="s">
        <v>4859</v>
      </c>
      <c r="R310" s="12" t="s">
        <v>3806</v>
      </c>
      <c r="S310" s="12"/>
      <c r="T310" s="12"/>
    </row>
    <row r="311" spans="1:20" ht="13.5" customHeight="1" x14ac:dyDescent="0.25">
      <c r="A311" s="11" t="s">
        <v>4860</v>
      </c>
      <c r="B311" s="11" t="s">
        <v>3385</v>
      </c>
      <c r="C311" s="11" t="s">
        <v>3853</v>
      </c>
      <c r="D311" s="11" t="s">
        <v>3961</v>
      </c>
      <c r="E311" s="11" t="s">
        <v>4756</v>
      </c>
      <c r="F311" s="11" t="s">
        <v>3610</v>
      </c>
      <c r="G311" s="11" t="s">
        <v>3643</v>
      </c>
      <c r="H311" s="11" t="s">
        <v>3812</v>
      </c>
      <c r="I311" s="11" t="s">
        <v>3649</v>
      </c>
      <c r="J311" s="11" t="s">
        <v>4861</v>
      </c>
      <c r="K311" s="12">
        <v>1</v>
      </c>
      <c r="L311" s="11" t="s">
        <v>3385</v>
      </c>
      <c r="M311" s="11" t="s">
        <v>4860</v>
      </c>
      <c r="N311" s="11" t="s">
        <v>251</v>
      </c>
      <c r="O311" s="12" t="s">
        <v>3609</v>
      </c>
      <c r="P311" s="12" t="s">
        <v>3814</v>
      </c>
      <c r="Q311" s="12"/>
      <c r="R311" s="12" t="s">
        <v>3806</v>
      </c>
      <c r="S311" s="12"/>
      <c r="T311" s="12"/>
    </row>
    <row r="312" spans="1:20" ht="13.5" customHeight="1" x14ac:dyDescent="0.25">
      <c r="A312" s="11" t="s">
        <v>4862</v>
      </c>
      <c r="B312" s="11" t="s">
        <v>3465</v>
      </c>
      <c r="C312" s="11" t="s">
        <v>3853</v>
      </c>
      <c r="D312" s="11" t="s">
        <v>3969</v>
      </c>
      <c r="E312" s="11" t="s">
        <v>4806</v>
      </c>
      <c r="F312" s="11" t="s">
        <v>3610</v>
      </c>
      <c r="G312" s="11" t="s">
        <v>3661</v>
      </c>
      <c r="H312" s="11" t="s">
        <v>3808</v>
      </c>
      <c r="I312" s="11" t="s">
        <v>3678</v>
      </c>
      <c r="J312" s="11" t="s">
        <v>4863</v>
      </c>
      <c r="K312" s="12">
        <v>1</v>
      </c>
      <c r="L312" s="11" t="s">
        <v>3465</v>
      </c>
      <c r="M312" s="11" t="s">
        <v>4862</v>
      </c>
      <c r="N312" s="11" t="s">
        <v>251</v>
      </c>
      <c r="O312" s="12" t="s">
        <v>3630</v>
      </c>
      <c r="P312" s="12" t="s">
        <v>3810</v>
      </c>
      <c r="Q312" s="12"/>
      <c r="R312" s="12" t="s">
        <v>3798</v>
      </c>
      <c r="S312" s="12"/>
      <c r="T312" s="12"/>
    </row>
    <row r="313" spans="1:20" ht="13.5" customHeight="1" x14ac:dyDescent="0.25">
      <c r="A313" s="11" t="s">
        <v>4864</v>
      </c>
      <c r="B313" s="11" t="s">
        <v>3469</v>
      </c>
      <c r="C313" s="11" t="s">
        <v>3853</v>
      </c>
      <c r="D313" s="11" t="s">
        <v>3969</v>
      </c>
      <c r="E313" s="11" t="s">
        <v>4763</v>
      </c>
      <c r="F313" s="11" t="s">
        <v>3610</v>
      </c>
      <c r="G313" s="11" t="s">
        <v>3632</v>
      </c>
      <c r="H313" s="11" t="s">
        <v>3812</v>
      </c>
      <c r="I313" s="11" t="s">
        <v>3670</v>
      </c>
      <c r="J313" s="11" t="s">
        <v>4865</v>
      </c>
      <c r="K313" s="12">
        <v>1</v>
      </c>
      <c r="L313" s="11" t="s">
        <v>3469</v>
      </c>
      <c r="M313" s="11" t="s">
        <v>4864</v>
      </c>
      <c r="N313" s="11" t="s">
        <v>251</v>
      </c>
      <c r="O313" s="12" t="s">
        <v>3627</v>
      </c>
      <c r="P313" s="12" t="s">
        <v>3814</v>
      </c>
      <c r="Q313" s="12"/>
      <c r="R313" s="12" t="s">
        <v>3798</v>
      </c>
      <c r="S313" s="12"/>
      <c r="T313" s="12"/>
    </row>
    <row r="314" spans="1:20" ht="13.5" customHeight="1" x14ac:dyDescent="0.25">
      <c r="A314" s="11" t="s">
        <v>4866</v>
      </c>
      <c r="B314" s="11" t="s">
        <v>3472</v>
      </c>
      <c r="C314" s="11" t="s">
        <v>3853</v>
      </c>
      <c r="D314" s="11" t="s">
        <v>3996</v>
      </c>
      <c r="E314" s="11" t="s">
        <v>4766</v>
      </c>
      <c r="F314" s="11" t="s">
        <v>3624</v>
      </c>
      <c r="G314" s="11" t="s">
        <v>3651</v>
      </c>
      <c r="H314" s="11" t="s">
        <v>4867</v>
      </c>
      <c r="I314" s="11" t="s">
        <v>3649</v>
      </c>
      <c r="J314" s="11" t="s">
        <v>4868</v>
      </c>
      <c r="K314" s="12">
        <v>1</v>
      </c>
      <c r="L314" s="11" t="s">
        <v>3472</v>
      </c>
      <c r="M314" s="11" t="s">
        <v>4866</v>
      </c>
      <c r="N314" s="11" t="s">
        <v>251</v>
      </c>
      <c r="O314" s="12" t="s">
        <v>3605</v>
      </c>
      <c r="P314" s="12" t="s">
        <v>3804</v>
      </c>
      <c r="Q314" s="12" t="s">
        <v>4869</v>
      </c>
      <c r="R314" s="12" t="s">
        <v>3806</v>
      </c>
      <c r="S314" s="12"/>
      <c r="T314" s="12"/>
    </row>
    <row r="315" spans="1:20" ht="13.5" customHeight="1" x14ac:dyDescent="0.25">
      <c r="A315" s="11" t="s">
        <v>4870</v>
      </c>
      <c r="B315" s="11" t="s">
        <v>3293</v>
      </c>
      <c r="C315" s="11" t="s">
        <v>3853</v>
      </c>
      <c r="D315" s="11" t="s">
        <v>378</v>
      </c>
      <c r="E315" s="11" t="s">
        <v>4852</v>
      </c>
      <c r="F315" s="11" t="s">
        <v>3606</v>
      </c>
      <c r="G315" s="11" t="s">
        <v>3661</v>
      </c>
      <c r="H315" s="11" t="s">
        <v>3795</v>
      </c>
      <c r="I315" s="11" t="s">
        <v>3670</v>
      </c>
      <c r="J315" s="11" t="s">
        <v>4871</v>
      </c>
      <c r="K315" s="12">
        <v>1</v>
      </c>
      <c r="L315" s="11" t="s">
        <v>3293</v>
      </c>
      <c r="M315" s="11" t="s">
        <v>4870</v>
      </c>
      <c r="N315" s="11" t="s">
        <v>251</v>
      </c>
      <c r="O315" s="12" t="s">
        <v>3613</v>
      </c>
      <c r="P315" s="12" t="s">
        <v>3797</v>
      </c>
      <c r="Q315" s="12"/>
      <c r="R315" s="12" t="s">
        <v>3798</v>
      </c>
      <c r="S315" s="12"/>
      <c r="T315" s="12"/>
    </row>
    <row r="316" spans="1:20" ht="13.5" customHeight="1" x14ac:dyDescent="0.25">
      <c r="A316" s="11" t="s">
        <v>4872</v>
      </c>
      <c r="B316" s="11" t="s">
        <v>3298</v>
      </c>
      <c r="C316" s="11" t="s">
        <v>3853</v>
      </c>
      <c r="D316" s="11" t="s">
        <v>378</v>
      </c>
      <c r="E316" s="11" t="s">
        <v>4852</v>
      </c>
      <c r="F316" s="11" t="s">
        <v>3610</v>
      </c>
      <c r="G316" s="11" t="s">
        <v>4510</v>
      </c>
      <c r="H316" s="11" t="s">
        <v>3795</v>
      </c>
      <c r="I316" s="11" t="s">
        <v>3668</v>
      </c>
      <c r="J316" s="11" t="s">
        <v>4873</v>
      </c>
      <c r="K316" s="12">
        <v>1</v>
      </c>
      <c r="L316" s="11" t="s">
        <v>3298</v>
      </c>
      <c r="M316" s="11" t="s">
        <v>4872</v>
      </c>
      <c r="N316" s="11" t="s">
        <v>251</v>
      </c>
      <c r="O316" s="12" t="s">
        <v>3613</v>
      </c>
      <c r="P316" s="12" t="s">
        <v>3797</v>
      </c>
      <c r="Q316" s="12"/>
      <c r="R316" s="12" t="s">
        <v>3798</v>
      </c>
      <c r="S316" s="12"/>
      <c r="T316" s="12"/>
    </row>
    <row r="317" spans="1:20" ht="13.5" customHeight="1" x14ac:dyDescent="0.25">
      <c r="A317" s="11" t="s">
        <v>4874</v>
      </c>
      <c r="B317" s="11" t="s">
        <v>3303</v>
      </c>
      <c r="C317" s="11" t="s">
        <v>3853</v>
      </c>
      <c r="D317" s="11" t="s">
        <v>378</v>
      </c>
      <c r="E317" s="11" t="s">
        <v>4756</v>
      </c>
      <c r="F317" s="11" t="s">
        <v>3610</v>
      </c>
      <c r="G317" s="11" t="s">
        <v>4507</v>
      </c>
      <c r="H317" s="11" t="s">
        <v>3795</v>
      </c>
      <c r="I317" s="11" t="s">
        <v>3649</v>
      </c>
      <c r="J317" s="11" t="s">
        <v>4875</v>
      </c>
      <c r="K317" s="12">
        <v>1</v>
      </c>
      <c r="L317" s="11" t="s">
        <v>3303</v>
      </c>
      <c r="M317" s="11" t="s">
        <v>4874</v>
      </c>
      <c r="N317" s="11" t="s">
        <v>251</v>
      </c>
      <c r="O317" s="12" t="s">
        <v>3609</v>
      </c>
      <c r="P317" s="12" t="s">
        <v>3797</v>
      </c>
      <c r="Q317" s="12"/>
      <c r="R317" s="12" t="s">
        <v>3806</v>
      </c>
      <c r="S317" s="12"/>
      <c r="T317" s="12"/>
    </row>
    <row r="318" spans="1:20" ht="13.5" customHeight="1" x14ac:dyDescent="0.25">
      <c r="A318" s="11" t="s">
        <v>4876</v>
      </c>
      <c r="B318" s="11" t="s">
        <v>3311</v>
      </c>
      <c r="C318" s="11" t="s">
        <v>3853</v>
      </c>
      <c r="D318" s="11" t="s">
        <v>3819</v>
      </c>
      <c r="E318" s="11" t="s">
        <v>4852</v>
      </c>
      <c r="F318" s="11" t="s">
        <v>3610</v>
      </c>
      <c r="G318" s="11" t="s">
        <v>3661</v>
      </c>
      <c r="H318" s="11" t="s">
        <v>4877</v>
      </c>
      <c r="I318" s="11" t="s">
        <v>3670</v>
      </c>
      <c r="J318" s="11" t="s">
        <v>4878</v>
      </c>
      <c r="K318" s="12">
        <v>1</v>
      </c>
      <c r="L318" s="11" t="s">
        <v>3311</v>
      </c>
      <c r="M318" s="11" t="s">
        <v>4876</v>
      </c>
      <c r="N318" s="11" t="s">
        <v>251</v>
      </c>
      <c r="O318" s="12" t="s">
        <v>3613</v>
      </c>
      <c r="P318" s="12" t="s">
        <v>3804</v>
      </c>
      <c r="Q318" s="12" t="s">
        <v>4879</v>
      </c>
      <c r="R318" s="12" t="s">
        <v>3798</v>
      </c>
      <c r="S318" s="12"/>
      <c r="T318" s="12"/>
    </row>
    <row r="319" spans="1:20" ht="13.5" customHeight="1" x14ac:dyDescent="0.25">
      <c r="A319" s="11" t="s">
        <v>4880</v>
      </c>
      <c r="B319" s="11" t="s">
        <v>3396</v>
      </c>
      <c r="C319" s="11" t="s">
        <v>3853</v>
      </c>
      <c r="D319" s="11" t="s">
        <v>4881</v>
      </c>
      <c r="E319" s="11" t="s">
        <v>4746</v>
      </c>
      <c r="F319" s="11" t="s">
        <v>3610</v>
      </c>
      <c r="G319" s="11" t="s">
        <v>3629</v>
      </c>
      <c r="H319" s="11" t="s">
        <v>4882</v>
      </c>
      <c r="I319" s="11" t="s">
        <v>3668</v>
      </c>
      <c r="J319" s="11" t="s">
        <v>4883</v>
      </c>
      <c r="K319" s="12">
        <v>1</v>
      </c>
      <c r="L319" s="11" t="s">
        <v>3396</v>
      </c>
      <c r="M319" s="11" t="s">
        <v>4880</v>
      </c>
      <c r="N319" s="11" t="s">
        <v>251</v>
      </c>
      <c r="O319" s="12" t="s">
        <v>3623</v>
      </c>
      <c r="P319" s="12" t="s">
        <v>3804</v>
      </c>
      <c r="Q319" s="12" t="s">
        <v>4884</v>
      </c>
      <c r="R319" s="12" t="s">
        <v>3798</v>
      </c>
      <c r="S319" s="12"/>
      <c r="T319" s="12"/>
    </row>
    <row r="320" spans="1:20" ht="13.5" customHeight="1" x14ac:dyDescent="0.25">
      <c r="A320" s="11" t="s">
        <v>4885</v>
      </c>
      <c r="B320" s="11" t="s">
        <v>3399</v>
      </c>
      <c r="C320" s="11" t="s">
        <v>3853</v>
      </c>
      <c r="D320" s="11" t="s">
        <v>4038</v>
      </c>
      <c r="E320" s="11" t="s">
        <v>4751</v>
      </c>
      <c r="F320" s="11" t="s">
        <v>3610</v>
      </c>
      <c r="G320" s="11" t="s">
        <v>3651</v>
      </c>
      <c r="H320" s="11" t="s">
        <v>3888</v>
      </c>
      <c r="I320" s="11" t="s">
        <v>3641</v>
      </c>
      <c r="J320" s="11" t="s">
        <v>4886</v>
      </c>
      <c r="K320" s="12">
        <v>1</v>
      </c>
      <c r="L320" s="11" t="s">
        <v>3399</v>
      </c>
      <c r="M320" s="11" t="s">
        <v>4885</v>
      </c>
      <c r="N320" s="11" t="s">
        <v>251</v>
      </c>
      <c r="O320" s="12" t="s">
        <v>3617</v>
      </c>
      <c r="P320" s="12" t="s">
        <v>3814</v>
      </c>
      <c r="Q320" s="12"/>
      <c r="R320" s="12" t="s">
        <v>3806</v>
      </c>
      <c r="S320" s="12"/>
      <c r="T320" s="12"/>
    </row>
    <row r="321" spans="1:20" ht="13.5" customHeight="1" x14ac:dyDescent="0.25">
      <c r="A321" s="11" t="s">
        <v>4887</v>
      </c>
      <c r="B321" s="11" t="s">
        <v>3401</v>
      </c>
      <c r="C321" s="11" t="s">
        <v>3853</v>
      </c>
      <c r="D321" s="11" t="s">
        <v>357</v>
      </c>
      <c r="E321" s="11" t="s">
        <v>4803</v>
      </c>
      <c r="F321" s="11" t="s">
        <v>3618</v>
      </c>
      <c r="G321" s="11" t="s">
        <v>3661</v>
      </c>
      <c r="H321" s="11" t="s">
        <v>4888</v>
      </c>
      <c r="I321" s="11" t="s">
        <v>3618</v>
      </c>
      <c r="J321" s="11" t="s">
        <v>4889</v>
      </c>
      <c r="K321" s="12">
        <v>1</v>
      </c>
      <c r="L321" s="11" t="s">
        <v>3401</v>
      </c>
      <c r="M321" s="11" t="s">
        <v>4887</v>
      </c>
      <c r="N321" s="11" t="s">
        <v>251</v>
      </c>
      <c r="O321" s="12" t="s">
        <v>3932</v>
      </c>
      <c r="P321" s="12" t="s">
        <v>3804</v>
      </c>
      <c r="Q321" s="12" t="s">
        <v>4890</v>
      </c>
      <c r="R321" s="12" t="s">
        <v>3806</v>
      </c>
      <c r="S321" s="12"/>
      <c r="T321" s="12"/>
    </row>
    <row r="322" spans="1:20" ht="13.5" customHeight="1" x14ac:dyDescent="0.25">
      <c r="A322" s="11" t="s">
        <v>4891</v>
      </c>
      <c r="B322" s="11" t="s">
        <v>3402</v>
      </c>
      <c r="C322" s="11" t="s">
        <v>3853</v>
      </c>
      <c r="D322" s="11" t="s">
        <v>357</v>
      </c>
      <c r="E322" s="11" t="s">
        <v>4756</v>
      </c>
      <c r="F322" s="11" t="s">
        <v>3610</v>
      </c>
      <c r="G322" s="11" t="s">
        <v>3643</v>
      </c>
      <c r="H322" s="11" t="s">
        <v>4892</v>
      </c>
      <c r="I322" s="11" t="s">
        <v>3649</v>
      </c>
      <c r="J322" s="11" t="s">
        <v>4893</v>
      </c>
      <c r="K322" s="12">
        <v>1</v>
      </c>
      <c r="L322" s="11" t="s">
        <v>3402</v>
      </c>
      <c r="M322" s="11" t="s">
        <v>4891</v>
      </c>
      <c r="N322" s="11" t="s">
        <v>251</v>
      </c>
      <c r="O322" s="12" t="s">
        <v>3609</v>
      </c>
      <c r="P322" s="12" t="s">
        <v>3804</v>
      </c>
      <c r="Q322" s="12" t="s">
        <v>4894</v>
      </c>
      <c r="R322" s="12" t="s">
        <v>3806</v>
      </c>
      <c r="S322" s="12"/>
      <c r="T322" s="12"/>
    </row>
    <row r="323" spans="1:20" ht="13.5" customHeight="1" x14ac:dyDescent="0.25">
      <c r="A323" s="11" t="s">
        <v>4895</v>
      </c>
      <c r="B323" s="11" t="s">
        <v>3405</v>
      </c>
      <c r="C323" s="11" t="s">
        <v>3853</v>
      </c>
      <c r="D323" s="11" t="s">
        <v>357</v>
      </c>
      <c r="E323" s="11" t="s">
        <v>4756</v>
      </c>
      <c r="F323" s="11" t="s">
        <v>3628</v>
      </c>
      <c r="G323" s="11" t="s">
        <v>3651</v>
      </c>
      <c r="H323" s="11" t="s">
        <v>4896</v>
      </c>
      <c r="I323" s="11" t="s">
        <v>4230</v>
      </c>
      <c r="J323" s="11" t="s">
        <v>4897</v>
      </c>
      <c r="K323" s="12">
        <v>1</v>
      </c>
      <c r="L323" s="11" t="s">
        <v>3405</v>
      </c>
      <c r="M323" s="11" t="s">
        <v>4895</v>
      </c>
      <c r="N323" s="11" t="s">
        <v>251</v>
      </c>
      <c r="O323" s="12" t="s">
        <v>3609</v>
      </c>
      <c r="P323" s="12" t="s">
        <v>3804</v>
      </c>
      <c r="Q323" s="12" t="s">
        <v>4898</v>
      </c>
      <c r="R323" s="12" t="s">
        <v>3806</v>
      </c>
      <c r="S323" s="12"/>
      <c r="T323" s="12"/>
    </row>
    <row r="324" spans="1:20" ht="13.5" customHeight="1" x14ac:dyDescent="0.25">
      <c r="A324" s="11" t="s">
        <v>4899</v>
      </c>
      <c r="B324" s="11" t="s">
        <v>3576</v>
      </c>
      <c r="C324" s="11" t="s">
        <v>3853</v>
      </c>
      <c r="D324" s="11" t="s">
        <v>459</v>
      </c>
      <c r="E324" s="11" t="s">
        <v>4756</v>
      </c>
      <c r="F324" s="11" t="s">
        <v>3610</v>
      </c>
      <c r="G324" s="11" t="s">
        <v>3615</v>
      </c>
      <c r="H324" s="11" t="s">
        <v>4900</v>
      </c>
      <c r="I324" s="11" t="s">
        <v>3670</v>
      </c>
      <c r="J324" s="11" t="s">
        <v>4901</v>
      </c>
      <c r="K324" s="12">
        <v>1</v>
      </c>
      <c r="L324" s="11" t="s">
        <v>3576</v>
      </c>
      <c r="M324" s="11" t="s">
        <v>4899</v>
      </c>
      <c r="N324" s="11" t="s">
        <v>251</v>
      </c>
      <c r="O324" s="12" t="s">
        <v>3609</v>
      </c>
      <c r="P324" s="12" t="s">
        <v>3804</v>
      </c>
      <c r="Q324" s="12" t="s">
        <v>4902</v>
      </c>
      <c r="R324" s="12" t="s">
        <v>3798</v>
      </c>
      <c r="S324" s="12"/>
      <c r="T324" s="12"/>
    </row>
    <row r="325" spans="1:20" ht="13.5" customHeight="1" x14ac:dyDescent="0.25">
      <c r="A325" s="11" t="s">
        <v>4903</v>
      </c>
      <c r="B325" s="11" t="s">
        <v>3577</v>
      </c>
      <c r="C325" s="11" t="s">
        <v>3853</v>
      </c>
      <c r="D325" s="11" t="s">
        <v>459</v>
      </c>
      <c r="E325" s="11" t="s">
        <v>4766</v>
      </c>
      <c r="F325" s="11" t="s">
        <v>3610</v>
      </c>
      <c r="G325" s="11" t="s">
        <v>3632</v>
      </c>
      <c r="H325" s="11" t="s">
        <v>4904</v>
      </c>
      <c r="I325" s="11" t="s">
        <v>3614</v>
      </c>
      <c r="J325" s="11" t="s">
        <v>4905</v>
      </c>
      <c r="K325" s="12">
        <v>1</v>
      </c>
      <c r="L325" s="11" t="s">
        <v>3577</v>
      </c>
      <c r="M325" s="11" t="s">
        <v>4903</v>
      </c>
      <c r="N325" s="11" t="s">
        <v>251</v>
      </c>
      <c r="O325" s="12" t="s">
        <v>3605</v>
      </c>
      <c r="P325" s="12" t="s">
        <v>3804</v>
      </c>
      <c r="Q325" s="12" t="s">
        <v>4906</v>
      </c>
      <c r="R325" s="12" t="s">
        <v>3806</v>
      </c>
      <c r="S325" s="12"/>
      <c r="T325" s="12"/>
    </row>
    <row r="326" spans="1:20" ht="13.5" customHeight="1" x14ac:dyDescent="0.25">
      <c r="A326" s="11" t="s">
        <v>4907</v>
      </c>
      <c r="B326" s="11" t="s">
        <v>3578</v>
      </c>
      <c r="C326" s="11" t="s">
        <v>3853</v>
      </c>
      <c r="D326" s="11" t="s">
        <v>459</v>
      </c>
      <c r="E326" s="11" t="s">
        <v>4803</v>
      </c>
      <c r="F326" s="11" t="s">
        <v>3610</v>
      </c>
      <c r="G326" s="11" t="s">
        <v>3632</v>
      </c>
      <c r="H326" s="11" t="s">
        <v>4908</v>
      </c>
      <c r="I326" s="11" t="s">
        <v>3614</v>
      </c>
      <c r="J326" s="11" t="s">
        <v>4909</v>
      </c>
      <c r="K326" s="12">
        <v>1</v>
      </c>
      <c r="L326" s="11" t="s">
        <v>3578</v>
      </c>
      <c r="M326" s="11" t="s">
        <v>4907</v>
      </c>
      <c r="N326" s="11" t="s">
        <v>251</v>
      </c>
      <c r="O326" s="12" t="s">
        <v>3932</v>
      </c>
      <c r="P326" s="12" t="s">
        <v>3804</v>
      </c>
      <c r="Q326" s="12" t="s">
        <v>4910</v>
      </c>
      <c r="R326" s="12" t="s">
        <v>3806</v>
      </c>
      <c r="S326" s="12"/>
      <c r="T326" s="12"/>
    </row>
    <row r="327" spans="1:20" ht="13.5" customHeight="1" x14ac:dyDescent="0.25">
      <c r="A327" s="11" t="s">
        <v>4911</v>
      </c>
      <c r="B327" s="11" t="s">
        <v>3579</v>
      </c>
      <c r="C327" s="11" t="s">
        <v>3853</v>
      </c>
      <c r="D327" s="11" t="s">
        <v>459</v>
      </c>
      <c r="E327" s="11" t="s">
        <v>4756</v>
      </c>
      <c r="F327" s="11" t="s">
        <v>3610</v>
      </c>
      <c r="G327" s="11" t="s">
        <v>3615</v>
      </c>
      <c r="H327" s="11" t="s">
        <v>4912</v>
      </c>
      <c r="I327" s="11" t="s">
        <v>3668</v>
      </c>
      <c r="J327" s="11" t="s">
        <v>4913</v>
      </c>
      <c r="K327" s="12">
        <v>1</v>
      </c>
      <c r="L327" s="11" t="s">
        <v>3579</v>
      </c>
      <c r="M327" s="11" t="s">
        <v>4911</v>
      </c>
      <c r="N327" s="11" t="s">
        <v>251</v>
      </c>
      <c r="O327" s="12" t="s">
        <v>3609</v>
      </c>
      <c r="P327" s="12" t="s">
        <v>3804</v>
      </c>
      <c r="Q327" s="12" t="s">
        <v>4914</v>
      </c>
      <c r="R327" s="12" t="s">
        <v>3798</v>
      </c>
      <c r="S327" s="12"/>
      <c r="T327" s="12"/>
    </row>
    <row r="328" spans="1:20" ht="13.5" customHeight="1" x14ac:dyDescent="0.25">
      <c r="A328" s="11" t="s">
        <v>4915</v>
      </c>
      <c r="B328" s="11" t="s">
        <v>3337</v>
      </c>
      <c r="C328" s="11" t="s">
        <v>3853</v>
      </c>
      <c r="D328" s="11" t="s">
        <v>3841</v>
      </c>
      <c r="E328" s="11" t="s">
        <v>4803</v>
      </c>
      <c r="F328" s="11" t="s">
        <v>3618</v>
      </c>
      <c r="G328" s="11" t="s">
        <v>3661</v>
      </c>
      <c r="H328" s="11" t="s">
        <v>3888</v>
      </c>
      <c r="I328" s="11" t="s">
        <v>3649</v>
      </c>
      <c r="J328" s="11" t="s">
        <v>4916</v>
      </c>
      <c r="K328" s="12">
        <v>1</v>
      </c>
      <c r="L328" s="11" t="s">
        <v>3337</v>
      </c>
      <c r="M328" s="11" t="s">
        <v>4915</v>
      </c>
      <c r="N328" s="11" t="s">
        <v>251</v>
      </c>
      <c r="O328" s="12" t="s">
        <v>3932</v>
      </c>
      <c r="P328" s="12" t="s">
        <v>3814</v>
      </c>
      <c r="Q328" s="12"/>
      <c r="R328" s="12" t="s">
        <v>3806</v>
      </c>
      <c r="S328" s="12"/>
      <c r="T328" s="12"/>
    </row>
    <row r="329" spans="1:20" ht="13.5" customHeight="1" x14ac:dyDescent="0.25">
      <c r="A329" s="11" t="s">
        <v>4917</v>
      </c>
      <c r="B329" s="11" t="s">
        <v>3339</v>
      </c>
      <c r="C329" s="11" t="s">
        <v>3853</v>
      </c>
      <c r="D329" s="11" t="s">
        <v>3841</v>
      </c>
      <c r="E329" s="11" t="s">
        <v>4746</v>
      </c>
      <c r="F329" s="11" t="s">
        <v>3610</v>
      </c>
      <c r="G329" s="11" t="s">
        <v>3661</v>
      </c>
      <c r="H329" s="11" t="s">
        <v>3812</v>
      </c>
      <c r="I329" s="11" t="s">
        <v>3670</v>
      </c>
      <c r="J329" s="11" t="s">
        <v>4918</v>
      </c>
      <c r="K329" s="12">
        <v>1</v>
      </c>
      <c r="L329" s="11" t="s">
        <v>3339</v>
      </c>
      <c r="M329" s="11" t="s">
        <v>4917</v>
      </c>
      <c r="N329" s="11" t="s">
        <v>251</v>
      </c>
      <c r="O329" s="12" t="s">
        <v>3623</v>
      </c>
      <c r="P329" s="12" t="s">
        <v>3814</v>
      </c>
      <c r="Q329" s="12"/>
      <c r="R329" s="12" t="s">
        <v>3798</v>
      </c>
      <c r="S329" s="12"/>
      <c r="T329" s="12"/>
    </row>
    <row r="330" spans="1:20" ht="13.5" customHeight="1" x14ac:dyDescent="0.25">
      <c r="A330" s="11" t="s">
        <v>4919</v>
      </c>
      <c r="B330" s="11" t="s">
        <v>3521</v>
      </c>
      <c r="C330" s="11" t="s">
        <v>3853</v>
      </c>
      <c r="D330" s="11" t="s">
        <v>3847</v>
      </c>
      <c r="E330" s="11" t="s">
        <v>4756</v>
      </c>
      <c r="F330" s="11" t="s">
        <v>3610</v>
      </c>
      <c r="G330" s="11" t="s">
        <v>3615</v>
      </c>
      <c r="H330" s="11" t="s">
        <v>4920</v>
      </c>
      <c r="I330" s="11" t="s">
        <v>3668</v>
      </c>
      <c r="J330" s="11" t="s">
        <v>4921</v>
      </c>
      <c r="K330" s="12">
        <v>1</v>
      </c>
      <c r="L330" s="11" t="s">
        <v>3521</v>
      </c>
      <c r="M330" s="11" t="s">
        <v>4919</v>
      </c>
      <c r="N330" s="11" t="s">
        <v>251</v>
      </c>
      <c r="O330" s="12" t="s">
        <v>3609</v>
      </c>
      <c r="P330" s="12" t="s">
        <v>3804</v>
      </c>
      <c r="Q330" s="12" t="s">
        <v>4922</v>
      </c>
      <c r="R330" s="12" t="s">
        <v>3798</v>
      </c>
      <c r="S330" s="12"/>
      <c r="T330" s="12"/>
    </row>
    <row r="331" spans="1:20" ht="13.5" customHeight="1" x14ac:dyDescent="0.25">
      <c r="A331" s="11" t="s">
        <v>4923</v>
      </c>
      <c r="B331" s="11" t="s">
        <v>3523</v>
      </c>
      <c r="C331" s="11" t="s">
        <v>3853</v>
      </c>
      <c r="D331" s="11" t="s">
        <v>4731</v>
      </c>
      <c r="E331" s="11" t="s">
        <v>4746</v>
      </c>
      <c r="F331" s="11" t="s">
        <v>3618</v>
      </c>
      <c r="G331" s="11" t="s">
        <v>3645</v>
      </c>
      <c r="H331" s="11" t="s">
        <v>4924</v>
      </c>
      <c r="I331" s="11" t="s">
        <v>3678</v>
      </c>
      <c r="J331" s="11" t="s">
        <v>4925</v>
      </c>
      <c r="K331" s="12">
        <v>1</v>
      </c>
      <c r="L331" s="11" t="s">
        <v>3523</v>
      </c>
      <c r="M331" s="11" t="s">
        <v>4923</v>
      </c>
      <c r="N331" s="11" t="s">
        <v>251</v>
      </c>
      <c r="O331" s="12" t="s">
        <v>3623</v>
      </c>
      <c r="P331" s="12" t="s">
        <v>3804</v>
      </c>
      <c r="Q331" s="12" t="s">
        <v>4926</v>
      </c>
      <c r="R331" s="12" t="s">
        <v>3798</v>
      </c>
      <c r="S331" s="12"/>
      <c r="T331" s="12"/>
    </row>
    <row r="332" spans="1:20" ht="13.5" customHeight="1" x14ac:dyDescent="0.25">
      <c r="A332" s="11" t="s">
        <v>4927</v>
      </c>
      <c r="B332" s="11" t="s">
        <v>3525</v>
      </c>
      <c r="C332" s="11" t="s">
        <v>3853</v>
      </c>
      <c r="D332" s="11" t="s">
        <v>405</v>
      </c>
      <c r="E332" s="11" t="s">
        <v>4852</v>
      </c>
      <c r="F332" s="11" t="s">
        <v>3610</v>
      </c>
      <c r="G332" s="11" t="s">
        <v>3869</v>
      </c>
      <c r="H332" s="11" t="s">
        <v>3812</v>
      </c>
      <c r="I332" s="11" t="s">
        <v>3678</v>
      </c>
      <c r="J332" s="11" t="s">
        <v>4928</v>
      </c>
      <c r="K332" s="12">
        <v>1</v>
      </c>
      <c r="L332" s="11" t="s">
        <v>3525</v>
      </c>
      <c r="M332" s="11" t="s">
        <v>4927</v>
      </c>
      <c r="N332" s="11" t="s">
        <v>251</v>
      </c>
      <c r="O332" s="12" t="s">
        <v>3613</v>
      </c>
      <c r="P332" s="12" t="s">
        <v>3814</v>
      </c>
      <c r="Q332" s="12"/>
      <c r="R332" s="12" t="s">
        <v>3798</v>
      </c>
      <c r="S332" s="12"/>
      <c r="T332" s="12"/>
    </row>
    <row r="333" spans="1:20" ht="13.5" customHeight="1" x14ac:dyDescent="0.25">
      <c r="A333" s="11" t="s">
        <v>4929</v>
      </c>
      <c r="B333" s="11" t="s">
        <v>3527</v>
      </c>
      <c r="C333" s="11" t="s">
        <v>3853</v>
      </c>
      <c r="D333" s="11" t="s">
        <v>405</v>
      </c>
      <c r="E333" s="11" t="s">
        <v>4766</v>
      </c>
      <c r="F333" s="11" t="s">
        <v>3614</v>
      </c>
      <c r="G333" s="11" t="s">
        <v>3651</v>
      </c>
      <c r="H333" s="11" t="s">
        <v>4930</v>
      </c>
      <c r="I333" s="11" t="s">
        <v>3649</v>
      </c>
      <c r="J333" s="11" t="s">
        <v>4931</v>
      </c>
      <c r="K333" s="12">
        <v>1</v>
      </c>
      <c r="L333" s="11" t="s">
        <v>3527</v>
      </c>
      <c r="M333" s="11" t="s">
        <v>4929</v>
      </c>
      <c r="N333" s="11" t="s">
        <v>251</v>
      </c>
      <c r="O333" s="12" t="s">
        <v>3605</v>
      </c>
      <c r="P333" s="12" t="s">
        <v>3804</v>
      </c>
      <c r="Q333" s="12" t="s">
        <v>4932</v>
      </c>
      <c r="R333" s="12" t="s">
        <v>3806</v>
      </c>
      <c r="S333" s="12"/>
      <c r="T333" s="12"/>
    </row>
    <row r="334" spans="1:20" ht="13.5" customHeight="1" x14ac:dyDescent="0.25">
      <c r="A334" s="11" t="s">
        <v>4933</v>
      </c>
      <c r="B334" s="11" t="s">
        <v>3537</v>
      </c>
      <c r="C334" s="11" t="s">
        <v>4076</v>
      </c>
      <c r="D334" s="11" t="s">
        <v>3800</v>
      </c>
      <c r="E334" s="11" t="s">
        <v>4756</v>
      </c>
      <c r="F334" s="11" t="s">
        <v>3610</v>
      </c>
      <c r="G334" s="11" t="s">
        <v>3645</v>
      </c>
      <c r="H334" s="11" t="s">
        <v>3795</v>
      </c>
      <c r="I334" s="11" t="s">
        <v>3670</v>
      </c>
      <c r="J334" s="11" t="s">
        <v>4934</v>
      </c>
      <c r="K334" s="12">
        <v>1</v>
      </c>
      <c r="L334" s="11" t="s">
        <v>3537</v>
      </c>
      <c r="M334" s="11" t="s">
        <v>4933</v>
      </c>
      <c r="N334" s="11" t="s">
        <v>251</v>
      </c>
      <c r="O334" s="12" t="s">
        <v>3609</v>
      </c>
      <c r="P334" s="12" t="s">
        <v>3797</v>
      </c>
      <c r="Q334" s="12"/>
      <c r="R334" s="12" t="s">
        <v>3798</v>
      </c>
      <c r="S334" s="12"/>
      <c r="T334" s="12"/>
    </row>
    <row r="335" spans="1:20" ht="13.5" customHeight="1" x14ac:dyDescent="0.25">
      <c r="A335" s="11" t="s">
        <v>4935</v>
      </c>
      <c r="B335" s="11" t="s">
        <v>3413</v>
      </c>
      <c r="C335" s="11" t="s">
        <v>4076</v>
      </c>
      <c r="D335" s="11" t="s">
        <v>4119</v>
      </c>
      <c r="E335" s="11" t="s">
        <v>4766</v>
      </c>
      <c r="F335" s="11" t="s">
        <v>3610</v>
      </c>
      <c r="G335" s="11" t="s">
        <v>3661</v>
      </c>
      <c r="H335" s="11" t="s">
        <v>3812</v>
      </c>
      <c r="I335" s="11" t="s">
        <v>3668</v>
      </c>
      <c r="J335" s="11" t="s">
        <v>4936</v>
      </c>
      <c r="K335" s="12">
        <v>1</v>
      </c>
      <c r="L335" s="11" t="s">
        <v>3413</v>
      </c>
      <c r="M335" s="11" t="s">
        <v>4935</v>
      </c>
      <c r="N335" s="11" t="s">
        <v>251</v>
      </c>
      <c r="O335" s="12" t="s">
        <v>3605</v>
      </c>
      <c r="P335" s="12" t="s">
        <v>3814</v>
      </c>
      <c r="Q335" s="12"/>
      <c r="R335" s="12" t="s">
        <v>3798</v>
      </c>
      <c r="S335" s="12"/>
      <c r="T335" s="12"/>
    </row>
    <row r="336" spans="1:20" ht="13.5" customHeight="1" x14ac:dyDescent="0.25">
      <c r="A336" s="11" t="s">
        <v>4937</v>
      </c>
      <c r="B336" s="11" t="s">
        <v>3512</v>
      </c>
      <c r="C336" s="11" t="s">
        <v>4076</v>
      </c>
      <c r="D336" s="11" t="s">
        <v>3847</v>
      </c>
      <c r="E336" s="11" t="s">
        <v>4766</v>
      </c>
      <c r="F336" s="11" t="s">
        <v>3610</v>
      </c>
      <c r="G336" s="11" t="s">
        <v>3629</v>
      </c>
      <c r="H336" s="11" t="s">
        <v>3812</v>
      </c>
      <c r="I336" s="11" t="s">
        <v>3678</v>
      </c>
      <c r="J336" s="11" t="s">
        <v>4938</v>
      </c>
      <c r="K336" s="12">
        <v>1</v>
      </c>
      <c r="L336" s="11" t="s">
        <v>3512</v>
      </c>
      <c r="M336" s="11" t="s">
        <v>4937</v>
      </c>
      <c r="N336" s="11" t="s">
        <v>251</v>
      </c>
      <c r="O336" s="12" t="s">
        <v>3605</v>
      </c>
      <c r="P336" s="12" t="s">
        <v>3814</v>
      </c>
      <c r="Q336" s="12"/>
      <c r="R336" s="12" t="s">
        <v>3798</v>
      </c>
      <c r="S336" s="12"/>
      <c r="T336" s="12"/>
    </row>
    <row r="337" spans="1:20" ht="13.5" customHeight="1" x14ac:dyDescent="0.25">
      <c r="A337" s="11" t="s">
        <v>4939</v>
      </c>
      <c r="B337" s="11" t="s">
        <v>3515</v>
      </c>
      <c r="C337" s="11" t="s">
        <v>4076</v>
      </c>
      <c r="D337" s="11" t="s">
        <v>4731</v>
      </c>
      <c r="E337" s="11" t="s">
        <v>4766</v>
      </c>
      <c r="F337" s="11" t="s">
        <v>3610</v>
      </c>
      <c r="G337" s="11" t="s">
        <v>3615</v>
      </c>
      <c r="H337" s="11" t="s">
        <v>4789</v>
      </c>
      <c r="I337" s="11" t="s">
        <v>3649</v>
      </c>
      <c r="J337" s="11" t="s">
        <v>4940</v>
      </c>
      <c r="K337" s="12">
        <v>1</v>
      </c>
      <c r="L337" s="11" t="s">
        <v>3515</v>
      </c>
      <c r="M337" s="11" t="s">
        <v>4939</v>
      </c>
      <c r="N337" s="11" t="s">
        <v>251</v>
      </c>
      <c r="O337" s="12" t="s">
        <v>3605</v>
      </c>
      <c r="P337" s="12" t="s">
        <v>3804</v>
      </c>
      <c r="Q337" s="12" t="s">
        <v>4791</v>
      </c>
      <c r="R337" s="12" t="s">
        <v>3806</v>
      </c>
      <c r="S337" s="12"/>
      <c r="T337" s="12"/>
    </row>
    <row r="338" spans="1:20" ht="13.5" customHeight="1" x14ac:dyDescent="0.25">
      <c r="A338" s="11" t="s">
        <v>4941</v>
      </c>
      <c r="B338" s="11" t="s">
        <v>3518</v>
      </c>
      <c r="C338" s="11" t="s">
        <v>4076</v>
      </c>
      <c r="D338" s="11" t="s">
        <v>405</v>
      </c>
      <c r="E338" s="11" t="s">
        <v>4756</v>
      </c>
      <c r="F338" s="11" t="s">
        <v>3610</v>
      </c>
      <c r="G338" s="11" t="s">
        <v>3615</v>
      </c>
      <c r="H338" s="11" t="s">
        <v>4793</v>
      </c>
      <c r="I338" s="11" t="s">
        <v>3670</v>
      </c>
      <c r="J338" s="11" t="s">
        <v>4942</v>
      </c>
      <c r="K338" s="12">
        <v>1</v>
      </c>
      <c r="L338" s="11" t="s">
        <v>3518</v>
      </c>
      <c r="M338" s="11" t="s">
        <v>4941</v>
      </c>
      <c r="N338" s="11" t="s">
        <v>251</v>
      </c>
      <c r="O338" s="12" t="s">
        <v>3609</v>
      </c>
      <c r="P338" s="12" t="s">
        <v>3804</v>
      </c>
      <c r="Q338" s="12" t="s">
        <v>4795</v>
      </c>
      <c r="R338" s="12" t="s">
        <v>3798</v>
      </c>
      <c r="S338" s="12"/>
      <c r="T338" s="12"/>
    </row>
    <row r="339" spans="1:20" ht="13.5" customHeight="1" x14ac:dyDescent="0.25">
      <c r="A339" s="11" t="s">
        <v>4943</v>
      </c>
      <c r="B339" s="11" t="s">
        <v>3420</v>
      </c>
      <c r="C339" s="11" t="s">
        <v>3793</v>
      </c>
      <c r="D339" s="11" t="s">
        <v>4087</v>
      </c>
      <c r="E339" s="11" t="s">
        <v>4944</v>
      </c>
      <c r="F339" s="11" t="s">
        <v>3610</v>
      </c>
      <c r="G339" s="11" t="s">
        <v>3643</v>
      </c>
      <c r="H339" s="11" t="s">
        <v>3808</v>
      </c>
      <c r="I339" s="11" t="s">
        <v>3670</v>
      </c>
      <c r="J339" s="11" t="s">
        <v>4945</v>
      </c>
      <c r="K339" s="12">
        <v>1</v>
      </c>
      <c r="L339" s="11" t="s">
        <v>3420</v>
      </c>
      <c r="M339" s="11" t="s">
        <v>4943</v>
      </c>
      <c r="N339" s="11" t="s">
        <v>270</v>
      </c>
      <c r="O339" s="12" t="s">
        <v>3630</v>
      </c>
      <c r="P339" s="12" t="s">
        <v>3810</v>
      </c>
      <c r="Q339" s="12"/>
      <c r="R339" s="12" t="s">
        <v>3798</v>
      </c>
      <c r="S339" s="12"/>
      <c r="T339" s="12"/>
    </row>
    <row r="340" spans="1:20" ht="13.5" customHeight="1" x14ac:dyDescent="0.25">
      <c r="A340" s="11" t="s">
        <v>4946</v>
      </c>
      <c r="B340" s="11" t="s">
        <v>3424</v>
      </c>
      <c r="C340" s="11" t="s">
        <v>3793</v>
      </c>
      <c r="D340" s="11" t="s">
        <v>4087</v>
      </c>
      <c r="E340" s="11" t="s">
        <v>4947</v>
      </c>
      <c r="F340" s="11" t="s">
        <v>3610</v>
      </c>
      <c r="G340" s="11" t="s">
        <v>3632</v>
      </c>
      <c r="H340" s="11" t="s">
        <v>3795</v>
      </c>
      <c r="I340" s="11" t="s">
        <v>3649</v>
      </c>
      <c r="J340" s="11" t="s">
        <v>4948</v>
      </c>
      <c r="K340" s="12">
        <v>1</v>
      </c>
      <c r="L340" s="11" t="s">
        <v>3424</v>
      </c>
      <c r="M340" s="11" t="s">
        <v>4946</v>
      </c>
      <c r="N340" s="11" t="s">
        <v>270</v>
      </c>
      <c r="O340" s="12" t="s">
        <v>3623</v>
      </c>
      <c r="P340" s="12" t="s">
        <v>3797</v>
      </c>
      <c r="Q340" s="12"/>
      <c r="R340" s="12" t="s">
        <v>3806</v>
      </c>
      <c r="S340" s="12"/>
      <c r="T340" s="12"/>
    </row>
    <row r="341" spans="1:20" ht="13.5" customHeight="1" x14ac:dyDescent="0.25">
      <c r="A341" s="11" t="s">
        <v>4949</v>
      </c>
      <c r="B341" s="11" t="s">
        <v>3442</v>
      </c>
      <c r="C341" s="11" t="s">
        <v>3793</v>
      </c>
      <c r="D341" s="11" t="s">
        <v>3831</v>
      </c>
      <c r="E341" s="11" t="s">
        <v>4950</v>
      </c>
      <c r="F341" s="11" t="s">
        <v>4951</v>
      </c>
      <c r="G341" s="11" t="s">
        <v>3643</v>
      </c>
      <c r="H341" s="11" t="s">
        <v>4952</v>
      </c>
      <c r="I341" s="11" t="s">
        <v>3624</v>
      </c>
      <c r="J341" s="11" t="s">
        <v>4953</v>
      </c>
      <c r="K341" s="12">
        <v>1</v>
      </c>
      <c r="L341" s="11" t="s">
        <v>3442</v>
      </c>
      <c r="M341" s="11" t="s">
        <v>4949</v>
      </c>
      <c r="N341" s="11" t="s">
        <v>270</v>
      </c>
      <c r="O341" s="12" t="s">
        <v>3617</v>
      </c>
      <c r="P341" s="12" t="s">
        <v>3804</v>
      </c>
      <c r="Q341" s="12" t="s">
        <v>4954</v>
      </c>
      <c r="R341" s="12" t="s">
        <v>3806</v>
      </c>
      <c r="S341" s="12"/>
      <c r="T341" s="12"/>
    </row>
    <row r="342" spans="1:20" ht="13.5" customHeight="1" x14ac:dyDescent="0.25">
      <c r="A342" s="11" t="s">
        <v>4955</v>
      </c>
      <c r="B342" s="11" t="s">
        <v>3581</v>
      </c>
      <c r="C342" s="11" t="s">
        <v>3793</v>
      </c>
      <c r="D342" s="11" t="s">
        <v>459</v>
      </c>
      <c r="E342" s="11" t="s">
        <v>4956</v>
      </c>
      <c r="F342" s="11" t="s">
        <v>3614</v>
      </c>
      <c r="G342" s="11" t="s">
        <v>3654</v>
      </c>
      <c r="H342" s="11" t="s">
        <v>4957</v>
      </c>
      <c r="I342" s="11" t="s">
        <v>3649</v>
      </c>
      <c r="J342" s="11" t="s">
        <v>4958</v>
      </c>
      <c r="K342" s="12">
        <v>1</v>
      </c>
      <c r="L342" s="11" t="s">
        <v>3581</v>
      </c>
      <c r="M342" s="11" t="s">
        <v>4955</v>
      </c>
      <c r="N342" s="11" t="s">
        <v>270</v>
      </c>
      <c r="O342" s="12" t="s">
        <v>3605</v>
      </c>
      <c r="P342" s="12" t="s">
        <v>3804</v>
      </c>
      <c r="Q342" s="12" t="s">
        <v>4959</v>
      </c>
      <c r="R342" s="12" t="s">
        <v>3806</v>
      </c>
      <c r="S342" s="12"/>
      <c r="T342" s="12"/>
    </row>
    <row r="343" spans="1:20" ht="13.5" customHeight="1" x14ac:dyDescent="0.25">
      <c r="A343" s="11" t="s">
        <v>4960</v>
      </c>
      <c r="B343" s="11" t="s">
        <v>3585</v>
      </c>
      <c r="C343" s="11" t="s">
        <v>3793</v>
      </c>
      <c r="D343" s="11" t="s">
        <v>459</v>
      </c>
      <c r="E343" s="11" t="s">
        <v>4956</v>
      </c>
      <c r="F343" s="11" t="s">
        <v>3610</v>
      </c>
      <c r="G343" s="11" t="s">
        <v>3661</v>
      </c>
      <c r="H343" s="11" t="s">
        <v>4961</v>
      </c>
      <c r="I343" s="11" t="s">
        <v>3668</v>
      </c>
      <c r="J343" s="11" t="s">
        <v>4962</v>
      </c>
      <c r="K343" s="12">
        <v>1</v>
      </c>
      <c r="L343" s="11" t="s">
        <v>3585</v>
      </c>
      <c r="M343" s="11" t="s">
        <v>4960</v>
      </c>
      <c r="N343" s="11" t="s">
        <v>270</v>
      </c>
      <c r="O343" s="12" t="s">
        <v>3605</v>
      </c>
      <c r="P343" s="12" t="s">
        <v>3804</v>
      </c>
      <c r="Q343" s="12" t="s">
        <v>4963</v>
      </c>
      <c r="R343" s="12" t="s">
        <v>3798</v>
      </c>
      <c r="S343" s="12"/>
      <c r="T343" s="12"/>
    </row>
    <row r="344" spans="1:20" ht="13.5" customHeight="1" x14ac:dyDescent="0.25">
      <c r="A344" s="11" t="s">
        <v>4964</v>
      </c>
      <c r="B344" s="11" t="s">
        <v>3445</v>
      </c>
      <c r="C344" s="11" t="s">
        <v>3793</v>
      </c>
      <c r="D344" s="11" t="s">
        <v>4119</v>
      </c>
      <c r="E344" s="11" t="s">
        <v>4956</v>
      </c>
      <c r="F344" s="11" t="s">
        <v>3610</v>
      </c>
      <c r="G344" s="11" t="s">
        <v>3661</v>
      </c>
      <c r="H344" s="11" t="s">
        <v>3812</v>
      </c>
      <c r="I344" s="11" t="s">
        <v>3668</v>
      </c>
      <c r="J344" s="11" t="s">
        <v>4965</v>
      </c>
      <c r="K344" s="12">
        <v>1</v>
      </c>
      <c r="L344" s="11" t="s">
        <v>3445</v>
      </c>
      <c r="M344" s="11" t="s">
        <v>4964</v>
      </c>
      <c r="N344" s="11" t="s">
        <v>270</v>
      </c>
      <c r="O344" s="12" t="s">
        <v>3605</v>
      </c>
      <c r="P344" s="12" t="s">
        <v>3814</v>
      </c>
      <c r="Q344" s="12"/>
      <c r="R344" s="12" t="s">
        <v>3798</v>
      </c>
      <c r="S344" s="12"/>
      <c r="T344" s="12"/>
    </row>
    <row r="345" spans="1:20" ht="13.5" customHeight="1" x14ac:dyDescent="0.25">
      <c r="A345" s="11" t="s">
        <v>4966</v>
      </c>
      <c r="B345" s="11" t="s">
        <v>3450</v>
      </c>
      <c r="C345" s="11" t="s">
        <v>3793</v>
      </c>
      <c r="D345" s="11" t="s">
        <v>4119</v>
      </c>
      <c r="E345" s="11" t="s">
        <v>4956</v>
      </c>
      <c r="F345" s="11" t="s">
        <v>3610</v>
      </c>
      <c r="G345" s="11" t="s">
        <v>3661</v>
      </c>
      <c r="H345" s="11" t="s">
        <v>3812</v>
      </c>
      <c r="I345" s="11" t="s">
        <v>3668</v>
      </c>
      <c r="J345" s="11" t="s">
        <v>4967</v>
      </c>
      <c r="K345" s="12">
        <v>1</v>
      </c>
      <c r="L345" s="11" t="s">
        <v>3450</v>
      </c>
      <c r="M345" s="11" t="s">
        <v>4966</v>
      </c>
      <c r="N345" s="11" t="s">
        <v>270</v>
      </c>
      <c r="O345" s="12" t="s">
        <v>3605</v>
      </c>
      <c r="P345" s="12" t="s">
        <v>3814</v>
      </c>
      <c r="Q345" s="12"/>
      <c r="R345" s="12" t="s">
        <v>3798</v>
      </c>
      <c r="S345" s="12"/>
      <c r="T345" s="12"/>
    </row>
    <row r="346" spans="1:20" ht="13.5" customHeight="1" x14ac:dyDescent="0.25">
      <c r="A346" s="11" t="s">
        <v>4968</v>
      </c>
      <c r="B346" s="11" t="s">
        <v>3454</v>
      </c>
      <c r="C346" s="11" t="s">
        <v>3793</v>
      </c>
      <c r="D346" s="11" t="s">
        <v>4119</v>
      </c>
      <c r="E346" s="11" t="s">
        <v>4956</v>
      </c>
      <c r="F346" s="11" t="s">
        <v>3610</v>
      </c>
      <c r="G346" s="11" t="s">
        <v>3661</v>
      </c>
      <c r="H346" s="11" t="s">
        <v>3812</v>
      </c>
      <c r="I346" s="11" t="s">
        <v>3668</v>
      </c>
      <c r="J346" s="11" t="s">
        <v>4969</v>
      </c>
      <c r="K346" s="12">
        <v>1</v>
      </c>
      <c r="L346" s="11" t="s">
        <v>3454</v>
      </c>
      <c r="M346" s="11" t="s">
        <v>4968</v>
      </c>
      <c r="N346" s="11" t="s">
        <v>270</v>
      </c>
      <c r="O346" s="12" t="s">
        <v>3605</v>
      </c>
      <c r="P346" s="12" t="s">
        <v>3814</v>
      </c>
      <c r="Q346" s="12"/>
      <c r="R346" s="12" t="s">
        <v>3798</v>
      </c>
      <c r="S346" s="12"/>
      <c r="T346" s="12"/>
    </row>
    <row r="347" spans="1:20" ht="13.5" customHeight="1" x14ac:dyDescent="0.25">
      <c r="A347" s="11" t="s">
        <v>4970</v>
      </c>
      <c r="B347" s="11" t="s">
        <v>3458</v>
      </c>
      <c r="C347" s="11" t="s">
        <v>3793</v>
      </c>
      <c r="D347" s="11" t="s">
        <v>4119</v>
      </c>
      <c r="E347" s="11" t="s">
        <v>4956</v>
      </c>
      <c r="F347" s="11" t="s">
        <v>3610</v>
      </c>
      <c r="G347" s="11" t="s">
        <v>3661</v>
      </c>
      <c r="H347" s="11" t="s">
        <v>3812</v>
      </c>
      <c r="I347" s="11" t="s">
        <v>3668</v>
      </c>
      <c r="J347" s="11" t="s">
        <v>4971</v>
      </c>
      <c r="K347" s="12">
        <v>1</v>
      </c>
      <c r="L347" s="11" t="s">
        <v>3458</v>
      </c>
      <c r="M347" s="11" t="s">
        <v>4970</v>
      </c>
      <c r="N347" s="11" t="s">
        <v>270</v>
      </c>
      <c r="O347" s="12" t="s">
        <v>3605</v>
      </c>
      <c r="P347" s="12" t="s">
        <v>3814</v>
      </c>
      <c r="Q347" s="12"/>
      <c r="R347" s="12" t="s">
        <v>3798</v>
      </c>
      <c r="S347" s="12"/>
      <c r="T347" s="12"/>
    </row>
    <row r="348" spans="1:20" ht="13.5" customHeight="1" x14ac:dyDescent="0.25">
      <c r="A348" s="11" t="s">
        <v>4972</v>
      </c>
      <c r="B348" s="11" t="s">
        <v>3529</v>
      </c>
      <c r="C348" s="11" t="s">
        <v>3793</v>
      </c>
      <c r="D348" s="11" t="s">
        <v>405</v>
      </c>
      <c r="E348" s="11" t="s">
        <v>4956</v>
      </c>
      <c r="F348" s="11" t="s">
        <v>3610</v>
      </c>
      <c r="G348" s="11" t="s">
        <v>3615</v>
      </c>
      <c r="H348" s="11" t="s">
        <v>3812</v>
      </c>
      <c r="I348" s="11" t="s">
        <v>3649</v>
      </c>
      <c r="J348" s="11" t="s">
        <v>4973</v>
      </c>
      <c r="K348" s="12">
        <v>1</v>
      </c>
      <c r="L348" s="11" t="s">
        <v>3529</v>
      </c>
      <c r="M348" s="11" t="s">
        <v>4972</v>
      </c>
      <c r="N348" s="11" t="s">
        <v>270</v>
      </c>
      <c r="O348" s="12" t="s">
        <v>3605</v>
      </c>
      <c r="P348" s="12" t="s">
        <v>3814</v>
      </c>
      <c r="Q348" s="12"/>
      <c r="R348" s="12" t="s">
        <v>3806</v>
      </c>
      <c r="S348" s="12"/>
      <c r="T348" s="12"/>
    </row>
    <row r="349" spans="1:20" ht="13.5" customHeight="1" x14ac:dyDescent="0.25">
      <c r="A349" s="11" t="s">
        <v>4974</v>
      </c>
      <c r="B349" s="11" t="s">
        <v>3530</v>
      </c>
      <c r="C349" s="11" t="s">
        <v>3793</v>
      </c>
      <c r="D349" s="11" t="s">
        <v>405</v>
      </c>
      <c r="E349" s="11" t="s">
        <v>4975</v>
      </c>
      <c r="F349" s="11" t="s">
        <v>3608</v>
      </c>
      <c r="G349" s="11" t="s">
        <v>3654</v>
      </c>
      <c r="H349" s="11" t="s">
        <v>4976</v>
      </c>
      <c r="I349" s="11" t="s">
        <v>3628</v>
      </c>
      <c r="J349" s="11" t="s">
        <v>4977</v>
      </c>
      <c r="K349" s="12">
        <v>1</v>
      </c>
      <c r="L349" s="11" t="s">
        <v>3530</v>
      </c>
      <c r="M349" s="11" t="s">
        <v>4974</v>
      </c>
      <c r="N349" s="11" t="s">
        <v>270</v>
      </c>
      <c r="O349" s="12" t="s">
        <v>3613</v>
      </c>
      <c r="P349" s="12" t="s">
        <v>3804</v>
      </c>
      <c r="Q349" s="12" t="s">
        <v>4978</v>
      </c>
      <c r="R349" s="12" t="s">
        <v>3806</v>
      </c>
      <c r="S349" s="12"/>
      <c r="T349" s="12"/>
    </row>
    <row r="350" spans="1:20" ht="13.5" customHeight="1" x14ac:dyDescent="0.25">
      <c r="A350" s="11" t="s">
        <v>4979</v>
      </c>
      <c r="B350" s="11" t="s">
        <v>3532</v>
      </c>
      <c r="C350" s="11" t="s">
        <v>3793</v>
      </c>
      <c r="D350" s="11" t="s">
        <v>405</v>
      </c>
      <c r="E350" s="11" t="s">
        <v>4975</v>
      </c>
      <c r="F350" s="11" t="s">
        <v>3610</v>
      </c>
      <c r="G350" s="11" t="s">
        <v>3661</v>
      </c>
      <c r="H350" s="11" t="s">
        <v>3812</v>
      </c>
      <c r="I350" s="11" t="s">
        <v>3670</v>
      </c>
      <c r="J350" s="11" t="s">
        <v>4980</v>
      </c>
      <c r="K350" s="12">
        <v>1</v>
      </c>
      <c r="L350" s="11" t="s">
        <v>3532</v>
      </c>
      <c r="M350" s="11" t="s">
        <v>4979</v>
      </c>
      <c r="N350" s="11" t="s">
        <v>270</v>
      </c>
      <c r="O350" s="12" t="s">
        <v>3613</v>
      </c>
      <c r="P350" s="12" t="s">
        <v>3814</v>
      </c>
      <c r="Q350" s="12"/>
      <c r="R350" s="12" t="s">
        <v>3798</v>
      </c>
      <c r="S350" s="12"/>
      <c r="T350" s="12"/>
    </row>
    <row r="351" spans="1:20" ht="13.5" customHeight="1" x14ac:dyDescent="0.25">
      <c r="A351" s="11" t="s">
        <v>4981</v>
      </c>
      <c r="B351" s="11" t="s">
        <v>3416</v>
      </c>
      <c r="C351" s="11" t="s">
        <v>3853</v>
      </c>
      <c r="D351" s="11" t="s">
        <v>4130</v>
      </c>
      <c r="E351" s="11" t="s">
        <v>4956</v>
      </c>
      <c r="F351" s="11" t="s">
        <v>3610</v>
      </c>
      <c r="G351" s="11" t="s">
        <v>3643</v>
      </c>
      <c r="H351" s="11" t="s">
        <v>4982</v>
      </c>
      <c r="I351" s="11" t="s">
        <v>3670</v>
      </c>
      <c r="J351" s="11" t="s">
        <v>4983</v>
      </c>
      <c r="K351" s="12">
        <v>1</v>
      </c>
      <c r="L351" s="11" t="s">
        <v>3416</v>
      </c>
      <c r="M351" s="11" t="s">
        <v>4981</v>
      </c>
      <c r="N351" s="11" t="s">
        <v>270</v>
      </c>
      <c r="O351" s="12" t="s">
        <v>3605</v>
      </c>
      <c r="P351" s="12" t="s">
        <v>3804</v>
      </c>
      <c r="Q351" s="12" t="s">
        <v>4984</v>
      </c>
      <c r="R351" s="12" t="s">
        <v>3798</v>
      </c>
      <c r="S351" s="12"/>
      <c r="T351" s="12"/>
    </row>
    <row r="352" spans="1:20" ht="13.5" customHeight="1" x14ac:dyDescent="0.25">
      <c r="A352" s="11" t="s">
        <v>4985</v>
      </c>
      <c r="B352" s="11" t="s">
        <v>3427</v>
      </c>
      <c r="C352" s="11" t="s">
        <v>3853</v>
      </c>
      <c r="D352" s="11" t="s">
        <v>3880</v>
      </c>
      <c r="E352" s="11" t="s">
        <v>4947</v>
      </c>
      <c r="F352" s="11" t="s">
        <v>3610</v>
      </c>
      <c r="G352" s="11" t="s">
        <v>3635</v>
      </c>
      <c r="H352" s="11" t="s">
        <v>3812</v>
      </c>
      <c r="I352" s="11" t="s">
        <v>3668</v>
      </c>
      <c r="J352" s="11" t="s">
        <v>4986</v>
      </c>
      <c r="K352" s="12">
        <v>1</v>
      </c>
      <c r="L352" s="11" t="s">
        <v>3427</v>
      </c>
      <c r="M352" s="11" t="s">
        <v>4985</v>
      </c>
      <c r="N352" s="11" t="s">
        <v>270</v>
      </c>
      <c r="O352" s="12" t="s">
        <v>3623</v>
      </c>
      <c r="P352" s="12" t="s">
        <v>3814</v>
      </c>
      <c r="Q352" s="12"/>
      <c r="R352" s="12" t="s">
        <v>3798</v>
      </c>
      <c r="S352" s="12"/>
      <c r="T352" s="12"/>
    </row>
    <row r="353" spans="1:20" ht="13.5" customHeight="1" x14ac:dyDescent="0.25">
      <c r="A353" s="11" t="s">
        <v>4987</v>
      </c>
      <c r="B353" s="11" t="s">
        <v>3429</v>
      </c>
      <c r="C353" s="11" t="s">
        <v>3853</v>
      </c>
      <c r="D353" s="11" t="s">
        <v>3880</v>
      </c>
      <c r="E353" s="11" t="s">
        <v>4950</v>
      </c>
      <c r="F353" s="11" t="s">
        <v>3610</v>
      </c>
      <c r="G353" s="11" t="s">
        <v>3619</v>
      </c>
      <c r="H353" s="11" t="s">
        <v>4988</v>
      </c>
      <c r="I353" s="11" t="s">
        <v>3649</v>
      </c>
      <c r="J353" s="11" t="s">
        <v>4989</v>
      </c>
      <c r="K353" s="12">
        <v>1</v>
      </c>
      <c r="L353" s="11" t="s">
        <v>3429</v>
      </c>
      <c r="M353" s="11" t="s">
        <v>4987</v>
      </c>
      <c r="N353" s="11" t="s">
        <v>270</v>
      </c>
      <c r="O353" s="12" t="s">
        <v>3617</v>
      </c>
      <c r="P353" s="12" t="s">
        <v>3804</v>
      </c>
      <c r="Q353" s="12" t="s">
        <v>4990</v>
      </c>
      <c r="R353" s="12" t="s">
        <v>3806</v>
      </c>
      <c r="S353" s="12"/>
      <c r="T353" s="12"/>
    </row>
    <row r="354" spans="1:20" ht="13.5" customHeight="1" x14ac:dyDescent="0.25">
      <c r="A354" s="11" t="s">
        <v>4991</v>
      </c>
      <c r="B354" s="11" t="s">
        <v>3556</v>
      </c>
      <c r="C354" s="11" t="s">
        <v>3853</v>
      </c>
      <c r="D354" s="11" t="s">
        <v>3800</v>
      </c>
      <c r="E354" s="11" t="s">
        <v>4992</v>
      </c>
      <c r="F354" s="11" t="s">
        <v>3610</v>
      </c>
      <c r="G354" s="11" t="s">
        <v>3619</v>
      </c>
      <c r="H354" s="11" t="s">
        <v>4993</v>
      </c>
      <c r="I354" s="11" t="s">
        <v>3649</v>
      </c>
      <c r="J354" s="11" t="s">
        <v>4994</v>
      </c>
      <c r="K354" s="12">
        <v>1</v>
      </c>
      <c r="L354" s="11" t="s">
        <v>3556</v>
      </c>
      <c r="M354" s="11" t="s">
        <v>4991</v>
      </c>
      <c r="N354" s="11" t="s">
        <v>270</v>
      </c>
      <c r="O354" s="12" t="s">
        <v>3609</v>
      </c>
      <c r="P354" s="12" t="s">
        <v>3804</v>
      </c>
      <c r="Q354" s="12" t="s">
        <v>4995</v>
      </c>
      <c r="R354" s="12" t="s">
        <v>3806</v>
      </c>
      <c r="S354" s="12"/>
      <c r="T354" s="12"/>
    </row>
    <row r="355" spans="1:20" ht="13.5" customHeight="1" x14ac:dyDescent="0.25">
      <c r="A355" s="11" t="s">
        <v>4996</v>
      </c>
      <c r="B355" s="11" t="s">
        <v>3557</v>
      </c>
      <c r="C355" s="11" t="s">
        <v>3853</v>
      </c>
      <c r="D355" s="11" t="s">
        <v>3800</v>
      </c>
      <c r="E355" s="11" t="s">
        <v>4956</v>
      </c>
      <c r="F355" s="11" t="s">
        <v>3610</v>
      </c>
      <c r="G355" s="11" t="s">
        <v>3643</v>
      </c>
      <c r="H355" s="11" t="s">
        <v>4997</v>
      </c>
      <c r="I355" s="11" t="s">
        <v>3649</v>
      </c>
      <c r="J355" s="11" t="s">
        <v>4998</v>
      </c>
      <c r="K355" s="12">
        <v>1</v>
      </c>
      <c r="L355" s="11" t="s">
        <v>3557</v>
      </c>
      <c r="M355" s="11" t="s">
        <v>4996</v>
      </c>
      <c r="N355" s="11" t="s">
        <v>270</v>
      </c>
      <c r="O355" s="12" t="s">
        <v>3605</v>
      </c>
      <c r="P355" s="12" t="s">
        <v>3804</v>
      </c>
      <c r="Q355" s="12" t="s">
        <v>4999</v>
      </c>
      <c r="R355" s="12" t="s">
        <v>3806</v>
      </c>
      <c r="S355" s="12"/>
      <c r="T355" s="12"/>
    </row>
    <row r="356" spans="1:20" ht="13.5" customHeight="1" x14ac:dyDescent="0.25">
      <c r="A356" s="11" t="s">
        <v>5000</v>
      </c>
      <c r="B356" s="11" t="s">
        <v>3558</v>
      </c>
      <c r="C356" s="11" t="s">
        <v>3853</v>
      </c>
      <c r="D356" s="11" t="s">
        <v>3800</v>
      </c>
      <c r="E356" s="11" t="s">
        <v>4975</v>
      </c>
      <c r="F356" s="11" t="s">
        <v>3610</v>
      </c>
      <c r="G356" s="11" t="s">
        <v>3869</v>
      </c>
      <c r="H356" s="11" t="s">
        <v>5001</v>
      </c>
      <c r="I356" s="11" t="s">
        <v>3678</v>
      </c>
      <c r="J356" s="11" t="s">
        <v>5002</v>
      </c>
      <c r="K356" s="12">
        <v>1</v>
      </c>
      <c r="L356" s="11" t="s">
        <v>3558</v>
      </c>
      <c r="M356" s="11" t="s">
        <v>5000</v>
      </c>
      <c r="N356" s="11" t="s">
        <v>270</v>
      </c>
      <c r="O356" s="12" t="s">
        <v>3613</v>
      </c>
      <c r="P356" s="12" t="s">
        <v>3804</v>
      </c>
      <c r="Q356" s="12" t="s">
        <v>5003</v>
      </c>
      <c r="R356" s="12" t="s">
        <v>3798</v>
      </c>
      <c r="S356" s="12"/>
      <c r="T356" s="12"/>
    </row>
    <row r="357" spans="1:20" ht="13.5" customHeight="1" x14ac:dyDescent="0.25">
      <c r="A357" s="11" t="s">
        <v>5004</v>
      </c>
      <c r="B357" s="11" t="s">
        <v>3432</v>
      </c>
      <c r="C357" s="11" t="s">
        <v>3853</v>
      </c>
      <c r="D357" s="11" t="s">
        <v>3928</v>
      </c>
      <c r="E357" s="11" t="s">
        <v>4950</v>
      </c>
      <c r="F357" s="11" t="s">
        <v>3610</v>
      </c>
      <c r="G357" s="11" t="s">
        <v>3661</v>
      </c>
      <c r="H357" s="11" t="s">
        <v>3812</v>
      </c>
      <c r="I357" s="11" t="s">
        <v>3670</v>
      </c>
      <c r="J357" s="11" t="s">
        <v>5005</v>
      </c>
      <c r="K357" s="12">
        <v>1</v>
      </c>
      <c r="L357" s="11" t="s">
        <v>3432</v>
      </c>
      <c r="M357" s="11" t="s">
        <v>5004</v>
      </c>
      <c r="N357" s="11" t="s">
        <v>270</v>
      </c>
      <c r="O357" s="12" t="s">
        <v>3617</v>
      </c>
      <c r="P357" s="12" t="s">
        <v>3814</v>
      </c>
      <c r="Q357" s="12"/>
      <c r="R357" s="12" t="s">
        <v>3798</v>
      </c>
      <c r="S357" s="12"/>
      <c r="T357" s="12"/>
    </row>
    <row r="358" spans="1:20" ht="13.5" customHeight="1" x14ac:dyDescent="0.25">
      <c r="A358" s="11" t="s">
        <v>5006</v>
      </c>
      <c r="B358" s="11" t="s">
        <v>3435</v>
      </c>
      <c r="C358" s="11" t="s">
        <v>3853</v>
      </c>
      <c r="D358" s="11" t="s">
        <v>3928</v>
      </c>
      <c r="E358" s="11" t="s">
        <v>5007</v>
      </c>
      <c r="F358" s="11" t="s">
        <v>3610</v>
      </c>
      <c r="G358" s="11" t="s">
        <v>3643</v>
      </c>
      <c r="H358" s="11" t="s">
        <v>5008</v>
      </c>
      <c r="I358" s="11" t="s">
        <v>3628</v>
      </c>
      <c r="J358" s="11" t="s">
        <v>5009</v>
      </c>
      <c r="K358" s="12">
        <v>1</v>
      </c>
      <c r="L358" s="11" t="s">
        <v>3435</v>
      </c>
      <c r="M358" s="11" t="s">
        <v>5006</v>
      </c>
      <c r="N358" s="11" t="s">
        <v>270</v>
      </c>
      <c r="O358" s="12" t="s">
        <v>3627</v>
      </c>
      <c r="P358" s="12" t="s">
        <v>3941</v>
      </c>
      <c r="Q358" s="12" t="s">
        <v>5010</v>
      </c>
      <c r="R358" s="12" t="s">
        <v>3806</v>
      </c>
      <c r="S358" s="12"/>
      <c r="T358" s="12"/>
    </row>
    <row r="359" spans="1:20" ht="13.5" customHeight="1" x14ac:dyDescent="0.25">
      <c r="A359" s="11" t="s">
        <v>5011</v>
      </c>
      <c r="B359" s="11" t="s">
        <v>3408</v>
      </c>
      <c r="C359" s="11" t="s">
        <v>3853</v>
      </c>
      <c r="D359" s="11" t="s">
        <v>4462</v>
      </c>
      <c r="E359" s="11" t="s">
        <v>5012</v>
      </c>
      <c r="F359" s="11" t="s">
        <v>3610</v>
      </c>
      <c r="G359" s="11" t="s">
        <v>3651</v>
      </c>
      <c r="H359" s="11" t="s">
        <v>5013</v>
      </c>
      <c r="I359" s="11" t="s">
        <v>3614</v>
      </c>
      <c r="J359" s="11" t="s">
        <v>5014</v>
      </c>
      <c r="K359" s="12">
        <v>1</v>
      </c>
      <c r="L359" s="11" t="s">
        <v>3408</v>
      </c>
      <c r="M359" s="11" t="s">
        <v>5011</v>
      </c>
      <c r="N359" s="11" t="s">
        <v>270</v>
      </c>
      <c r="O359" s="12" t="s">
        <v>3620</v>
      </c>
      <c r="P359" s="12" t="s">
        <v>3804</v>
      </c>
      <c r="Q359" s="12" t="s">
        <v>5015</v>
      </c>
      <c r="R359" s="12" t="s">
        <v>3806</v>
      </c>
      <c r="S359" s="12"/>
      <c r="T359" s="12"/>
    </row>
    <row r="360" spans="1:20" ht="13.5" customHeight="1" x14ac:dyDescent="0.25">
      <c r="A360" s="11" t="s">
        <v>5016</v>
      </c>
      <c r="B360" s="11" t="s">
        <v>3411</v>
      </c>
      <c r="C360" s="11" t="s">
        <v>3853</v>
      </c>
      <c r="D360" s="11" t="s">
        <v>3961</v>
      </c>
      <c r="E360" s="11" t="s">
        <v>5012</v>
      </c>
      <c r="F360" s="11" t="s">
        <v>3618</v>
      </c>
      <c r="G360" s="11" t="s">
        <v>3661</v>
      </c>
      <c r="H360" s="11" t="s">
        <v>5017</v>
      </c>
      <c r="I360" s="11" t="s">
        <v>3676</v>
      </c>
      <c r="J360" s="11" t="s">
        <v>5018</v>
      </c>
      <c r="K360" s="12">
        <v>1</v>
      </c>
      <c r="L360" s="11" t="s">
        <v>3411</v>
      </c>
      <c r="M360" s="11" t="s">
        <v>5016</v>
      </c>
      <c r="N360" s="11" t="s">
        <v>270</v>
      </c>
      <c r="O360" s="12" t="s">
        <v>3620</v>
      </c>
      <c r="P360" s="12" t="s">
        <v>3804</v>
      </c>
      <c r="Q360" s="12" t="s">
        <v>5019</v>
      </c>
      <c r="R360" s="12" t="s">
        <v>3798</v>
      </c>
      <c r="S360" s="12"/>
      <c r="T360" s="12"/>
    </row>
    <row r="361" spans="1:20" ht="13.5" customHeight="1" x14ac:dyDescent="0.25">
      <c r="A361" s="11" t="s">
        <v>5020</v>
      </c>
      <c r="B361" s="11" t="s">
        <v>3484</v>
      </c>
      <c r="C361" s="11" t="s">
        <v>3853</v>
      </c>
      <c r="D361" s="11" t="s">
        <v>3969</v>
      </c>
      <c r="E361" s="11" t="s">
        <v>4975</v>
      </c>
      <c r="F361" s="11" t="s">
        <v>3608</v>
      </c>
      <c r="G361" s="11" t="s">
        <v>3651</v>
      </c>
      <c r="H361" s="11" t="s">
        <v>5021</v>
      </c>
      <c r="I361" s="11" t="s">
        <v>3628</v>
      </c>
      <c r="J361" s="11" t="s">
        <v>5022</v>
      </c>
      <c r="K361" s="12">
        <v>1</v>
      </c>
      <c r="L361" s="11" t="s">
        <v>3484</v>
      </c>
      <c r="M361" s="11" t="s">
        <v>5020</v>
      </c>
      <c r="N361" s="11" t="s">
        <v>270</v>
      </c>
      <c r="O361" s="12" t="s">
        <v>3613</v>
      </c>
      <c r="P361" s="12" t="s">
        <v>3804</v>
      </c>
      <c r="Q361" s="12" t="s">
        <v>5023</v>
      </c>
      <c r="R361" s="12" t="s">
        <v>3806</v>
      </c>
      <c r="S361" s="12"/>
      <c r="T361" s="12"/>
    </row>
    <row r="362" spans="1:20" ht="13.5" customHeight="1" x14ac:dyDescent="0.25">
      <c r="A362" s="11" t="s">
        <v>5024</v>
      </c>
      <c r="B362" s="11" t="s">
        <v>3488</v>
      </c>
      <c r="C362" s="11" t="s">
        <v>3853</v>
      </c>
      <c r="D362" s="11" t="s">
        <v>3969</v>
      </c>
      <c r="E362" s="11" t="s">
        <v>5007</v>
      </c>
      <c r="F362" s="11" t="s">
        <v>3610</v>
      </c>
      <c r="G362" s="11" t="s">
        <v>3632</v>
      </c>
      <c r="H362" s="11" t="s">
        <v>3795</v>
      </c>
      <c r="I362" s="11" t="s">
        <v>3670</v>
      </c>
      <c r="J362" s="11" t="s">
        <v>5025</v>
      </c>
      <c r="K362" s="12">
        <v>1</v>
      </c>
      <c r="L362" s="11" t="s">
        <v>3488</v>
      </c>
      <c r="M362" s="11" t="s">
        <v>5024</v>
      </c>
      <c r="N362" s="11" t="s">
        <v>270</v>
      </c>
      <c r="O362" s="12" t="s">
        <v>3627</v>
      </c>
      <c r="P362" s="12" t="s">
        <v>3797</v>
      </c>
      <c r="Q362" s="12"/>
      <c r="R362" s="12" t="s">
        <v>3798</v>
      </c>
      <c r="S362" s="12"/>
      <c r="T362" s="12"/>
    </row>
    <row r="363" spans="1:20" ht="13.5" customHeight="1" x14ac:dyDescent="0.25">
      <c r="A363" s="11" t="s">
        <v>5026</v>
      </c>
      <c r="B363" s="11" t="s">
        <v>3491</v>
      </c>
      <c r="C363" s="11" t="s">
        <v>3853</v>
      </c>
      <c r="D363" s="11" t="s">
        <v>3969</v>
      </c>
      <c r="E363" s="11" t="s">
        <v>4944</v>
      </c>
      <c r="F363" s="11" t="s">
        <v>3610</v>
      </c>
      <c r="G363" s="11" t="s">
        <v>3615</v>
      </c>
      <c r="H363" s="11" t="s">
        <v>5027</v>
      </c>
      <c r="I363" s="11" t="s">
        <v>3662</v>
      </c>
      <c r="J363" s="11" t="s">
        <v>5028</v>
      </c>
      <c r="K363" s="12">
        <v>1</v>
      </c>
      <c r="L363" s="11" t="s">
        <v>3491</v>
      </c>
      <c r="M363" s="11" t="s">
        <v>5026</v>
      </c>
      <c r="N363" s="11" t="s">
        <v>270</v>
      </c>
      <c r="O363" s="12" t="s">
        <v>3630</v>
      </c>
      <c r="P363" s="12" t="s">
        <v>3804</v>
      </c>
      <c r="Q363" s="12" t="s">
        <v>5029</v>
      </c>
      <c r="R363" s="12" t="s">
        <v>3806</v>
      </c>
      <c r="S363" s="12"/>
      <c r="T363" s="12"/>
    </row>
    <row r="364" spans="1:20" ht="13.5" customHeight="1" x14ac:dyDescent="0.25">
      <c r="A364" s="11" t="s">
        <v>5030</v>
      </c>
      <c r="B364" s="11" t="s">
        <v>3414</v>
      </c>
      <c r="C364" s="11" t="s">
        <v>3853</v>
      </c>
      <c r="D364" s="11" t="s">
        <v>5031</v>
      </c>
      <c r="E364" s="11" t="s">
        <v>4950</v>
      </c>
      <c r="F364" s="11" t="s">
        <v>3618</v>
      </c>
      <c r="G364" s="11" t="s">
        <v>3611</v>
      </c>
      <c r="H364" s="11" t="s">
        <v>5032</v>
      </c>
      <c r="I364" s="11" t="s">
        <v>3649</v>
      </c>
      <c r="J364" s="11" t="s">
        <v>5033</v>
      </c>
      <c r="K364" s="12">
        <v>1</v>
      </c>
      <c r="L364" s="11" t="s">
        <v>3414</v>
      </c>
      <c r="M364" s="11" t="s">
        <v>5030</v>
      </c>
      <c r="N364" s="11" t="s">
        <v>270</v>
      </c>
      <c r="O364" s="12" t="s">
        <v>3617</v>
      </c>
      <c r="P364" s="12" t="s">
        <v>3804</v>
      </c>
      <c r="Q364" s="12" t="s">
        <v>5034</v>
      </c>
      <c r="R364" s="12" t="s">
        <v>3806</v>
      </c>
      <c r="S364" s="12"/>
      <c r="T364" s="12"/>
    </row>
    <row r="365" spans="1:20" ht="13.5" customHeight="1" x14ac:dyDescent="0.25">
      <c r="A365" s="11" t="s">
        <v>5035</v>
      </c>
      <c r="B365" s="11" t="s">
        <v>3418</v>
      </c>
      <c r="C365" s="11" t="s">
        <v>3853</v>
      </c>
      <c r="D365" s="11" t="s">
        <v>4038</v>
      </c>
      <c r="E365" s="11" t="s">
        <v>4992</v>
      </c>
      <c r="F365" s="11" t="s">
        <v>3610</v>
      </c>
      <c r="G365" s="11" t="s">
        <v>3643</v>
      </c>
      <c r="H365" s="11" t="s">
        <v>3812</v>
      </c>
      <c r="I365" s="11" t="s">
        <v>3649</v>
      </c>
      <c r="J365" s="11" t="s">
        <v>5036</v>
      </c>
      <c r="K365" s="12">
        <v>1</v>
      </c>
      <c r="L365" s="11" t="s">
        <v>3418</v>
      </c>
      <c r="M365" s="11" t="s">
        <v>5035</v>
      </c>
      <c r="N365" s="11" t="s">
        <v>270</v>
      </c>
      <c r="O365" s="12" t="s">
        <v>3609</v>
      </c>
      <c r="P365" s="12" t="s">
        <v>3814</v>
      </c>
      <c r="Q365" s="12"/>
      <c r="R365" s="12" t="s">
        <v>3806</v>
      </c>
      <c r="S365" s="12"/>
      <c r="T365" s="12"/>
    </row>
    <row r="366" spans="1:20" ht="13.5" customHeight="1" x14ac:dyDescent="0.25">
      <c r="A366" s="11" t="s">
        <v>5037</v>
      </c>
      <c r="B366" s="11" t="s">
        <v>3422</v>
      </c>
      <c r="C366" s="11" t="s">
        <v>3853</v>
      </c>
      <c r="D366" s="11" t="s">
        <v>4038</v>
      </c>
      <c r="E366" s="11" t="s">
        <v>4947</v>
      </c>
      <c r="F366" s="11" t="s">
        <v>3608</v>
      </c>
      <c r="G366" s="11" t="s">
        <v>3632</v>
      </c>
      <c r="H366" s="11" t="s">
        <v>5038</v>
      </c>
      <c r="I366" s="11" t="s">
        <v>3649</v>
      </c>
      <c r="J366" s="11" t="s">
        <v>5039</v>
      </c>
      <c r="K366" s="12">
        <v>1</v>
      </c>
      <c r="L366" s="11" t="s">
        <v>3422</v>
      </c>
      <c r="M366" s="11" t="s">
        <v>5037</v>
      </c>
      <c r="N366" s="11" t="s">
        <v>270</v>
      </c>
      <c r="O366" s="12" t="s">
        <v>3623</v>
      </c>
      <c r="P366" s="12" t="s">
        <v>3804</v>
      </c>
      <c r="Q366" s="12" t="s">
        <v>5040</v>
      </c>
      <c r="R366" s="12" t="s">
        <v>3806</v>
      </c>
      <c r="S366" s="12"/>
      <c r="T366" s="12"/>
    </row>
    <row r="367" spans="1:20" ht="13.5" customHeight="1" x14ac:dyDescent="0.25">
      <c r="A367" s="11" t="s">
        <v>5041</v>
      </c>
      <c r="B367" s="11" t="s">
        <v>3426</v>
      </c>
      <c r="C367" s="11" t="s">
        <v>3853</v>
      </c>
      <c r="D367" s="11" t="s">
        <v>357</v>
      </c>
      <c r="E367" s="11" t="s">
        <v>4992</v>
      </c>
      <c r="F367" s="11" t="s">
        <v>3610</v>
      </c>
      <c r="G367" s="11" t="s">
        <v>3645</v>
      </c>
      <c r="H367" s="11" t="s">
        <v>3888</v>
      </c>
      <c r="I367" s="11" t="s">
        <v>3668</v>
      </c>
      <c r="J367" s="11" t="s">
        <v>5042</v>
      </c>
      <c r="K367" s="12">
        <v>1</v>
      </c>
      <c r="L367" s="11" t="s">
        <v>3426</v>
      </c>
      <c r="M367" s="11" t="s">
        <v>5041</v>
      </c>
      <c r="N367" s="11" t="s">
        <v>270</v>
      </c>
      <c r="O367" s="12" t="s">
        <v>3609</v>
      </c>
      <c r="P367" s="12" t="s">
        <v>3814</v>
      </c>
      <c r="Q367" s="12"/>
      <c r="R367" s="12" t="s">
        <v>3798</v>
      </c>
      <c r="S367" s="12"/>
      <c r="T367" s="12"/>
    </row>
    <row r="368" spans="1:20" ht="13.5" customHeight="1" x14ac:dyDescent="0.25">
      <c r="A368" s="11" t="s">
        <v>5043</v>
      </c>
      <c r="B368" s="11" t="s">
        <v>3428</v>
      </c>
      <c r="C368" s="11" t="s">
        <v>3853</v>
      </c>
      <c r="D368" s="11" t="s">
        <v>357</v>
      </c>
      <c r="E368" s="11" t="s">
        <v>5044</v>
      </c>
      <c r="F368" s="11" t="s">
        <v>3608</v>
      </c>
      <c r="G368" s="11" t="s">
        <v>3651</v>
      </c>
      <c r="H368" s="11" t="s">
        <v>5045</v>
      </c>
      <c r="I368" s="11" t="s">
        <v>3626</v>
      </c>
      <c r="J368" s="11" t="s">
        <v>5046</v>
      </c>
      <c r="K368" s="12">
        <v>1</v>
      </c>
      <c r="L368" s="11" t="s">
        <v>3428</v>
      </c>
      <c r="M368" s="11" t="s">
        <v>5043</v>
      </c>
      <c r="N368" s="11" t="s">
        <v>270</v>
      </c>
      <c r="O368" s="12" t="s">
        <v>3823</v>
      </c>
      <c r="P368" s="12" t="s">
        <v>3804</v>
      </c>
      <c r="Q368" s="12" t="s">
        <v>5047</v>
      </c>
      <c r="R368" s="12" t="s">
        <v>3806</v>
      </c>
      <c r="S368" s="12"/>
      <c r="T368" s="12"/>
    </row>
    <row r="369" spans="1:20" ht="13.5" customHeight="1" x14ac:dyDescent="0.25">
      <c r="A369" s="11" t="s">
        <v>5048</v>
      </c>
      <c r="B369" s="11" t="s">
        <v>3431</v>
      </c>
      <c r="C369" s="11" t="s">
        <v>3853</v>
      </c>
      <c r="D369" s="11" t="s">
        <v>357</v>
      </c>
      <c r="E369" s="11" t="s">
        <v>4950</v>
      </c>
      <c r="F369" s="11" t="s">
        <v>3610</v>
      </c>
      <c r="G369" s="11" t="s">
        <v>3643</v>
      </c>
      <c r="H369" s="11" t="s">
        <v>3812</v>
      </c>
      <c r="I369" s="11" t="s">
        <v>3649</v>
      </c>
      <c r="J369" s="11" t="s">
        <v>5049</v>
      </c>
      <c r="K369" s="12">
        <v>1</v>
      </c>
      <c r="L369" s="11" t="s">
        <v>3431</v>
      </c>
      <c r="M369" s="11" t="s">
        <v>5048</v>
      </c>
      <c r="N369" s="11" t="s">
        <v>270</v>
      </c>
      <c r="O369" s="12" t="s">
        <v>3617</v>
      </c>
      <c r="P369" s="12" t="s">
        <v>3814</v>
      </c>
      <c r="Q369" s="12"/>
      <c r="R369" s="12" t="s">
        <v>3806</v>
      </c>
      <c r="S369" s="12"/>
      <c r="T369" s="12"/>
    </row>
    <row r="370" spans="1:20" ht="13.5" customHeight="1" x14ac:dyDescent="0.25">
      <c r="A370" s="11" t="s">
        <v>5050</v>
      </c>
      <c r="B370" s="11" t="s">
        <v>3433</v>
      </c>
      <c r="C370" s="11" t="s">
        <v>3853</v>
      </c>
      <c r="D370" s="11" t="s">
        <v>357</v>
      </c>
      <c r="E370" s="11" t="s">
        <v>4947</v>
      </c>
      <c r="F370" s="11" t="s">
        <v>3608</v>
      </c>
      <c r="G370" s="11" t="s">
        <v>3643</v>
      </c>
      <c r="H370" s="11" t="s">
        <v>3812</v>
      </c>
      <c r="I370" s="11" t="s">
        <v>3649</v>
      </c>
      <c r="J370" s="11" t="s">
        <v>5051</v>
      </c>
      <c r="K370" s="12">
        <v>1</v>
      </c>
      <c r="L370" s="11" t="s">
        <v>3433</v>
      </c>
      <c r="M370" s="11" t="s">
        <v>5050</v>
      </c>
      <c r="N370" s="11" t="s">
        <v>270</v>
      </c>
      <c r="O370" s="12" t="s">
        <v>3623</v>
      </c>
      <c r="P370" s="12" t="s">
        <v>3814</v>
      </c>
      <c r="Q370" s="12"/>
      <c r="R370" s="12" t="s">
        <v>3806</v>
      </c>
      <c r="S370" s="12"/>
      <c r="T370" s="12"/>
    </row>
    <row r="371" spans="1:20" ht="13.5" customHeight="1" x14ac:dyDescent="0.25">
      <c r="A371" s="11" t="s">
        <v>5052</v>
      </c>
      <c r="B371" s="11" t="s">
        <v>3436</v>
      </c>
      <c r="C371" s="11" t="s">
        <v>3853</v>
      </c>
      <c r="D371" s="11" t="s">
        <v>357</v>
      </c>
      <c r="E371" s="11" t="s">
        <v>4947</v>
      </c>
      <c r="F371" s="11" t="s">
        <v>3610</v>
      </c>
      <c r="G371" s="11" t="s">
        <v>3640</v>
      </c>
      <c r="H371" s="11" t="s">
        <v>3795</v>
      </c>
      <c r="I371" s="11" t="s">
        <v>3649</v>
      </c>
      <c r="J371" s="11" t="s">
        <v>5053</v>
      </c>
      <c r="K371" s="12">
        <v>1</v>
      </c>
      <c r="L371" s="11" t="s">
        <v>3436</v>
      </c>
      <c r="M371" s="11" t="s">
        <v>5052</v>
      </c>
      <c r="N371" s="11" t="s">
        <v>270</v>
      </c>
      <c r="O371" s="12" t="s">
        <v>3623</v>
      </c>
      <c r="P371" s="12" t="s">
        <v>3797</v>
      </c>
      <c r="Q371" s="12"/>
      <c r="R371" s="12" t="s">
        <v>3806</v>
      </c>
      <c r="S371" s="12"/>
      <c r="T371" s="12"/>
    </row>
    <row r="372" spans="1:20" ht="13.5" customHeight="1" x14ac:dyDescent="0.25">
      <c r="A372" s="11" t="s">
        <v>5054</v>
      </c>
      <c r="B372" s="11" t="s">
        <v>3580</v>
      </c>
      <c r="C372" s="11" t="s">
        <v>3853</v>
      </c>
      <c r="D372" s="11" t="s">
        <v>459</v>
      </c>
      <c r="E372" s="11" t="s">
        <v>4992</v>
      </c>
      <c r="F372" s="11" t="s">
        <v>3608</v>
      </c>
      <c r="G372" s="11" t="s">
        <v>3661</v>
      </c>
      <c r="H372" s="11" t="s">
        <v>5055</v>
      </c>
      <c r="I372" s="11" t="s">
        <v>3612</v>
      </c>
      <c r="J372" s="11" t="s">
        <v>5056</v>
      </c>
      <c r="K372" s="12">
        <v>1</v>
      </c>
      <c r="L372" s="11" t="s">
        <v>3580</v>
      </c>
      <c r="M372" s="11" t="s">
        <v>5054</v>
      </c>
      <c r="N372" s="11" t="s">
        <v>270</v>
      </c>
      <c r="O372" s="12" t="s">
        <v>3609</v>
      </c>
      <c r="P372" s="12" t="s">
        <v>3804</v>
      </c>
      <c r="Q372" s="12" t="s">
        <v>5057</v>
      </c>
      <c r="R372" s="12" t="s">
        <v>3806</v>
      </c>
      <c r="S372" s="12"/>
      <c r="T372" s="12"/>
    </row>
    <row r="373" spans="1:20" ht="13.5" customHeight="1" x14ac:dyDescent="0.25">
      <c r="A373" s="11" t="s">
        <v>5058</v>
      </c>
      <c r="B373" s="11" t="s">
        <v>3582</v>
      </c>
      <c r="C373" s="11" t="s">
        <v>3853</v>
      </c>
      <c r="D373" s="11" t="s">
        <v>459</v>
      </c>
      <c r="E373" s="11" t="s">
        <v>5059</v>
      </c>
      <c r="F373" s="11" t="s">
        <v>3618</v>
      </c>
      <c r="G373" s="11" t="s">
        <v>3651</v>
      </c>
      <c r="H373" s="11" t="s">
        <v>5060</v>
      </c>
      <c r="I373" s="11" t="s">
        <v>4260</v>
      </c>
      <c r="J373" s="11" t="s">
        <v>5061</v>
      </c>
      <c r="K373" s="12">
        <v>1</v>
      </c>
      <c r="L373" s="11" t="s">
        <v>3582</v>
      </c>
      <c r="M373" s="11" t="s">
        <v>5058</v>
      </c>
      <c r="N373" s="11" t="s">
        <v>270</v>
      </c>
      <c r="O373" s="12" t="s">
        <v>3925</v>
      </c>
      <c r="P373" s="12" t="s">
        <v>3804</v>
      </c>
      <c r="Q373" s="12" t="s">
        <v>5062</v>
      </c>
      <c r="R373" s="12" t="s">
        <v>3806</v>
      </c>
      <c r="S373" s="12"/>
      <c r="T373" s="12"/>
    </row>
    <row r="374" spans="1:20" ht="13.5" customHeight="1" x14ac:dyDescent="0.25">
      <c r="A374" s="11" t="s">
        <v>5063</v>
      </c>
      <c r="B374" s="11" t="s">
        <v>3583</v>
      </c>
      <c r="C374" s="11" t="s">
        <v>3853</v>
      </c>
      <c r="D374" s="11" t="s">
        <v>459</v>
      </c>
      <c r="E374" s="11" t="s">
        <v>4950</v>
      </c>
      <c r="F374" s="11" t="s">
        <v>3618</v>
      </c>
      <c r="G374" s="11" t="s">
        <v>3661</v>
      </c>
      <c r="H374" s="11" t="s">
        <v>5064</v>
      </c>
      <c r="I374" s="11" t="s">
        <v>4260</v>
      </c>
      <c r="J374" s="11" t="s">
        <v>5065</v>
      </c>
      <c r="K374" s="12">
        <v>1</v>
      </c>
      <c r="L374" s="11" t="s">
        <v>3583</v>
      </c>
      <c r="M374" s="11" t="s">
        <v>5063</v>
      </c>
      <c r="N374" s="11" t="s">
        <v>270</v>
      </c>
      <c r="O374" s="12" t="s">
        <v>3617</v>
      </c>
      <c r="P374" s="12" t="s">
        <v>3804</v>
      </c>
      <c r="Q374" s="12" t="s">
        <v>5066</v>
      </c>
      <c r="R374" s="12" t="s">
        <v>3806</v>
      </c>
      <c r="S374" s="12"/>
      <c r="T374" s="12"/>
    </row>
    <row r="375" spans="1:20" ht="13.5" customHeight="1" x14ac:dyDescent="0.25">
      <c r="A375" s="11" t="s">
        <v>5067</v>
      </c>
      <c r="B375" s="11" t="s">
        <v>3584</v>
      </c>
      <c r="C375" s="11" t="s">
        <v>3853</v>
      </c>
      <c r="D375" s="11" t="s">
        <v>459</v>
      </c>
      <c r="E375" s="11" t="s">
        <v>4992</v>
      </c>
      <c r="F375" s="11" t="s">
        <v>3610</v>
      </c>
      <c r="G375" s="11" t="s">
        <v>3629</v>
      </c>
      <c r="H375" s="11" t="s">
        <v>5068</v>
      </c>
      <c r="I375" s="11" t="s">
        <v>3649</v>
      </c>
      <c r="J375" s="11" t="s">
        <v>5069</v>
      </c>
      <c r="K375" s="12">
        <v>1</v>
      </c>
      <c r="L375" s="11" t="s">
        <v>3584</v>
      </c>
      <c r="M375" s="11" t="s">
        <v>5067</v>
      </c>
      <c r="N375" s="11" t="s">
        <v>270</v>
      </c>
      <c r="O375" s="12" t="s">
        <v>3609</v>
      </c>
      <c r="P375" s="12" t="s">
        <v>3804</v>
      </c>
      <c r="Q375" s="12" t="s">
        <v>5070</v>
      </c>
      <c r="R375" s="12" t="s">
        <v>3806</v>
      </c>
      <c r="S375" s="12"/>
      <c r="T375" s="12"/>
    </row>
    <row r="376" spans="1:20" ht="13.5" customHeight="1" x14ac:dyDescent="0.25">
      <c r="A376" s="11" t="s">
        <v>5071</v>
      </c>
      <c r="B376" s="11" t="s">
        <v>3586</v>
      </c>
      <c r="C376" s="11" t="s">
        <v>3853</v>
      </c>
      <c r="D376" s="11" t="s">
        <v>459</v>
      </c>
      <c r="E376" s="11" t="s">
        <v>4992</v>
      </c>
      <c r="F376" s="11" t="s">
        <v>3610</v>
      </c>
      <c r="G376" s="11" t="s">
        <v>3615</v>
      </c>
      <c r="H376" s="11" t="s">
        <v>5072</v>
      </c>
      <c r="I376" s="11" t="s">
        <v>3668</v>
      </c>
      <c r="J376" s="11" t="s">
        <v>5073</v>
      </c>
      <c r="K376" s="12">
        <v>1</v>
      </c>
      <c r="L376" s="11" t="s">
        <v>3586</v>
      </c>
      <c r="M376" s="11" t="s">
        <v>5071</v>
      </c>
      <c r="N376" s="11" t="s">
        <v>270</v>
      </c>
      <c r="O376" s="12" t="s">
        <v>3609</v>
      </c>
      <c r="P376" s="12" t="s">
        <v>3804</v>
      </c>
      <c r="Q376" s="12" t="s">
        <v>5074</v>
      </c>
      <c r="R376" s="12" t="s">
        <v>3798</v>
      </c>
      <c r="S376" s="12"/>
      <c r="T376" s="12"/>
    </row>
    <row r="377" spans="1:20" ht="13.5" customHeight="1" x14ac:dyDescent="0.25">
      <c r="A377" s="11" t="s">
        <v>5075</v>
      </c>
      <c r="B377" s="11" t="s">
        <v>3461</v>
      </c>
      <c r="C377" s="11" t="s">
        <v>3853</v>
      </c>
      <c r="D377" s="11" t="s">
        <v>5076</v>
      </c>
      <c r="E377" s="11" t="s">
        <v>4947</v>
      </c>
      <c r="F377" s="11" t="s">
        <v>3618</v>
      </c>
      <c r="G377" s="11" t="s">
        <v>3645</v>
      </c>
      <c r="H377" s="11" t="s">
        <v>3888</v>
      </c>
      <c r="I377" s="11" t="s">
        <v>3678</v>
      </c>
      <c r="J377" s="11" t="s">
        <v>5077</v>
      </c>
      <c r="K377" s="12">
        <v>1</v>
      </c>
      <c r="L377" s="11" t="s">
        <v>3461</v>
      </c>
      <c r="M377" s="11" t="s">
        <v>5075</v>
      </c>
      <c r="N377" s="11" t="s">
        <v>270</v>
      </c>
      <c r="O377" s="12" t="s">
        <v>3623</v>
      </c>
      <c r="P377" s="12" t="s">
        <v>3814</v>
      </c>
      <c r="Q377" s="12"/>
      <c r="R377" s="12" t="s">
        <v>3798</v>
      </c>
      <c r="S377" s="12"/>
      <c r="T377" s="12"/>
    </row>
    <row r="378" spans="1:20" ht="13.5" customHeight="1" x14ac:dyDescent="0.25">
      <c r="A378" s="11" t="s">
        <v>5078</v>
      </c>
      <c r="B378" s="11" t="s">
        <v>3533</v>
      </c>
      <c r="C378" s="11" t="s">
        <v>3853</v>
      </c>
      <c r="D378" s="11" t="s">
        <v>3847</v>
      </c>
      <c r="E378" s="11" t="s">
        <v>4956</v>
      </c>
      <c r="F378" s="11" t="s">
        <v>3610</v>
      </c>
      <c r="G378" s="11" t="s">
        <v>3615</v>
      </c>
      <c r="H378" s="11" t="s">
        <v>5079</v>
      </c>
      <c r="I378" s="11" t="s">
        <v>3680</v>
      </c>
      <c r="J378" s="11" t="s">
        <v>5080</v>
      </c>
      <c r="K378" s="12">
        <v>1</v>
      </c>
      <c r="L378" s="11" t="s">
        <v>3533</v>
      </c>
      <c r="M378" s="11" t="s">
        <v>5078</v>
      </c>
      <c r="N378" s="11" t="s">
        <v>270</v>
      </c>
      <c r="O378" s="12" t="s">
        <v>3605</v>
      </c>
      <c r="P378" s="12" t="s">
        <v>3804</v>
      </c>
      <c r="Q378" s="12" t="s">
        <v>5081</v>
      </c>
      <c r="R378" s="12" t="s">
        <v>3798</v>
      </c>
      <c r="S378" s="12"/>
      <c r="T378" s="12"/>
    </row>
    <row r="379" spans="1:20" ht="13.5" customHeight="1" x14ac:dyDescent="0.25">
      <c r="A379" s="11" t="s">
        <v>5082</v>
      </c>
      <c r="B379" s="11" t="s">
        <v>3534</v>
      </c>
      <c r="C379" s="11" t="s">
        <v>3853</v>
      </c>
      <c r="D379" s="11" t="s">
        <v>3847</v>
      </c>
      <c r="E379" s="11" t="s">
        <v>4992</v>
      </c>
      <c r="F379" s="11" t="s">
        <v>3610</v>
      </c>
      <c r="G379" s="11" t="s">
        <v>5083</v>
      </c>
      <c r="H379" s="11" t="s">
        <v>5084</v>
      </c>
      <c r="I379" s="11" t="s">
        <v>3670</v>
      </c>
      <c r="J379" s="11" t="s">
        <v>5085</v>
      </c>
      <c r="K379" s="12">
        <v>1</v>
      </c>
      <c r="L379" s="11" t="s">
        <v>3534</v>
      </c>
      <c r="M379" s="11" t="s">
        <v>5082</v>
      </c>
      <c r="N379" s="11" t="s">
        <v>270</v>
      </c>
      <c r="O379" s="12" t="s">
        <v>3609</v>
      </c>
      <c r="P379" s="12" t="s">
        <v>3804</v>
      </c>
      <c r="Q379" s="12" t="s">
        <v>5086</v>
      </c>
      <c r="R379" s="12" t="s">
        <v>3798</v>
      </c>
      <c r="S379" s="12"/>
      <c r="T379" s="12"/>
    </row>
    <row r="380" spans="1:20" ht="13.5" customHeight="1" x14ac:dyDescent="0.25">
      <c r="A380" s="11" t="s">
        <v>5087</v>
      </c>
      <c r="B380" s="11" t="s">
        <v>3538</v>
      </c>
      <c r="C380" s="11" t="s">
        <v>3853</v>
      </c>
      <c r="D380" s="11" t="s">
        <v>405</v>
      </c>
      <c r="E380" s="11" t="s">
        <v>4947</v>
      </c>
      <c r="F380" s="11" t="s">
        <v>3610</v>
      </c>
      <c r="G380" s="11" t="s">
        <v>3611</v>
      </c>
      <c r="H380" s="11" t="s">
        <v>3812</v>
      </c>
      <c r="I380" s="11" t="s">
        <v>3622</v>
      </c>
      <c r="J380" s="11" t="s">
        <v>5088</v>
      </c>
      <c r="K380" s="12">
        <v>1</v>
      </c>
      <c r="L380" s="11" t="s">
        <v>3538</v>
      </c>
      <c r="M380" s="11" t="s">
        <v>5087</v>
      </c>
      <c r="N380" s="11" t="s">
        <v>270</v>
      </c>
      <c r="O380" s="12" t="s">
        <v>3623</v>
      </c>
      <c r="P380" s="12" t="s">
        <v>3814</v>
      </c>
      <c r="Q380" s="12"/>
      <c r="R380" s="12" t="s">
        <v>3806</v>
      </c>
      <c r="S380" s="12"/>
      <c r="T380" s="12"/>
    </row>
    <row r="381" spans="1:20" ht="13.5" customHeight="1" x14ac:dyDescent="0.25">
      <c r="A381" s="11" t="s">
        <v>5089</v>
      </c>
      <c r="B381" s="11" t="s">
        <v>3540</v>
      </c>
      <c r="C381" s="11" t="s">
        <v>3853</v>
      </c>
      <c r="D381" s="11" t="s">
        <v>405</v>
      </c>
      <c r="E381" s="11" t="s">
        <v>4947</v>
      </c>
      <c r="F381" s="11" t="s">
        <v>3610</v>
      </c>
      <c r="G381" s="11" t="s">
        <v>3615</v>
      </c>
      <c r="H381" s="11" t="s">
        <v>5090</v>
      </c>
      <c r="I381" s="11" t="s">
        <v>3668</v>
      </c>
      <c r="J381" s="11" t="s">
        <v>5091</v>
      </c>
      <c r="K381" s="12">
        <v>1</v>
      </c>
      <c r="L381" s="11" t="s">
        <v>3540</v>
      </c>
      <c r="M381" s="11" t="s">
        <v>5089</v>
      </c>
      <c r="N381" s="11" t="s">
        <v>270</v>
      </c>
      <c r="O381" s="12" t="s">
        <v>3623</v>
      </c>
      <c r="P381" s="12" t="s">
        <v>3804</v>
      </c>
      <c r="Q381" s="12" t="s">
        <v>5092</v>
      </c>
      <c r="R381" s="12" t="s">
        <v>3798</v>
      </c>
      <c r="S381" s="12"/>
      <c r="T381" s="12"/>
    </row>
    <row r="382" spans="1:20" ht="13.5" customHeight="1" x14ac:dyDescent="0.25">
      <c r="A382" s="11" t="s">
        <v>5093</v>
      </c>
      <c r="B382" s="11" t="s">
        <v>3543</v>
      </c>
      <c r="C382" s="11" t="s">
        <v>3853</v>
      </c>
      <c r="D382" s="11" t="s">
        <v>405</v>
      </c>
      <c r="E382" s="11" t="s">
        <v>4956</v>
      </c>
      <c r="F382" s="11" t="s">
        <v>3618</v>
      </c>
      <c r="G382" s="11" t="s">
        <v>3632</v>
      </c>
      <c r="H382" s="11" t="s">
        <v>5094</v>
      </c>
      <c r="I382" s="11" t="s">
        <v>3624</v>
      </c>
      <c r="J382" s="11" t="s">
        <v>5095</v>
      </c>
      <c r="K382" s="12">
        <v>1</v>
      </c>
      <c r="L382" s="11" t="s">
        <v>3543</v>
      </c>
      <c r="M382" s="11" t="s">
        <v>5093</v>
      </c>
      <c r="N382" s="11" t="s">
        <v>270</v>
      </c>
      <c r="O382" s="12" t="s">
        <v>3605</v>
      </c>
      <c r="P382" s="12" t="s">
        <v>3804</v>
      </c>
      <c r="Q382" s="12" t="s">
        <v>5096</v>
      </c>
      <c r="R382" s="12" t="s">
        <v>3806</v>
      </c>
      <c r="S382" s="12"/>
      <c r="T382" s="12"/>
    </row>
    <row r="383" spans="1:20" ht="13.5" customHeight="1" x14ac:dyDescent="0.25">
      <c r="A383" s="11" t="s">
        <v>5097</v>
      </c>
      <c r="B383" s="11" t="s">
        <v>3448</v>
      </c>
      <c r="C383" s="11" t="s">
        <v>4076</v>
      </c>
      <c r="D383" s="11" t="s">
        <v>4119</v>
      </c>
      <c r="E383" s="11" t="s">
        <v>4956</v>
      </c>
      <c r="F383" s="11" t="s">
        <v>3610</v>
      </c>
      <c r="G383" s="11" t="s">
        <v>3661</v>
      </c>
      <c r="H383" s="11" t="s">
        <v>3812</v>
      </c>
      <c r="I383" s="11" t="s">
        <v>3668</v>
      </c>
      <c r="J383" s="11" t="s">
        <v>5098</v>
      </c>
      <c r="K383" s="12">
        <v>1</v>
      </c>
      <c r="L383" s="11" t="s">
        <v>3448</v>
      </c>
      <c r="M383" s="11" t="s">
        <v>5097</v>
      </c>
      <c r="N383" s="11" t="s">
        <v>270</v>
      </c>
      <c r="O383" s="12" t="s">
        <v>3605</v>
      </c>
      <c r="P383" s="12" t="s">
        <v>3814</v>
      </c>
      <c r="Q383" s="12"/>
      <c r="R383" s="12" t="s">
        <v>3798</v>
      </c>
      <c r="S383" s="12"/>
      <c r="T383" s="12"/>
    </row>
    <row r="384" spans="1:20" ht="13.5" customHeight="1" x14ac:dyDescent="0.25">
      <c r="A384" s="11" t="s">
        <v>5099</v>
      </c>
      <c r="B384" s="11" t="s">
        <v>3452</v>
      </c>
      <c r="C384" s="11" t="s">
        <v>4076</v>
      </c>
      <c r="D384" s="11" t="s">
        <v>4119</v>
      </c>
      <c r="E384" s="11" t="s">
        <v>4956</v>
      </c>
      <c r="F384" s="11" t="s">
        <v>3610</v>
      </c>
      <c r="G384" s="11" t="s">
        <v>3661</v>
      </c>
      <c r="H384" s="11" t="s">
        <v>3812</v>
      </c>
      <c r="I384" s="11" t="s">
        <v>3668</v>
      </c>
      <c r="J384" s="11" t="s">
        <v>5100</v>
      </c>
      <c r="K384" s="12">
        <v>1</v>
      </c>
      <c r="L384" s="11" t="s">
        <v>3452</v>
      </c>
      <c r="M384" s="11" t="s">
        <v>5099</v>
      </c>
      <c r="N384" s="11" t="s">
        <v>270</v>
      </c>
      <c r="O384" s="12" t="s">
        <v>3605</v>
      </c>
      <c r="P384" s="12" t="s">
        <v>3814</v>
      </c>
      <c r="Q384" s="12"/>
      <c r="R384" s="12" t="s">
        <v>3798</v>
      </c>
      <c r="S384" s="12"/>
      <c r="T384" s="12"/>
    </row>
    <row r="385" spans="1:20" ht="13.5" customHeight="1" x14ac:dyDescent="0.25">
      <c r="A385" s="11" t="s">
        <v>5101</v>
      </c>
      <c r="B385" s="11" t="s">
        <v>3456</v>
      </c>
      <c r="C385" s="11" t="s">
        <v>4076</v>
      </c>
      <c r="D385" s="11" t="s">
        <v>4119</v>
      </c>
      <c r="E385" s="11" t="s">
        <v>4956</v>
      </c>
      <c r="F385" s="11" t="s">
        <v>3610</v>
      </c>
      <c r="G385" s="11" t="s">
        <v>3661</v>
      </c>
      <c r="H385" s="11" t="s">
        <v>3812</v>
      </c>
      <c r="I385" s="11" t="s">
        <v>3668</v>
      </c>
      <c r="J385" s="11" t="s">
        <v>5102</v>
      </c>
      <c r="K385" s="12">
        <v>1</v>
      </c>
      <c r="L385" s="11" t="s">
        <v>3456</v>
      </c>
      <c r="M385" s="11" t="s">
        <v>5101</v>
      </c>
      <c r="N385" s="11" t="s">
        <v>270</v>
      </c>
      <c r="O385" s="12" t="s">
        <v>3605</v>
      </c>
      <c r="P385" s="12" t="s">
        <v>3814</v>
      </c>
      <c r="Q385" s="12"/>
      <c r="R385" s="12" t="s">
        <v>3798</v>
      </c>
      <c r="S385" s="12"/>
      <c r="T385" s="12"/>
    </row>
    <row r="386" spans="1:20" ht="13.5" customHeight="1" x14ac:dyDescent="0.25">
      <c r="A386" s="11" t="s">
        <v>5103</v>
      </c>
      <c r="B386" s="11" t="s">
        <v>3531</v>
      </c>
      <c r="C386" s="11" t="s">
        <v>4076</v>
      </c>
      <c r="D386" s="11" t="s">
        <v>405</v>
      </c>
      <c r="E386" s="11" t="s">
        <v>4975</v>
      </c>
      <c r="F386" s="11" t="s">
        <v>3610</v>
      </c>
      <c r="G386" s="11" t="s">
        <v>3661</v>
      </c>
      <c r="H386" s="11" t="s">
        <v>3812</v>
      </c>
      <c r="I386" s="11" t="s">
        <v>3670</v>
      </c>
      <c r="J386" s="11" t="s">
        <v>5104</v>
      </c>
      <c r="K386" s="12">
        <v>1</v>
      </c>
      <c r="L386" s="11" t="s">
        <v>3531</v>
      </c>
      <c r="M386" s="11" t="s">
        <v>5103</v>
      </c>
      <c r="N386" s="11" t="s">
        <v>270</v>
      </c>
      <c r="O386" s="12" t="s">
        <v>3613</v>
      </c>
      <c r="P386" s="12" t="s">
        <v>3814</v>
      </c>
      <c r="Q386" s="12"/>
      <c r="R386" s="12" t="s">
        <v>3798</v>
      </c>
      <c r="S386" s="12"/>
      <c r="T386" s="12"/>
    </row>
    <row r="387" spans="1:20" ht="13.5" customHeight="1" x14ac:dyDescent="0.25">
      <c r="A387" s="11" t="s">
        <v>5105</v>
      </c>
      <c r="B387" s="11" t="s">
        <v>3536</v>
      </c>
      <c r="C387" s="11" t="s">
        <v>4076</v>
      </c>
      <c r="D387" s="11" t="s">
        <v>405</v>
      </c>
      <c r="E387" s="11" t="s">
        <v>4956</v>
      </c>
      <c r="F387" s="11" t="s">
        <v>3610</v>
      </c>
      <c r="G387" s="11" t="s">
        <v>3615</v>
      </c>
      <c r="H387" s="11" t="s">
        <v>3812</v>
      </c>
      <c r="I387" s="11" t="s">
        <v>3649</v>
      </c>
      <c r="J387" s="11" t="s">
        <v>5106</v>
      </c>
      <c r="K387" s="12">
        <v>1</v>
      </c>
      <c r="L387" s="11" t="s">
        <v>3536</v>
      </c>
      <c r="M387" s="11" t="s">
        <v>5105</v>
      </c>
      <c r="N387" s="11" t="s">
        <v>270</v>
      </c>
      <c r="O387" s="12" t="s">
        <v>3605</v>
      </c>
      <c r="P387" s="12" t="s">
        <v>3814</v>
      </c>
      <c r="Q387" s="12"/>
      <c r="R387" s="12" t="s">
        <v>3806</v>
      </c>
      <c r="S387" s="12"/>
      <c r="T387" s="12"/>
    </row>
    <row r="388" spans="1:20" ht="13.5" customHeight="1" x14ac:dyDescent="0.25">
      <c r="A388" s="11" t="s">
        <v>5107</v>
      </c>
      <c r="B388" s="11" t="s">
        <v>3464</v>
      </c>
      <c r="C388" s="11" t="s">
        <v>3793</v>
      </c>
      <c r="D388" s="11" t="s">
        <v>4087</v>
      </c>
      <c r="E388" s="11" t="s">
        <v>5108</v>
      </c>
      <c r="F388" s="11" t="s">
        <v>3610</v>
      </c>
      <c r="G388" s="11" t="s">
        <v>3661</v>
      </c>
      <c r="H388" s="11" t="s">
        <v>3812</v>
      </c>
      <c r="I388" s="11" t="s">
        <v>3614</v>
      </c>
      <c r="J388" s="11" t="s">
        <v>5109</v>
      </c>
      <c r="K388" s="12">
        <v>1</v>
      </c>
      <c r="L388" s="11" t="s">
        <v>3464</v>
      </c>
      <c r="M388" s="11" t="s">
        <v>5107</v>
      </c>
      <c r="N388" s="11" t="s">
        <v>284</v>
      </c>
      <c r="O388" s="12" t="s">
        <v>3609</v>
      </c>
      <c r="P388" s="12" t="s">
        <v>3814</v>
      </c>
      <c r="Q388" s="12"/>
      <c r="R388" s="12" t="s">
        <v>3806</v>
      </c>
      <c r="S388" s="12"/>
      <c r="T388" s="12"/>
    </row>
    <row r="389" spans="1:20" ht="13.5" customHeight="1" x14ac:dyDescent="0.25">
      <c r="A389" s="11" t="s">
        <v>5110</v>
      </c>
      <c r="B389" s="11" t="s">
        <v>3468</v>
      </c>
      <c r="C389" s="11" t="s">
        <v>3793</v>
      </c>
      <c r="D389" s="11" t="s">
        <v>4087</v>
      </c>
      <c r="E389" s="11" t="s">
        <v>5111</v>
      </c>
      <c r="F389" s="11" t="s">
        <v>3610</v>
      </c>
      <c r="G389" s="11" t="s">
        <v>3643</v>
      </c>
      <c r="H389" s="11" t="s">
        <v>3795</v>
      </c>
      <c r="I389" s="11" t="s">
        <v>3649</v>
      </c>
      <c r="J389" s="11" t="s">
        <v>5112</v>
      </c>
      <c r="K389" s="12">
        <v>1</v>
      </c>
      <c r="L389" s="11" t="s">
        <v>3468</v>
      </c>
      <c r="M389" s="11" t="s">
        <v>5110</v>
      </c>
      <c r="N389" s="11" t="s">
        <v>284</v>
      </c>
      <c r="O389" s="12" t="s">
        <v>3627</v>
      </c>
      <c r="P389" s="12" t="s">
        <v>3797</v>
      </c>
      <c r="Q389" s="12"/>
      <c r="R389" s="12" t="s">
        <v>3806</v>
      </c>
      <c r="S389" s="12"/>
      <c r="T389" s="12"/>
    </row>
    <row r="390" spans="1:20" ht="13.5" customHeight="1" x14ac:dyDescent="0.25">
      <c r="A390" s="11" t="s">
        <v>5113</v>
      </c>
      <c r="B390" s="11" t="s">
        <v>3457</v>
      </c>
      <c r="C390" s="11" t="s">
        <v>3793</v>
      </c>
      <c r="D390" s="11" t="s">
        <v>357</v>
      </c>
      <c r="E390" s="11" t="s">
        <v>5114</v>
      </c>
      <c r="F390" s="11" t="s">
        <v>3614</v>
      </c>
      <c r="G390" s="11" t="s">
        <v>3615</v>
      </c>
      <c r="H390" s="11" t="s">
        <v>5115</v>
      </c>
      <c r="I390" s="11" t="s">
        <v>3628</v>
      </c>
      <c r="J390" s="11" t="s">
        <v>5116</v>
      </c>
      <c r="K390" s="12">
        <v>1</v>
      </c>
      <c r="L390" s="11" t="s">
        <v>3457</v>
      </c>
      <c r="M390" s="11" t="s">
        <v>5113</v>
      </c>
      <c r="N390" s="11" t="s">
        <v>284</v>
      </c>
      <c r="O390" s="12" t="s">
        <v>3623</v>
      </c>
      <c r="P390" s="12" t="s">
        <v>3804</v>
      </c>
      <c r="Q390" s="12" t="s">
        <v>5117</v>
      </c>
      <c r="R390" s="12" t="s">
        <v>3806</v>
      </c>
      <c r="S390" s="12"/>
      <c r="T390" s="12"/>
    </row>
    <row r="391" spans="1:20" ht="13.5" customHeight="1" x14ac:dyDescent="0.25">
      <c r="A391" s="11" t="s">
        <v>5118</v>
      </c>
      <c r="B391" s="11" t="s">
        <v>3549</v>
      </c>
      <c r="C391" s="11" t="s">
        <v>3793</v>
      </c>
      <c r="D391" s="11" t="s">
        <v>3847</v>
      </c>
      <c r="E391" s="11" t="s">
        <v>5108</v>
      </c>
      <c r="F391" s="11" t="s">
        <v>3610</v>
      </c>
      <c r="G391" s="11" t="s">
        <v>3629</v>
      </c>
      <c r="H391" s="11" t="s">
        <v>5119</v>
      </c>
      <c r="I391" s="11" t="s">
        <v>3670</v>
      </c>
      <c r="J391" s="11" t="s">
        <v>5120</v>
      </c>
      <c r="K391" s="12">
        <v>1</v>
      </c>
      <c r="L391" s="11" t="s">
        <v>3549</v>
      </c>
      <c r="M391" s="11" t="s">
        <v>5118</v>
      </c>
      <c r="N391" s="11" t="s">
        <v>284</v>
      </c>
      <c r="O391" s="12" t="s">
        <v>3609</v>
      </c>
      <c r="P391" s="12" t="s">
        <v>3941</v>
      </c>
      <c r="Q391" s="12" t="s">
        <v>5121</v>
      </c>
      <c r="R391" s="12" t="s">
        <v>3798</v>
      </c>
      <c r="S391" s="12"/>
      <c r="T391" s="12"/>
    </row>
    <row r="392" spans="1:20" ht="13.5" customHeight="1" x14ac:dyDescent="0.25">
      <c r="A392" s="11" t="s">
        <v>5122</v>
      </c>
      <c r="B392" s="11" t="s">
        <v>3471</v>
      </c>
      <c r="C392" s="11" t="s">
        <v>3853</v>
      </c>
      <c r="D392" s="11" t="s">
        <v>3880</v>
      </c>
      <c r="E392" s="11" t="s">
        <v>5123</v>
      </c>
      <c r="F392" s="11" t="s">
        <v>3610</v>
      </c>
      <c r="G392" s="11" t="s">
        <v>3643</v>
      </c>
      <c r="H392" s="11" t="s">
        <v>3812</v>
      </c>
      <c r="I392" s="11" t="s">
        <v>3649</v>
      </c>
      <c r="J392" s="11" t="s">
        <v>5124</v>
      </c>
      <c r="K392" s="12">
        <v>1</v>
      </c>
      <c r="L392" s="11" t="s">
        <v>3471</v>
      </c>
      <c r="M392" s="11" t="s">
        <v>5122</v>
      </c>
      <c r="N392" s="11" t="s">
        <v>284</v>
      </c>
      <c r="O392" s="12" t="s">
        <v>3617</v>
      </c>
      <c r="P392" s="12" t="s">
        <v>3814</v>
      </c>
      <c r="Q392" s="12"/>
      <c r="R392" s="12" t="s">
        <v>3806</v>
      </c>
      <c r="S392" s="12"/>
      <c r="T392" s="12"/>
    </row>
    <row r="393" spans="1:20" ht="13.5" customHeight="1" x14ac:dyDescent="0.25">
      <c r="A393" s="11" t="s">
        <v>5125</v>
      </c>
      <c r="B393" s="11" t="s">
        <v>3567</v>
      </c>
      <c r="C393" s="11" t="s">
        <v>3853</v>
      </c>
      <c r="D393" s="11" t="s">
        <v>3800</v>
      </c>
      <c r="E393" s="11" t="s">
        <v>5108</v>
      </c>
      <c r="F393" s="11" t="s">
        <v>3610</v>
      </c>
      <c r="G393" s="11" t="s">
        <v>3619</v>
      </c>
      <c r="H393" s="11" t="s">
        <v>5126</v>
      </c>
      <c r="I393" s="11" t="s">
        <v>3670</v>
      </c>
      <c r="J393" s="11" t="s">
        <v>5127</v>
      </c>
      <c r="K393" s="12">
        <v>1</v>
      </c>
      <c r="L393" s="11" t="s">
        <v>3567</v>
      </c>
      <c r="M393" s="11" t="s">
        <v>5125</v>
      </c>
      <c r="N393" s="11" t="s">
        <v>284</v>
      </c>
      <c r="O393" s="12" t="s">
        <v>3609</v>
      </c>
      <c r="P393" s="12" t="s">
        <v>3804</v>
      </c>
      <c r="Q393" s="12" t="s">
        <v>5128</v>
      </c>
      <c r="R393" s="12" t="s">
        <v>3798</v>
      </c>
      <c r="S393" s="12"/>
      <c r="T393" s="12"/>
    </row>
    <row r="394" spans="1:20" ht="13.5" customHeight="1" x14ac:dyDescent="0.25">
      <c r="A394" s="11" t="s">
        <v>5129</v>
      </c>
      <c r="B394" s="11" t="s">
        <v>3569</v>
      </c>
      <c r="C394" s="11" t="s">
        <v>3853</v>
      </c>
      <c r="D394" s="11" t="s">
        <v>3800</v>
      </c>
      <c r="E394" s="11" t="s">
        <v>5108</v>
      </c>
      <c r="F394" s="11" t="s">
        <v>3610</v>
      </c>
      <c r="G394" s="11" t="s">
        <v>4395</v>
      </c>
      <c r="H394" s="11" t="s">
        <v>3812</v>
      </c>
      <c r="I394" s="11" t="s">
        <v>3649</v>
      </c>
      <c r="J394" s="11" t="s">
        <v>5130</v>
      </c>
      <c r="K394" s="12">
        <v>1</v>
      </c>
      <c r="L394" s="11" t="s">
        <v>3569</v>
      </c>
      <c r="M394" s="11" t="s">
        <v>5129</v>
      </c>
      <c r="N394" s="11" t="s">
        <v>284</v>
      </c>
      <c r="O394" s="12" t="s">
        <v>3609</v>
      </c>
      <c r="P394" s="12" t="s">
        <v>3814</v>
      </c>
      <c r="Q394" s="12"/>
      <c r="R394" s="12" t="s">
        <v>3806</v>
      </c>
      <c r="S394" s="12"/>
      <c r="T394" s="12"/>
    </row>
    <row r="395" spans="1:20" ht="13.5" customHeight="1" x14ac:dyDescent="0.25">
      <c r="A395" s="11" t="s">
        <v>5131</v>
      </c>
      <c r="B395" s="11" t="s">
        <v>3474</v>
      </c>
      <c r="C395" s="11" t="s">
        <v>3853</v>
      </c>
      <c r="D395" s="11" t="s">
        <v>3915</v>
      </c>
      <c r="E395" s="11" t="s">
        <v>5108</v>
      </c>
      <c r="F395" s="11" t="s">
        <v>3610</v>
      </c>
      <c r="G395" s="11" t="s">
        <v>3607</v>
      </c>
      <c r="H395" s="11" t="s">
        <v>5132</v>
      </c>
      <c r="I395" s="11" t="s">
        <v>3614</v>
      </c>
      <c r="J395" s="11" t="s">
        <v>5133</v>
      </c>
      <c r="K395" s="12">
        <v>1</v>
      </c>
      <c r="L395" s="11" t="s">
        <v>3474</v>
      </c>
      <c r="M395" s="11" t="s">
        <v>5131</v>
      </c>
      <c r="N395" s="11" t="s">
        <v>284</v>
      </c>
      <c r="O395" s="12" t="s">
        <v>3609</v>
      </c>
      <c r="P395" s="12" t="s">
        <v>3804</v>
      </c>
      <c r="Q395" s="12" t="s">
        <v>5134</v>
      </c>
      <c r="R395" s="12" t="s">
        <v>3806</v>
      </c>
      <c r="S395" s="12"/>
      <c r="T395" s="12"/>
    </row>
    <row r="396" spans="1:20" ht="13.5" customHeight="1" x14ac:dyDescent="0.25">
      <c r="A396" s="11" t="s">
        <v>5135</v>
      </c>
      <c r="B396" s="11" t="s">
        <v>3497</v>
      </c>
      <c r="C396" s="11" t="s">
        <v>3853</v>
      </c>
      <c r="D396" s="11" t="s">
        <v>3935</v>
      </c>
      <c r="E396" s="11" t="s">
        <v>5114</v>
      </c>
      <c r="F396" s="11" t="s">
        <v>3610</v>
      </c>
      <c r="G396" s="11" t="s">
        <v>3611</v>
      </c>
      <c r="H396" s="11" t="s">
        <v>3795</v>
      </c>
      <c r="I396" s="11" t="s">
        <v>3649</v>
      </c>
      <c r="J396" s="11" t="s">
        <v>5136</v>
      </c>
      <c r="K396" s="12">
        <v>1</v>
      </c>
      <c r="L396" s="11" t="s">
        <v>3497</v>
      </c>
      <c r="M396" s="11" t="s">
        <v>5135</v>
      </c>
      <c r="N396" s="11" t="s">
        <v>284</v>
      </c>
      <c r="O396" s="12" t="s">
        <v>3623</v>
      </c>
      <c r="P396" s="12" t="s">
        <v>3797</v>
      </c>
      <c r="Q396" s="12"/>
      <c r="R396" s="12" t="s">
        <v>3806</v>
      </c>
      <c r="S396" s="12"/>
      <c r="T396" s="12"/>
    </row>
    <row r="397" spans="1:20" ht="13.5" customHeight="1" x14ac:dyDescent="0.25">
      <c r="A397" s="11" t="s">
        <v>5137</v>
      </c>
      <c r="B397" s="11" t="s">
        <v>3439</v>
      </c>
      <c r="C397" s="11" t="s">
        <v>3853</v>
      </c>
      <c r="D397" s="11" t="s">
        <v>4462</v>
      </c>
      <c r="E397" s="11" t="s">
        <v>5138</v>
      </c>
      <c r="F397" s="11" t="s">
        <v>3610</v>
      </c>
      <c r="G397" s="11" t="s">
        <v>3661</v>
      </c>
      <c r="H397" s="11" t="s">
        <v>3812</v>
      </c>
      <c r="I397" s="11" t="s">
        <v>3694</v>
      </c>
      <c r="J397" s="11" t="s">
        <v>5139</v>
      </c>
      <c r="K397" s="12">
        <v>1</v>
      </c>
      <c r="L397" s="11" t="s">
        <v>3439</v>
      </c>
      <c r="M397" s="11" t="s">
        <v>5137</v>
      </c>
      <c r="N397" s="11" t="s">
        <v>284</v>
      </c>
      <c r="O397" s="12" t="s">
        <v>3605</v>
      </c>
      <c r="P397" s="12" t="s">
        <v>3814</v>
      </c>
      <c r="Q397" s="12"/>
      <c r="R397" s="12" t="s">
        <v>3798</v>
      </c>
      <c r="S397" s="12"/>
      <c r="T397" s="12"/>
    </row>
    <row r="398" spans="1:20" ht="13.5" customHeight="1" x14ac:dyDescent="0.25">
      <c r="A398" s="11" t="s">
        <v>5140</v>
      </c>
      <c r="B398" s="11" t="s">
        <v>3441</v>
      </c>
      <c r="C398" s="11" t="s">
        <v>3853</v>
      </c>
      <c r="D398" s="11" t="s">
        <v>4472</v>
      </c>
      <c r="E398" s="11" t="s">
        <v>5141</v>
      </c>
      <c r="F398" s="11" t="s">
        <v>3618</v>
      </c>
      <c r="G398" s="11" t="s">
        <v>3651</v>
      </c>
      <c r="H398" s="11" t="s">
        <v>5142</v>
      </c>
      <c r="I398" s="11" t="s">
        <v>3660</v>
      </c>
      <c r="J398" s="11" t="s">
        <v>5143</v>
      </c>
      <c r="K398" s="12">
        <v>1</v>
      </c>
      <c r="L398" s="11" t="s">
        <v>3441</v>
      </c>
      <c r="M398" s="11" t="s">
        <v>5140</v>
      </c>
      <c r="N398" s="11" t="s">
        <v>284</v>
      </c>
      <c r="O398" s="12" t="s">
        <v>3613</v>
      </c>
      <c r="P398" s="12" t="s">
        <v>3804</v>
      </c>
      <c r="Q398" s="12" t="s">
        <v>5144</v>
      </c>
      <c r="R398" s="12" t="s">
        <v>3806</v>
      </c>
      <c r="S398" s="12"/>
      <c r="T398" s="12"/>
    </row>
    <row r="399" spans="1:20" ht="13.5" customHeight="1" x14ac:dyDescent="0.25">
      <c r="A399" s="11" t="s">
        <v>5145</v>
      </c>
      <c r="B399" s="11" t="s">
        <v>3444</v>
      </c>
      <c r="C399" s="11" t="s">
        <v>3853</v>
      </c>
      <c r="D399" s="11" t="s">
        <v>3961</v>
      </c>
      <c r="E399" s="11" t="s">
        <v>5138</v>
      </c>
      <c r="F399" s="11" t="s">
        <v>3618</v>
      </c>
      <c r="G399" s="11" t="s">
        <v>3651</v>
      </c>
      <c r="H399" s="11" t="s">
        <v>5146</v>
      </c>
      <c r="I399" s="11" t="s">
        <v>3614</v>
      </c>
      <c r="J399" s="11" t="s">
        <v>5147</v>
      </c>
      <c r="K399" s="12">
        <v>1</v>
      </c>
      <c r="L399" s="11" t="s">
        <v>3444</v>
      </c>
      <c r="M399" s="11" t="s">
        <v>5145</v>
      </c>
      <c r="N399" s="11" t="s">
        <v>284</v>
      </c>
      <c r="O399" s="12" t="s">
        <v>3605</v>
      </c>
      <c r="P399" s="12" t="s">
        <v>3804</v>
      </c>
      <c r="Q399" s="12" t="s">
        <v>5148</v>
      </c>
      <c r="R399" s="12" t="s">
        <v>3806</v>
      </c>
      <c r="S399" s="12"/>
      <c r="T399" s="12"/>
    </row>
    <row r="400" spans="1:20" ht="13.5" customHeight="1" x14ac:dyDescent="0.25">
      <c r="A400" s="11" t="s">
        <v>5149</v>
      </c>
      <c r="B400" s="11" t="s">
        <v>3447</v>
      </c>
      <c r="C400" s="11" t="s">
        <v>3853</v>
      </c>
      <c r="D400" s="11" t="s">
        <v>3964</v>
      </c>
      <c r="E400" s="11" t="s">
        <v>5123</v>
      </c>
      <c r="F400" s="11" t="s">
        <v>3614</v>
      </c>
      <c r="G400" s="11" t="s">
        <v>3651</v>
      </c>
      <c r="H400" s="11" t="s">
        <v>5150</v>
      </c>
      <c r="I400" s="11" t="s">
        <v>3649</v>
      </c>
      <c r="J400" s="11" t="s">
        <v>5151</v>
      </c>
      <c r="K400" s="12">
        <v>1</v>
      </c>
      <c r="L400" s="11" t="s">
        <v>3447</v>
      </c>
      <c r="M400" s="11" t="s">
        <v>5149</v>
      </c>
      <c r="N400" s="11" t="s">
        <v>284</v>
      </c>
      <c r="O400" s="12" t="s">
        <v>3617</v>
      </c>
      <c r="P400" s="12" t="s">
        <v>3804</v>
      </c>
      <c r="Q400" s="12" t="s">
        <v>5152</v>
      </c>
      <c r="R400" s="12" t="s">
        <v>3806</v>
      </c>
      <c r="S400" s="12"/>
      <c r="T400" s="12"/>
    </row>
    <row r="401" spans="1:20" ht="13.5" customHeight="1" x14ac:dyDescent="0.25">
      <c r="A401" s="11" t="s">
        <v>5153</v>
      </c>
      <c r="B401" s="11" t="s">
        <v>3508</v>
      </c>
      <c r="C401" s="11" t="s">
        <v>3853</v>
      </c>
      <c r="D401" s="11" t="s">
        <v>3969</v>
      </c>
      <c r="E401" s="11" t="s">
        <v>5114</v>
      </c>
      <c r="F401" s="11" t="s">
        <v>3618</v>
      </c>
      <c r="G401" s="11" t="s">
        <v>3629</v>
      </c>
      <c r="H401" s="11" t="s">
        <v>5154</v>
      </c>
      <c r="I401" s="11" t="s">
        <v>3628</v>
      </c>
      <c r="J401" s="11" t="s">
        <v>5155</v>
      </c>
      <c r="K401" s="12">
        <v>1</v>
      </c>
      <c r="L401" s="11" t="s">
        <v>3508</v>
      </c>
      <c r="M401" s="11" t="s">
        <v>5153</v>
      </c>
      <c r="N401" s="11" t="s">
        <v>284</v>
      </c>
      <c r="O401" s="12" t="s">
        <v>3623</v>
      </c>
      <c r="P401" s="12" t="s">
        <v>3804</v>
      </c>
      <c r="Q401" s="12" t="s">
        <v>5156</v>
      </c>
      <c r="R401" s="12" t="s">
        <v>3806</v>
      </c>
      <c r="S401" s="12"/>
      <c r="T401" s="12"/>
    </row>
    <row r="402" spans="1:20" ht="13.5" customHeight="1" x14ac:dyDescent="0.25">
      <c r="A402" s="11" t="s">
        <v>5157</v>
      </c>
      <c r="B402" s="11" t="s">
        <v>3509</v>
      </c>
      <c r="C402" s="11" t="s">
        <v>3853</v>
      </c>
      <c r="D402" s="11" t="s">
        <v>3969</v>
      </c>
      <c r="E402" s="11" t="s">
        <v>5108</v>
      </c>
      <c r="F402" s="11" t="s">
        <v>3610</v>
      </c>
      <c r="G402" s="11" t="s">
        <v>3643</v>
      </c>
      <c r="H402" s="11" t="s">
        <v>5158</v>
      </c>
      <c r="I402" s="11" t="s">
        <v>3670</v>
      </c>
      <c r="J402" s="11" t="s">
        <v>5159</v>
      </c>
      <c r="K402" s="12">
        <v>1</v>
      </c>
      <c r="L402" s="11" t="s">
        <v>3509</v>
      </c>
      <c r="M402" s="11" t="s">
        <v>5157</v>
      </c>
      <c r="N402" s="11" t="s">
        <v>284</v>
      </c>
      <c r="O402" s="12" t="s">
        <v>3609</v>
      </c>
      <c r="P402" s="12" t="s">
        <v>3804</v>
      </c>
      <c r="Q402" s="12" t="s">
        <v>5160</v>
      </c>
      <c r="R402" s="12" t="s">
        <v>3798</v>
      </c>
      <c r="S402" s="12"/>
      <c r="T402" s="12"/>
    </row>
    <row r="403" spans="1:20" ht="13.5" customHeight="1" x14ac:dyDescent="0.25">
      <c r="A403" s="11" t="s">
        <v>5161</v>
      </c>
      <c r="B403" s="11" t="s">
        <v>3510</v>
      </c>
      <c r="C403" s="11" t="s">
        <v>3853</v>
      </c>
      <c r="D403" s="11" t="s">
        <v>3969</v>
      </c>
      <c r="E403" s="11" t="s">
        <v>5162</v>
      </c>
      <c r="F403" s="11" t="s">
        <v>3610</v>
      </c>
      <c r="G403" s="11" t="s">
        <v>3637</v>
      </c>
      <c r="H403" s="11" t="s">
        <v>5163</v>
      </c>
      <c r="I403" s="11" t="s">
        <v>3676</v>
      </c>
      <c r="J403" s="11" t="s">
        <v>5164</v>
      </c>
      <c r="K403" s="12">
        <v>1</v>
      </c>
      <c r="L403" s="11" t="s">
        <v>3510</v>
      </c>
      <c r="M403" s="11" t="s">
        <v>5161</v>
      </c>
      <c r="N403" s="11" t="s">
        <v>284</v>
      </c>
      <c r="O403" s="12" t="s">
        <v>3630</v>
      </c>
      <c r="P403" s="12" t="s">
        <v>3804</v>
      </c>
      <c r="Q403" s="12" t="s">
        <v>5165</v>
      </c>
      <c r="R403" s="12" t="s">
        <v>3798</v>
      </c>
      <c r="S403" s="12"/>
      <c r="T403" s="12"/>
    </row>
    <row r="404" spans="1:20" ht="13.5" customHeight="1" x14ac:dyDescent="0.25">
      <c r="A404" s="11" t="s">
        <v>5166</v>
      </c>
      <c r="B404" s="11" t="s">
        <v>3511</v>
      </c>
      <c r="C404" s="11" t="s">
        <v>3853</v>
      </c>
      <c r="D404" s="11" t="s">
        <v>4112</v>
      </c>
      <c r="E404" s="11" t="s">
        <v>5162</v>
      </c>
      <c r="F404" s="11" t="s">
        <v>3608</v>
      </c>
      <c r="G404" s="11" t="s">
        <v>3656</v>
      </c>
      <c r="H404" s="11" t="s">
        <v>3812</v>
      </c>
      <c r="I404" s="11" t="s">
        <v>3612</v>
      </c>
      <c r="J404" s="11" t="s">
        <v>5167</v>
      </c>
      <c r="K404" s="12">
        <v>1</v>
      </c>
      <c r="L404" s="11" t="s">
        <v>3511</v>
      </c>
      <c r="M404" s="11" t="s">
        <v>5166</v>
      </c>
      <c r="N404" s="11" t="s">
        <v>284</v>
      </c>
      <c r="O404" s="12" t="s">
        <v>3630</v>
      </c>
      <c r="P404" s="12" t="s">
        <v>3814</v>
      </c>
      <c r="Q404" s="12"/>
      <c r="R404" s="12" t="s">
        <v>3806</v>
      </c>
      <c r="S404" s="12"/>
      <c r="T404" s="12"/>
    </row>
    <row r="405" spans="1:20" ht="13.5" customHeight="1" x14ac:dyDescent="0.25">
      <c r="A405" s="11" t="s">
        <v>5168</v>
      </c>
      <c r="B405" s="11" t="s">
        <v>3449</v>
      </c>
      <c r="C405" s="11" t="s">
        <v>3853</v>
      </c>
      <c r="D405" s="11" t="s">
        <v>5169</v>
      </c>
      <c r="E405" s="11" t="s">
        <v>5114</v>
      </c>
      <c r="F405" s="11" t="s">
        <v>3610</v>
      </c>
      <c r="G405" s="11" t="s">
        <v>3651</v>
      </c>
      <c r="H405" s="11" t="s">
        <v>5170</v>
      </c>
      <c r="I405" s="11" t="s">
        <v>3649</v>
      </c>
      <c r="J405" s="11" t="s">
        <v>5171</v>
      </c>
      <c r="K405" s="12">
        <v>1</v>
      </c>
      <c r="L405" s="11" t="s">
        <v>3449</v>
      </c>
      <c r="M405" s="11" t="s">
        <v>5168</v>
      </c>
      <c r="N405" s="11" t="s">
        <v>284</v>
      </c>
      <c r="O405" s="12" t="s">
        <v>3623</v>
      </c>
      <c r="P405" s="12" t="s">
        <v>3804</v>
      </c>
      <c r="Q405" s="12" t="s">
        <v>5172</v>
      </c>
      <c r="R405" s="12" t="s">
        <v>3806</v>
      </c>
      <c r="S405" s="12"/>
      <c r="T405" s="12"/>
    </row>
    <row r="406" spans="1:20" ht="13.5" customHeight="1" x14ac:dyDescent="0.25">
      <c r="A406" s="11" t="s">
        <v>5173</v>
      </c>
      <c r="B406" s="11" t="s">
        <v>3451</v>
      </c>
      <c r="C406" s="11" t="s">
        <v>3853</v>
      </c>
      <c r="D406" s="11" t="s">
        <v>4881</v>
      </c>
      <c r="E406" s="11" t="s">
        <v>5108</v>
      </c>
      <c r="F406" s="11" t="s">
        <v>3610</v>
      </c>
      <c r="G406" s="11" t="s">
        <v>3619</v>
      </c>
      <c r="H406" s="11" t="s">
        <v>3812</v>
      </c>
      <c r="I406" s="11" t="s">
        <v>3649</v>
      </c>
      <c r="J406" s="11" t="s">
        <v>5174</v>
      </c>
      <c r="K406" s="12">
        <v>1</v>
      </c>
      <c r="L406" s="11" t="s">
        <v>3451</v>
      </c>
      <c r="M406" s="11" t="s">
        <v>5173</v>
      </c>
      <c r="N406" s="11" t="s">
        <v>284</v>
      </c>
      <c r="O406" s="12" t="s">
        <v>3609</v>
      </c>
      <c r="P406" s="12" t="s">
        <v>3814</v>
      </c>
      <c r="Q406" s="12"/>
      <c r="R406" s="12" t="s">
        <v>3806</v>
      </c>
      <c r="S406" s="12"/>
      <c r="T406" s="12"/>
    </row>
    <row r="407" spans="1:20" ht="13.5" customHeight="1" x14ac:dyDescent="0.25">
      <c r="A407" s="11" t="s">
        <v>5175</v>
      </c>
      <c r="B407" s="11" t="s">
        <v>3453</v>
      </c>
      <c r="C407" s="11" t="s">
        <v>3853</v>
      </c>
      <c r="D407" s="11" t="s">
        <v>357</v>
      </c>
      <c r="E407" s="11" t="s">
        <v>5114</v>
      </c>
      <c r="F407" s="11" t="s">
        <v>3618</v>
      </c>
      <c r="G407" s="11" t="s">
        <v>3645</v>
      </c>
      <c r="H407" s="11" t="s">
        <v>3888</v>
      </c>
      <c r="I407" s="11" t="s">
        <v>3678</v>
      </c>
      <c r="J407" s="11" t="s">
        <v>5176</v>
      </c>
      <c r="K407" s="12">
        <v>1</v>
      </c>
      <c r="L407" s="11" t="s">
        <v>3453</v>
      </c>
      <c r="M407" s="11" t="s">
        <v>5175</v>
      </c>
      <c r="N407" s="11" t="s">
        <v>284</v>
      </c>
      <c r="O407" s="12" t="s">
        <v>3623</v>
      </c>
      <c r="P407" s="12" t="s">
        <v>3814</v>
      </c>
      <c r="Q407" s="12"/>
      <c r="R407" s="12" t="s">
        <v>3798</v>
      </c>
      <c r="S407" s="12"/>
      <c r="T407" s="12"/>
    </row>
    <row r="408" spans="1:20" ht="13.5" customHeight="1" x14ac:dyDescent="0.25">
      <c r="A408" s="11" t="s">
        <v>5177</v>
      </c>
      <c r="B408" s="11" t="s">
        <v>3455</v>
      </c>
      <c r="C408" s="11" t="s">
        <v>3853</v>
      </c>
      <c r="D408" s="11" t="s">
        <v>357</v>
      </c>
      <c r="E408" s="11" t="s">
        <v>5108</v>
      </c>
      <c r="F408" s="11" t="s">
        <v>3606</v>
      </c>
      <c r="G408" s="11" t="s">
        <v>3632</v>
      </c>
      <c r="H408" s="11" t="s">
        <v>3795</v>
      </c>
      <c r="I408" s="11" t="s">
        <v>3649</v>
      </c>
      <c r="J408" s="11" t="s">
        <v>5178</v>
      </c>
      <c r="K408" s="12">
        <v>1</v>
      </c>
      <c r="L408" s="11" t="s">
        <v>3455</v>
      </c>
      <c r="M408" s="11" t="s">
        <v>5177</v>
      </c>
      <c r="N408" s="11" t="s">
        <v>284</v>
      </c>
      <c r="O408" s="12" t="s">
        <v>3609</v>
      </c>
      <c r="P408" s="12" t="s">
        <v>3797</v>
      </c>
      <c r="Q408" s="12"/>
      <c r="R408" s="12" t="s">
        <v>3806</v>
      </c>
      <c r="S408" s="12"/>
      <c r="T408" s="12"/>
    </row>
    <row r="409" spans="1:20" ht="13.5" customHeight="1" x14ac:dyDescent="0.25">
      <c r="A409" s="11" t="s">
        <v>5179</v>
      </c>
      <c r="B409" s="11" t="s">
        <v>3587</v>
      </c>
      <c r="C409" s="11" t="s">
        <v>3853</v>
      </c>
      <c r="D409" s="11" t="s">
        <v>459</v>
      </c>
      <c r="E409" s="11" t="s">
        <v>5138</v>
      </c>
      <c r="F409" s="11" t="s">
        <v>3610</v>
      </c>
      <c r="G409" s="11" t="s">
        <v>3651</v>
      </c>
      <c r="H409" s="11" t="s">
        <v>5180</v>
      </c>
      <c r="I409" s="11" t="s">
        <v>4260</v>
      </c>
      <c r="J409" s="11" t="s">
        <v>5181</v>
      </c>
      <c r="K409" s="12">
        <v>1</v>
      </c>
      <c r="L409" s="11" t="s">
        <v>3587</v>
      </c>
      <c r="M409" s="11" t="s">
        <v>5179</v>
      </c>
      <c r="N409" s="11" t="s">
        <v>284</v>
      </c>
      <c r="O409" s="12" t="s">
        <v>3605</v>
      </c>
      <c r="P409" s="12" t="s">
        <v>3804</v>
      </c>
      <c r="Q409" s="12" t="s">
        <v>5182</v>
      </c>
      <c r="R409" s="12" t="s">
        <v>3806</v>
      </c>
      <c r="S409" s="12"/>
      <c r="T409" s="12"/>
    </row>
    <row r="410" spans="1:20" ht="13.5" customHeight="1" x14ac:dyDescent="0.25">
      <c r="A410" s="11" t="s">
        <v>5183</v>
      </c>
      <c r="B410" s="11" t="s">
        <v>3588</v>
      </c>
      <c r="C410" s="11" t="s">
        <v>3853</v>
      </c>
      <c r="D410" s="11" t="s">
        <v>459</v>
      </c>
      <c r="E410" s="11" t="s">
        <v>5162</v>
      </c>
      <c r="F410" s="11" t="s">
        <v>3631</v>
      </c>
      <c r="G410" s="11" t="s">
        <v>3651</v>
      </c>
      <c r="H410" s="11" t="s">
        <v>5184</v>
      </c>
      <c r="I410" s="11" t="s">
        <v>4260</v>
      </c>
      <c r="J410" s="11" t="s">
        <v>5185</v>
      </c>
      <c r="K410" s="12">
        <v>1</v>
      </c>
      <c r="L410" s="11" t="s">
        <v>3588</v>
      </c>
      <c r="M410" s="11" t="s">
        <v>5183</v>
      </c>
      <c r="N410" s="11" t="s">
        <v>284</v>
      </c>
      <c r="O410" s="12" t="s">
        <v>3630</v>
      </c>
      <c r="P410" s="12" t="s">
        <v>3804</v>
      </c>
      <c r="Q410" s="12" t="s">
        <v>5186</v>
      </c>
      <c r="R410" s="12" t="s">
        <v>3806</v>
      </c>
      <c r="S410" s="12"/>
      <c r="T410" s="12"/>
    </row>
    <row r="411" spans="1:20" ht="13.5" customHeight="1" x14ac:dyDescent="0.25">
      <c r="A411" s="11" t="s">
        <v>5187</v>
      </c>
      <c r="B411" s="11" t="s">
        <v>3550</v>
      </c>
      <c r="C411" s="11" t="s">
        <v>3853</v>
      </c>
      <c r="D411" s="11" t="s">
        <v>3847</v>
      </c>
      <c r="E411" s="11" t="s">
        <v>5138</v>
      </c>
      <c r="F411" s="11" t="s">
        <v>3610</v>
      </c>
      <c r="G411" s="11" t="s">
        <v>3607</v>
      </c>
      <c r="H411" s="11" t="s">
        <v>5188</v>
      </c>
      <c r="I411" s="11" t="s">
        <v>3670</v>
      </c>
      <c r="J411" s="11" t="s">
        <v>5189</v>
      </c>
      <c r="K411" s="12">
        <v>1</v>
      </c>
      <c r="L411" s="11" t="s">
        <v>3550</v>
      </c>
      <c r="M411" s="11" t="s">
        <v>5187</v>
      </c>
      <c r="N411" s="11" t="s">
        <v>284</v>
      </c>
      <c r="O411" s="12" t="s">
        <v>3605</v>
      </c>
      <c r="P411" s="12" t="s">
        <v>3804</v>
      </c>
      <c r="Q411" s="12" t="s">
        <v>5190</v>
      </c>
      <c r="R411" s="12" t="s">
        <v>3798</v>
      </c>
      <c r="S411" s="12"/>
      <c r="T411" s="12"/>
    </row>
    <row r="412" spans="1:20" ht="13.5" customHeight="1" x14ac:dyDescent="0.25">
      <c r="A412" s="11" t="s">
        <v>5191</v>
      </c>
      <c r="B412" s="11" t="s">
        <v>3548</v>
      </c>
      <c r="C412" s="11" t="s">
        <v>4076</v>
      </c>
      <c r="D412" s="11" t="s">
        <v>3847</v>
      </c>
      <c r="E412" s="11" t="s">
        <v>5108</v>
      </c>
      <c r="F412" s="11" t="s">
        <v>3610</v>
      </c>
      <c r="G412" s="11" t="s">
        <v>3629</v>
      </c>
      <c r="H412" s="11" t="s">
        <v>5119</v>
      </c>
      <c r="I412" s="11" t="s">
        <v>3670</v>
      </c>
      <c r="J412" s="11" t="s">
        <v>5192</v>
      </c>
      <c r="K412" s="12">
        <v>1</v>
      </c>
      <c r="L412" s="11" t="s">
        <v>3548</v>
      </c>
      <c r="M412" s="11" t="s">
        <v>5191</v>
      </c>
      <c r="N412" s="11" t="s">
        <v>284</v>
      </c>
      <c r="O412" s="12" t="s">
        <v>3609</v>
      </c>
      <c r="P412" s="12" t="s">
        <v>3941</v>
      </c>
      <c r="Q412" s="12" t="s">
        <v>5121</v>
      </c>
      <c r="R412" s="12" t="s">
        <v>3798</v>
      </c>
      <c r="S412" s="12"/>
      <c r="T412" s="12"/>
    </row>
    <row r="413" spans="1:20" ht="13.5" customHeight="1" x14ac:dyDescent="0.25">
      <c r="A413" s="11" t="s">
        <v>5193</v>
      </c>
      <c r="B413" s="11" t="s">
        <v>3570</v>
      </c>
      <c r="C413" s="11" t="s">
        <v>3793</v>
      </c>
      <c r="D413" s="11" t="s">
        <v>3800</v>
      </c>
      <c r="E413" s="11" t="s">
        <v>5194</v>
      </c>
      <c r="F413" s="11" t="s">
        <v>3610</v>
      </c>
      <c r="G413" s="11" t="s">
        <v>3619</v>
      </c>
      <c r="H413" s="11" t="s">
        <v>5195</v>
      </c>
      <c r="I413" s="11" t="s">
        <v>3649</v>
      </c>
      <c r="J413" s="11" t="s">
        <v>5196</v>
      </c>
      <c r="K413" s="12">
        <v>1</v>
      </c>
      <c r="L413" s="11" t="s">
        <v>3570</v>
      </c>
      <c r="M413" s="11" t="s">
        <v>5193</v>
      </c>
      <c r="N413" s="11" t="s">
        <v>293</v>
      </c>
      <c r="O413" s="12" t="s">
        <v>3617</v>
      </c>
      <c r="P413" s="12" t="s">
        <v>3804</v>
      </c>
      <c r="Q413" s="12" t="s">
        <v>5197</v>
      </c>
      <c r="R413" s="12" t="s">
        <v>3806</v>
      </c>
      <c r="S413" s="12"/>
      <c r="T413" s="12"/>
    </row>
    <row r="414" spans="1:20" ht="13.5" customHeight="1" x14ac:dyDescent="0.25">
      <c r="A414" s="11" t="s">
        <v>5198</v>
      </c>
      <c r="B414" s="11" t="s">
        <v>3496</v>
      </c>
      <c r="C414" s="11" t="s">
        <v>3793</v>
      </c>
      <c r="D414" s="11" t="s">
        <v>3831</v>
      </c>
      <c r="E414" s="11" t="s">
        <v>5199</v>
      </c>
      <c r="F414" s="11" t="s">
        <v>3610</v>
      </c>
      <c r="G414" s="11" t="s">
        <v>3619</v>
      </c>
      <c r="H414" s="11" t="s">
        <v>5200</v>
      </c>
      <c r="I414" s="11" t="s">
        <v>3668</v>
      </c>
      <c r="J414" s="11" t="s">
        <v>5201</v>
      </c>
      <c r="K414" s="12">
        <v>1</v>
      </c>
      <c r="L414" s="11" t="s">
        <v>3496</v>
      </c>
      <c r="M414" s="11" t="s">
        <v>5198</v>
      </c>
      <c r="N414" s="11" t="s">
        <v>293</v>
      </c>
      <c r="O414" s="12" t="s">
        <v>3609</v>
      </c>
      <c r="P414" s="12" t="s">
        <v>3941</v>
      </c>
      <c r="Q414" s="12" t="s">
        <v>5202</v>
      </c>
      <c r="R414" s="12" t="s">
        <v>3798</v>
      </c>
      <c r="S414" s="12"/>
      <c r="T414" s="12"/>
    </row>
    <row r="415" spans="1:20" ht="13.5" customHeight="1" x14ac:dyDescent="0.25">
      <c r="A415" s="11" t="s">
        <v>5203</v>
      </c>
      <c r="B415" s="11" t="s">
        <v>3590</v>
      </c>
      <c r="C415" s="11" t="s">
        <v>3793</v>
      </c>
      <c r="D415" s="11" t="s">
        <v>459</v>
      </c>
      <c r="E415" s="11" t="s">
        <v>5204</v>
      </c>
      <c r="F415" s="11" t="s">
        <v>3610</v>
      </c>
      <c r="G415" s="11" t="s">
        <v>3615</v>
      </c>
      <c r="H415" s="11" t="s">
        <v>3808</v>
      </c>
      <c r="I415" s="11" t="s">
        <v>3670</v>
      </c>
      <c r="J415" s="11" t="s">
        <v>5205</v>
      </c>
      <c r="K415" s="12">
        <v>1</v>
      </c>
      <c r="L415" s="11" t="s">
        <v>3590</v>
      </c>
      <c r="M415" s="11" t="s">
        <v>5203</v>
      </c>
      <c r="N415" s="11" t="s">
        <v>293</v>
      </c>
      <c r="O415" s="12" t="s">
        <v>3630</v>
      </c>
      <c r="P415" s="12" t="s">
        <v>3810</v>
      </c>
      <c r="Q415" s="12"/>
      <c r="R415" s="12" t="s">
        <v>3798</v>
      </c>
      <c r="S415" s="12"/>
      <c r="T415" s="12"/>
    </row>
    <row r="416" spans="1:20" ht="13.5" customHeight="1" x14ac:dyDescent="0.25">
      <c r="A416" s="11" t="s">
        <v>5206</v>
      </c>
      <c r="B416" s="11" t="s">
        <v>3592</v>
      </c>
      <c r="C416" s="11" t="s">
        <v>3793</v>
      </c>
      <c r="D416" s="11" t="s">
        <v>459</v>
      </c>
      <c r="E416" s="11" t="s">
        <v>5207</v>
      </c>
      <c r="F416" s="11" t="s">
        <v>3618</v>
      </c>
      <c r="G416" s="11" t="s">
        <v>3625</v>
      </c>
      <c r="H416" s="11" t="s">
        <v>5208</v>
      </c>
      <c r="I416" s="11" t="s">
        <v>3649</v>
      </c>
      <c r="J416" s="11" t="s">
        <v>5209</v>
      </c>
      <c r="K416" s="12">
        <v>1</v>
      </c>
      <c r="L416" s="11" t="s">
        <v>3592</v>
      </c>
      <c r="M416" s="11" t="s">
        <v>5206</v>
      </c>
      <c r="N416" s="11" t="s">
        <v>293</v>
      </c>
      <c r="O416" s="12" t="s">
        <v>3623</v>
      </c>
      <c r="P416" s="12" t="s">
        <v>3804</v>
      </c>
      <c r="Q416" s="12" t="s">
        <v>5210</v>
      </c>
      <c r="R416" s="12" t="s">
        <v>3806</v>
      </c>
      <c r="S416" s="12"/>
      <c r="T416" s="12"/>
    </row>
    <row r="417" spans="1:20" ht="13.5" customHeight="1" x14ac:dyDescent="0.25">
      <c r="A417" s="11" t="s">
        <v>5211</v>
      </c>
      <c r="B417" s="11" t="s">
        <v>3481</v>
      </c>
      <c r="C417" s="11" t="s">
        <v>3853</v>
      </c>
      <c r="D417" s="11" t="s">
        <v>4130</v>
      </c>
      <c r="E417" s="11" t="s">
        <v>5207</v>
      </c>
      <c r="F417" s="11" t="s">
        <v>3610</v>
      </c>
      <c r="G417" s="11" t="s">
        <v>3643</v>
      </c>
      <c r="H417" s="11" t="s">
        <v>3808</v>
      </c>
      <c r="I417" s="11" t="s">
        <v>3614</v>
      </c>
      <c r="J417" s="11" t="s">
        <v>5212</v>
      </c>
      <c r="K417" s="12">
        <v>1</v>
      </c>
      <c r="L417" s="11" t="s">
        <v>3481</v>
      </c>
      <c r="M417" s="11" t="s">
        <v>5211</v>
      </c>
      <c r="N417" s="11" t="s">
        <v>293</v>
      </c>
      <c r="O417" s="12" t="s">
        <v>3623</v>
      </c>
      <c r="P417" s="12" t="s">
        <v>3810</v>
      </c>
      <c r="Q417" s="12"/>
      <c r="R417" s="12" t="s">
        <v>3806</v>
      </c>
      <c r="S417" s="12"/>
      <c r="T417" s="12"/>
    </row>
    <row r="418" spans="1:20" ht="13.5" customHeight="1" x14ac:dyDescent="0.25">
      <c r="A418" s="11" t="s">
        <v>5213</v>
      </c>
      <c r="B418" s="11" t="s">
        <v>3572</v>
      </c>
      <c r="C418" s="11" t="s">
        <v>3853</v>
      </c>
      <c r="D418" s="11" t="s">
        <v>3800</v>
      </c>
      <c r="E418" s="11" t="s">
        <v>5207</v>
      </c>
      <c r="F418" s="11" t="s">
        <v>3610</v>
      </c>
      <c r="G418" s="11" t="s">
        <v>3619</v>
      </c>
      <c r="H418" s="11" t="s">
        <v>3812</v>
      </c>
      <c r="I418" s="11" t="s">
        <v>3670</v>
      </c>
      <c r="J418" s="11" t="s">
        <v>5214</v>
      </c>
      <c r="K418" s="12">
        <v>1</v>
      </c>
      <c r="L418" s="11" t="s">
        <v>3572</v>
      </c>
      <c r="M418" s="11" t="s">
        <v>5213</v>
      </c>
      <c r="N418" s="11" t="s">
        <v>293</v>
      </c>
      <c r="O418" s="12" t="s">
        <v>3623</v>
      </c>
      <c r="P418" s="12" t="s">
        <v>3814</v>
      </c>
      <c r="Q418" s="12"/>
      <c r="R418" s="12" t="s">
        <v>3798</v>
      </c>
      <c r="S418" s="12"/>
      <c r="T418" s="12"/>
    </row>
    <row r="419" spans="1:20" ht="13.5" customHeight="1" x14ac:dyDescent="0.25">
      <c r="A419" s="11" t="s">
        <v>5215</v>
      </c>
      <c r="B419" s="11" t="s">
        <v>3483</v>
      </c>
      <c r="C419" s="11" t="s">
        <v>3853</v>
      </c>
      <c r="D419" s="11" t="s">
        <v>4164</v>
      </c>
      <c r="E419" s="11" t="s">
        <v>5216</v>
      </c>
      <c r="F419" s="11" t="s">
        <v>3610</v>
      </c>
      <c r="G419" s="11" t="s">
        <v>3661</v>
      </c>
      <c r="H419" s="11" t="s">
        <v>3795</v>
      </c>
      <c r="I419" s="11" t="s">
        <v>3614</v>
      </c>
      <c r="J419" s="11" t="s">
        <v>5217</v>
      </c>
      <c r="K419" s="12">
        <v>1</v>
      </c>
      <c r="L419" s="11" t="s">
        <v>3483</v>
      </c>
      <c r="M419" s="11" t="s">
        <v>5215</v>
      </c>
      <c r="N419" s="11" t="s">
        <v>293</v>
      </c>
      <c r="O419" s="12" t="s">
        <v>3605</v>
      </c>
      <c r="P419" s="12" t="s">
        <v>3797</v>
      </c>
      <c r="Q419" s="12"/>
      <c r="R419" s="12" t="s">
        <v>3806</v>
      </c>
      <c r="S419" s="12"/>
      <c r="T419" s="12"/>
    </row>
    <row r="420" spans="1:20" ht="13.5" customHeight="1" x14ac:dyDescent="0.25">
      <c r="A420" s="11" t="s">
        <v>5218</v>
      </c>
      <c r="B420" s="11" t="s">
        <v>3487</v>
      </c>
      <c r="C420" s="11" t="s">
        <v>3853</v>
      </c>
      <c r="D420" s="11" t="s">
        <v>3928</v>
      </c>
      <c r="E420" s="11" t="s">
        <v>5219</v>
      </c>
      <c r="F420" s="11" t="s">
        <v>3610</v>
      </c>
      <c r="G420" s="11" t="s">
        <v>3643</v>
      </c>
      <c r="H420" s="11" t="s">
        <v>3812</v>
      </c>
      <c r="I420" s="11" t="s">
        <v>3678</v>
      </c>
      <c r="J420" s="11" t="s">
        <v>5220</v>
      </c>
      <c r="K420" s="12">
        <v>1</v>
      </c>
      <c r="L420" s="11" t="s">
        <v>3487</v>
      </c>
      <c r="M420" s="11" t="s">
        <v>5218</v>
      </c>
      <c r="N420" s="11" t="s">
        <v>293</v>
      </c>
      <c r="O420" s="12" t="s">
        <v>3627</v>
      </c>
      <c r="P420" s="12" t="s">
        <v>3814</v>
      </c>
      <c r="Q420" s="12"/>
      <c r="R420" s="12" t="s">
        <v>3798</v>
      </c>
      <c r="S420" s="12"/>
      <c r="T420" s="12"/>
    </row>
    <row r="421" spans="1:20" ht="13.5" customHeight="1" x14ac:dyDescent="0.25">
      <c r="A421" s="11" t="s">
        <v>5221</v>
      </c>
      <c r="B421" s="11" t="s">
        <v>3490</v>
      </c>
      <c r="C421" s="11" t="s">
        <v>3853</v>
      </c>
      <c r="D421" s="11" t="s">
        <v>3928</v>
      </c>
      <c r="E421" s="11" t="s">
        <v>5219</v>
      </c>
      <c r="F421" s="11" t="s">
        <v>3610</v>
      </c>
      <c r="G421" s="11" t="s">
        <v>3643</v>
      </c>
      <c r="H421" s="11" t="s">
        <v>3795</v>
      </c>
      <c r="I421" s="11" t="s">
        <v>3649</v>
      </c>
      <c r="J421" s="11" t="s">
        <v>5222</v>
      </c>
      <c r="K421" s="12">
        <v>1</v>
      </c>
      <c r="L421" s="11" t="s">
        <v>3490</v>
      </c>
      <c r="M421" s="11" t="s">
        <v>5221</v>
      </c>
      <c r="N421" s="11" t="s">
        <v>293</v>
      </c>
      <c r="O421" s="12" t="s">
        <v>3627</v>
      </c>
      <c r="P421" s="12" t="s">
        <v>3797</v>
      </c>
      <c r="Q421" s="12"/>
      <c r="R421" s="12" t="s">
        <v>3806</v>
      </c>
      <c r="S421" s="12"/>
      <c r="T421" s="12"/>
    </row>
    <row r="422" spans="1:20" ht="13.5" customHeight="1" x14ac:dyDescent="0.25">
      <c r="A422" s="11" t="s">
        <v>5223</v>
      </c>
      <c r="B422" s="11" t="s">
        <v>3513</v>
      </c>
      <c r="C422" s="11" t="s">
        <v>3853</v>
      </c>
      <c r="D422" s="11" t="s">
        <v>3969</v>
      </c>
      <c r="E422" s="11" t="s">
        <v>5224</v>
      </c>
      <c r="F422" s="11" t="s">
        <v>3610</v>
      </c>
      <c r="G422" s="11" t="s">
        <v>3651</v>
      </c>
      <c r="H422" s="11" t="s">
        <v>3812</v>
      </c>
      <c r="I422" s="11" t="s">
        <v>3628</v>
      </c>
      <c r="J422" s="11" t="s">
        <v>5225</v>
      </c>
      <c r="K422" s="12">
        <v>1</v>
      </c>
      <c r="L422" s="11" t="s">
        <v>3513</v>
      </c>
      <c r="M422" s="11" t="s">
        <v>5223</v>
      </c>
      <c r="N422" s="11" t="s">
        <v>293</v>
      </c>
      <c r="O422" s="12" t="s">
        <v>3613</v>
      </c>
      <c r="P422" s="12" t="s">
        <v>3814</v>
      </c>
      <c r="Q422" s="12"/>
      <c r="R422" s="12" t="s">
        <v>3806</v>
      </c>
      <c r="S422" s="12"/>
      <c r="T422" s="12"/>
    </row>
    <row r="423" spans="1:20" ht="13.5" customHeight="1" x14ac:dyDescent="0.25">
      <c r="A423" s="11" t="s">
        <v>5226</v>
      </c>
      <c r="B423" s="11" t="s">
        <v>3493</v>
      </c>
      <c r="C423" s="11" t="s">
        <v>3853</v>
      </c>
      <c r="D423" s="11" t="s">
        <v>4631</v>
      </c>
      <c r="E423" s="11" t="s">
        <v>5219</v>
      </c>
      <c r="F423" s="11" t="s">
        <v>3610</v>
      </c>
      <c r="G423" s="11" t="s">
        <v>3619</v>
      </c>
      <c r="H423" s="11" t="s">
        <v>5227</v>
      </c>
      <c r="I423" s="11" t="s">
        <v>3649</v>
      </c>
      <c r="J423" s="11" t="s">
        <v>5228</v>
      </c>
      <c r="K423" s="12">
        <v>1</v>
      </c>
      <c r="L423" s="11" t="s">
        <v>3493</v>
      </c>
      <c r="M423" s="11" t="s">
        <v>5226</v>
      </c>
      <c r="N423" s="11" t="s">
        <v>293</v>
      </c>
      <c r="O423" s="12" t="s">
        <v>3627</v>
      </c>
      <c r="P423" s="12" t="s">
        <v>3804</v>
      </c>
      <c r="Q423" s="12" t="s">
        <v>5229</v>
      </c>
      <c r="R423" s="12" t="s">
        <v>3806</v>
      </c>
      <c r="S423" s="12"/>
      <c r="T423" s="12"/>
    </row>
    <row r="424" spans="1:20" ht="13.5" customHeight="1" x14ac:dyDescent="0.25">
      <c r="A424" s="11" t="s">
        <v>5230</v>
      </c>
      <c r="B424" s="11" t="s">
        <v>3459</v>
      </c>
      <c r="C424" s="11" t="s">
        <v>3853</v>
      </c>
      <c r="D424" s="11" t="s">
        <v>4258</v>
      </c>
      <c r="E424" s="11" t="s">
        <v>5224</v>
      </c>
      <c r="F424" s="11" t="s">
        <v>3610</v>
      </c>
      <c r="G424" s="11" t="s">
        <v>5231</v>
      </c>
      <c r="H424" s="11" t="s">
        <v>5232</v>
      </c>
      <c r="I424" s="11" t="s">
        <v>3678</v>
      </c>
      <c r="J424" s="11" t="s">
        <v>5233</v>
      </c>
      <c r="K424" s="12">
        <v>1</v>
      </c>
      <c r="L424" s="11" t="s">
        <v>3459</v>
      </c>
      <c r="M424" s="11" t="s">
        <v>5230</v>
      </c>
      <c r="N424" s="11" t="s">
        <v>293</v>
      </c>
      <c r="O424" s="12" t="s">
        <v>3613</v>
      </c>
      <c r="P424" s="12" t="s">
        <v>3804</v>
      </c>
      <c r="Q424" s="12" t="s">
        <v>5234</v>
      </c>
      <c r="R424" s="12" t="s">
        <v>3798</v>
      </c>
      <c r="S424" s="12"/>
      <c r="T424" s="12"/>
    </row>
    <row r="425" spans="1:20" ht="13.5" customHeight="1" x14ac:dyDescent="0.25">
      <c r="A425" s="11" t="s">
        <v>5235</v>
      </c>
      <c r="B425" s="11" t="s">
        <v>3462</v>
      </c>
      <c r="C425" s="11" t="s">
        <v>3853</v>
      </c>
      <c r="D425" s="11" t="s">
        <v>4881</v>
      </c>
      <c r="E425" s="11" t="s">
        <v>5199</v>
      </c>
      <c r="F425" s="11" t="s">
        <v>3610</v>
      </c>
      <c r="G425" s="11" t="s">
        <v>3635</v>
      </c>
      <c r="H425" s="11" t="s">
        <v>5236</v>
      </c>
      <c r="I425" s="11" t="s">
        <v>3670</v>
      </c>
      <c r="J425" s="11" t="s">
        <v>5237</v>
      </c>
      <c r="K425" s="12">
        <v>1</v>
      </c>
      <c r="L425" s="11" t="s">
        <v>3462</v>
      </c>
      <c r="M425" s="11" t="s">
        <v>5235</v>
      </c>
      <c r="N425" s="11" t="s">
        <v>293</v>
      </c>
      <c r="O425" s="12" t="s">
        <v>3609</v>
      </c>
      <c r="P425" s="12" t="s">
        <v>3804</v>
      </c>
      <c r="Q425" s="12" t="s">
        <v>5238</v>
      </c>
      <c r="R425" s="12" t="s">
        <v>3798</v>
      </c>
      <c r="S425" s="12"/>
      <c r="T425" s="12"/>
    </row>
    <row r="426" spans="1:20" ht="13.5" customHeight="1" x14ac:dyDescent="0.25">
      <c r="A426" s="11" t="s">
        <v>5239</v>
      </c>
      <c r="B426" s="11" t="s">
        <v>3466</v>
      </c>
      <c r="C426" s="11" t="s">
        <v>3853</v>
      </c>
      <c r="D426" s="11" t="s">
        <v>4659</v>
      </c>
      <c r="E426" s="11" t="s">
        <v>5216</v>
      </c>
      <c r="F426" s="11" t="s">
        <v>3608</v>
      </c>
      <c r="G426" s="11" t="s">
        <v>5240</v>
      </c>
      <c r="H426" s="11" t="s">
        <v>5241</v>
      </c>
      <c r="I426" s="11" t="s">
        <v>3684</v>
      </c>
      <c r="J426" s="11" t="s">
        <v>5242</v>
      </c>
      <c r="K426" s="12">
        <v>1</v>
      </c>
      <c r="L426" s="11" t="s">
        <v>3466</v>
      </c>
      <c r="M426" s="11" t="s">
        <v>5239</v>
      </c>
      <c r="N426" s="11" t="s">
        <v>293</v>
      </c>
      <c r="O426" s="12" t="s">
        <v>3605</v>
      </c>
      <c r="P426" s="12" t="s">
        <v>3804</v>
      </c>
      <c r="Q426" s="12" t="s">
        <v>5243</v>
      </c>
      <c r="R426" s="12" t="s">
        <v>3798</v>
      </c>
      <c r="S426" s="12"/>
      <c r="T426" s="12"/>
    </row>
    <row r="427" spans="1:20" ht="13.5" customHeight="1" x14ac:dyDescent="0.25">
      <c r="A427" s="11" t="s">
        <v>5244</v>
      </c>
      <c r="B427" s="11" t="s">
        <v>3470</v>
      </c>
      <c r="C427" s="11" t="s">
        <v>3853</v>
      </c>
      <c r="D427" s="11" t="s">
        <v>357</v>
      </c>
      <c r="E427" s="11" t="s">
        <v>5224</v>
      </c>
      <c r="F427" s="11" t="s">
        <v>3610</v>
      </c>
      <c r="G427" s="11" t="s">
        <v>3661</v>
      </c>
      <c r="H427" s="11" t="s">
        <v>5245</v>
      </c>
      <c r="I427" s="11" t="s">
        <v>3670</v>
      </c>
      <c r="J427" s="11" t="s">
        <v>5246</v>
      </c>
      <c r="K427" s="12">
        <v>1</v>
      </c>
      <c r="L427" s="11" t="s">
        <v>3470</v>
      </c>
      <c r="M427" s="11" t="s">
        <v>5244</v>
      </c>
      <c r="N427" s="11" t="s">
        <v>293</v>
      </c>
      <c r="O427" s="12" t="s">
        <v>3613</v>
      </c>
      <c r="P427" s="12" t="s">
        <v>3804</v>
      </c>
      <c r="Q427" s="12" t="s">
        <v>5247</v>
      </c>
      <c r="R427" s="12" t="s">
        <v>3798</v>
      </c>
      <c r="S427" s="12"/>
      <c r="T427" s="12"/>
    </row>
    <row r="428" spans="1:20" ht="13.5" customHeight="1" x14ac:dyDescent="0.25">
      <c r="A428" s="11" t="s">
        <v>5248</v>
      </c>
      <c r="B428" s="11" t="s">
        <v>3589</v>
      </c>
      <c r="C428" s="11" t="s">
        <v>3853</v>
      </c>
      <c r="D428" s="11" t="s">
        <v>459</v>
      </c>
      <c r="E428" s="11" t="s">
        <v>5194</v>
      </c>
      <c r="F428" s="11" t="s">
        <v>3614</v>
      </c>
      <c r="G428" s="11" t="s">
        <v>3651</v>
      </c>
      <c r="H428" s="11" t="s">
        <v>5249</v>
      </c>
      <c r="I428" s="11" t="s">
        <v>3649</v>
      </c>
      <c r="J428" s="11" t="s">
        <v>5250</v>
      </c>
      <c r="K428" s="12">
        <v>1</v>
      </c>
      <c r="L428" s="11" t="s">
        <v>3589</v>
      </c>
      <c r="M428" s="11" t="s">
        <v>5248</v>
      </c>
      <c r="N428" s="11" t="s">
        <v>293</v>
      </c>
      <c r="O428" s="12" t="s">
        <v>3617</v>
      </c>
      <c r="P428" s="12" t="s">
        <v>3804</v>
      </c>
      <c r="Q428" s="12" t="s">
        <v>5251</v>
      </c>
      <c r="R428" s="12" t="s">
        <v>3806</v>
      </c>
      <c r="S428" s="12"/>
      <c r="T428" s="12"/>
    </row>
    <row r="429" spans="1:20" ht="13.5" customHeight="1" x14ac:dyDescent="0.25">
      <c r="A429" s="11" t="s">
        <v>5252</v>
      </c>
      <c r="B429" s="11" t="s">
        <v>3591</v>
      </c>
      <c r="C429" s="11" t="s">
        <v>3853</v>
      </c>
      <c r="D429" s="11" t="s">
        <v>459</v>
      </c>
      <c r="E429" s="11" t="s">
        <v>5207</v>
      </c>
      <c r="F429" s="11" t="s">
        <v>3610</v>
      </c>
      <c r="G429" s="11" t="s">
        <v>3643</v>
      </c>
      <c r="H429" s="11" t="s">
        <v>3812</v>
      </c>
      <c r="I429" s="11" t="s">
        <v>3668</v>
      </c>
      <c r="J429" s="11" t="s">
        <v>5253</v>
      </c>
      <c r="K429" s="12">
        <v>1</v>
      </c>
      <c r="L429" s="11" t="s">
        <v>3591</v>
      </c>
      <c r="M429" s="11" t="s">
        <v>5252</v>
      </c>
      <c r="N429" s="11" t="s">
        <v>293</v>
      </c>
      <c r="O429" s="12" t="s">
        <v>3623</v>
      </c>
      <c r="P429" s="12" t="s">
        <v>3814</v>
      </c>
      <c r="Q429" s="12"/>
      <c r="R429" s="12" t="s">
        <v>3798</v>
      </c>
      <c r="S429" s="12"/>
      <c r="T429" s="12"/>
    </row>
    <row r="430" spans="1:20" ht="13.5" customHeight="1" x14ac:dyDescent="0.25">
      <c r="A430" s="11" t="s">
        <v>5254</v>
      </c>
      <c r="B430" s="11" t="s">
        <v>3593</v>
      </c>
      <c r="C430" s="11" t="s">
        <v>3853</v>
      </c>
      <c r="D430" s="11" t="s">
        <v>459</v>
      </c>
      <c r="E430" s="11" t="s">
        <v>5199</v>
      </c>
      <c r="F430" s="11" t="s">
        <v>3610</v>
      </c>
      <c r="G430" s="11" t="s">
        <v>3659</v>
      </c>
      <c r="H430" s="11" t="s">
        <v>5255</v>
      </c>
      <c r="I430" s="11" t="s">
        <v>3628</v>
      </c>
      <c r="J430" s="11" t="s">
        <v>5256</v>
      </c>
      <c r="K430" s="12">
        <v>1</v>
      </c>
      <c r="L430" s="11" t="s">
        <v>3593</v>
      </c>
      <c r="M430" s="11" t="s">
        <v>5254</v>
      </c>
      <c r="N430" s="11" t="s">
        <v>293</v>
      </c>
      <c r="O430" s="12" t="s">
        <v>3609</v>
      </c>
      <c r="P430" s="12" t="s">
        <v>3804</v>
      </c>
      <c r="Q430" s="12" t="s">
        <v>5257</v>
      </c>
      <c r="R430" s="12" t="s">
        <v>3806</v>
      </c>
      <c r="S430" s="12"/>
      <c r="T430" s="12"/>
    </row>
    <row r="431" spans="1:20" ht="13.5" customHeight="1" x14ac:dyDescent="0.25">
      <c r="A431" s="11" t="s">
        <v>5258</v>
      </c>
      <c r="B431" s="11" t="s">
        <v>2621</v>
      </c>
      <c r="C431" s="11" t="s">
        <v>3853</v>
      </c>
      <c r="D431" s="11" t="s">
        <v>3847</v>
      </c>
      <c r="E431" s="11" t="s">
        <v>5199</v>
      </c>
      <c r="F431" s="11" t="s">
        <v>3610</v>
      </c>
      <c r="G431" s="11" t="s">
        <v>3619</v>
      </c>
      <c r="H431" s="11" t="s">
        <v>5259</v>
      </c>
      <c r="I431" s="11" t="s">
        <v>3649</v>
      </c>
      <c r="J431" s="11" t="s">
        <v>5260</v>
      </c>
      <c r="K431" s="12">
        <v>1</v>
      </c>
      <c r="L431" s="11" t="s">
        <v>2621</v>
      </c>
      <c r="M431" s="11" t="s">
        <v>5258</v>
      </c>
      <c r="N431" s="11" t="s">
        <v>293</v>
      </c>
      <c r="O431" s="12" t="s">
        <v>3609</v>
      </c>
      <c r="P431" s="12" t="s">
        <v>3804</v>
      </c>
      <c r="Q431" s="12" t="s">
        <v>5261</v>
      </c>
      <c r="R431" s="12" t="s">
        <v>3806</v>
      </c>
      <c r="S431" s="12"/>
      <c r="T431" s="12"/>
    </row>
    <row r="432" spans="1:20" ht="13.5" customHeight="1" x14ac:dyDescent="0.25">
      <c r="A432" s="11" t="s">
        <v>5262</v>
      </c>
      <c r="B432" s="11" t="s">
        <v>3551</v>
      </c>
      <c r="C432" s="11" t="s">
        <v>3853</v>
      </c>
      <c r="D432" s="11" t="s">
        <v>4728</v>
      </c>
      <c r="E432" s="11" t="s">
        <v>5207</v>
      </c>
      <c r="F432" s="11" t="s">
        <v>3618</v>
      </c>
      <c r="G432" s="11" t="s">
        <v>3656</v>
      </c>
      <c r="H432" s="11" t="s">
        <v>3812</v>
      </c>
      <c r="I432" s="11" t="s">
        <v>3682</v>
      </c>
      <c r="J432" s="11" t="s">
        <v>5263</v>
      </c>
      <c r="K432" s="12">
        <v>1</v>
      </c>
      <c r="L432" s="11" t="s">
        <v>3551</v>
      </c>
      <c r="M432" s="11" t="s">
        <v>5262</v>
      </c>
      <c r="N432" s="11" t="s">
        <v>293</v>
      </c>
      <c r="O432" s="12" t="s">
        <v>3623</v>
      </c>
      <c r="P432" s="12" t="s">
        <v>3814</v>
      </c>
      <c r="Q432" s="12"/>
      <c r="R432" s="12" t="s">
        <v>3798</v>
      </c>
      <c r="S432" s="12"/>
      <c r="T432" s="12"/>
    </row>
    <row r="433" spans="1:20" ht="13.5" customHeight="1" x14ac:dyDescent="0.25">
      <c r="A433" s="11" t="s">
        <v>5264</v>
      </c>
      <c r="B433" s="11" t="s">
        <v>3552</v>
      </c>
      <c r="C433" s="11" t="s">
        <v>3853</v>
      </c>
      <c r="D433" s="11" t="s">
        <v>4731</v>
      </c>
      <c r="E433" s="11" t="s">
        <v>5219</v>
      </c>
      <c r="F433" s="11" t="s">
        <v>3614</v>
      </c>
      <c r="G433" s="11" t="s">
        <v>3643</v>
      </c>
      <c r="H433" s="11" t="s">
        <v>5265</v>
      </c>
      <c r="I433" s="11" t="s">
        <v>3616</v>
      </c>
      <c r="J433" s="11" t="s">
        <v>5266</v>
      </c>
      <c r="K433" s="12">
        <v>1</v>
      </c>
      <c r="L433" s="11" t="s">
        <v>3552</v>
      </c>
      <c r="M433" s="11" t="s">
        <v>5264</v>
      </c>
      <c r="N433" s="11" t="s">
        <v>293</v>
      </c>
      <c r="O433" s="12" t="s">
        <v>3627</v>
      </c>
      <c r="P433" s="12" t="s">
        <v>3804</v>
      </c>
      <c r="Q433" s="12" t="s">
        <v>5267</v>
      </c>
      <c r="R433" s="12" t="s">
        <v>3806</v>
      </c>
      <c r="S433" s="12"/>
      <c r="T433" s="12"/>
    </row>
    <row r="434" spans="1:20" ht="13.5" customHeight="1" x14ac:dyDescent="0.25">
      <c r="A434" s="11" t="s">
        <v>5268</v>
      </c>
      <c r="B434" s="11" t="s">
        <v>3553</v>
      </c>
      <c r="C434" s="11" t="s">
        <v>3853</v>
      </c>
      <c r="D434" s="11" t="s">
        <v>405</v>
      </c>
      <c r="E434" s="11" t="s">
        <v>5216</v>
      </c>
      <c r="F434" s="11" t="s">
        <v>3610</v>
      </c>
      <c r="G434" s="11" t="s">
        <v>3632</v>
      </c>
      <c r="H434" s="11" t="s">
        <v>3812</v>
      </c>
      <c r="I434" s="11" t="s">
        <v>3693</v>
      </c>
      <c r="J434" s="11" t="s">
        <v>5269</v>
      </c>
      <c r="K434" s="12">
        <v>1</v>
      </c>
      <c r="L434" s="11" t="s">
        <v>3553</v>
      </c>
      <c r="M434" s="11" t="s">
        <v>5268</v>
      </c>
      <c r="N434" s="11" t="s">
        <v>293</v>
      </c>
      <c r="O434" s="12" t="s">
        <v>3605</v>
      </c>
      <c r="P434" s="12" t="s">
        <v>3814</v>
      </c>
      <c r="Q434" s="12"/>
      <c r="R434" s="12" t="s">
        <v>3798</v>
      </c>
      <c r="S434" s="12"/>
      <c r="T434" s="12"/>
    </row>
    <row r="435" spans="1:20" ht="13.5" customHeight="1" x14ac:dyDescent="0.25">
      <c r="A435" s="11" t="s">
        <v>5270</v>
      </c>
      <c r="B435" s="11" t="s">
        <v>3571</v>
      </c>
      <c r="C435" s="11" t="s">
        <v>4076</v>
      </c>
      <c r="D435" s="11" t="s">
        <v>3800</v>
      </c>
      <c r="E435" s="11" t="s">
        <v>5194</v>
      </c>
      <c r="F435" s="11" t="s">
        <v>3610</v>
      </c>
      <c r="G435" s="11" t="s">
        <v>3619</v>
      </c>
      <c r="H435" s="11" t="s">
        <v>5195</v>
      </c>
      <c r="I435" s="11" t="s">
        <v>3649</v>
      </c>
      <c r="J435" s="11" t="s">
        <v>5271</v>
      </c>
      <c r="K435" s="12">
        <v>1</v>
      </c>
      <c r="L435" s="11" t="s">
        <v>3571</v>
      </c>
      <c r="M435" s="11" t="s">
        <v>5270</v>
      </c>
      <c r="N435" s="11" t="s">
        <v>293</v>
      </c>
      <c r="O435" s="12" t="s">
        <v>3617</v>
      </c>
      <c r="P435" s="12" t="s">
        <v>3804</v>
      </c>
      <c r="Q435" s="12" t="s">
        <v>5197</v>
      </c>
      <c r="R435" s="12" t="s">
        <v>3806</v>
      </c>
      <c r="S435" s="12"/>
      <c r="T435" s="12"/>
    </row>
    <row r="436" spans="1:20" ht="13.5" customHeight="1" x14ac:dyDescent="0.25">
      <c r="A436" s="11" t="s">
        <v>5272</v>
      </c>
      <c r="B436" s="11" t="s">
        <v>3502</v>
      </c>
      <c r="C436" s="11" t="s">
        <v>3793</v>
      </c>
      <c r="D436" s="11" t="s">
        <v>4087</v>
      </c>
      <c r="E436" s="11" t="s">
        <v>5273</v>
      </c>
      <c r="F436" s="11" t="s">
        <v>3610</v>
      </c>
      <c r="G436" s="11" t="s">
        <v>3645</v>
      </c>
      <c r="H436" s="11" t="s">
        <v>3808</v>
      </c>
      <c r="I436" s="11" t="s">
        <v>3649</v>
      </c>
      <c r="J436" s="11" t="s">
        <v>5274</v>
      </c>
      <c r="K436" s="12">
        <v>1</v>
      </c>
      <c r="L436" s="11" t="s">
        <v>3502</v>
      </c>
      <c r="M436" s="11" t="s">
        <v>5272</v>
      </c>
      <c r="N436" s="11" t="s">
        <v>306</v>
      </c>
      <c r="O436" s="12" t="s">
        <v>3627</v>
      </c>
      <c r="P436" s="12" t="s">
        <v>3810</v>
      </c>
      <c r="Q436" s="12"/>
      <c r="R436" s="12" t="s">
        <v>3806</v>
      </c>
      <c r="S436" s="12"/>
      <c r="T436" s="12"/>
    </row>
    <row r="437" spans="1:20" ht="13.5" customHeight="1" x14ac:dyDescent="0.25">
      <c r="A437" s="11" t="s">
        <v>5275</v>
      </c>
      <c r="B437" s="11" t="s">
        <v>3516</v>
      </c>
      <c r="C437" s="11" t="s">
        <v>3793</v>
      </c>
      <c r="D437" s="11" t="s">
        <v>3935</v>
      </c>
      <c r="E437" s="11" t="s">
        <v>5276</v>
      </c>
      <c r="F437" s="11" t="s">
        <v>3610</v>
      </c>
      <c r="G437" s="11" t="s">
        <v>3615</v>
      </c>
      <c r="H437" s="11" t="s">
        <v>5277</v>
      </c>
      <c r="I437" s="11" t="s">
        <v>3678</v>
      </c>
      <c r="J437" s="11" t="s">
        <v>5278</v>
      </c>
      <c r="K437" s="12">
        <v>1</v>
      </c>
      <c r="L437" s="11" t="s">
        <v>3516</v>
      </c>
      <c r="M437" s="11" t="s">
        <v>5275</v>
      </c>
      <c r="N437" s="11" t="s">
        <v>306</v>
      </c>
      <c r="O437" s="12" t="s">
        <v>3605</v>
      </c>
      <c r="P437" s="12" t="s">
        <v>3804</v>
      </c>
      <c r="Q437" s="12" t="s">
        <v>5279</v>
      </c>
      <c r="R437" s="12" t="s">
        <v>3798</v>
      </c>
      <c r="S437" s="12"/>
      <c r="T437" s="12"/>
    </row>
    <row r="438" spans="1:20" ht="13.5" customHeight="1" x14ac:dyDescent="0.25">
      <c r="A438" s="11" t="s">
        <v>5280</v>
      </c>
      <c r="B438" s="11" t="s">
        <v>3594</v>
      </c>
      <c r="C438" s="11" t="s">
        <v>3793</v>
      </c>
      <c r="D438" s="11" t="s">
        <v>459</v>
      </c>
      <c r="E438" s="11" t="s">
        <v>5281</v>
      </c>
      <c r="F438" s="11" t="s">
        <v>3610</v>
      </c>
      <c r="G438" s="11" t="s">
        <v>3661</v>
      </c>
      <c r="H438" s="11" t="s">
        <v>5282</v>
      </c>
      <c r="I438" s="11" t="s">
        <v>3668</v>
      </c>
      <c r="J438" s="11" t="s">
        <v>5283</v>
      </c>
      <c r="K438" s="12">
        <v>1</v>
      </c>
      <c r="L438" s="11" t="s">
        <v>3594</v>
      </c>
      <c r="M438" s="11" t="s">
        <v>5280</v>
      </c>
      <c r="N438" s="11" t="s">
        <v>306</v>
      </c>
      <c r="O438" s="12" t="s">
        <v>3613</v>
      </c>
      <c r="P438" s="12" t="s">
        <v>3804</v>
      </c>
      <c r="Q438" s="12" t="s">
        <v>5284</v>
      </c>
      <c r="R438" s="12" t="s">
        <v>3798</v>
      </c>
      <c r="S438" s="12"/>
      <c r="T438" s="12"/>
    </row>
    <row r="439" spans="1:20" ht="13.5" customHeight="1" x14ac:dyDescent="0.25">
      <c r="A439" s="11" t="s">
        <v>5285</v>
      </c>
      <c r="B439" s="11" t="s">
        <v>3500</v>
      </c>
      <c r="C439" s="11" t="s">
        <v>3853</v>
      </c>
      <c r="D439" s="11" t="s">
        <v>4130</v>
      </c>
      <c r="E439" s="11" t="s">
        <v>5281</v>
      </c>
      <c r="F439" s="11" t="s">
        <v>3618</v>
      </c>
      <c r="G439" s="11" t="s">
        <v>3632</v>
      </c>
      <c r="H439" s="11" t="s">
        <v>5286</v>
      </c>
      <c r="I439" s="11" t="s">
        <v>4260</v>
      </c>
      <c r="J439" s="11" t="s">
        <v>5287</v>
      </c>
      <c r="K439" s="12">
        <v>1</v>
      </c>
      <c r="L439" s="11" t="s">
        <v>3500</v>
      </c>
      <c r="M439" s="11" t="s">
        <v>5285</v>
      </c>
      <c r="N439" s="11" t="s">
        <v>306</v>
      </c>
      <c r="O439" s="12" t="s">
        <v>3613</v>
      </c>
      <c r="P439" s="12" t="s">
        <v>3804</v>
      </c>
      <c r="Q439" s="12" t="s">
        <v>5288</v>
      </c>
      <c r="R439" s="12" t="s">
        <v>3806</v>
      </c>
      <c r="S439" s="12"/>
      <c r="T439" s="12"/>
    </row>
    <row r="440" spans="1:20" ht="13.5" customHeight="1" x14ac:dyDescent="0.25">
      <c r="A440" s="11" t="s">
        <v>5289</v>
      </c>
      <c r="B440" s="11" t="s">
        <v>3573</v>
      </c>
      <c r="C440" s="11" t="s">
        <v>3853</v>
      </c>
      <c r="D440" s="11" t="s">
        <v>3800</v>
      </c>
      <c r="E440" s="11" t="s">
        <v>5290</v>
      </c>
      <c r="F440" s="11" t="s">
        <v>3610</v>
      </c>
      <c r="G440" s="11" t="s">
        <v>3625</v>
      </c>
      <c r="H440" s="11" t="s">
        <v>3812</v>
      </c>
      <c r="I440" s="11" t="s">
        <v>3649</v>
      </c>
      <c r="J440" s="11" t="s">
        <v>5291</v>
      </c>
      <c r="K440" s="12">
        <v>1</v>
      </c>
      <c r="L440" s="11" t="s">
        <v>3573</v>
      </c>
      <c r="M440" s="11" t="s">
        <v>5289</v>
      </c>
      <c r="N440" s="11" t="s">
        <v>306</v>
      </c>
      <c r="O440" s="12" t="s">
        <v>3609</v>
      </c>
      <c r="P440" s="12" t="s">
        <v>3814</v>
      </c>
      <c r="Q440" s="12"/>
      <c r="R440" s="12" t="s">
        <v>3806</v>
      </c>
      <c r="S440" s="12"/>
      <c r="T440" s="12"/>
    </row>
    <row r="441" spans="1:20" ht="13.5" customHeight="1" x14ac:dyDescent="0.25">
      <c r="A441" s="11" t="s">
        <v>5292</v>
      </c>
      <c r="B441" s="11" t="s">
        <v>3574</v>
      </c>
      <c r="C441" s="11" t="s">
        <v>3853</v>
      </c>
      <c r="D441" s="11" t="s">
        <v>3800</v>
      </c>
      <c r="E441" s="11" t="s">
        <v>5276</v>
      </c>
      <c r="F441" s="11" t="s">
        <v>3610</v>
      </c>
      <c r="G441" s="11" t="s">
        <v>3661</v>
      </c>
      <c r="H441" s="11" t="s">
        <v>3795</v>
      </c>
      <c r="I441" s="11" t="s">
        <v>3649</v>
      </c>
      <c r="J441" s="11" t="s">
        <v>5293</v>
      </c>
      <c r="K441" s="12">
        <v>1</v>
      </c>
      <c r="L441" s="11" t="s">
        <v>3574</v>
      </c>
      <c r="M441" s="11" t="s">
        <v>5292</v>
      </c>
      <c r="N441" s="11" t="s">
        <v>306</v>
      </c>
      <c r="O441" s="12" t="s">
        <v>3605</v>
      </c>
      <c r="P441" s="12" t="s">
        <v>3797</v>
      </c>
      <c r="Q441" s="12"/>
      <c r="R441" s="12" t="s">
        <v>3806</v>
      </c>
      <c r="S441" s="12"/>
      <c r="T441" s="12"/>
    </row>
    <row r="442" spans="1:20" ht="13.5" customHeight="1" x14ac:dyDescent="0.25">
      <c r="A442" s="11" t="s">
        <v>5294</v>
      </c>
      <c r="B442" s="11" t="s">
        <v>3575</v>
      </c>
      <c r="C442" s="11" t="s">
        <v>3853</v>
      </c>
      <c r="D442" s="11" t="s">
        <v>3800</v>
      </c>
      <c r="E442" s="11" t="s">
        <v>5295</v>
      </c>
      <c r="F442" s="11" t="s">
        <v>3610</v>
      </c>
      <c r="G442" s="11" t="s">
        <v>3661</v>
      </c>
      <c r="H442" s="11" t="s">
        <v>3795</v>
      </c>
      <c r="I442" s="11" t="s">
        <v>3649</v>
      </c>
      <c r="J442" s="11" t="s">
        <v>5296</v>
      </c>
      <c r="K442" s="12">
        <v>1</v>
      </c>
      <c r="L442" s="11" t="s">
        <v>3575</v>
      </c>
      <c r="M442" s="11" t="s">
        <v>5294</v>
      </c>
      <c r="N442" s="11" t="s">
        <v>306</v>
      </c>
      <c r="O442" s="12" t="s">
        <v>3623</v>
      </c>
      <c r="P442" s="12" t="s">
        <v>3797</v>
      </c>
      <c r="Q442" s="12"/>
      <c r="R442" s="12" t="s">
        <v>3806</v>
      </c>
      <c r="S442" s="12"/>
      <c r="T442" s="12"/>
    </row>
    <row r="443" spans="1:20" ht="13.5" customHeight="1" x14ac:dyDescent="0.25">
      <c r="A443" s="11" t="s">
        <v>5297</v>
      </c>
      <c r="B443" s="11" t="s">
        <v>3504</v>
      </c>
      <c r="C443" s="11" t="s">
        <v>3853</v>
      </c>
      <c r="D443" s="11" t="s">
        <v>3915</v>
      </c>
      <c r="E443" s="11" t="s">
        <v>5276</v>
      </c>
      <c r="F443" s="11" t="s">
        <v>3610</v>
      </c>
      <c r="G443" s="11" t="s">
        <v>3632</v>
      </c>
      <c r="H443" s="11" t="s">
        <v>5298</v>
      </c>
      <c r="I443" s="11" t="s">
        <v>3678</v>
      </c>
      <c r="J443" s="11" t="s">
        <v>5299</v>
      </c>
      <c r="K443" s="12">
        <v>1</v>
      </c>
      <c r="L443" s="11" t="s">
        <v>3504</v>
      </c>
      <c r="M443" s="11" t="s">
        <v>5297</v>
      </c>
      <c r="N443" s="11" t="s">
        <v>306</v>
      </c>
      <c r="O443" s="12" t="s">
        <v>3605</v>
      </c>
      <c r="P443" s="12" t="s">
        <v>3804</v>
      </c>
      <c r="Q443" s="12" t="s">
        <v>5300</v>
      </c>
      <c r="R443" s="12" t="s">
        <v>3798</v>
      </c>
      <c r="S443" s="12"/>
      <c r="T443" s="12"/>
    </row>
    <row r="444" spans="1:20" ht="13.5" customHeight="1" x14ac:dyDescent="0.25">
      <c r="A444" s="11" t="s">
        <v>5301</v>
      </c>
      <c r="B444" s="11" t="s">
        <v>3506</v>
      </c>
      <c r="C444" s="11" t="s">
        <v>3853</v>
      </c>
      <c r="D444" s="11" t="s">
        <v>3928</v>
      </c>
      <c r="E444" s="11" t="s">
        <v>5273</v>
      </c>
      <c r="F444" s="11" t="s">
        <v>3610</v>
      </c>
      <c r="G444" s="11" t="s">
        <v>3643</v>
      </c>
      <c r="H444" s="11" t="s">
        <v>3795</v>
      </c>
      <c r="I444" s="11" t="s">
        <v>3649</v>
      </c>
      <c r="J444" s="11" t="s">
        <v>5302</v>
      </c>
      <c r="K444" s="12">
        <v>1</v>
      </c>
      <c r="L444" s="11" t="s">
        <v>3506</v>
      </c>
      <c r="M444" s="11" t="s">
        <v>5301</v>
      </c>
      <c r="N444" s="11" t="s">
        <v>306</v>
      </c>
      <c r="O444" s="12" t="s">
        <v>3627</v>
      </c>
      <c r="P444" s="12" t="s">
        <v>3797</v>
      </c>
      <c r="Q444" s="12"/>
      <c r="R444" s="12" t="s">
        <v>3806</v>
      </c>
      <c r="S444" s="12"/>
      <c r="T444" s="12"/>
    </row>
    <row r="445" spans="1:20" ht="13.5" customHeight="1" x14ac:dyDescent="0.25">
      <c r="A445" s="11" t="s">
        <v>5303</v>
      </c>
      <c r="B445" s="11" t="s">
        <v>3507</v>
      </c>
      <c r="C445" s="11" t="s">
        <v>3853</v>
      </c>
      <c r="D445" s="11" t="s">
        <v>4631</v>
      </c>
      <c r="E445" s="11" t="s">
        <v>5304</v>
      </c>
      <c r="F445" s="11" t="s">
        <v>3618</v>
      </c>
      <c r="G445" s="11" t="s">
        <v>3651</v>
      </c>
      <c r="H445" s="11" t="s">
        <v>5305</v>
      </c>
      <c r="I445" s="11" t="s">
        <v>3624</v>
      </c>
      <c r="J445" s="11" t="s">
        <v>5306</v>
      </c>
      <c r="K445" s="12">
        <v>1</v>
      </c>
      <c r="L445" s="11" t="s">
        <v>3507</v>
      </c>
      <c r="M445" s="11" t="s">
        <v>5303</v>
      </c>
      <c r="N445" s="11" t="s">
        <v>306</v>
      </c>
      <c r="O445" s="12" t="s">
        <v>3620</v>
      </c>
      <c r="P445" s="12" t="s">
        <v>3804</v>
      </c>
      <c r="Q445" s="12" t="s">
        <v>5307</v>
      </c>
      <c r="R445" s="12" t="s">
        <v>3806</v>
      </c>
      <c r="S445" s="12"/>
      <c r="T445" s="12"/>
    </row>
    <row r="446" spans="1:20" ht="13.5" customHeight="1" x14ac:dyDescent="0.25">
      <c r="A446" s="11" t="s">
        <v>5308</v>
      </c>
      <c r="B446" s="11" t="s">
        <v>3520</v>
      </c>
      <c r="C446" s="11" t="s">
        <v>3853</v>
      </c>
      <c r="D446" s="11" t="s">
        <v>3099</v>
      </c>
      <c r="E446" s="11" t="s">
        <v>5290</v>
      </c>
      <c r="F446" s="11" t="s">
        <v>3610</v>
      </c>
      <c r="G446" s="11" t="s">
        <v>3651</v>
      </c>
      <c r="H446" s="11" t="s">
        <v>3812</v>
      </c>
      <c r="I446" s="11" t="s">
        <v>3649</v>
      </c>
      <c r="J446" s="11" t="s">
        <v>5309</v>
      </c>
      <c r="K446" s="12">
        <v>1</v>
      </c>
      <c r="L446" s="11" t="s">
        <v>3520</v>
      </c>
      <c r="M446" s="11" t="s">
        <v>5308</v>
      </c>
      <c r="N446" s="11" t="s">
        <v>306</v>
      </c>
      <c r="O446" s="12" t="s">
        <v>3609</v>
      </c>
      <c r="P446" s="12" t="s">
        <v>3814</v>
      </c>
      <c r="Q446" s="12"/>
      <c r="R446" s="12" t="s">
        <v>3806</v>
      </c>
      <c r="S446" s="12"/>
      <c r="T446" s="12"/>
    </row>
    <row r="447" spans="1:20" ht="13.5" customHeight="1" x14ac:dyDescent="0.25">
      <c r="A447" s="11" t="s">
        <v>5310</v>
      </c>
      <c r="B447" s="11" t="s">
        <v>3473</v>
      </c>
      <c r="C447" s="11" t="s">
        <v>3853</v>
      </c>
      <c r="D447" s="11" t="s">
        <v>5031</v>
      </c>
      <c r="E447" s="11" t="s">
        <v>5311</v>
      </c>
      <c r="F447" s="11" t="s">
        <v>3614</v>
      </c>
      <c r="G447" s="11" t="s">
        <v>3611</v>
      </c>
      <c r="H447" s="11" t="s">
        <v>5312</v>
      </c>
      <c r="I447" s="11" t="s">
        <v>3657</v>
      </c>
      <c r="J447" s="11" t="s">
        <v>5313</v>
      </c>
      <c r="K447" s="12">
        <v>1</v>
      </c>
      <c r="L447" s="11" t="s">
        <v>3473</v>
      </c>
      <c r="M447" s="11" t="s">
        <v>5310</v>
      </c>
      <c r="N447" s="11" t="s">
        <v>306</v>
      </c>
      <c r="O447" s="12" t="s">
        <v>3617</v>
      </c>
      <c r="P447" s="12" t="s">
        <v>3804</v>
      </c>
      <c r="Q447" s="12" t="s">
        <v>5314</v>
      </c>
      <c r="R447" s="12" t="s">
        <v>3806</v>
      </c>
      <c r="S447" s="12"/>
      <c r="T447" s="12"/>
    </row>
    <row r="448" spans="1:20" ht="13.5" customHeight="1" x14ac:dyDescent="0.25">
      <c r="A448" s="11" t="s">
        <v>5315</v>
      </c>
      <c r="B448" s="11" t="s">
        <v>3475</v>
      </c>
      <c r="C448" s="11" t="s">
        <v>3853</v>
      </c>
      <c r="D448" s="11" t="s">
        <v>5316</v>
      </c>
      <c r="E448" s="11" t="s">
        <v>5295</v>
      </c>
      <c r="F448" s="11" t="s">
        <v>3610</v>
      </c>
      <c r="G448" s="11" t="s">
        <v>3643</v>
      </c>
      <c r="H448" s="11" t="s">
        <v>5317</v>
      </c>
      <c r="I448" s="11" t="s">
        <v>3672</v>
      </c>
      <c r="J448" s="11" t="s">
        <v>5318</v>
      </c>
      <c r="K448" s="12">
        <v>1</v>
      </c>
      <c r="L448" s="11" t="s">
        <v>3475</v>
      </c>
      <c r="M448" s="11" t="s">
        <v>5315</v>
      </c>
      <c r="N448" s="11" t="s">
        <v>306</v>
      </c>
      <c r="O448" s="12" t="s">
        <v>3623</v>
      </c>
      <c r="P448" s="12" t="s">
        <v>3804</v>
      </c>
      <c r="Q448" s="12" t="s">
        <v>5319</v>
      </c>
      <c r="R448" s="12" t="s">
        <v>3798</v>
      </c>
      <c r="S448" s="12"/>
      <c r="T448" s="12"/>
    </row>
    <row r="449" spans="1:20" ht="13.5" customHeight="1" x14ac:dyDescent="0.25">
      <c r="A449" s="11" t="s">
        <v>5320</v>
      </c>
      <c r="B449" s="11" t="s">
        <v>3477</v>
      </c>
      <c r="C449" s="11" t="s">
        <v>3853</v>
      </c>
      <c r="D449" s="11" t="s">
        <v>4038</v>
      </c>
      <c r="E449" s="11" t="s">
        <v>5311</v>
      </c>
      <c r="F449" s="11" t="s">
        <v>3614</v>
      </c>
      <c r="G449" s="11" t="s">
        <v>3651</v>
      </c>
      <c r="H449" s="11" t="s">
        <v>5321</v>
      </c>
      <c r="I449" s="11" t="s">
        <v>3649</v>
      </c>
      <c r="J449" s="11" t="s">
        <v>5322</v>
      </c>
      <c r="K449" s="12">
        <v>1</v>
      </c>
      <c r="L449" s="11" t="s">
        <v>3477</v>
      </c>
      <c r="M449" s="11" t="s">
        <v>5320</v>
      </c>
      <c r="N449" s="11" t="s">
        <v>306</v>
      </c>
      <c r="O449" s="12" t="s">
        <v>3617</v>
      </c>
      <c r="P449" s="12" t="s">
        <v>3804</v>
      </c>
      <c r="Q449" s="12" t="s">
        <v>5323</v>
      </c>
      <c r="R449" s="12" t="s">
        <v>3806</v>
      </c>
      <c r="S449" s="12"/>
      <c r="T449" s="12"/>
    </row>
    <row r="450" spans="1:20" ht="13.5" customHeight="1" x14ac:dyDescent="0.25">
      <c r="A450" s="11" t="s">
        <v>5324</v>
      </c>
      <c r="B450" s="11" t="s">
        <v>3479</v>
      </c>
      <c r="C450" s="11" t="s">
        <v>3853</v>
      </c>
      <c r="D450" s="11" t="s">
        <v>357</v>
      </c>
      <c r="E450" s="11" t="s">
        <v>5290</v>
      </c>
      <c r="F450" s="11" t="s">
        <v>3610</v>
      </c>
      <c r="G450" s="11" t="s">
        <v>3643</v>
      </c>
      <c r="H450" s="11" t="s">
        <v>3812</v>
      </c>
      <c r="I450" s="11" t="s">
        <v>3649</v>
      </c>
      <c r="J450" s="11" t="s">
        <v>5325</v>
      </c>
      <c r="K450" s="12">
        <v>1</v>
      </c>
      <c r="L450" s="11" t="s">
        <v>3479</v>
      </c>
      <c r="M450" s="11" t="s">
        <v>5324</v>
      </c>
      <c r="N450" s="11" t="s">
        <v>306</v>
      </c>
      <c r="O450" s="12" t="s">
        <v>3609</v>
      </c>
      <c r="P450" s="12" t="s">
        <v>3814</v>
      </c>
      <c r="Q450" s="12"/>
      <c r="R450" s="12" t="s">
        <v>3806</v>
      </c>
      <c r="S450" s="12"/>
      <c r="T450" s="12"/>
    </row>
    <row r="451" spans="1:20" ht="13.5" customHeight="1" x14ac:dyDescent="0.25">
      <c r="A451" s="11" t="s">
        <v>5326</v>
      </c>
      <c r="B451" s="11" t="s">
        <v>3595</v>
      </c>
      <c r="C451" s="11" t="s">
        <v>3853</v>
      </c>
      <c r="D451" s="11" t="s">
        <v>459</v>
      </c>
      <c r="E451" s="11" t="s">
        <v>5281</v>
      </c>
      <c r="F451" s="11" t="s">
        <v>3610</v>
      </c>
      <c r="G451" s="11" t="s">
        <v>3643</v>
      </c>
      <c r="H451" s="11" t="s">
        <v>3812</v>
      </c>
      <c r="I451" s="11" t="s">
        <v>3608</v>
      </c>
      <c r="J451" s="11" t="s">
        <v>5327</v>
      </c>
      <c r="K451" s="12">
        <v>1</v>
      </c>
      <c r="L451" s="11" t="s">
        <v>3595</v>
      </c>
      <c r="M451" s="11" t="s">
        <v>5326</v>
      </c>
      <c r="N451" s="11" t="s">
        <v>306</v>
      </c>
      <c r="O451" s="12" t="s">
        <v>3613</v>
      </c>
      <c r="P451" s="12" t="s">
        <v>3814</v>
      </c>
      <c r="Q451" s="12"/>
      <c r="R451" s="12" t="s">
        <v>3806</v>
      </c>
      <c r="S451" s="12"/>
      <c r="T451" s="12"/>
    </row>
    <row r="452" spans="1:20" ht="13.5" customHeight="1" x14ac:dyDescent="0.25">
      <c r="A452" s="11" t="s">
        <v>5328</v>
      </c>
      <c r="B452" s="11" t="s">
        <v>3596</v>
      </c>
      <c r="C452" s="11" t="s">
        <v>3853</v>
      </c>
      <c r="D452" s="11" t="s">
        <v>459</v>
      </c>
      <c r="E452" s="11" t="s">
        <v>5329</v>
      </c>
      <c r="F452" s="11" t="s">
        <v>3610</v>
      </c>
      <c r="G452" s="11" t="s">
        <v>3615</v>
      </c>
      <c r="H452" s="11" t="s">
        <v>3812</v>
      </c>
      <c r="I452" s="11" t="s">
        <v>3670</v>
      </c>
      <c r="J452" s="11" t="s">
        <v>5330</v>
      </c>
      <c r="K452" s="12">
        <v>1</v>
      </c>
      <c r="L452" s="11" t="s">
        <v>3596</v>
      </c>
      <c r="M452" s="11" t="s">
        <v>5328</v>
      </c>
      <c r="N452" s="11" t="s">
        <v>306</v>
      </c>
      <c r="O452" s="12" t="s">
        <v>3630</v>
      </c>
      <c r="P452" s="12" t="s">
        <v>3814</v>
      </c>
      <c r="Q452" s="12"/>
      <c r="R452" s="12" t="s">
        <v>3798</v>
      </c>
      <c r="S452" s="12"/>
      <c r="T452" s="12"/>
    </row>
    <row r="453" spans="1:20" ht="13.5" customHeight="1" x14ac:dyDescent="0.25">
      <c r="A453" s="11" t="s">
        <v>5331</v>
      </c>
      <c r="B453" s="11" t="s">
        <v>3554</v>
      </c>
      <c r="C453" s="11" t="s">
        <v>3853</v>
      </c>
      <c r="D453" s="11" t="s">
        <v>4731</v>
      </c>
      <c r="E453" s="11" t="s">
        <v>5276</v>
      </c>
      <c r="F453" s="11" t="s">
        <v>3610</v>
      </c>
      <c r="G453" s="11" t="s">
        <v>3661</v>
      </c>
      <c r="H453" s="11" t="s">
        <v>5332</v>
      </c>
      <c r="I453" s="11" t="s">
        <v>3678</v>
      </c>
      <c r="J453" s="11" t="s">
        <v>5333</v>
      </c>
      <c r="K453" s="12">
        <v>1</v>
      </c>
      <c r="L453" s="11" t="s">
        <v>3554</v>
      </c>
      <c r="M453" s="11" t="s">
        <v>5331</v>
      </c>
      <c r="N453" s="11" t="s">
        <v>306</v>
      </c>
      <c r="O453" s="12" t="s">
        <v>3605</v>
      </c>
      <c r="P453" s="12" t="s">
        <v>3804</v>
      </c>
      <c r="Q453" s="12" t="s">
        <v>5334</v>
      </c>
      <c r="R453" s="12" t="s">
        <v>3798</v>
      </c>
      <c r="S453" s="12"/>
      <c r="T453" s="12"/>
    </row>
    <row r="454" spans="1:20" ht="13.5" customHeight="1" x14ac:dyDescent="0.25">
      <c r="A454" s="11" t="s">
        <v>5335</v>
      </c>
      <c r="B454" s="11" t="s">
        <v>3555</v>
      </c>
      <c r="C454" s="11" t="s">
        <v>3853</v>
      </c>
      <c r="D454" s="11" t="s">
        <v>405</v>
      </c>
      <c r="E454" s="11" t="s">
        <v>5295</v>
      </c>
      <c r="F454" s="11" t="s">
        <v>3610</v>
      </c>
      <c r="G454" s="11" t="s">
        <v>3656</v>
      </c>
      <c r="H454" s="11" t="s">
        <v>3812</v>
      </c>
      <c r="I454" s="11" t="s">
        <v>3670</v>
      </c>
      <c r="J454" s="11" t="s">
        <v>5336</v>
      </c>
      <c r="K454" s="12">
        <v>1</v>
      </c>
      <c r="L454" s="11" t="s">
        <v>3555</v>
      </c>
      <c r="M454" s="11" t="s">
        <v>5335</v>
      </c>
      <c r="N454" s="11" t="s">
        <v>306</v>
      </c>
      <c r="O454" s="12" t="s">
        <v>3623</v>
      </c>
      <c r="P454" s="12" t="s">
        <v>3814</v>
      </c>
      <c r="Q454" s="12"/>
      <c r="R454" s="12" t="s">
        <v>3798</v>
      </c>
      <c r="S454" s="12"/>
      <c r="T454" s="12"/>
    </row>
    <row r="455" spans="1:20" ht="13.5" customHeight="1" x14ac:dyDescent="0.25">
      <c r="A455" s="11" t="s">
        <v>5337</v>
      </c>
      <c r="B455" s="11" t="s">
        <v>3163</v>
      </c>
      <c r="C455" s="11" t="s">
        <v>3793</v>
      </c>
      <c r="D455" s="11" t="s">
        <v>5076</v>
      </c>
      <c r="E455" s="11" t="s">
        <v>5338</v>
      </c>
      <c r="F455" s="11" t="s">
        <v>3606</v>
      </c>
      <c r="G455" s="11" t="s">
        <v>3654</v>
      </c>
      <c r="H455" s="11" t="s">
        <v>3812</v>
      </c>
      <c r="I455" s="11" t="s">
        <v>3618</v>
      </c>
      <c r="J455" s="11" t="s">
        <v>5339</v>
      </c>
      <c r="K455" s="12">
        <v>1</v>
      </c>
      <c r="L455" s="11" t="s">
        <v>3163</v>
      </c>
      <c r="M455" s="11" t="s">
        <v>5337</v>
      </c>
      <c r="N455" s="11" t="s">
        <v>204</v>
      </c>
      <c r="O455" s="12" t="s">
        <v>3605</v>
      </c>
      <c r="P455" s="12" t="s">
        <v>3814</v>
      </c>
      <c r="Q455" s="12"/>
      <c r="R455" s="12" t="s">
        <v>3806</v>
      </c>
      <c r="S455" s="12"/>
      <c r="T455" s="12"/>
    </row>
    <row r="456" spans="1:20" ht="13.5" customHeight="1" x14ac:dyDescent="0.25">
      <c r="A456" s="11" t="s">
        <v>5340</v>
      </c>
      <c r="B456" s="11" t="s">
        <v>3170</v>
      </c>
      <c r="C456" s="11" t="s">
        <v>3793</v>
      </c>
      <c r="D456" s="11" t="s">
        <v>3847</v>
      </c>
      <c r="E456" s="11" t="s">
        <v>5338</v>
      </c>
      <c r="F456" s="11" t="s">
        <v>3610</v>
      </c>
      <c r="G456" s="11" t="s">
        <v>3632</v>
      </c>
      <c r="H456" s="11" t="s">
        <v>3812</v>
      </c>
      <c r="I456" s="11" t="s">
        <v>3649</v>
      </c>
      <c r="J456" s="11" t="s">
        <v>5341</v>
      </c>
      <c r="K456" s="12">
        <v>1</v>
      </c>
      <c r="L456" s="11" t="s">
        <v>3170</v>
      </c>
      <c r="M456" s="11" t="s">
        <v>5340</v>
      </c>
      <c r="N456" s="11" t="s">
        <v>204</v>
      </c>
      <c r="O456" s="12" t="s">
        <v>3605</v>
      </c>
      <c r="P456" s="12" t="s">
        <v>3814</v>
      </c>
      <c r="Q456" s="12"/>
      <c r="R456" s="12" t="s">
        <v>3806</v>
      </c>
      <c r="S456" s="12"/>
      <c r="T456" s="12"/>
    </row>
    <row r="457" spans="1:20" ht="13.5" customHeight="1" x14ac:dyDescent="0.25">
      <c r="A457" s="11" t="s">
        <v>5342</v>
      </c>
      <c r="B457" s="11" t="s">
        <v>3178</v>
      </c>
      <c r="C457" s="11" t="s">
        <v>3793</v>
      </c>
      <c r="D457" s="11" t="s">
        <v>3847</v>
      </c>
      <c r="E457" s="11" t="s">
        <v>5338</v>
      </c>
      <c r="F457" s="11" t="s">
        <v>3610</v>
      </c>
      <c r="G457" s="11" t="s">
        <v>3632</v>
      </c>
      <c r="H457" s="11" t="s">
        <v>3808</v>
      </c>
      <c r="I457" s="11" t="s">
        <v>3655</v>
      </c>
      <c r="J457" s="11" t="s">
        <v>5343</v>
      </c>
      <c r="K457" s="12">
        <v>1</v>
      </c>
      <c r="L457" s="11" t="s">
        <v>3178</v>
      </c>
      <c r="M457" s="11" t="s">
        <v>5342</v>
      </c>
      <c r="N457" s="11" t="s">
        <v>204</v>
      </c>
      <c r="O457" s="12" t="s">
        <v>3605</v>
      </c>
      <c r="P457" s="12" t="s">
        <v>3810</v>
      </c>
      <c r="Q457" s="12"/>
      <c r="R457" s="12" t="s">
        <v>3806</v>
      </c>
      <c r="S457" s="12"/>
      <c r="T457" s="12"/>
    </row>
    <row r="458" spans="1:20" ht="13.5" customHeight="1" x14ac:dyDescent="0.25">
      <c r="A458" s="11" t="s">
        <v>5344</v>
      </c>
      <c r="B458" s="11" t="s">
        <v>3186</v>
      </c>
      <c r="C458" s="11" t="s">
        <v>3793</v>
      </c>
      <c r="D458" s="11" t="s">
        <v>3847</v>
      </c>
      <c r="E458" s="11" t="s">
        <v>5338</v>
      </c>
      <c r="F458" s="11" t="s">
        <v>3610</v>
      </c>
      <c r="G458" s="11" t="s">
        <v>3632</v>
      </c>
      <c r="H458" s="11" t="s">
        <v>3808</v>
      </c>
      <c r="I458" s="11" t="s">
        <v>3655</v>
      </c>
      <c r="J458" s="11" t="s">
        <v>5345</v>
      </c>
      <c r="K458" s="12">
        <v>1</v>
      </c>
      <c r="L458" s="11" t="s">
        <v>3186</v>
      </c>
      <c r="M458" s="11" t="s">
        <v>5344</v>
      </c>
      <c r="N458" s="11" t="s">
        <v>204</v>
      </c>
      <c r="O458" s="12" t="s">
        <v>3605</v>
      </c>
      <c r="P458" s="12" t="s">
        <v>3810</v>
      </c>
      <c r="Q458" s="12"/>
      <c r="R458" s="12" t="s">
        <v>3806</v>
      </c>
      <c r="S458" s="12"/>
      <c r="T458" s="12"/>
    </row>
    <row r="459" spans="1:20" ht="13.5" customHeight="1" x14ac:dyDescent="0.25">
      <c r="A459" s="11" t="s">
        <v>5346</v>
      </c>
      <c r="B459" s="11" t="s">
        <v>3195</v>
      </c>
      <c r="C459" s="11" t="s">
        <v>3793</v>
      </c>
      <c r="D459" s="11" t="s">
        <v>3847</v>
      </c>
      <c r="E459" s="11" t="s">
        <v>5338</v>
      </c>
      <c r="F459" s="11" t="s">
        <v>3610</v>
      </c>
      <c r="G459" s="11" t="s">
        <v>3643</v>
      </c>
      <c r="H459" s="11" t="s">
        <v>3808</v>
      </c>
      <c r="I459" s="11" t="s">
        <v>3655</v>
      </c>
      <c r="J459" s="11" t="s">
        <v>5347</v>
      </c>
      <c r="K459" s="12">
        <v>1</v>
      </c>
      <c r="L459" s="11" t="s">
        <v>3195</v>
      </c>
      <c r="M459" s="11" t="s">
        <v>5346</v>
      </c>
      <c r="N459" s="11" t="s">
        <v>204</v>
      </c>
      <c r="O459" s="12" t="s">
        <v>3605</v>
      </c>
      <c r="P459" s="12" t="s">
        <v>3810</v>
      </c>
      <c r="Q459" s="12"/>
      <c r="R459" s="12" t="s">
        <v>3806</v>
      </c>
      <c r="S459" s="12"/>
      <c r="T459" s="12"/>
    </row>
    <row r="460" spans="1:20" ht="13.5" customHeight="1" x14ac:dyDescent="0.25">
      <c r="A460" s="11" t="s">
        <v>5348</v>
      </c>
      <c r="B460" s="11" t="s">
        <v>3202</v>
      </c>
      <c r="C460" s="11" t="s">
        <v>3793</v>
      </c>
      <c r="D460" s="11" t="s">
        <v>405</v>
      </c>
      <c r="E460" s="11" t="s">
        <v>5338</v>
      </c>
      <c r="F460" s="11" t="s">
        <v>3610</v>
      </c>
      <c r="G460" s="11" t="s">
        <v>3661</v>
      </c>
      <c r="H460" s="11" t="s">
        <v>3808</v>
      </c>
      <c r="I460" s="11" t="s">
        <v>3649</v>
      </c>
      <c r="J460" s="11" t="s">
        <v>5349</v>
      </c>
      <c r="K460" s="12">
        <v>1</v>
      </c>
      <c r="L460" s="11" t="s">
        <v>3202</v>
      </c>
      <c r="M460" s="11" t="s">
        <v>5348</v>
      </c>
      <c r="N460" s="11" t="s">
        <v>204</v>
      </c>
      <c r="O460" s="12" t="s">
        <v>3605</v>
      </c>
      <c r="P460" s="12" t="s">
        <v>3810</v>
      </c>
      <c r="Q460" s="12"/>
      <c r="R460" s="12" t="s">
        <v>3806</v>
      </c>
      <c r="S460" s="12"/>
      <c r="T460" s="12"/>
    </row>
    <row r="461" spans="1:20" ht="13.5" customHeight="1" x14ac:dyDescent="0.25">
      <c r="A461" s="11" t="s">
        <v>5350</v>
      </c>
      <c r="B461" s="11" t="s">
        <v>3151</v>
      </c>
      <c r="C461" s="11" t="s">
        <v>3853</v>
      </c>
      <c r="D461" s="11" t="s">
        <v>3928</v>
      </c>
      <c r="E461" s="11" t="s">
        <v>5338</v>
      </c>
      <c r="F461" s="11" t="s">
        <v>3610</v>
      </c>
      <c r="G461" s="11" t="s">
        <v>3611</v>
      </c>
      <c r="H461" s="11" t="s">
        <v>3812</v>
      </c>
      <c r="I461" s="11" t="s">
        <v>3666</v>
      </c>
      <c r="J461" s="11" t="s">
        <v>5351</v>
      </c>
      <c r="K461" s="12">
        <v>1</v>
      </c>
      <c r="L461" s="11" t="s">
        <v>3151</v>
      </c>
      <c r="M461" s="11" t="s">
        <v>5350</v>
      </c>
      <c r="N461" s="11" t="s">
        <v>204</v>
      </c>
      <c r="O461" s="12" t="s">
        <v>3605</v>
      </c>
      <c r="P461" s="12" t="s">
        <v>3814</v>
      </c>
      <c r="Q461" s="12"/>
      <c r="R461" s="12" t="s">
        <v>3806</v>
      </c>
      <c r="S461" s="12"/>
      <c r="T461" s="12"/>
    </row>
    <row r="462" spans="1:20" ht="13.5" customHeight="1" x14ac:dyDescent="0.25">
      <c r="A462" s="11" t="s">
        <v>5352</v>
      </c>
      <c r="B462" s="11" t="s">
        <v>3156</v>
      </c>
      <c r="C462" s="11" t="s">
        <v>3853</v>
      </c>
      <c r="D462" s="11" t="s">
        <v>3935</v>
      </c>
      <c r="E462" s="11" t="s">
        <v>5338</v>
      </c>
      <c r="F462" s="11" t="s">
        <v>3610</v>
      </c>
      <c r="G462" s="11" t="s">
        <v>3615</v>
      </c>
      <c r="H462" s="11" t="s">
        <v>5353</v>
      </c>
      <c r="I462" s="11" t="s">
        <v>3622</v>
      </c>
      <c r="J462" s="11" t="s">
        <v>5354</v>
      </c>
      <c r="K462" s="12">
        <v>1</v>
      </c>
      <c r="L462" s="11" t="s">
        <v>3156</v>
      </c>
      <c r="M462" s="11" t="s">
        <v>5352</v>
      </c>
      <c r="N462" s="11" t="s">
        <v>204</v>
      </c>
      <c r="O462" s="12" t="s">
        <v>3605</v>
      </c>
      <c r="P462" s="12" t="s">
        <v>3804</v>
      </c>
      <c r="Q462" s="12" t="s">
        <v>5355</v>
      </c>
      <c r="R462" s="12" t="s">
        <v>3806</v>
      </c>
      <c r="S462" s="12"/>
      <c r="T462" s="12"/>
    </row>
    <row r="463" spans="1:20" ht="13.5" customHeight="1" x14ac:dyDescent="0.25">
      <c r="A463" s="11" t="s">
        <v>5356</v>
      </c>
      <c r="B463" s="11" t="s">
        <v>3132</v>
      </c>
      <c r="C463" s="11" t="s">
        <v>3853</v>
      </c>
      <c r="D463" s="11" t="s">
        <v>5357</v>
      </c>
      <c r="E463" s="11" t="s">
        <v>5338</v>
      </c>
      <c r="F463" s="11" t="s">
        <v>3618</v>
      </c>
      <c r="G463" s="11" t="s">
        <v>3651</v>
      </c>
      <c r="H463" s="11" t="s">
        <v>5358</v>
      </c>
      <c r="I463" s="11" t="s">
        <v>3649</v>
      </c>
      <c r="J463" s="11" t="s">
        <v>5359</v>
      </c>
      <c r="K463" s="12">
        <v>1</v>
      </c>
      <c r="L463" s="11" t="s">
        <v>3132</v>
      </c>
      <c r="M463" s="11" t="s">
        <v>5356</v>
      </c>
      <c r="N463" s="11" t="s">
        <v>204</v>
      </c>
      <c r="O463" s="12" t="s">
        <v>3605</v>
      </c>
      <c r="P463" s="12" t="s">
        <v>3804</v>
      </c>
      <c r="Q463" s="12" t="s">
        <v>5360</v>
      </c>
      <c r="R463" s="12" t="s">
        <v>3806</v>
      </c>
      <c r="S463" s="12"/>
      <c r="T463" s="12"/>
    </row>
    <row r="464" spans="1:20" ht="13.5" customHeight="1" x14ac:dyDescent="0.25">
      <c r="A464" s="11" t="s">
        <v>5361</v>
      </c>
      <c r="B464" s="11" t="s">
        <v>3139</v>
      </c>
      <c r="C464" s="11" t="s">
        <v>3853</v>
      </c>
      <c r="D464" s="11" t="s">
        <v>357</v>
      </c>
      <c r="E464" s="11" t="s">
        <v>5338</v>
      </c>
      <c r="F464" s="11" t="s">
        <v>3610</v>
      </c>
      <c r="G464" s="11" t="s">
        <v>3632</v>
      </c>
      <c r="H464" s="11" t="s">
        <v>3795</v>
      </c>
      <c r="I464" s="11" t="s">
        <v>3664</v>
      </c>
      <c r="J464" s="11" t="s">
        <v>5362</v>
      </c>
      <c r="K464" s="12">
        <v>1</v>
      </c>
      <c r="L464" s="11" t="s">
        <v>3139</v>
      </c>
      <c r="M464" s="11" t="s">
        <v>5361</v>
      </c>
      <c r="N464" s="11" t="s">
        <v>204</v>
      </c>
      <c r="O464" s="12" t="s">
        <v>3605</v>
      </c>
      <c r="P464" s="12" t="s">
        <v>3797</v>
      </c>
      <c r="Q464" s="12"/>
      <c r="R464" s="12" t="s">
        <v>3806</v>
      </c>
      <c r="S464" s="12"/>
      <c r="T464" s="12"/>
    </row>
    <row r="465" spans="1:20" ht="13.5" customHeight="1" x14ac:dyDescent="0.25">
      <c r="A465" s="11" t="s">
        <v>5363</v>
      </c>
      <c r="B465" s="11" t="s">
        <v>3199</v>
      </c>
      <c r="C465" s="11" t="s">
        <v>3853</v>
      </c>
      <c r="D465" s="11" t="s">
        <v>405</v>
      </c>
      <c r="E465" s="11" t="s">
        <v>5338</v>
      </c>
      <c r="F465" s="11" t="s">
        <v>3610</v>
      </c>
      <c r="G465" s="11" t="s">
        <v>3632</v>
      </c>
      <c r="H465" s="11" t="s">
        <v>3812</v>
      </c>
      <c r="I465" s="11" t="s">
        <v>3649</v>
      </c>
      <c r="J465" s="11" t="s">
        <v>5364</v>
      </c>
      <c r="K465" s="12">
        <v>1</v>
      </c>
      <c r="L465" s="11" t="s">
        <v>3199</v>
      </c>
      <c r="M465" s="11" t="s">
        <v>5363</v>
      </c>
      <c r="N465" s="11" t="s">
        <v>204</v>
      </c>
      <c r="O465" s="12" t="s">
        <v>3605</v>
      </c>
      <c r="P465" s="12" t="s">
        <v>3814</v>
      </c>
      <c r="Q465" s="12"/>
      <c r="R465" s="12" t="s">
        <v>3806</v>
      </c>
      <c r="S465" s="12"/>
      <c r="T465" s="12"/>
    </row>
    <row r="466" spans="1:20" ht="13.5" customHeight="1" x14ac:dyDescent="0.25">
      <c r="A466" s="11" t="s">
        <v>5365</v>
      </c>
      <c r="B466" s="11" t="s">
        <v>3207</v>
      </c>
      <c r="C466" s="11" t="s">
        <v>3853</v>
      </c>
      <c r="D466" s="11" t="s">
        <v>405</v>
      </c>
      <c r="E466" s="11" t="s">
        <v>5338</v>
      </c>
      <c r="F466" s="11" t="s">
        <v>3606</v>
      </c>
      <c r="G466" s="11" t="s">
        <v>3651</v>
      </c>
      <c r="H466" s="11" t="s">
        <v>5366</v>
      </c>
      <c r="I466" s="11" t="s">
        <v>3618</v>
      </c>
      <c r="J466" s="11" t="s">
        <v>5367</v>
      </c>
      <c r="K466" s="12">
        <v>1</v>
      </c>
      <c r="L466" s="11" t="s">
        <v>3207</v>
      </c>
      <c r="M466" s="11" t="s">
        <v>5365</v>
      </c>
      <c r="N466" s="11" t="s">
        <v>204</v>
      </c>
      <c r="O466" s="12" t="s">
        <v>3605</v>
      </c>
      <c r="P466" s="12" t="s">
        <v>3804</v>
      </c>
      <c r="Q466" s="12" t="s">
        <v>5368</v>
      </c>
      <c r="R466" s="12" t="s">
        <v>3806</v>
      </c>
      <c r="S466" s="12"/>
      <c r="T466" s="12"/>
    </row>
    <row r="467" spans="1:20" ht="13.5" customHeight="1" x14ac:dyDescent="0.25">
      <c r="A467" s="11" t="s">
        <v>5369</v>
      </c>
      <c r="B467" s="11" t="s">
        <v>3211</v>
      </c>
      <c r="C467" s="11" t="s">
        <v>3853</v>
      </c>
      <c r="D467" s="11" t="s">
        <v>405</v>
      </c>
      <c r="E467" s="11" t="s">
        <v>5338</v>
      </c>
      <c r="F467" s="11" t="s">
        <v>3610</v>
      </c>
      <c r="G467" s="11" t="s">
        <v>3632</v>
      </c>
      <c r="H467" s="11" t="s">
        <v>5370</v>
      </c>
      <c r="I467" s="11" t="s">
        <v>3649</v>
      </c>
      <c r="J467" s="14" t="s">
        <v>5371</v>
      </c>
      <c r="K467" s="12">
        <v>1</v>
      </c>
      <c r="L467" s="11" t="s">
        <v>3211</v>
      </c>
      <c r="M467" s="11" t="s">
        <v>5369</v>
      </c>
      <c r="N467" s="11" t="s">
        <v>204</v>
      </c>
      <c r="O467" s="12" t="s">
        <v>3605</v>
      </c>
      <c r="P467" s="12" t="s">
        <v>3804</v>
      </c>
      <c r="Q467" s="12" t="s">
        <v>5372</v>
      </c>
      <c r="R467" s="12" t="s">
        <v>3806</v>
      </c>
      <c r="S467" s="12"/>
      <c r="T467" s="12"/>
    </row>
    <row r="468" spans="1:20" ht="13.5" customHeight="1" x14ac:dyDescent="0.25">
      <c r="A468" s="11" t="s">
        <v>5373</v>
      </c>
      <c r="B468" s="11" t="s">
        <v>3160</v>
      </c>
      <c r="C468" s="11" t="s">
        <v>4076</v>
      </c>
      <c r="D468" s="11" t="s">
        <v>5076</v>
      </c>
      <c r="E468" s="11" t="s">
        <v>5338</v>
      </c>
      <c r="F468" s="11" t="s">
        <v>3606</v>
      </c>
      <c r="G468" s="11" t="s">
        <v>3651</v>
      </c>
      <c r="H468" s="11" t="s">
        <v>3812</v>
      </c>
      <c r="I468" s="11" t="s">
        <v>3618</v>
      </c>
      <c r="J468" s="11" t="s">
        <v>5374</v>
      </c>
      <c r="K468" s="12">
        <v>1</v>
      </c>
      <c r="L468" s="11" t="s">
        <v>3160</v>
      </c>
      <c r="M468" s="11" t="s">
        <v>5373</v>
      </c>
      <c r="N468" s="11" t="s">
        <v>204</v>
      </c>
      <c r="O468" s="12" t="s">
        <v>3605</v>
      </c>
      <c r="P468" s="12" t="s">
        <v>3814</v>
      </c>
      <c r="Q468" s="12"/>
      <c r="R468" s="12" t="s">
        <v>3806</v>
      </c>
      <c r="S468" s="12"/>
      <c r="T468" s="12"/>
    </row>
    <row r="469" spans="1:20" ht="13.5" customHeight="1" x14ac:dyDescent="0.25">
      <c r="A469" s="11" t="s">
        <v>5375</v>
      </c>
      <c r="B469" s="11" t="s">
        <v>3167</v>
      </c>
      <c r="C469" s="11" t="s">
        <v>4076</v>
      </c>
      <c r="D469" s="11" t="s">
        <v>3847</v>
      </c>
      <c r="E469" s="11" t="s">
        <v>5338</v>
      </c>
      <c r="F469" s="11" t="s">
        <v>3610</v>
      </c>
      <c r="G469" s="11" t="s">
        <v>3632</v>
      </c>
      <c r="H469" s="11" t="s">
        <v>3812</v>
      </c>
      <c r="I469" s="11" t="s">
        <v>3649</v>
      </c>
      <c r="J469" s="11" t="s">
        <v>5376</v>
      </c>
      <c r="K469" s="12">
        <v>1</v>
      </c>
      <c r="L469" s="11" t="s">
        <v>3167</v>
      </c>
      <c r="M469" s="11" t="s">
        <v>5375</v>
      </c>
      <c r="N469" s="11" t="s">
        <v>204</v>
      </c>
      <c r="O469" s="12" t="s">
        <v>3605</v>
      </c>
      <c r="P469" s="12" t="s">
        <v>3814</v>
      </c>
      <c r="Q469" s="12"/>
      <c r="R469" s="12" t="s">
        <v>3806</v>
      </c>
      <c r="S469" s="12"/>
      <c r="T469" s="12"/>
    </row>
    <row r="470" spans="1:20" ht="13.5" customHeight="1" x14ac:dyDescent="0.25">
      <c r="A470" s="11" t="s">
        <v>5377</v>
      </c>
      <c r="B470" s="11" t="s">
        <v>3175</v>
      </c>
      <c r="C470" s="11" t="s">
        <v>4076</v>
      </c>
      <c r="D470" s="11" t="s">
        <v>3847</v>
      </c>
      <c r="E470" s="11" t="s">
        <v>5338</v>
      </c>
      <c r="F470" s="11" t="s">
        <v>3610</v>
      </c>
      <c r="G470" s="11" t="s">
        <v>3632</v>
      </c>
      <c r="H470" s="11" t="s">
        <v>3808</v>
      </c>
      <c r="I470" s="11" t="s">
        <v>3652</v>
      </c>
      <c r="J470" s="11" t="s">
        <v>5378</v>
      </c>
      <c r="K470" s="12">
        <v>1</v>
      </c>
      <c r="L470" s="11" t="s">
        <v>3175</v>
      </c>
      <c r="M470" s="11" t="s">
        <v>5377</v>
      </c>
      <c r="N470" s="11" t="s">
        <v>204</v>
      </c>
      <c r="O470" s="12" t="s">
        <v>3605</v>
      </c>
      <c r="P470" s="12" t="s">
        <v>3810</v>
      </c>
      <c r="Q470" s="12"/>
      <c r="R470" s="12" t="s">
        <v>3806</v>
      </c>
      <c r="S470" s="12"/>
      <c r="T470" s="12"/>
    </row>
    <row r="471" spans="1:20" ht="13.5" customHeight="1" x14ac:dyDescent="0.25">
      <c r="A471" s="11" t="s">
        <v>5379</v>
      </c>
      <c r="B471" s="11" t="s">
        <v>3182</v>
      </c>
      <c r="C471" s="11" t="s">
        <v>4076</v>
      </c>
      <c r="D471" s="11" t="s">
        <v>3847</v>
      </c>
      <c r="E471" s="11" t="s">
        <v>5338</v>
      </c>
      <c r="F471" s="11" t="s">
        <v>3610</v>
      </c>
      <c r="G471" s="11" t="s">
        <v>3632</v>
      </c>
      <c r="H471" s="11" t="s">
        <v>3808</v>
      </c>
      <c r="I471" s="11" t="s">
        <v>3655</v>
      </c>
      <c r="J471" s="11" t="s">
        <v>5380</v>
      </c>
      <c r="K471" s="12">
        <v>1</v>
      </c>
      <c r="L471" s="11" t="s">
        <v>3182</v>
      </c>
      <c r="M471" s="11" t="s">
        <v>5379</v>
      </c>
      <c r="N471" s="11" t="s">
        <v>204</v>
      </c>
      <c r="O471" s="12" t="s">
        <v>3605</v>
      </c>
      <c r="P471" s="12" t="s">
        <v>3810</v>
      </c>
      <c r="Q471" s="12"/>
      <c r="R471" s="12" t="s">
        <v>3806</v>
      </c>
      <c r="S471" s="12"/>
      <c r="T471" s="12"/>
    </row>
    <row r="472" spans="1:20" ht="13.5" customHeight="1" x14ac:dyDescent="0.25">
      <c r="A472" s="11" t="s">
        <v>5381</v>
      </c>
      <c r="B472" s="11" t="s">
        <v>3190</v>
      </c>
      <c r="C472" s="11" t="s">
        <v>4076</v>
      </c>
      <c r="D472" s="11" t="s">
        <v>3847</v>
      </c>
      <c r="E472" s="11" t="s">
        <v>5338</v>
      </c>
      <c r="F472" s="11" t="s">
        <v>3610</v>
      </c>
      <c r="G472" s="11" t="s">
        <v>3643</v>
      </c>
      <c r="H472" s="11" t="s">
        <v>3808</v>
      </c>
      <c r="I472" s="11" t="s">
        <v>3655</v>
      </c>
      <c r="J472" s="11" t="s">
        <v>5382</v>
      </c>
      <c r="K472" s="12">
        <v>1</v>
      </c>
      <c r="L472" s="11" t="s">
        <v>3190</v>
      </c>
      <c r="M472" s="11" t="s">
        <v>5381</v>
      </c>
      <c r="N472" s="11" t="s">
        <v>204</v>
      </c>
      <c r="O472" s="12" t="s">
        <v>3605</v>
      </c>
      <c r="P472" s="12" t="s">
        <v>3810</v>
      </c>
      <c r="Q472" s="12"/>
      <c r="R472" s="12" t="s">
        <v>3806</v>
      </c>
      <c r="S472" s="12"/>
      <c r="T472" s="12"/>
    </row>
    <row r="473" spans="1:20" ht="13.5" customHeight="1" x14ac:dyDescent="0.25">
      <c r="A473" s="11" t="s">
        <v>5383</v>
      </c>
      <c r="B473" s="11" t="s">
        <v>3146</v>
      </c>
      <c r="C473" s="11" t="s">
        <v>3853</v>
      </c>
      <c r="D473" s="11" t="s">
        <v>3928</v>
      </c>
      <c r="E473" s="11" t="s">
        <v>5384</v>
      </c>
      <c r="F473" s="11" t="s">
        <v>3610</v>
      </c>
      <c r="G473" s="11" t="s">
        <v>3661</v>
      </c>
      <c r="H473" s="11" t="s">
        <v>3812</v>
      </c>
      <c r="I473" s="11" t="s">
        <v>3622</v>
      </c>
      <c r="J473" s="11" t="s">
        <v>5385</v>
      </c>
      <c r="K473" s="12">
        <v>1</v>
      </c>
      <c r="L473" s="11" t="s">
        <v>3146</v>
      </c>
      <c r="M473" s="11" t="s">
        <v>5383</v>
      </c>
      <c r="N473" s="11" t="s">
        <v>204</v>
      </c>
      <c r="O473" s="12" t="s">
        <v>3613</v>
      </c>
      <c r="P473" s="12" t="s">
        <v>3814</v>
      </c>
      <c r="Q473" s="12"/>
      <c r="R473" s="12" t="s">
        <v>3806</v>
      </c>
      <c r="S473" s="12"/>
      <c r="T473" s="12"/>
    </row>
    <row r="474" spans="1:20" ht="13.5" customHeight="1" x14ac:dyDescent="0.25">
      <c r="A474" s="11" t="s">
        <v>5386</v>
      </c>
      <c r="B474" s="11" t="s">
        <v>3129</v>
      </c>
      <c r="C474" s="11" t="s">
        <v>3853</v>
      </c>
      <c r="D474" s="11" t="s">
        <v>4038</v>
      </c>
      <c r="E474" s="11" t="s">
        <v>5384</v>
      </c>
      <c r="F474" s="11" t="s">
        <v>3610</v>
      </c>
      <c r="G474" s="11" t="s">
        <v>3651</v>
      </c>
      <c r="H474" s="11" t="s">
        <v>5387</v>
      </c>
      <c r="I474" s="11" t="s">
        <v>3670</v>
      </c>
      <c r="J474" s="11" t="s">
        <v>5388</v>
      </c>
      <c r="K474" s="12">
        <v>1</v>
      </c>
      <c r="L474" s="11" t="s">
        <v>3129</v>
      </c>
      <c r="M474" s="11" t="s">
        <v>5386</v>
      </c>
      <c r="N474" s="11" t="s">
        <v>204</v>
      </c>
      <c r="O474" s="12" t="s">
        <v>3613</v>
      </c>
      <c r="P474" s="12" t="s">
        <v>3804</v>
      </c>
      <c r="Q474" s="12" t="s">
        <v>5389</v>
      </c>
      <c r="R474" s="12" t="s">
        <v>3798</v>
      </c>
      <c r="S474" s="12"/>
      <c r="T474" s="12"/>
    </row>
    <row r="475" spans="1:20" ht="13.5" customHeight="1" x14ac:dyDescent="0.25">
      <c r="A475" s="11" t="s">
        <v>5390</v>
      </c>
      <c r="B475" s="11" t="s">
        <v>3135</v>
      </c>
      <c r="C475" s="11" t="s">
        <v>3853</v>
      </c>
      <c r="D475" s="11" t="s">
        <v>3928</v>
      </c>
      <c r="E475" s="11" t="s">
        <v>5391</v>
      </c>
      <c r="F475" s="11" t="s">
        <v>3610</v>
      </c>
      <c r="G475" s="11" t="s">
        <v>3661</v>
      </c>
      <c r="H475" s="11" t="s">
        <v>5392</v>
      </c>
      <c r="I475" s="11" t="s">
        <v>3670</v>
      </c>
      <c r="J475" s="11" t="s">
        <v>5393</v>
      </c>
      <c r="K475" s="12">
        <v>1</v>
      </c>
      <c r="L475" s="11" t="s">
        <v>3135</v>
      </c>
      <c r="M475" s="11" t="s">
        <v>5390</v>
      </c>
      <c r="N475" s="11" t="s">
        <v>204</v>
      </c>
      <c r="O475" s="12" t="s">
        <v>3627</v>
      </c>
      <c r="P475" s="12" t="s">
        <v>3838</v>
      </c>
      <c r="Q475" s="12" t="s">
        <v>5394</v>
      </c>
      <c r="R475" s="12" t="s">
        <v>3798</v>
      </c>
      <c r="S475" s="12"/>
      <c r="T475" s="12"/>
    </row>
    <row r="476" spans="1:20" ht="13.5" customHeight="1" x14ac:dyDescent="0.25">
      <c r="A476" s="11" t="s">
        <v>5395</v>
      </c>
      <c r="B476" s="11" t="s">
        <v>3141</v>
      </c>
      <c r="C476" s="11" t="s">
        <v>3853</v>
      </c>
      <c r="D476" s="13" t="s">
        <v>3099</v>
      </c>
      <c r="E476" s="11" t="s">
        <v>5391</v>
      </c>
      <c r="F476" s="11" t="s">
        <v>3610</v>
      </c>
      <c r="G476" s="11" t="s">
        <v>3643</v>
      </c>
      <c r="H476" s="11" t="s">
        <v>3795</v>
      </c>
      <c r="I476" s="11" t="s">
        <v>3649</v>
      </c>
      <c r="J476" s="11" t="s">
        <v>5396</v>
      </c>
      <c r="K476" s="12">
        <v>1</v>
      </c>
      <c r="L476" s="11" t="s">
        <v>3141</v>
      </c>
      <c r="M476" s="11" t="s">
        <v>5395</v>
      </c>
      <c r="N476" s="11" t="s">
        <v>204</v>
      </c>
      <c r="O476" s="12" t="s">
        <v>3627</v>
      </c>
      <c r="P476" s="12" t="s">
        <v>3797</v>
      </c>
      <c r="Q476" s="12"/>
      <c r="R476" s="12" t="s">
        <v>3806</v>
      </c>
      <c r="S476" s="12"/>
      <c r="T476" s="12"/>
    </row>
    <row r="477" spans="1:20" ht="13.5" customHeight="1" x14ac:dyDescent="0.25">
      <c r="A477" s="11" t="s">
        <v>5397</v>
      </c>
      <c r="B477" s="11" t="s">
        <v>3130</v>
      </c>
      <c r="C477" s="11" t="s">
        <v>3853</v>
      </c>
      <c r="D477" s="11" t="s">
        <v>3928</v>
      </c>
      <c r="E477" s="11" t="s">
        <v>5398</v>
      </c>
      <c r="F477" s="11" t="s">
        <v>3610</v>
      </c>
      <c r="G477" s="11" t="s">
        <v>3632</v>
      </c>
      <c r="H477" s="11" t="s">
        <v>5399</v>
      </c>
      <c r="I477" s="11" t="s">
        <v>3618</v>
      </c>
      <c r="J477" s="11" t="s">
        <v>5400</v>
      </c>
      <c r="K477" s="12">
        <v>1</v>
      </c>
      <c r="L477" s="11" t="s">
        <v>3130</v>
      </c>
      <c r="M477" s="11" t="s">
        <v>5397</v>
      </c>
      <c r="N477" s="11" t="s">
        <v>204</v>
      </c>
      <c r="O477" s="12" t="s">
        <v>3630</v>
      </c>
      <c r="P477" s="12" t="s">
        <v>3838</v>
      </c>
      <c r="Q477" s="12" t="s">
        <v>4456</v>
      </c>
      <c r="R477" s="12" t="s">
        <v>3806</v>
      </c>
      <c r="S477" s="12"/>
      <c r="T477" s="12"/>
    </row>
    <row r="478" spans="1:20" ht="13.5" customHeight="1" x14ac:dyDescent="0.25">
      <c r="A478" s="11" t="s">
        <v>5401</v>
      </c>
      <c r="B478" s="11" t="s">
        <v>3122</v>
      </c>
      <c r="C478" s="11" t="s">
        <v>3793</v>
      </c>
      <c r="D478" s="11" t="s">
        <v>5402</v>
      </c>
      <c r="E478" s="11" t="s">
        <v>5403</v>
      </c>
      <c r="F478" s="11" t="s">
        <v>3610</v>
      </c>
      <c r="G478" s="11" t="s">
        <v>3643</v>
      </c>
      <c r="H478" s="11" t="s">
        <v>3812</v>
      </c>
      <c r="I478" s="11" t="s">
        <v>3649</v>
      </c>
      <c r="J478" s="11" t="s">
        <v>5404</v>
      </c>
      <c r="K478" s="12">
        <v>1</v>
      </c>
      <c r="L478" s="11" t="s">
        <v>3122</v>
      </c>
      <c r="M478" s="11" t="s">
        <v>5401</v>
      </c>
      <c r="N478" s="11" t="s">
        <v>204</v>
      </c>
      <c r="O478" s="12" t="s">
        <v>3617</v>
      </c>
      <c r="P478" s="12" t="s">
        <v>3814</v>
      </c>
      <c r="Q478" s="12"/>
      <c r="R478" s="12" t="s">
        <v>3806</v>
      </c>
      <c r="S478" s="12"/>
      <c r="T478" s="12"/>
    </row>
    <row r="479" spans="1:20" ht="13.5" customHeight="1" x14ac:dyDescent="0.25">
      <c r="A479" s="11" t="s">
        <v>5405</v>
      </c>
      <c r="B479" s="11" t="s">
        <v>3171</v>
      </c>
      <c r="C479" s="11" t="s">
        <v>3853</v>
      </c>
      <c r="D479" s="11" t="s">
        <v>3880</v>
      </c>
      <c r="E479" s="11" t="s">
        <v>5403</v>
      </c>
      <c r="F479" s="11" t="s">
        <v>3610</v>
      </c>
      <c r="G479" s="11" t="s">
        <v>3615</v>
      </c>
      <c r="H479" s="11" t="s">
        <v>3888</v>
      </c>
      <c r="I479" s="11" t="s">
        <v>3622</v>
      </c>
      <c r="J479" s="11" t="s">
        <v>5406</v>
      </c>
      <c r="K479" s="12">
        <v>1</v>
      </c>
      <c r="L479" s="11" t="s">
        <v>3171</v>
      </c>
      <c r="M479" s="11" t="s">
        <v>5405</v>
      </c>
      <c r="N479" s="11" t="s">
        <v>204</v>
      </c>
      <c r="O479" s="12" t="s">
        <v>3617</v>
      </c>
      <c r="P479" s="12" t="s">
        <v>3814</v>
      </c>
      <c r="Q479" s="12"/>
      <c r="R479" s="12" t="s">
        <v>3806</v>
      </c>
      <c r="S479" s="12"/>
      <c r="T479" s="12"/>
    </row>
    <row r="480" spans="1:20" ht="13.5" customHeight="1" x14ac:dyDescent="0.25">
      <c r="A480" s="11" t="s">
        <v>5407</v>
      </c>
      <c r="B480" s="11" t="s">
        <v>3126</v>
      </c>
      <c r="C480" s="11" t="s">
        <v>3853</v>
      </c>
      <c r="D480" s="11" t="s">
        <v>357</v>
      </c>
      <c r="E480" s="11" t="s">
        <v>5403</v>
      </c>
      <c r="F480" s="11" t="s">
        <v>3610</v>
      </c>
      <c r="G480" s="11" t="s">
        <v>3651</v>
      </c>
      <c r="H480" s="11" t="s">
        <v>3812</v>
      </c>
      <c r="I480" s="11" t="s">
        <v>3649</v>
      </c>
      <c r="J480" s="11" t="s">
        <v>5408</v>
      </c>
      <c r="K480" s="12">
        <v>1</v>
      </c>
      <c r="L480" s="11" t="s">
        <v>3126</v>
      </c>
      <c r="M480" s="11" t="s">
        <v>5407</v>
      </c>
      <c r="N480" s="11" t="s">
        <v>204</v>
      </c>
      <c r="O480" s="12" t="s">
        <v>3617</v>
      </c>
      <c r="P480" s="12" t="s">
        <v>3814</v>
      </c>
      <c r="Q480" s="12"/>
      <c r="R480" s="12" t="s">
        <v>3806</v>
      </c>
      <c r="S480" s="12"/>
      <c r="T480" s="12"/>
    </row>
    <row r="481" spans="1:20" ht="13.5" customHeight="1" x14ac:dyDescent="0.25">
      <c r="A481" s="11" t="s">
        <v>5409</v>
      </c>
      <c r="B481" s="11" t="s">
        <v>3114</v>
      </c>
      <c r="C481" s="11" t="s">
        <v>3793</v>
      </c>
      <c r="D481" s="11" t="s">
        <v>4600</v>
      </c>
      <c r="E481" s="11" t="s">
        <v>5410</v>
      </c>
      <c r="F481" s="11" t="s">
        <v>3610</v>
      </c>
      <c r="G481" s="11" t="s">
        <v>3640</v>
      </c>
      <c r="H481" s="11" t="s">
        <v>3808</v>
      </c>
      <c r="I481" s="11" t="s">
        <v>3649</v>
      </c>
      <c r="J481" s="11" t="s">
        <v>5411</v>
      </c>
      <c r="K481" s="12">
        <v>1</v>
      </c>
      <c r="L481" s="11" t="s">
        <v>3114</v>
      </c>
      <c r="M481" s="11" t="s">
        <v>5409</v>
      </c>
      <c r="N481" s="11" t="s">
        <v>204</v>
      </c>
      <c r="O481" s="12" t="s">
        <v>3609</v>
      </c>
      <c r="P481" s="12" t="s">
        <v>3810</v>
      </c>
      <c r="Q481" s="12"/>
      <c r="R481" s="12" t="s">
        <v>3806</v>
      </c>
      <c r="S481" s="12"/>
      <c r="T481" s="12"/>
    </row>
    <row r="482" spans="1:20" ht="13.5" customHeight="1" x14ac:dyDescent="0.25">
      <c r="A482" s="11" t="s">
        <v>5412</v>
      </c>
      <c r="B482" s="11" t="s">
        <v>3117</v>
      </c>
      <c r="C482" s="11" t="s">
        <v>3793</v>
      </c>
      <c r="D482" s="11" t="s">
        <v>357</v>
      </c>
      <c r="E482" s="11" t="s">
        <v>5410</v>
      </c>
      <c r="F482" s="11" t="s">
        <v>3610</v>
      </c>
      <c r="G482" s="11" t="s">
        <v>3640</v>
      </c>
      <c r="H482" s="11" t="s">
        <v>5413</v>
      </c>
      <c r="I482" s="11" t="s">
        <v>3649</v>
      </c>
      <c r="J482" s="11" t="s">
        <v>5414</v>
      </c>
      <c r="K482" s="12">
        <v>1</v>
      </c>
      <c r="L482" s="11" t="s">
        <v>3117</v>
      </c>
      <c r="M482" s="11" t="s">
        <v>5412</v>
      </c>
      <c r="N482" s="11" t="s">
        <v>204</v>
      </c>
      <c r="O482" s="12" t="s">
        <v>3609</v>
      </c>
      <c r="P482" s="12" t="s">
        <v>3941</v>
      </c>
      <c r="Q482" s="12" t="s">
        <v>5415</v>
      </c>
      <c r="R482" s="12" t="s">
        <v>3806</v>
      </c>
      <c r="S482" s="12"/>
      <c r="T482" s="12"/>
    </row>
    <row r="483" spans="1:20" ht="13.5" customHeight="1" x14ac:dyDescent="0.25">
      <c r="A483" s="11" t="s">
        <v>5416</v>
      </c>
      <c r="B483" s="11" t="s">
        <v>3140</v>
      </c>
      <c r="C483" s="11" t="s">
        <v>3793</v>
      </c>
      <c r="D483" s="11" t="s">
        <v>4119</v>
      </c>
      <c r="E483" s="11" t="s">
        <v>5410</v>
      </c>
      <c r="F483" s="11" t="s">
        <v>3610</v>
      </c>
      <c r="G483" s="11" t="s">
        <v>3643</v>
      </c>
      <c r="H483" s="11" t="s">
        <v>3812</v>
      </c>
      <c r="I483" s="11" t="s">
        <v>3649</v>
      </c>
      <c r="J483" s="11" t="s">
        <v>5417</v>
      </c>
      <c r="K483" s="12">
        <v>1</v>
      </c>
      <c r="L483" s="11" t="s">
        <v>3140</v>
      </c>
      <c r="M483" s="11" t="s">
        <v>5418</v>
      </c>
      <c r="N483" s="11" t="s">
        <v>204</v>
      </c>
      <c r="O483" s="12" t="s">
        <v>3609</v>
      </c>
      <c r="P483" s="12" t="s">
        <v>3814</v>
      </c>
      <c r="Q483" s="12"/>
      <c r="R483" s="12" t="s">
        <v>3806</v>
      </c>
      <c r="S483" s="12"/>
      <c r="T483" s="12"/>
    </row>
    <row r="484" spans="1:20" ht="13.5" customHeight="1" x14ac:dyDescent="0.25">
      <c r="A484" s="11" t="s">
        <v>5419</v>
      </c>
      <c r="B484" s="11" t="s">
        <v>3145</v>
      </c>
      <c r="C484" s="11" t="s">
        <v>5420</v>
      </c>
      <c r="D484" s="11" t="s">
        <v>5421</v>
      </c>
      <c r="E484" s="11" t="s">
        <v>5410</v>
      </c>
      <c r="F484" s="11" t="s">
        <v>3610</v>
      </c>
      <c r="G484" s="11" t="s">
        <v>3640</v>
      </c>
      <c r="H484" s="11" t="s">
        <v>5422</v>
      </c>
      <c r="I484" s="11" t="s">
        <v>3622</v>
      </c>
      <c r="J484" s="11" t="s">
        <v>5423</v>
      </c>
      <c r="K484" s="12">
        <v>1</v>
      </c>
      <c r="L484" s="11" t="s">
        <v>3145</v>
      </c>
      <c r="M484" s="11" t="s">
        <v>5419</v>
      </c>
      <c r="N484" s="11" t="s">
        <v>204</v>
      </c>
      <c r="O484" s="12" t="s">
        <v>3609</v>
      </c>
      <c r="P484" s="12" t="s">
        <v>3941</v>
      </c>
      <c r="Q484" s="12" t="s">
        <v>5424</v>
      </c>
      <c r="R484" s="12" t="s">
        <v>3806</v>
      </c>
      <c r="S484" s="12"/>
      <c r="T484" s="12"/>
    </row>
    <row r="485" spans="1:20" ht="13.5" customHeight="1" x14ac:dyDescent="0.25">
      <c r="A485" s="11" t="s">
        <v>5425</v>
      </c>
      <c r="B485" s="11" t="s">
        <v>3150</v>
      </c>
      <c r="C485" s="11" t="s">
        <v>5420</v>
      </c>
      <c r="D485" s="11" t="s">
        <v>5421</v>
      </c>
      <c r="E485" s="11" t="s">
        <v>5410</v>
      </c>
      <c r="F485" s="11" t="s">
        <v>3610</v>
      </c>
      <c r="G485" s="11" t="s">
        <v>3640</v>
      </c>
      <c r="H485" s="11" t="s">
        <v>5422</v>
      </c>
      <c r="I485" s="11" t="s">
        <v>3649</v>
      </c>
      <c r="J485" s="11" t="s">
        <v>5426</v>
      </c>
      <c r="K485" s="12">
        <v>1</v>
      </c>
      <c r="L485" s="11" t="s">
        <v>3150</v>
      </c>
      <c r="M485" s="11" t="s">
        <v>5425</v>
      </c>
      <c r="N485" s="11" t="s">
        <v>204</v>
      </c>
      <c r="O485" s="12" t="s">
        <v>3609</v>
      </c>
      <c r="P485" s="12" t="s">
        <v>3941</v>
      </c>
      <c r="Q485" s="12" t="s">
        <v>5424</v>
      </c>
      <c r="R485" s="12" t="s">
        <v>3806</v>
      </c>
      <c r="S485" s="12"/>
      <c r="T485" s="12"/>
    </row>
    <row r="486" spans="1:20" ht="13.5" customHeight="1" x14ac:dyDescent="0.25">
      <c r="A486" s="11" t="s">
        <v>5427</v>
      </c>
      <c r="B486" s="11" t="s">
        <v>3155</v>
      </c>
      <c r="C486" s="11" t="s">
        <v>5420</v>
      </c>
      <c r="D486" s="11" t="s">
        <v>5421</v>
      </c>
      <c r="E486" s="11" t="s">
        <v>5410</v>
      </c>
      <c r="F486" s="11" t="s">
        <v>3610</v>
      </c>
      <c r="G486" s="11" t="s">
        <v>3621</v>
      </c>
      <c r="H486" s="11" t="s">
        <v>3795</v>
      </c>
      <c r="I486" s="11" t="s">
        <v>3649</v>
      </c>
      <c r="J486" s="11" t="s">
        <v>5428</v>
      </c>
      <c r="K486" s="12">
        <v>1</v>
      </c>
      <c r="L486" s="11" t="s">
        <v>3155</v>
      </c>
      <c r="M486" s="11" t="s">
        <v>5427</v>
      </c>
      <c r="N486" s="11" t="s">
        <v>204</v>
      </c>
      <c r="O486" s="12" t="s">
        <v>3609</v>
      </c>
      <c r="P486" s="12" t="s">
        <v>3797</v>
      </c>
      <c r="Q486" s="12"/>
      <c r="R486" s="12" t="s">
        <v>3806</v>
      </c>
      <c r="S486" s="12"/>
      <c r="T486" s="12"/>
    </row>
    <row r="487" spans="1:20" ht="13.5" customHeight="1" x14ac:dyDescent="0.25">
      <c r="A487" s="11" t="s">
        <v>5429</v>
      </c>
      <c r="B487" s="11" t="s">
        <v>3134</v>
      </c>
      <c r="C487" s="11" t="s">
        <v>3853</v>
      </c>
      <c r="D487" s="11" t="s">
        <v>490</v>
      </c>
      <c r="E487" s="11" t="s">
        <v>5410</v>
      </c>
      <c r="F487" s="11" t="s">
        <v>3610</v>
      </c>
      <c r="G487" s="11" t="s">
        <v>3615</v>
      </c>
      <c r="H487" s="11" t="s">
        <v>3812</v>
      </c>
      <c r="I487" s="11" t="s">
        <v>3649</v>
      </c>
      <c r="J487" s="11" t="s">
        <v>5430</v>
      </c>
      <c r="K487" s="12">
        <v>1</v>
      </c>
      <c r="L487" s="11" t="s">
        <v>3134</v>
      </c>
      <c r="M487" s="11" t="s">
        <v>5429</v>
      </c>
      <c r="N487" s="11" t="s">
        <v>204</v>
      </c>
      <c r="O487" s="12" t="s">
        <v>3609</v>
      </c>
      <c r="P487" s="12" t="s">
        <v>3814</v>
      </c>
      <c r="Q487" s="12"/>
      <c r="R487" s="12" t="s">
        <v>3806</v>
      </c>
      <c r="S487" s="12"/>
      <c r="T487" s="12"/>
    </row>
    <row r="488" spans="1:20" ht="13.5" customHeight="1" x14ac:dyDescent="0.25">
      <c r="A488" s="11" t="s">
        <v>5431</v>
      </c>
      <c r="B488" s="11" t="s">
        <v>3138</v>
      </c>
      <c r="C488" s="11" t="s">
        <v>3853</v>
      </c>
      <c r="D488" s="11" t="s">
        <v>3800</v>
      </c>
      <c r="E488" s="11" t="s">
        <v>5410</v>
      </c>
      <c r="F488" s="11" t="s">
        <v>3610</v>
      </c>
      <c r="G488" s="11" t="s">
        <v>3615</v>
      </c>
      <c r="H488" s="11" t="s">
        <v>3812</v>
      </c>
      <c r="I488" s="11" t="s">
        <v>3649</v>
      </c>
      <c r="J488" s="11" t="s">
        <v>5432</v>
      </c>
      <c r="K488" s="12">
        <v>1</v>
      </c>
      <c r="L488" s="11" t="s">
        <v>3138</v>
      </c>
      <c r="M488" s="11" t="s">
        <v>5431</v>
      </c>
      <c r="N488" s="11" t="s">
        <v>204</v>
      </c>
      <c r="O488" s="12" t="s">
        <v>3609</v>
      </c>
      <c r="P488" s="12" t="s">
        <v>3814</v>
      </c>
      <c r="Q488" s="12"/>
      <c r="R488" s="12" t="s">
        <v>3806</v>
      </c>
      <c r="S488" s="12"/>
      <c r="T488" s="12"/>
    </row>
    <row r="489" spans="1:20" ht="13.5" customHeight="1" x14ac:dyDescent="0.25">
      <c r="A489" s="11" t="s">
        <v>5433</v>
      </c>
      <c r="B489" s="11" t="s">
        <v>3144</v>
      </c>
      <c r="C489" s="11" t="s">
        <v>3853</v>
      </c>
      <c r="D489" s="11" t="s">
        <v>3800</v>
      </c>
      <c r="E489" s="11" t="s">
        <v>5410</v>
      </c>
      <c r="F489" s="11" t="s">
        <v>3610</v>
      </c>
      <c r="G489" s="11" t="s">
        <v>3643</v>
      </c>
      <c r="H489" s="11" t="s">
        <v>3812</v>
      </c>
      <c r="I489" s="11" t="s">
        <v>3649</v>
      </c>
      <c r="J489" s="11" t="s">
        <v>5434</v>
      </c>
      <c r="K489" s="12">
        <v>1</v>
      </c>
      <c r="L489" s="11" t="s">
        <v>3144</v>
      </c>
      <c r="M489" s="11" t="s">
        <v>5433</v>
      </c>
      <c r="N489" s="11" t="s">
        <v>204</v>
      </c>
      <c r="O489" s="12" t="s">
        <v>3609</v>
      </c>
      <c r="P489" s="12" t="s">
        <v>3814</v>
      </c>
      <c r="Q489" s="12"/>
      <c r="R489" s="12" t="s">
        <v>3806</v>
      </c>
      <c r="S489" s="12"/>
      <c r="T489" s="12"/>
    </row>
    <row r="490" spans="1:20" ht="13.5" customHeight="1" x14ac:dyDescent="0.25">
      <c r="A490" s="11" t="s">
        <v>5435</v>
      </c>
      <c r="B490" s="11" t="s">
        <v>3149</v>
      </c>
      <c r="C490" s="11" t="s">
        <v>3853</v>
      </c>
      <c r="D490" s="11" t="s">
        <v>3800</v>
      </c>
      <c r="E490" s="11" t="s">
        <v>5410</v>
      </c>
      <c r="F490" s="11" t="s">
        <v>3610</v>
      </c>
      <c r="G490" s="11" t="s">
        <v>3651</v>
      </c>
      <c r="H490" s="11" t="s">
        <v>3812</v>
      </c>
      <c r="I490" s="11" t="s">
        <v>3649</v>
      </c>
      <c r="J490" s="11" t="s">
        <v>5436</v>
      </c>
      <c r="K490" s="12">
        <v>1</v>
      </c>
      <c r="L490" s="11" t="s">
        <v>3149</v>
      </c>
      <c r="M490" s="11" t="s">
        <v>5435</v>
      </c>
      <c r="N490" s="11" t="s">
        <v>204</v>
      </c>
      <c r="O490" s="12" t="s">
        <v>3609</v>
      </c>
      <c r="P490" s="12" t="s">
        <v>3814</v>
      </c>
      <c r="Q490" s="12"/>
      <c r="R490" s="12" t="s">
        <v>3806</v>
      </c>
      <c r="S490" s="12"/>
      <c r="T490" s="12"/>
    </row>
    <row r="491" spans="1:20" ht="13.5" customHeight="1" x14ac:dyDescent="0.25">
      <c r="A491" s="11" t="s">
        <v>5437</v>
      </c>
      <c r="B491" s="11" t="s">
        <v>3119</v>
      </c>
      <c r="C491" s="11" t="s">
        <v>3853</v>
      </c>
      <c r="D491" s="11" t="s">
        <v>3935</v>
      </c>
      <c r="E491" s="11" t="s">
        <v>5410</v>
      </c>
      <c r="F491" s="11" t="s">
        <v>3610</v>
      </c>
      <c r="G491" s="11" t="s">
        <v>3615</v>
      </c>
      <c r="H491" s="11" t="s">
        <v>5438</v>
      </c>
      <c r="I491" s="11" t="s">
        <v>3670</v>
      </c>
      <c r="J491" s="11" t="s">
        <v>5439</v>
      </c>
      <c r="K491" s="12">
        <v>1</v>
      </c>
      <c r="L491" s="11" t="s">
        <v>3119</v>
      </c>
      <c r="M491" s="11" t="s">
        <v>5437</v>
      </c>
      <c r="N491" s="11" t="s">
        <v>204</v>
      </c>
      <c r="O491" s="12" t="s">
        <v>3609</v>
      </c>
      <c r="P491" s="12" t="s">
        <v>3804</v>
      </c>
      <c r="Q491" s="12" t="s">
        <v>5440</v>
      </c>
      <c r="R491" s="12" t="s">
        <v>3798</v>
      </c>
      <c r="S491" s="12"/>
      <c r="T491" s="12"/>
    </row>
    <row r="492" spans="1:20" ht="13.5" customHeight="1" x14ac:dyDescent="0.25">
      <c r="A492" s="11" t="s">
        <v>5441</v>
      </c>
      <c r="B492" s="11" t="s">
        <v>3106</v>
      </c>
      <c r="C492" s="11" t="s">
        <v>3853</v>
      </c>
      <c r="D492" s="11" t="s">
        <v>4203</v>
      </c>
      <c r="E492" s="11" t="s">
        <v>5410</v>
      </c>
      <c r="F492" s="11" t="s">
        <v>3610</v>
      </c>
      <c r="G492" s="11" t="s">
        <v>3651</v>
      </c>
      <c r="H492" s="11" t="s">
        <v>5442</v>
      </c>
      <c r="I492" s="11" t="s">
        <v>3614</v>
      </c>
      <c r="J492" s="11" t="s">
        <v>5443</v>
      </c>
      <c r="K492" s="12">
        <v>1</v>
      </c>
      <c r="L492" s="11" t="s">
        <v>3106</v>
      </c>
      <c r="M492" s="11" t="s">
        <v>5441</v>
      </c>
      <c r="N492" s="11" t="s">
        <v>204</v>
      </c>
      <c r="O492" s="12" t="s">
        <v>3609</v>
      </c>
      <c r="P492" s="12" t="s">
        <v>3941</v>
      </c>
      <c r="Q492" s="12" t="s">
        <v>5444</v>
      </c>
      <c r="R492" s="12" t="s">
        <v>3806</v>
      </c>
      <c r="S492" s="12"/>
      <c r="T492" s="12"/>
    </row>
    <row r="493" spans="1:20" ht="13.5" customHeight="1" x14ac:dyDescent="0.25">
      <c r="A493" s="11" t="s">
        <v>5445</v>
      </c>
      <c r="B493" s="11" t="s">
        <v>3112</v>
      </c>
      <c r="C493" s="11" t="s">
        <v>3853</v>
      </c>
      <c r="D493" s="11" t="s">
        <v>357</v>
      </c>
      <c r="E493" s="11" t="s">
        <v>5410</v>
      </c>
      <c r="F493" s="11" t="s">
        <v>3610</v>
      </c>
      <c r="G493" s="11" t="s">
        <v>3643</v>
      </c>
      <c r="H493" s="11" t="s">
        <v>3812</v>
      </c>
      <c r="I493" s="11" t="s">
        <v>3649</v>
      </c>
      <c r="J493" s="11" t="s">
        <v>5446</v>
      </c>
      <c r="K493" s="12">
        <v>1</v>
      </c>
      <c r="L493" s="11" t="s">
        <v>3112</v>
      </c>
      <c r="M493" s="11" t="s">
        <v>5445</v>
      </c>
      <c r="N493" s="11" t="s">
        <v>204</v>
      </c>
      <c r="O493" s="12" t="s">
        <v>3609</v>
      </c>
      <c r="P493" s="12" t="s">
        <v>3814</v>
      </c>
      <c r="Q493" s="12"/>
      <c r="R493" s="12" t="s">
        <v>3806</v>
      </c>
      <c r="S493" s="12"/>
      <c r="T493" s="12"/>
    </row>
    <row r="494" spans="1:20" ht="13.5" customHeight="1" x14ac:dyDescent="0.25">
      <c r="A494" s="11" t="s">
        <v>5418</v>
      </c>
      <c r="B494" s="11" t="s">
        <v>3133</v>
      </c>
      <c r="C494" s="11" t="s">
        <v>4076</v>
      </c>
      <c r="D494" s="11" t="s">
        <v>4119</v>
      </c>
      <c r="E494" s="11" t="s">
        <v>5410</v>
      </c>
      <c r="F494" s="11" t="s">
        <v>3610</v>
      </c>
      <c r="G494" s="11" t="s">
        <v>3643</v>
      </c>
      <c r="H494" s="11" t="s">
        <v>3812</v>
      </c>
      <c r="I494" s="11" t="s">
        <v>3649</v>
      </c>
      <c r="J494" s="11" t="s">
        <v>5417</v>
      </c>
      <c r="K494" s="12">
        <v>1</v>
      </c>
      <c r="L494" s="11" t="s">
        <v>3133</v>
      </c>
      <c r="M494" s="11" t="s">
        <v>5418</v>
      </c>
      <c r="N494" s="11" t="s">
        <v>204</v>
      </c>
      <c r="O494" s="12" t="s">
        <v>3609</v>
      </c>
      <c r="P494" s="12" t="s">
        <v>3814</v>
      </c>
      <c r="Q494" s="12"/>
      <c r="R494" s="12" t="s">
        <v>3806</v>
      </c>
      <c r="S494" s="12"/>
      <c r="T494" s="12"/>
    </row>
    <row r="495" spans="1:20" ht="13.5" customHeight="1" x14ac:dyDescent="0.25">
      <c r="A495" s="11" t="s">
        <v>5409</v>
      </c>
      <c r="B495" s="11" t="s">
        <v>3127</v>
      </c>
      <c r="C495" s="11" t="s">
        <v>4076</v>
      </c>
      <c r="D495" s="11" t="s">
        <v>3990</v>
      </c>
      <c r="E495" s="11" t="s">
        <v>5410</v>
      </c>
      <c r="F495" s="11" t="s">
        <v>3610</v>
      </c>
      <c r="G495" s="11" t="s">
        <v>5447</v>
      </c>
      <c r="H495" s="11" t="s">
        <v>3808</v>
      </c>
      <c r="I495" s="11" t="s">
        <v>3649</v>
      </c>
      <c r="J495" s="11" t="s">
        <v>5448</v>
      </c>
      <c r="K495" s="12">
        <v>1</v>
      </c>
      <c r="L495" s="11" t="s">
        <v>3127</v>
      </c>
      <c r="M495" s="11" t="s">
        <v>5409</v>
      </c>
      <c r="N495" s="11" t="s">
        <v>204</v>
      </c>
      <c r="O495" s="12" t="s">
        <v>3609</v>
      </c>
      <c r="P495" s="12" t="s">
        <v>3810</v>
      </c>
      <c r="Q495" s="12"/>
      <c r="R495" s="12" t="s">
        <v>3806</v>
      </c>
      <c r="S495" s="12"/>
      <c r="T495" s="12"/>
    </row>
    <row r="496" spans="1:20" ht="13.5" customHeight="1" x14ac:dyDescent="0.25">
      <c r="A496" s="11" t="s">
        <v>5449</v>
      </c>
      <c r="B496" s="11" t="s">
        <v>3109</v>
      </c>
      <c r="C496" s="11" t="s">
        <v>3853</v>
      </c>
      <c r="D496" s="11" t="s">
        <v>3928</v>
      </c>
      <c r="E496" s="11" t="s">
        <v>5450</v>
      </c>
      <c r="F496" s="11" t="s">
        <v>3610</v>
      </c>
      <c r="G496" s="11" t="s">
        <v>3632</v>
      </c>
      <c r="H496" s="11" t="s">
        <v>3808</v>
      </c>
      <c r="I496" s="11" t="s">
        <v>3674</v>
      </c>
      <c r="J496" s="11" t="s">
        <v>5451</v>
      </c>
      <c r="K496" s="12">
        <v>1</v>
      </c>
      <c r="L496" s="11" t="s">
        <v>3109</v>
      </c>
      <c r="M496" s="11" t="s">
        <v>5449</v>
      </c>
      <c r="N496" s="11" t="s">
        <v>204</v>
      </c>
      <c r="O496" s="12" t="s">
        <v>3620</v>
      </c>
      <c r="P496" s="12" t="s">
        <v>3810</v>
      </c>
      <c r="Q496" s="12"/>
      <c r="R496" s="12" t="s">
        <v>3798</v>
      </c>
      <c r="S496" s="12"/>
      <c r="T496" s="12"/>
    </row>
    <row r="497" spans="1:20" ht="13.5" customHeight="1" x14ac:dyDescent="0.25">
      <c r="A497" s="11" t="s">
        <v>5452</v>
      </c>
      <c r="B497" s="11" t="s">
        <v>3101</v>
      </c>
      <c r="C497" s="11" t="s">
        <v>3853</v>
      </c>
      <c r="D497" s="11" t="s">
        <v>4038</v>
      </c>
      <c r="E497" s="11" t="s">
        <v>5450</v>
      </c>
      <c r="F497" s="11" t="s">
        <v>3610</v>
      </c>
      <c r="G497" s="11" t="s">
        <v>3651</v>
      </c>
      <c r="H497" s="11" t="s">
        <v>3812</v>
      </c>
      <c r="I497" s="11" t="s">
        <v>3670</v>
      </c>
      <c r="J497" s="11" t="s">
        <v>5453</v>
      </c>
      <c r="K497" s="12">
        <v>1</v>
      </c>
      <c r="L497" s="11" t="s">
        <v>3101</v>
      </c>
      <c r="M497" s="11" t="s">
        <v>5452</v>
      </c>
      <c r="N497" s="11" t="s">
        <v>204</v>
      </c>
      <c r="O497" s="12" t="s">
        <v>3620</v>
      </c>
      <c r="P497" s="12" t="s">
        <v>3814</v>
      </c>
      <c r="Q497" s="12"/>
      <c r="R497" s="12" t="s">
        <v>3798</v>
      </c>
      <c r="S497" s="12"/>
      <c r="T497" s="12"/>
    </row>
    <row r="498" spans="1:20" ht="13.5" customHeight="1" x14ac:dyDescent="0.25">
      <c r="A498" s="11" t="s">
        <v>5454</v>
      </c>
      <c r="B498" s="11" t="s">
        <v>3107</v>
      </c>
      <c r="C498" s="11" t="s">
        <v>3793</v>
      </c>
      <c r="D498" s="11" t="s">
        <v>4119</v>
      </c>
      <c r="E498" s="11" t="s">
        <v>5455</v>
      </c>
      <c r="F498" s="11" t="s">
        <v>3610</v>
      </c>
      <c r="G498" s="11" t="s">
        <v>3643</v>
      </c>
      <c r="H498" s="11" t="s">
        <v>3812</v>
      </c>
      <c r="I498" s="11" t="s">
        <v>3670</v>
      </c>
      <c r="J498" s="11" t="s">
        <v>5456</v>
      </c>
      <c r="K498" s="12">
        <v>1</v>
      </c>
      <c r="L498" s="11" t="s">
        <v>3107</v>
      </c>
      <c r="M498" s="11" t="s">
        <v>5454</v>
      </c>
      <c r="N498" s="11" t="s">
        <v>204</v>
      </c>
      <c r="O498" s="12" t="s">
        <v>3623</v>
      </c>
      <c r="P498" s="12" t="s">
        <v>3814</v>
      </c>
      <c r="Q498" s="12"/>
      <c r="R498" s="12" t="s">
        <v>3798</v>
      </c>
      <c r="S498" s="12"/>
      <c r="T498" s="12"/>
    </row>
    <row r="499" spans="1:20" ht="13.5" customHeight="1" x14ac:dyDescent="0.25">
      <c r="A499" s="11" t="s">
        <v>5457</v>
      </c>
      <c r="B499" s="11" t="s">
        <v>3113</v>
      </c>
      <c r="C499" s="11" t="s">
        <v>3793</v>
      </c>
      <c r="D499" s="11" t="s">
        <v>4119</v>
      </c>
      <c r="E499" s="11" t="s">
        <v>5455</v>
      </c>
      <c r="F499" s="11" t="s">
        <v>3610</v>
      </c>
      <c r="G499" s="11" t="s">
        <v>3632</v>
      </c>
      <c r="H499" s="11" t="s">
        <v>5458</v>
      </c>
      <c r="I499" s="11" t="s">
        <v>3649</v>
      </c>
      <c r="J499" s="11" t="s">
        <v>5459</v>
      </c>
      <c r="K499" s="12">
        <v>1</v>
      </c>
      <c r="L499" s="11" t="s">
        <v>3113</v>
      </c>
      <c r="M499" s="11" t="s">
        <v>5457</v>
      </c>
      <c r="N499" s="11" t="s">
        <v>204</v>
      </c>
      <c r="O499" s="12" t="s">
        <v>3623</v>
      </c>
      <c r="P499" s="12" t="s">
        <v>3804</v>
      </c>
      <c r="Q499" s="12" t="s">
        <v>5460</v>
      </c>
      <c r="R499" s="12" t="s">
        <v>3806</v>
      </c>
      <c r="S499" s="12"/>
      <c r="T499" s="12"/>
    </row>
    <row r="500" spans="1:20" ht="13.5" customHeight="1" x14ac:dyDescent="0.25">
      <c r="A500" s="11" t="s">
        <v>5461</v>
      </c>
      <c r="B500" s="11" t="s">
        <v>3108</v>
      </c>
      <c r="C500" s="11" t="s">
        <v>5420</v>
      </c>
      <c r="D500" s="11" t="s">
        <v>5421</v>
      </c>
      <c r="E500" s="11" t="s">
        <v>5455</v>
      </c>
      <c r="F500" s="11" t="s">
        <v>3610</v>
      </c>
      <c r="G500" s="11" t="s">
        <v>3640</v>
      </c>
      <c r="H500" s="11" t="s">
        <v>3795</v>
      </c>
      <c r="I500" s="11" t="s">
        <v>3649</v>
      </c>
      <c r="J500" s="11" t="s">
        <v>5462</v>
      </c>
      <c r="K500" s="12">
        <v>1</v>
      </c>
      <c r="L500" s="11" t="s">
        <v>3108</v>
      </c>
      <c r="M500" s="11" t="s">
        <v>5461</v>
      </c>
      <c r="N500" s="11" t="s">
        <v>204</v>
      </c>
      <c r="O500" s="12" t="s">
        <v>3623</v>
      </c>
      <c r="P500" s="12" t="s">
        <v>3797</v>
      </c>
      <c r="Q500" s="12"/>
      <c r="R500" s="12" t="s">
        <v>3806</v>
      </c>
      <c r="S500" s="12"/>
      <c r="T500" s="12"/>
    </row>
    <row r="501" spans="1:20" ht="13.5" customHeight="1" x14ac:dyDescent="0.25">
      <c r="A501" s="11" t="s">
        <v>5463</v>
      </c>
      <c r="B501" s="11" t="s">
        <v>3100</v>
      </c>
      <c r="C501" s="11" t="s">
        <v>3853</v>
      </c>
      <c r="D501" s="11" t="s">
        <v>3800</v>
      </c>
      <c r="E501" s="11" t="s">
        <v>5455</v>
      </c>
      <c r="F501" s="11" t="s">
        <v>3610</v>
      </c>
      <c r="G501" s="11" t="s">
        <v>3643</v>
      </c>
      <c r="H501" s="11" t="s">
        <v>3812</v>
      </c>
      <c r="I501" s="11" t="s">
        <v>3649</v>
      </c>
      <c r="J501" s="11" t="s">
        <v>5464</v>
      </c>
      <c r="K501" s="12">
        <v>1</v>
      </c>
      <c r="L501" s="11" t="s">
        <v>3100</v>
      </c>
      <c r="M501" s="11" t="s">
        <v>5463</v>
      </c>
      <c r="N501" s="11" t="s">
        <v>204</v>
      </c>
      <c r="O501" s="12" t="s">
        <v>3623</v>
      </c>
      <c r="P501" s="12" t="s">
        <v>3814</v>
      </c>
      <c r="Q501" s="12"/>
      <c r="R501" s="12" t="s">
        <v>3806</v>
      </c>
      <c r="S501" s="12"/>
      <c r="T501" s="12"/>
    </row>
    <row r="502" spans="1:20" ht="13.5" customHeight="1" x14ac:dyDescent="0.25">
      <c r="A502" s="11" t="s">
        <v>5465</v>
      </c>
      <c r="B502" s="11" t="s">
        <v>3103</v>
      </c>
      <c r="C502" s="11" t="s">
        <v>3853</v>
      </c>
      <c r="D502" s="11" t="s">
        <v>3928</v>
      </c>
      <c r="E502" s="11" t="s">
        <v>5455</v>
      </c>
      <c r="F502" s="11" t="s">
        <v>3610</v>
      </c>
      <c r="G502" s="11" t="s">
        <v>3632</v>
      </c>
      <c r="H502" s="11" t="s">
        <v>3812</v>
      </c>
      <c r="I502" s="11" t="s">
        <v>3618</v>
      </c>
      <c r="J502" s="11" t="s">
        <v>5466</v>
      </c>
      <c r="K502" s="12">
        <v>1</v>
      </c>
      <c r="L502" s="11" t="s">
        <v>3103</v>
      </c>
      <c r="M502" s="11" t="s">
        <v>5465</v>
      </c>
      <c r="N502" s="11" t="s">
        <v>204</v>
      </c>
      <c r="O502" s="12" t="s">
        <v>3623</v>
      </c>
      <c r="P502" s="12" t="s">
        <v>3814</v>
      </c>
      <c r="Q502" s="12"/>
      <c r="R502" s="12" t="s">
        <v>3806</v>
      </c>
      <c r="S502" s="12"/>
      <c r="T502" s="12"/>
    </row>
    <row r="503" spans="1:20" ht="13.5" customHeight="1" x14ac:dyDescent="0.25">
      <c r="A503" s="11" t="s">
        <v>5467</v>
      </c>
      <c r="B503" s="11" t="s">
        <v>3118</v>
      </c>
      <c r="C503" s="11" t="s">
        <v>3853</v>
      </c>
      <c r="D503" s="11" t="s">
        <v>405</v>
      </c>
      <c r="E503" s="11" t="s">
        <v>5455</v>
      </c>
      <c r="F503" s="11" t="s">
        <v>3610</v>
      </c>
      <c r="G503" s="11" t="s">
        <v>3661</v>
      </c>
      <c r="H503" s="11" t="s">
        <v>3812</v>
      </c>
      <c r="I503" s="11" t="s">
        <v>3608</v>
      </c>
      <c r="J503" s="11" t="s">
        <v>5468</v>
      </c>
      <c r="K503" s="12">
        <v>1</v>
      </c>
      <c r="L503" s="11" t="s">
        <v>3118</v>
      </c>
      <c r="M503" s="11" t="s">
        <v>5467</v>
      </c>
      <c r="N503" s="11" t="s">
        <v>204</v>
      </c>
      <c r="O503" s="12" t="s">
        <v>3623</v>
      </c>
      <c r="P503" s="12" t="s">
        <v>3814</v>
      </c>
      <c r="Q503" s="12"/>
      <c r="R503" s="12" t="s">
        <v>3806</v>
      </c>
      <c r="S503" s="12"/>
      <c r="T503" s="12"/>
    </row>
    <row r="504" spans="1:20" ht="13.5" customHeight="1" x14ac:dyDescent="0.25">
      <c r="A504" s="11" t="s">
        <v>5469</v>
      </c>
      <c r="B504" s="11" t="s">
        <v>3123</v>
      </c>
      <c r="C504" s="11" t="s">
        <v>3853</v>
      </c>
      <c r="D504" s="11" t="s">
        <v>4717</v>
      </c>
      <c r="E504" s="11" t="s">
        <v>5455</v>
      </c>
      <c r="F504" s="11" t="s">
        <v>3610</v>
      </c>
      <c r="G504" s="11" t="s">
        <v>3611</v>
      </c>
      <c r="H504" s="11" t="s">
        <v>3812</v>
      </c>
      <c r="I504" s="11" t="s">
        <v>3649</v>
      </c>
      <c r="J504" s="11" t="s">
        <v>5470</v>
      </c>
      <c r="K504" s="12">
        <v>1</v>
      </c>
      <c r="L504" s="11" t="s">
        <v>3123</v>
      </c>
      <c r="M504" s="11" t="s">
        <v>5469</v>
      </c>
      <c r="N504" s="11" t="s">
        <v>204</v>
      </c>
      <c r="O504" s="12" t="s">
        <v>3623</v>
      </c>
      <c r="P504" s="12" t="s">
        <v>3814</v>
      </c>
      <c r="Q504" s="12"/>
      <c r="R504" s="12" t="s">
        <v>3806</v>
      </c>
      <c r="S504" s="12"/>
      <c r="T504" s="12"/>
    </row>
    <row r="505" spans="1:20" ht="13.5" customHeight="1" x14ac:dyDescent="0.25">
      <c r="A505" s="11" t="s">
        <v>5471</v>
      </c>
      <c r="B505" s="11" t="s">
        <v>3102</v>
      </c>
      <c r="C505" s="11" t="s">
        <v>4076</v>
      </c>
      <c r="D505" s="11" t="s">
        <v>4119</v>
      </c>
      <c r="E505" s="11" t="s">
        <v>5455</v>
      </c>
      <c r="F505" s="11" t="s">
        <v>3610</v>
      </c>
      <c r="G505" s="11" t="s">
        <v>3643</v>
      </c>
      <c r="H505" s="11" t="s">
        <v>3812</v>
      </c>
      <c r="I505" s="11" t="s">
        <v>3670</v>
      </c>
      <c r="J505" s="11" t="s">
        <v>5472</v>
      </c>
      <c r="K505" s="12">
        <v>1</v>
      </c>
      <c r="L505" s="11" t="s">
        <v>3102</v>
      </c>
      <c r="M505" s="11" t="s">
        <v>5471</v>
      </c>
      <c r="N505" s="11" t="s">
        <v>204</v>
      </c>
      <c r="O505" s="12" t="s">
        <v>3623</v>
      </c>
      <c r="P505" s="12" t="s">
        <v>3814</v>
      </c>
      <c r="Q505" s="12"/>
      <c r="R505" s="12" t="s">
        <v>3798</v>
      </c>
      <c r="S505" s="12"/>
      <c r="T505" s="12"/>
    </row>
    <row r="506" spans="1:20" ht="13.5" customHeight="1" x14ac:dyDescent="0.25">
      <c r="A506" s="11" t="str">
        <f>IF(额外法术!D3="","","—")</f>
        <v/>
      </c>
      <c r="B506" s="11" t="str">
        <f>IF(额外法术!D3="","",额外法术!D3)</f>
        <v/>
      </c>
      <c r="C506" s="11" t="str">
        <f>IF(额外法术!D3="","","—")</f>
        <v/>
      </c>
      <c r="D506" s="11" t="str">
        <f>IF(额外法术!D3="","","—")</f>
        <v/>
      </c>
      <c r="E506" s="11" t="str">
        <f>IF(额外法术!D3="","",CONCATENATE(额外法术!B3,"/",额外法术!L3))</f>
        <v/>
      </c>
      <c r="F506" s="11" t="str">
        <f>IF(额外法术!P3="","",额外法术!P3)</f>
        <v/>
      </c>
      <c r="G506" s="11" t="str">
        <f>IF(额外法术!I3="","",额外法术!I3)</f>
        <v/>
      </c>
      <c r="H506" s="11"/>
      <c r="I506" s="11" t="str">
        <f>IF(额外法术!AB3="","",额外法术!AB3)</f>
        <v/>
      </c>
      <c r="J506" s="11" t="str">
        <f>IF(额外法术!AE3="","",额外法术!AE3)</f>
        <v/>
      </c>
      <c r="K506" s="12">
        <v>1</v>
      </c>
      <c r="L506" s="11" t="str">
        <f>B506</f>
        <v/>
      </c>
      <c r="M506" s="11" t="str">
        <f>IF(额外法术!D3="","",额外法术!D3)</f>
        <v/>
      </c>
      <c r="N506" s="11" t="str">
        <f>IF(额外法术!B3="","",额外法术!B3)</f>
        <v/>
      </c>
      <c r="O506" s="12" t="str">
        <f>IF(额外法术!L3="","",额外法术!L3)</f>
        <v/>
      </c>
      <c r="P506" s="12" t="str">
        <f>IF(额外法术!D3="","",CONCATENATE(额外法术!S3,额外法术!T3,额外法术!U3))</f>
        <v/>
      </c>
      <c r="Q506" s="12" t="str">
        <f>IF(额外法术!V3="","",额外法术!V3)</f>
        <v/>
      </c>
      <c r="R506" s="12" t="str">
        <f>IF(额外法术!AS3="√","!","")</f>
        <v/>
      </c>
      <c r="S506" s="12"/>
      <c r="T506" s="12"/>
    </row>
    <row r="507" spans="1:20" ht="13.5" customHeight="1" x14ac:dyDescent="0.25">
      <c r="A507" s="11" t="str">
        <f>IF(额外法术!D4="","","—")</f>
        <v/>
      </c>
      <c r="B507" s="11" t="str">
        <f>IF(额外法术!D4="","",额外法术!D4)</f>
        <v/>
      </c>
      <c r="C507" s="11" t="str">
        <f>IF(额外法术!D4="","","—")</f>
        <v/>
      </c>
      <c r="D507" s="11" t="str">
        <f>IF(额外法术!D4="","","—")</f>
        <v/>
      </c>
      <c r="E507" s="11" t="str">
        <f>IF(额外法术!D4="","",CONCATENATE(额外法术!B4,"/",额外法术!L4))</f>
        <v/>
      </c>
      <c r="F507" s="11" t="str">
        <f>IF(额外法术!P4="","",额外法术!P4)</f>
        <v/>
      </c>
      <c r="G507" s="11" t="str">
        <f>IF(额外法术!I4="","",额外法术!I4)</f>
        <v/>
      </c>
      <c r="H507" s="11"/>
      <c r="I507" s="11" t="str">
        <f>IF(额外法术!AB4="","",额外法术!AB4)</f>
        <v/>
      </c>
      <c r="J507" s="11" t="str">
        <f>IF(额外法术!AE4="","",额外法术!AE4)</f>
        <v/>
      </c>
      <c r="K507" s="12">
        <v>1</v>
      </c>
      <c r="L507" s="11" t="str">
        <f t="shared" ref="L507:L538" si="0">B507</f>
        <v/>
      </c>
      <c r="M507" s="11" t="str">
        <f>IF(额外法术!D4="","",额外法术!D4)</f>
        <v/>
      </c>
      <c r="N507" s="11" t="str">
        <f>IF(额外法术!B4="","",额外法术!B4)</f>
        <v/>
      </c>
      <c r="O507" s="12" t="str">
        <f>IF(额外法术!L4="","",额外法术!L4)</f>
        <v/>
      </c>
      <c r="P507" s="12" t="str">
        <f>IF(额外法术!D4="","",CONCATENATE(额外法术!S4,额外法术!T4,额外法术!U4))</f>
        <v/>
      </c>
      <c r="Q507" s="12" t="str">
        <f>IF(额外法术!V4="","",额外法术!V4)</f>
        <v/>
      </c>
      <c r="R507" s="12" t="str">
        <f>IF(额外法术!AS4="√","!","")</f>
        <v/>
      </c>
      <c r="S507" s="12"/>
      <c r="T507" s="12"/>
    </row>
    <row r="508" spans="1:20" ht="13.5" customHeight="1" x14ac:dyDescent="0.25">
      <c r="A508" s="11" t="str">
        <f>IF(额外法术!D5="","","—")</f>
        <v/>
      </c>
      <c r="B508" s="11" t="str">
        <f>IF(额外法术!D5="","",额外法术!D5)</f>
        <v/>
      </c>
      <c r="C508" s="11" t="str">
        <f>IF(额外法术!D5="","","—")</f>
        <v/>
      </c>
      <c r="D508" s="11" t="str">
        <f>IF(额外法术!D5="","","—")</f>
        <v/>
      </c>
      <c r="E508" s="11" t="str">
        <f>IF(额外法术!D5="","",CONCATENATE(额外法术!B5,"/",额外法术!L5))</f>
        <v/>
      </c>
      <c r="F508" s="11" t="str">
        <f>IF(额外法术!P5="","",额外法术!P5)</f>
        <v/>
      </c>
      <c r="G508" s="11" t="str">
        <f>IF(额外法术!I5="","",额外法术!I5)</f>
        <v/>
      </c>
      <c r="H508" s="11"/>
      <c r="I508" s="11" t="str">
        <f>IF(额外法术!AB5="","",额外法术!AB5)</f>
        <v/>
      </c>
      <c r="J508" s="11" t="str">
        <f>IF(额外法术!AE5="","",额外法术!AE5)</f>
        <v/>
      </c>
      <c r="K508" s="12">
        <v>1</v>
      </c>
      <c r="L508" s="11" t="str">
        <f t="shared" si="0"/>
        <v/>
      </c>
      <c r="M508" s="11" t="str">
        <f>IF(额外法术!D5="","",额外法术!D5)</f>
        <v/>
      </c>
      <c r="N508" s="11" t="str">
        <f>IF(额外法术!B5="","",额外法术!B5)</f>
        <v/>
      </c>
      <c r="O508" s="12" t="str">
        <f>IF(额外法术!L5="","",额外法术!L5)</f>
        <v/>
      </c>
      <c r="P508" s="12" t="str">
        <f>IF(额外法术!D5="","",CONCATENATE(额外法术!S5,额外法术!T5,额外法术!U5))</f>
        <v/>
      </c>
      <c r="Q508" s="12" t="str">
        <f>IF(额外法术!V5="","",额外法术!V5)</f>
        <v/>
      </c>
      <c r="R508" s="12" t="str">
        <f>IF(额外法术!AS5="√","!","")</f>
        <v/>
      </c>
      <c r="S508" s="12"/>
      <c r="T508" s="12"/>
    </row>
    <row r="509" spans="1:20" ht="13.5" customHeight="1" x14ac:dyDescent="0.25">
      <c r="A509" s="11" t="str">
        <f>IF(额外法术!D6="","","—")</f>
        <v/>
      </c>
      <c r="B509" s="11" t="str">
        <f>IF(额外法术!D6="","",额外法术!D6)</f>
        <v/>
      </c>
      <c r="C509" s="11" t="str">
        <f>IF(额外法术!D6="","","—")</f>
        <v/>
      </c>
      <c r="D509" s="11" t="str">
        <f>IF(额外法术!D6="","","—")</f>
        <v/>
      </c>
      <c r="E509" s="11" t="str">
        <f>IF(额外法术!D6="","",CONCATENATE(额外法术!B6,"/",额外法术!L6))</f>
        <v/>
      </c>
      <c r="F509" s="11" t="str">
        <f>IF(额外法术!P6="","",额外法术!P6)</f>
        <v/>
      </c>
      <c r="G509" s="11" t="str">
        <f>IF(额外法术!I6="","",额外法术!I6)</f>
        <v/>
      </c>
      <c r="H509" s="11"/>
      <c r="I509" s="11" t="str">
        <f>IF(额外法术!AB6="","",额外法术!AB6)</f>
        <v/>
      </c>
      <c r="J509" s="11" t="str">
        <f>IF(额外法术!AE6="","",额外法术!AE6)</f>
        <v/>
      </c>
      <c r="K509" s="12">
        <v>1</v>
      </c>
      <c r="L509" s="11" t="str">
        <f t="shared" si="0"/>
        <v/>
      </c>
      <c r="M509" s="11" t="str">
        <f>IF(额外法术!D6="","",额外法术!D6)</f>
        <v/>
      </c>
      <c r="N509" s="11" t="str">
        <f>IF(额外法术!B6="","",额外法术!B6)</f>
        <v/>
      </c>
      <c r="O509" s="12" t="str">
        <f>IF(额外法术!L6="","",额外法术!L6)</f>
        <v/>
      </c>
      <c r="P509" s="12" t="str">
        <f>IF(额外法术!D6="","",CONCATENATE(额外法术!S6,额外法术!T6,额外法术!U6))</f>
        <v/>
      </c>
      <c r="Q509" s="12" t="str">
        <f>IF(额外法术!V6="","",额外法术!V6)</f>
        <v/>
      </c>
      <c r="R509" s="12" t="str">
        <f>IF(额外法术!AS6="√","!","")</f>
        <v/>
      </c>
      <c r="S509" s="12"/>
      <c r="T509" s="12"/>
    </row>
    <row r="510" spans="1:20" ht="13.5" customHeight="1" x14ac:dyDescent="0.25">
      <c r="A510" s="11" t="str">
        <f>IF(额外法术!D7="","","—")</f>
        <v/>
      </c>
      <c r="B510" s="11" t="str">
        <f>IF(额外法术!D7="","",额外法术!D7)</f>
        <v/>
      </c>
      <c r="C510" s="11" t="str">
        <f>IF(额外法术!D7="","","—")</f>
        <v/>
      </c>
      <c r="D510" s="11" t="str">
        <f>IF(额外法术!D7="","","—")</f>
        <v/>
      </c>
      <c r="E510" s="11" t="str">
        <f>IF(额外法术!D7="","",CONCATENATE(额外法术!B7,"/",额外法术!L7))</f>
        <v/>
      </c>
      <c r="F510" s="11" t="str">
        <f>IF(额外法术!P7="","",额外法术!P7)</f>
        <v/>
      </c>
      <c r="G510" s="11" t="str">
        <f>IF(额外法术!I7="","",额外法术!I7)</f>
        <v/>
      </c>
      <c r="H510" s="11"/>
      <c r="I510" s="11" t="str">
        <f>IF(额外法术!AB7="","",额外法术!AB7)</f>
        <v/>
      </c>
      <c r="J510" s="11" t="str">
        <f>IF(额外法术!AE7="","",额外法术!AE7)</f>
        <v/>
      </c>
      <c r="K510" s="12">
        <v>1</v>
      </c>
      <c r="L510" s="11" t="str">
        <f t="shared" si="0"/>
        <v/>
      </c>
      <c r="M510" s="11" t="str">
        <f>IF(额外法术!D7="","",额外法术!D7)</f>
        <v/>
      </c>
      <c r="N510" s="11" t="str">
        <f>IF(额外法术!B7="","",额外法术!B7)</f>
        <v/>
      </c>
      <c r="O510" s="12" t="str">
        <f>IF(额外法术!L7="","",额外法术!L7)</f>
        <v/>
      </c>
      <c r="P510" s="12" t="str">
        <f>IF(额外法术!D7="","",CONCATENATE(额外法术!S7,额外法术!T7,额外法术!U7))</f>
        <v/>
      </c>
      <c r="Q510" s="12" t="str">
        <f>IF(额外法术!V7="","",额外法术!V7)</f>
        <v/>
      </c>
      <c r="R510" s="12" t="str">
        <f>IF(额外法术!AS7="√","!","")</f>
        <v/>
      </c>
      <c r="S510" s="12"/>
      <c r="T510" s="12"/>
    </row>
    <row r="511" spans="1:20" ht="13.5" customHeight="1" x14ac:dyDescent="0.25">
      <c r="A511" s="11" t="str">
        <f>IF(额外法术!D8="","","—")</f>
        <v/>
      </c>
      <c r="B511" s="11" t="str">
        <f>IF(额外法术!D8="","",额外法术!D8)</f>
        <v/>
      </c>
      <c r="C511" s="11" t="str">
        <f>IF(额外法术!D8="","","—")</f>
        <v/>
      </c>
      <c r="D511" s="11" t="str">
        <f>IF(额外法术!D8="","","—")</f>
        <v/>
      </c>
      <c r="E511" s="11" t="str">
        <f>IF(额外法术!D8="","",CONCATENATE(额外法术!B8,"/",额外法术!L8))</f>
        <v/>
      </c>
      <c r="F511" s="11" t="str">
        <f>IF(额外法术!P8="","",额外法术!P8)</f>
        <v/>
      </c>
      <c r="G511" s="11" t="str">
        <f>IF(额外法术!I8="","",额外法术!I8)</f>
        <v/>
      </c>
      <c r="H511" s="11"/>
      <c r="I511" s="11" t="str">
        <f>IF(额外法术!AB8="","",额外法术!AB8)</f>
        <v/>
      </c>
      <c r="J511" s="11" t="str">
        <f>IF(额外法术!AE8="","",额外法术!AE8)</f>
        <v/>
      </c>
      <c r="K511" s="12">
        <v>1</v>
      </c>
      <c r="L511" s="11" t="str">
        <f t="shared" si="0"/>
        <v/>
      </c>
      <c r="M511" s="11" t="str">
        <f>IF(额外法术!D8="","",额外法术!D8)</f>
        <v/>
      </c>
      <c r="N511" s="11" t="str">
        <f>IF(额外法术!B8="","",额外法术!B8)</f>
        <v/>
      </c>
      <c r="O511" s="12" t="str">
        <f>IF(额外法术!L8="","",额外法术!L8)</f>
        <v/>
      </c>
      <c r="P511" s="12" t="str">
        <f>IF(额外法术!D8="","",CONCATENATE(额外法术!S8,额外法术!T8,额外法术!U8))</f>
        <v/>
      </c>
      <c r="Q511" s="12" t="str">
        <f>IF(额外法术!V8="","",额外法术!V8)</f>
        <v/>
      </c>
      <c r="R511" s="12" t="str">
        <f>IF(额外法术!AS8="√","!","")</f>
        <v/>
      </c>
      <c r="S511" s="12"/>
      <c r="T511" s="12"/>
    </row>
    <row r="512" spans="1:20" ht="13.5" customHeight="1" x14ac:dyDescent="0.25">
      <c r="A512" s="11" t="str">
        <f>IF(额外法术!D9="","","—")</f>
        <v/>
      </c>
      <c r="B512" s="11" t="str">
        <f>IF(额外法术!D9="","",额外法术!D9)</f>
        <v/>
      </c>
      <c r="C512" s="11" t="str">
        <f>IF(额外法术!D9="","","—")</f>
        <v/>
      </c>
      <c r="D512" s="11" t="str">
        <f>IF(额外法术!D9="","","—")</f>
        <v/>
      </c>
      <c r="E512" s="11" t="str">
        <f>IF(额外法术!D9="","",CONCATENATE(额外法术!B9,"/",额外法术!L9))</f>
        <v/>
      </c>
      <c r="F512" s="11" t="str">
        <f>IF(额外法术!P9="","",额外法术!P9)</f>
        <v/>
      </c>
      <c r="G512" s="11" t="str">
        <f>IF(额外法术!I9="","",额外法术!I9)</f>
        <v/>
      </c>
      <c r="H512" s="11"/>
      <c r="I512" s="11" t="str">
        <f>IF(额外法术!AB9="","",额外法术!AB9)</f>
        <v/>
      </c>
      <c r="J512" s="11" t="str">
        <f>IF(额外法术!AE9="","",额外法术!AE9)</f>
        <v/>
      </c>
      <c r="K512" s="12">
        <v>1</v>
      </c>
      <c r="L512" s="11" t="str">
        <f t="shared" si="0"/>
        <v/>
      </c>
      <c r="M512" s="11" t="str">
        <f>IF(额外法术!D9="","",额外法术!D9)</f>
        <v/>
      </c>
      <c r="N512" s="11" t="str">
        <f>IF(额外法术!B9="","",额外法术!B9)</f>
        <v/>
      </c>
      <c r="O512" s="12" t="str">
        <f>IF(额外法术!L9="","",额外法术!L9)</f>
        <v/>
      </c>
      <c r="P512" s="12" t="str">
        <f>IF(额外法术!D9="","",CONCATENATE(额外法术!S9,额外法术!T9,额外法术!U9))</f>
        <v/>
      </c>
      <c r="Q512" s="12" t="str">
        <f>IF(额外法术!V9="","",额外法术!V9)</f>
        <v/>
      </c>
      <c r="R512" s="12" t="str">
        <f>IF(额外法术!AS9="√","!","")</f>
        <v/>
      </c>
      <c r="S512" s="12"/>
      <c r="T512" s="12"/>
    </row>
    <row r="513" spans="1:20" ht="13.5" customHeight="1" x14ac:dyDescent="0.25">
      <c r="A513" s="11" t="str">
        <f>IF(额外法术!D10="","","—")</f>
        <v/>
      </c>
      <c r="B513" s="11" t="str">
        <f>IF(额外法术!D10="","",额外法术!D10)</f>
        <v/>
      </c>
      <c r="C513" s="11" t="str">
        <f>IF(额外法术!D10="","","—")</f>
        <v/>
      </c>
      <c r="D513" s="11" t="str">
        <f>IF(额外法术!D10="","","—")</f>
        <v/>
      </c>
      <c r="E513" s="11" t="str">
        <f>IF(额外法术!D10="","",CONCATENATE(额外法术!B10,"/",额外法术!L10))</f>
        <v/>
      </c>
      <c r="F513" s="11" t="str">
        <f>IF(额外法术!P10="","",额外法术!P10)</f>
        <v/>
      </c>
      <c r="G513" s="11" t="str">
        <f>IF(额外法术!I10="","",额外法术!I10)</f>
        <v/>
      </c>
      <c r="H513" s="11"/>
      <c r="I513" s="11" t="str">
        <f>IF(额外法术!AB10="","",额外法术!AB10)</f>
        <v/>
      </c>
      <c r="J513" s="11" t="str">
        <f>IF(额外法术!AE10="","",额外法术!AE10)</f>
        <v/>
      </c>
      <c r="K513" s="12">
        <v>1</v>
      </c>
      <c r="L513" s="11" t="str">
        <f t="shared" si="0"/>
        <v/>
      </c>
      <c r="M513" s="11" t="str">
        <f>IF(额外法术!D10="","",额外法术!D10)</f>
        <v/>
      </c>
      <c r="N513" s="11" t="str">
        <f>IF(额外法术!B10="","",额外法术!B10)</f>
        <v/>
      </c>
      <c r="O513" s="12" t="str">
        <f>IF(额外法术!L10="","",额外法术!L10)</f>
        <v/>
      </c>
      <c r="P513" s="12" t="str">
        <f>IF(额外法术!D10="","",CONCATENATE(额外法术!S10,额外法术!T10,额外法术!U10))</f>
        <v/>
      </c>
      <c r="Q513" s="12" t="str">
        <f>IF(额外法术!V10="","",额外法术!V10)</f>
        <v/>
      </c>
      <c r="R513" s="12" t="str">
        <f>IF(额外法术!AS10="√","!","")</f>
        <v/>
      </c>
      <c r="S513" s="12"/>
      <c r="T513" s="12"/>
    </row>
    <row r="514" spans="1:20" ht="13.5" customHeight="1" x14ac:dyDescent="0.25">
      <c r="A514" s="11" t="str">
        <f>IF(额外法术!D11="","","—")</f>
        <v/>
      </c>
      <c r="B514" s="11" t="str">
        <f>IF(额外法术!D11="","",额外法术!D11)</f>
        <v/>
      </c>
      <c r="C514" s="11" t="str">
        <f>IF(额外法术!D11="","","—")</f>
        <v/>
      </c>
      <c r="D514" s="11" t="str">
        <f>IF(额外法术!D11="","","—")</f>
        <v/>
      </c>
      <c r="E514" s="11" t="str">
        <f>IF(额外法术!D11="","",CONCATENATE(额外法术!B11,"/",额外法术!L11))</f>
        <v/>
      </c>
      <c r="F514" s="11" t="str">
        <f>IF(额外法术!P11="","",额外法术!P11)</f>
        <v/>
      </c>
      <c r="G514" s="11" t="str">
        <f>IF(额外法术!I11="","",额外法术!I11)</f>
        <v/>
      </c>
      <c r="H514" s="11"/>
      <c r="I514" s="11" t="str">
        <f>IF(额外法术!AB11="","",额外法术!AB11)</f>
        <v/>
      </c>
      <c r="J514" s="11" t="str">
        <f>IF(额外法术!AE11="","",额外法术!AE11)</f>
        <v/>
      </c>
      <c r="K514" s="12">
        <v>1</v>
      </c>
      <c r="L514" s="11" t="str">
        <f t="shared" si="0"/>
        <v/>
      </c>
      <c r="M514" s="11" t="str">
        <f>IF(额外法术!D11="","",额外法术!D11)</f>
        <v/>
      </c>
      <c r="N514" s="11" t="str">
        <f>IF(额外法术!B11="","",额外法术!B11)</f>
        <v/>
      </c>
      <c r="O514" s="12" t="str">
        <f>IF(额外法术!L11="","",额外法术!L11)</f>
        <v/>
      </c>
      <c r="P514" s="12" t="str">
        <f>IF(额外法术!D11="","",CONCATENATE(额外法术!S11,额外法术!T11,额外法术!U11))</f>
        <v/>
      </c>
      <c r="Q514" s="12" t="str">
        <f>IF(额外法术!V11="","",额外法术!V11)</f>
        <v/>
      </c>
      <c r="R514" s="12" t="str">
        <f>IF(额外法术!AS11="√","!","")</f>
        <v/>
      </c>
      <c r="S514" s="12"/>
      <c r="T514" s="12"/>
    </row>
    <row r="515" spans="1:20" ht="13.5" customHeight="1" x14ac:dyDescent="0.25">
      <c r="A515" s="11" t="str">
        <f>IF(额外法术!D12="","","—")</f>
        <v/>
      </c>
      <c r="B515" s="11" t="str">
        <f>IF(额外法术!D12="","",额外法术!D12)</f>
        <v/>
      </c>
      <c r="C515" s="11" t="str">
        <f>IF(额外法术!D12="","","—")</f>
        <v/>
      </c>
      <c r="D515" s="11" t="str">
        <f>IF(额外法术!D12="","","—")</f>
        <v/>
      </c>
      <c r="E515" s="11" t="str">
        <f>IF(额外法术!D12="","",CONCATENATE(额外法术!B12,"/",额外法术!L12))</f>
        <v/>
      </c>
      <c r="F515" s="11" t="str">
        <f>IF(额外法术!P12="","",额外法术!P12)</f>
        <v/>
      </c>
      <c r="G515" s="11" t="str">
        <f>IF(额外法术!I12="","",额外法术!I12)</f>
        <v/>
      </c>
      <c r="H515" s="11"/>
      <c r="I515" s="11" t="str">
        <f>IF(额外法术!AB12="","",额外法术!AB12)</f>
        <v/>
      </c>
      <c r="J515" s="11" t="str">
        <f>IF(额外法术!AE12="","",额外法术!AE12)</f>
        <v/>
      </c>
      <c r="K515" s="12">
        <v>1</v>
      </c>
      <c r="L515" s="11" t="str">
        <f t="shared" si="0"/>
        <v/>
      </c>
      <c r="M515" s="11" t="str">
        <f>IF(额外法术!D12="","",额外法术!D12)</f>
        <v/>
      </c>
      <c r="N515" s="11" t="str">
        <f>IF(额外法术!B12="","",额外法术!B12)</f>
        <v/>
      </c>
      <c r="O515" s="12" t="str">
        <f>IF(额外法术!L12="","",额外法术!L12)</f>
        <v/>
      </c>
      <c r="P515" s="12" t="str">
        <f>IF(额外法术!D12="","",CONCATENATE(额外法术!S12,额外法术!T12,额外法术!U12))</f>
        <v/>
      </c>
      <c r="Q515" s="12" t="str">
        <f>IF(额外法术!V12="","",额外法术!V12)</f>
        <v/>
      </c>
      <c r="R515" s="12" t="str">
        <f>IF(额外法术!AS12="√","!","")</f>
        <v/>
      </c>
      <c r="S515" s="12"/>
      <c r="T515" s="12"/>
    </row>
    <row r="516" spans="1:20" ht="13.5" customHeight="1" x14ac:dyDescent="0.25">
      <c r="A516" s="11" t="str">
        <f>IF(额外法术!D13="","","—")</f>
        <v/>
      </c>
      <c r="B516" s="11" t="str">
        <f>IF(额外法术!D13="","",额外法术!D13)</f>
        <v/>
      </c>
      <c r="C516" s="11" t="str">
        <f>IF(额外法术!D13="","","—")</f>
        <v/>
      </c>
      <c r="D516" s="11" t="str">
        <f>IF(额外法术!D13="","","—")</f>
        <v/>
      </c>
      <c r="E516" s="11" t="str">
        <f>IF(额外法术!D13="","",CONCATENATE(额外法术!B13,"/",额外法术!L13))</f>
        <v/>
      </c>
      <c r="F516" s="11" t="str">
        <f>IF(额外法术!P13="","",额外法术!P13)</f>
        <v/>
      </c>
      <c r="G516" s="11" t="str">
        <f>IF(额外法术!I13="","",额外法术!I13)</f>
        <v/>
      </c>
      <c r="H516" s="11"/>
      <c r="I516" s="11" t="str">
        <f>IF(额外法术!AB13="","",额外法术!AB13)</f>
        <v/>
      </c>
      <c r="J516" s="11" t="str">
        <f>IF(额外法术!AE13="","",额外法术!AE13)</f>
        <v/>
      </c>
      <c r="K516" s="12">
        <v>1</v>
      </c>
      <c r="L516" s="11" t="str">
        <f t="shared" si="0"/>
        <v/>
      </c>
      <c r="M516" s="11" t="str">
        <f>IF(额外法术!D13="","",额外法术!D13)</f>
        <v/>
      </c>
      <c r="N516" s="11" t="str">
        <f>IF(额外法术!B13="","",额外法术!B13)</f>
        <v/>
      </c>
      <c r="O516" s="12" t="str">
        <f>IF(额外法术!L13="","",额外法术!L13)</f>
        <v/>
      </c>
      <c r="P516" s="12" t="str">
        <f>IF(额外法术!D13="","",CONCATENATE(额外法术!S13,额外法术!T13,额外法术!U13))</f>
        <v/>
      </c>
      <c r="Q516" s="12" t="str">
        <f>IF(额外法术!V13="","",额外法术!V13)</f>
        <v/>
      </c>
      <c r="R516" s="12" t="str">
        <f>IF(额外法术!AS13="√","!","")</f>
        <v/>
      </c>
      <c r="S516" s="12"/>
      <c r="T516" s="12"/>
    </row>
    <row r="517" spans="1:20" ht="13.5" customHeight="1" x14ac:dyDescent="0.25">
      <c r="A517" s="11" t="str">
        <f>IF(额外法术!D14="","","—")</f>
        <v/>
      </c>
      <c r="B517" s="11" t="str">
        <f>IF(额外法术!D14="","",额外法术!D14)</f>
        <v/>
      </c>
      <c r="C517" s="11" t="str">
        <f>IF(额外法术!D14="","","—")</f>
        <v/>
      </c>
      <c r="D517" s="11" t="str">
        <f>IF(额外法术!D14="","","—")</f>
        <v/>
      </c>
      <c r="E517" s="11" t="str">
        <f>IF(额外法术!D14="","",CONCATENATE(额外法术!B14,"/",额外法术!L14))</f>
        <v/>
      </c>
      <c r="F517" s="11" t="str">
        <f>IF(额外法术!P14="","",额外法术!P14)</f>
        <v/>
      </c>
      <c r="G517" s="11" t="str">
        <f>IF(额外法术!I14="","",额外法术!I14)</f>
        <v/>
      </c>
      <c r="H517" s="11"/>
      <c r="I517" s="11" t="str">
        <f>IF(额外法术!AB14="","",额外法术!AB14)</f>
        <v/>
      </c>
      <c r="J517" s="11" t="str">
        <f>IF(额外法术!AE14="","",额外法术!AE14)</f>
        <v/>
      </c>
      <c r="K517" s="12">
        <v>1</v>
      </c>
      <c r="L517" s="11" t="str">
        <f t="shared" si="0"/>
        <v/>
      </c>
      <c r="M517" s="11" t="str">
        <f>IF(额外法术!D14="","",额外法术!D14)</f>
        <v/>
      </c>
      <c r="N517" s="11" t="str">
        <f>IF(额外法术!B14="","",额外法术!B14)</f>
        <v/>
      </c>
      <c r="O517" s="12" t="str">
        <f>IF(额外法术!L14="","",额外法术!L14)</f>
        <v/>
      </c>
      <c r="P517" s="12" t="str">
        <f>IF(额外法术!D14="","",CONCATENATE(额外法术!S14,额外法术!T14,额外法术!U14))</f>
        <v/>
      </c>
      <c r="Q517" s="12" t="str">
        <f>IF(额外法术!V14="","",额外法术!V14)</f>
        <v/>
      </c>
      <c r="R517" s="12" t="str">
        <f>IF(额外法术!AS14="√","!","")</f>
        <v/>
      </c>
      <c r="S517" s="12"/>
      <c r="T517" s="12"/>
    </row>
    <row r="518" spans="1:20" ht="13.5" customHeight="1" x14ac:dyDescent="0.25">
      <c r="A518" s="11" t="str">
        <f>IF(额外法术!D15="","","—")</f>
        <v/>
      </c>
      <c r="B518" s="11" t="str">
        <f>IF(额外法术!D15="","",额外法术!D15)</f>
        <v/>
      </c>
      <c r="C518" s="11" t="str">
        <f>IF(额外法术!D15="","","—")</f>
        <v/>
      </c>
      <c r="D518" s="11" t="str">
        <f>IF(额外法术!D15="","","—")</f>
        <v/>
      </c>
      <c r="E518" s="11" t="str">
        <f>IF(额外法术!D15="","",CONCATENATE(额外法术!B15,"/",额外法术!L15))</f>
        <v/>
      </c>
      <c r="F518" s="11" t="str">
        <f>IF(额外法术!P15="","",额外法术!P15)</f>
        <v/>
      </c>
      <c r="G518" s="11" t="str">
        <f>IF(额外法术!I15="","",额外法术!I15)</f>
        <v/>
      </c>
      <c r="H518" s="11"/>
      <c r="I518" s="11" t="str">
        <f>IF(额外法术!AB15="","",额外法术!AB15)</f>
        <v/>
      </c>
      <c r="J518" s="11" t="str">
        <f>IF(额外法术!AE15="","",额外法术!AE15)</f>
        <v/>
      </c>
      <c r="K518" s="12">
        <v>1</v>
      </c>
      <c r="L518" s="11" t="str">
        <f t="shared" si="0"/>
        <v/>
      </c>
      <c r="M518" s="11" t="str">
        <f>IF(额外法术!D15="","",额外法术!D15)</f>
        <v/>
      </c>
      <c r="N518" s="11" t="str">
        <f>IF(额外法术!B15="","",额外法术!B15)</f>
        <v/>
      </c>
      <c r="O518" s="12" t="str">
        <f>IF(额外法术!L15="","",额外法术!L15)</f>
        <v/>
      </c>
      <c r="P518" s="12" t="str">
        <f>IF(额外法术!D15="","",CONCATENATE(额外法术!S15,额外法术!T15,额外法术!U15))</f>
        <v/>
      </c>
      <c r="Q518" s="12" t="str">
        <f>IF(额外法术!V15="","",额外法术!V15)</f>
        <v/>
      </c>
      <c r="R518" s="12" t="str">
        <f>IF(额外法术!AS15="√","!","")</f>
        <v/>
      </c>
      <c r="S518" s="12"/>
      <c r="T518" s="12"/>
    </row>
    <row r="519" spans="1:20" ht="13.5" customHeight="1" x14ac:dyDescent="0.25">
      <c r="A519" s="11" t="str">
        <f>IF(额外法术!D16="","","—")</f>
        <v/>
      </c>
      <c r="B519" s="11" t="str">
        <f>IF(额外法术!D16="","",额外法术!D16)</f>
        <v/>
      </c>
      <c r="C519" s="11" t="str">
        <f>IF(额外法术!D16="","","—")</f>
        <v/>
      </c>
      <c r="D519" s="11" t="str">
        <f>IF(额外法术!D16="","","—")</f>
        <v/>
      </c>
      <c r="E519" s="11" t="str">
        <f>IF(额外法术!D16="","",CONCATENATE(额外法术!B16,"/",额外法术!L16))</f>
        <v/>
      </c>
      <c r="F519" s="11" t="str">
        <f>IF(额外法术!P16="","",额外法术!P16)</f>
        <v/>
      </c>
      <c r="G519" s="11" t="str">
        <f>IF(额外法术!I16="","",额外法术!I16)</f>
        <v/>
      </c>
      <c r="H519" s="11"/>
      <c r="I519" s="11" t="str">
        <f>IF(额外法术!AB16="","",额外法术!AB16)</f>
        <v/>
      </c>
      <c r="J519" s="11" t="str">
        <f>IF(额外法术!AE16="","",额外法术!AE16)</f>
        <v/>
      </c>
      <c r="K519" s="12">
        <v>1</v>
      </c>
      <c r="L519" s="11" t="str">
        <f t="shared" si="0"/>
        <v/>
      </c>
      <c r="M519" s="11" t="str">
        <f>IF(额外法术!D16="","",额外法术!D16)</f>
        <v/>
      </c>
      <c r="N519" s="11" t="str">
        <f>IF(额外法术!B16="","",额外法术!B16)</f>
        <v/>
      </c>
      <c r="O519" s="12" t="str">
        <f>IF(额外法术!L16="","",额外法术!L16)</f>
        <v/>
      </c>
      <c r="P519" s="12" t="str">
        <f>IF(额外法术!D16="","",CONCATENATE(额外法术!S16,额外法术!T16,额外法术!U16))</f>
        <v/>
      </c>
      <c r="Q519" s="12" t="str">
        <f>IF(额外法术!V16="","",额外法术!V16)</f>
        <v/>
      </c>
      <c r="R519" s="12" t="str">
        <f>IF(额外法术!AS16="√","!","")</f>
        <v/>
      </c>
      <c r="S519" s="12"/>
      <c r="T519" s="12"/>
    </row>
    <row r="520" spans="1:20" ht="13.5" customHeight="1" x14ac:dyDescent="0.25">
      <c r="A520" s="11" t="str">
        <f>IF(额外法术!D17="","","—")</f>
        <v/>
      </c>
      <c r="B520" s="11" t="str">
        <f>IF(额外法术!D17="","",额外法术!D17)</f>
        <v/>
      </c>
      <c r="C520" s="11" t="str">
        <f>IF(额外法术!D17="","","—")</f>
        <v/>
      </c>
      <c r="D520" s="11" t="str">
        <f>IF(额外法术!D17="","","—")</f>
        <v/>
      </c>
      <c r="E520" s="11" t="str">
        <f>IF(额外法术!D17="","",CONCATENATE(额外法术!B17,"/",额外法术!L17))</f>
        <v/>
      </c>
      <c r="F520" s="11" t="str">
        <f>IF(额外法术!P17="","",额外法术!P17)</f>
        <v/>
      </c>
      <c r="G520" s="11" t="str">
        <f>IF(额外法术!I17="","",额外法术!I17)</f>
        <v/>
      </c>
      <c r="H520" s="11"/>
      <c r="I520" s="11" t="str">
        <f>IF(额外法术!AB17="","",额外法术!AB17)</f>
        <v/>
      </c>
      <c r="J520" s="11" t="str">
        <f>IF(额外法术!AE17="","",额外法术!AE17)</f>
        <v/>
      </c>
      <c r="K520" s="12">
        <v>1</v>
      </c>
      <c r="L520" s="11" t="str">
        <f t="shared" si="0"/>
        <v/>
      </c>
      <c r="M520" s="11" t="str">
        <f>IF(额外法术!D17="","",额外法术!D17)</f>
        <v/>
      </c>
      <c r="N520" s="11" t="str">
        <f>IF(额外法术!B17="","",额外法术!B17)</f>
        <v/>
      </c>
      <c r="O520" s="12" t="str">
        <f>IF(额外法术!L17="","",额外法术!L17)</f>
        <v/>
      </c>
      <c r="P520" s="12" t="str">
        <f>IF(额外法术!D17="","",CONCATENATE(额外法术!S17,额外法术!T17,额外法术!U17))</f>
        <v/>
      </c>
      <c r="Q520" s="12" t="str">
        <f>IF(额外法术!V17="","",额外法术!V17)</f>
        <v/>
      </c>
      <c r="R520" s="12" t="str">
        <f>IF(额外法术!AS17="√","!","")</f>
        <v/>
      </c>
      <c r="S520" s="12"/>
      <c r="T520" s="12"/>
    </row>
    <row r="521" spans="1:20" ht="13.5" customHeight="1" x14ac:dyDescent="0.25">
      <c r="A521" s="11" t="str">
        <f>IF(额外法术!D18="","","—")</f>
        <v/>
      </c>
      <c r="B521" s="11" t="str">
        <f>IF(额外法术!D18="","",额外法术!D18)</f>
        <v/>
      </c>
      <c r="C521" s="11" t="str">
        <f>IF(额外法术!D18="","","—")</f>
        <v/>
      </c>
      <c r="D521" s="11" t="str">
        <f>IF(额外法术!D18="","","—")</f>
        <v/>
      </c>
      <c r="E521" s="11" t="str">
        <f>IF(额外法术!D18="","",CONCATENATE(额外法术!B18,"/",额外法术!L18))</f>
        <v/>
      </c>
      <c r="F521" s="11" t="str">
        <f>IF(额外法术!P18="","",额外法术!P18)</f>
        <v/>
      </c>
      <c r="G521" s="11" t="str">
        <f>IF(额外法术!I18="","",额外法术!I18)</f>
        <v/>
      </c>
      <c r="H521" s="11"/>
      <c r="I521" s="11" t="str">
        <f>IF(额外法术!AB18="","",额外法术!AB18)</f>
        <v/>
      </c>
      <c r="J521" s="11" t="str">
        <f>IF(额外法术!AE18="","",额外法术!AE18)</f>
        <v/>
      </c>
      <c r="K521" s="12">
        <v>1</v>
      </c>
      <c r="L521" s="11" t="str">
        <f t="shared" si="0"/>
        <v/>
      </c>
      <c r="M521" s="11" t="str">
        <f>IF(额外法术!D18="","",额外法术!D18)</f>
        <v/>
      </c>
      <c r="N521" s="11" t="str">
        <f>IF(额外法术!B18="","",额外法术!B18)</f>
        <v/>
      </c>
      <c r="O521" s="12" t="str">
        <f>IF(额外法术!L18="","",额外法术!L18)</f>
        <v/>
      </c>
      <c r="P521" s="12" t="str">
        <f>IF(额外法术!D18="","",CONCATENATE(额外法术!S18,额外法术!T18,额外法术!U18))</f>
        <v/>
      </c>
      <c r="Q521" s="12" t="str">
        <f>IF(额外法术!V18="","",额外法术!V18)</f>
        <v/>
      </c>
      <c r="R521" s="12" t="str">
        <f>IF(额外法术!AS18="√","!","")</f>
        <v/>
      </c>
      <c r="S521" s="12"/>
      <c r="T521" s="12"/>
    </row>
    <row r="522" spans="1:20" ht="13.5" customHeight="1" x14ac:dyDescent="0.25">
      <c r="A522" s="11" t="str">
        <f>IF(额外法术!D19="","","—")</f>
        <v/>
      </c>
      <c r="B522" s="11" t="str">
        <f>IF(额外法术!D19="","",额外法术!D19)</f>
        <v/>
      </c>
      <c r="C522" s="11" t="str">
        <f>IF(额外法术!D19="","","—")</f>
        <v/>
      </c>
      <c r="D522" s="11" t="str">
        <f>IF(额外法术!D19="","","—")</f>
        <v/>
      </c>
      <c r="E522" s="11" t="str">
        <f>IF(额外法术!D19="","",CONCATENATE(额外法术!B19,"/",额外法术!L19))</f>
        <v/>
      </c>
      <c r="F522" s="11" t="str">
        <f>IF(额外法术!P19="","",额外法术!P19)</f>
        <v/>
      </c>
      <c r="G522" s="11" t="str">
        <f>IF(额外法术!I19="","",额外法术!I19)</f>
        <v/>
      </c>
      <c r="H522" s="11"/>
      <c r="I522" s="11" t="str">
        <f>IF(额外法术!AB19="","",额外法术!AB19)</f>
        <v/>
      </c>
      <c r="J522" s="11" t="str">
        <f>IF(额外法术!AE19="","",额外法术!AE19)</f>
        <v/>
      </c>
      <c r="K522" s="12">
        <v>1</v>
      </c>
      <c r="L522" s="11" t="str">
        <f t="shared" si="0"/>
        <v/>
      </c>
      <c r="M522" s="11" t="str">
        <f>IF(额外法术!D19="","",额外法术!D19)</f>
        <v/>
      </c>
      <c r="N522" s="11" t="str">
        <f>IF(额外法术!B19="","",额外法术!B19)</f>
        <v/>
      </c>
      <c r="O522" s="12" t="str">
        <f>IF(额外法术!L19="","",额外法术!L19)</f>
        <v/>
      </c>
      <c r="P522" s="12" t="str">
        <f>IF(额外法术!D19="","",CONCATENATE(额外法术!S19,额外法术!T19,额外法术!U19))</f>
        <v/>
      </c>
      <c r="Q522" s="12" t="str">
        <f>IF(额外法术!V19="","",额外法术!V19)</f>
        <v/>
      </c>
      <c r="R522" s="12" t="str">
        <f>IF(额外法术!AS19="√","!","")</f>
        <v/>
      </c>
      <c r="S522" s="12"/>
      <c r="T522" s="12"/>
    </row>
    <row r="523" spans="1:20" ht="13.5" customHeight="1" x14ac:dyDescent="0.25">
      <c r="A523" s="11" t="str">
        <f>IF(额外法术!D20="","","—")</f>
        <v/>
      </c>
      <c r="B523" s="11" t="str">
        <f>IF(额外法术!D20="","",额外法术!D20)</f>
        <v/>
      </c>
      <c r="C523" s="11" t="str">
        <f>IF(额外法术!D20="","","—")</f>
        <v/>
      </c>
      <c r="D523" s="11" t="str">
        <f>IF(额外法术!D20="","","—")</f>
        <v/>
      </c>
      <c r="E523" s="11" t="str">
        <f>IF(额外法术!D20="","",CONCATENATE(额外法术!B20,"/",额外法术!L20))</f>
        <v/>
      </c>
      <c r="F523" s="11" t="str">
        <f>IF(额外法术!P20="","",额外法术!P20)</f>
        <v/>
      </c>
      <c r="G523" s="11" t="str">
        <f>IF(额外法术!I20="","",额外法术!I20)</f>
        <v/>
      </c>
      <c r="H523" s="11"/>
      <c r="I523" s="11" t="str">
        <f>IF(额外法术!AB20="","",额外法术!AB20)</f>
        <v/>
      </c>
      <c r="J523" s="11" t="str">
        <f>IF(额外法术!AE20="","",额外法术!AE20)</f>
        <v/>
      </c>
      <c r="K523" s="12">
        <v>1</v>
      </c>
      <c r="L523" s="11" t="str">
        <f t="shared" si="0"/>
        <v/>
      </c>
      <c r="M523" s="11" t="str">
        <f>IF(额外法术!D20="","",额外法术!D20)</f>
        <v/>
      </c>
      <c r="N523" s="11" t="str">
        <f>IF(额外法术!B20="","",额外法术!B20)</f>
        <v/>
      </c>
      <c r="O523" s="12" t="str">
        <f>IF(额外法术!L20="","",额外法术!L20)</f>
        <v/>
      </c>
      <c r="P523" s="12" t="str">
        <f>IF(额外法术!D20="","",CONCATENATE(额外法术!S20,额外法术!T20,额外法术!U20))</f>
        <v/>
      </c>
      <c r="Q523" s="12" t="str">
        <f>IF(额外法术!V20="","",额外法术!V20)</f>
        <v/>
      </c>
      <c r="R523" s="12" t="str">
        <f>IF(额外法术!AS20="√","!","")</f>
        <v/>
      </c>
      <c r="S523" s="12"/>
      <c r="T523" s="12"/>
    </row>
    <row r="524" spans="1:20" ht="13.5" customHeight="1" x14ac:dyDescent="0.25">
      <c r="A524" s="11" t="str">
        <f>IF(额外法术!D21="","","—")</f>
        <v/>
      </c>
      <c r="B524" s="11" t="str">
        <f>IF(额外法术!D21="","",额外法术!D21)</f>
        <v/>
      </c>
      <c r="C524" s="11" t="str">
        <f>IF(额外法术!D21="","","—")</f>
        <v/>
      </c>
      <c r="D524" s="11" t="str">
        <f>IF(额外法术!D21="","","—")</f>
        <v/>
      </c>
      <c r="E524" s="11" t="str">
        <f>IF(额外法术!D21="","",CONCATENATE(额外法术!B21,"/",额外法术!L21))</f>
        <v/>
      </c>
      <c r="F524" s="11" t="str">
        <f>IF(额外法术!P21="","",额外法术!P21)</f>
        <v/>
      </c>
      <c r="G524" s="11" t="str">
        <f>IF(额外法术!I21="","",额外法术!I21)</f>
        <v/>
      </c>
      <c r="H524" s="11"/>
      <c r="I524" s="11" t="str">
        <f>IF(额外法术!AB21="","",额外法术!AB21)</f>
        <v/>
      </c>
      <c r="J524" s="11" t="str">
        <f>IF(额外法术!AE21="","",额外法术!AE21)</f>
        <v/>
      </c>
      <c r="K524" s="12">
        <v>1</v>
      </c>
      <c r="L524" s="11" t="str">
        <f t="shared" si="0"/>
        <v/>
      </c>
      <c r="M524" s="11" t="str">
        <f>IF(额外法术!D21="","",额外法术!D21)</f>
        <v/>
      </c>
      <c r="N524" s="11" t="str">
        <f>IF(额外法术!B21="","",额外法术!B21)</f>
        <v/>
      </c>
      <c r="O524" s="12" t="str">
        <f>IF(额外法术!L21="","",额外法术!L21)</f>
        <v/>
      </c>
      <c r="P524" s="12" t="str">
        <f>IF(额外法术!D21="","",CONCATENATE(额外法术!S21,额外法术!T21,额外法术!U21))</f>
        <v/>
      </c>
      <c r="Q524" s="12" t="str">
        <f>IF(额外法术!V21="","",额外法术!V21)</f>
        <v/>
      </c>
      <c r="R524" s="12" t="str">
        <f>IF(额外法术!AS21="√","!","")</f>
        <v/>
      </c>
      <c r="S524" s="12"/>
      <c r="T524" s="12"/>
    </row>
    <row r="525" spans="1:20" ht="13.5" customHeight="1" x14ac:dyDescent="0.25">
      <c r="A525" s="11" t="str">
        <f>IF(额外法术!D22="","","—")</f>
        <v/>
      </c>
      <c r="B525" s="11" t="str">
        <f>IF(额外法术!D22="","",额外法术!D22)</f>
        <v/>
      </c>
      <c r="C525" s="11" t="str">
        <f>IF(额外法术!D22="","","—")</f>
        <v/>
      </c>
      <c r="D525" s="11" t="str">
        <f>IF(额外法术!D22="","","—")</f>
        <v/>
      </c>
      <c r="E525" s="11" t="str">
        <f>IF(额外法术!D22="","",CONCATENATE(额外法术!B22,"/",额外法术!L22))</f>
        <v/>
      </c>
      <c r="F525" s="11" t="str">
        <f>IF(额外法术!P22="","",额外法术!P22)</f>
        <v/>
      </c>
      <c r="G525" s="11" t="str">
        <f>IF(额外法术!I22="","",额外法术!I22)</f>
        <v/>
      </c>
      <c r="H525" s="11"/>
      <c r="I525" s="11" t="str">
        <f>IF(额外法术!AB22="","",额外法术!AB22)</f>
        <v/>
      </c>
      <c r="J525" s="11" t="str">
        <f>IF(额外法术!AE22="","",额外法术!AE22)</f>
        <v/>
      </c>
      <c r="K525" s="12">
        <v>1</v>
      </c>
      <c r="L525" s="11" t="str">
        <f t="shared" si="0"/>
        <v/>
      </c>
      <c r="M525" s="11" t="str">
        <f>IF(额外法术!D22="","",额外法术!D22)</f>
        <v/>
      </c>
      <c r="N525" s="11" t="str">
        <f>IF(额外法术!B22="","",额外法术!B22)</f>
        <v/>
      </c>
      <c r="O525" s="12" t="str">
        <f>IF(额外法术!L22="","",额外法术!L22)</f>
        <v/>
      </c>
      <c r="P525" s="12" t="str">
        <f>IF(额外法术!D22="","",CONCATENATE(额外法术!S22,额外法术!T22,额外法术!U22))</f>
        <v/>
      </c>
      <c r="Q525" s="12" t="str">
        <f>IF(额外法术!V22="","",额外法术!V22)</f>
        <v/>
      </c>
      <c r="R525" s="12" t="str">
        <f>IF(额外法术!AS22="√","!","")</f>
        <v/>
      </c>
      <c r="S525" s="12"/>
      <c r="T525" s="12"/>
    </row>
    <row r="526" spans="1:20" ht="13.5" customHeight="1" x14ac:dyDescent="0.25">
      <c r="A526" s="11" t="str">
        <f>IF(额外法术!D23="","","—")</f>
        <v/>
      </c>
      <c r="B526" s="11" t="str">
        <f>IF(额外法术!D23="","",额外法术!D23)</f>
        <v/>
      </c>
      <c r="C526" s="11" t="str">
        <f>IF(额外法术!D23="","","—")</f>
        <v/>
      </c>
      <c r="D526" s="11" t="str">
        <f>IF(额外法术!D23="","","—")</f>
        <v/>
      </c>
      <c r="E526" s="11" t="str">
        <f>IF(额外法术!D23="","",CONCATENATE(额外法术!B23,"/",额外法术!L23))</f>
        <v/>
      </c>
      <c r="F526" s="11" t="str">
        <f>IF(额外法术!P23="","",额外法术!P23)</f>
        <v/>
      </c>
      <c r="G526" s="11" t="str">
        <f>IF(额外法术!I23="","",额外法术!I23)</f>
        <v/>
      </c>
      <c r="H526" s="11"/>
      <c r="I526" s="11" t="str">
        <f>IF(额外法术!AB23="","",额外法术!AB23)</f>
        <v/>
      </c>
      <c r="J526" s="11" t="str">
        <f>IF(额外法术!AE23="","",额外法术!AE23)</f>
        <v/>
      </c>
      <c r="K526" s="12">
        <v>1</v>
      </c>
      <c r="L526" s="11" t="str">
        <f t="shared" si="0"/>
        <v/>
      </c>
      <c r="M526" s="11" t="str">
        <f>IF(额外法术!D23="","",额外法术!D23)</f>
        <v/>
      </c>
      <c r="N526" s="11" t="str">
        <f>IF(额外法术!B23="","",额外法术!B23)</f>
        <v/>
      </c>
      <c r="O526" s="12" t="str">
        <f>IF(额外法术!L23="","",额外法术!L23)</f>
        <v/>
      </c>
      <c r="P526" s="12" t="str">
        <f>IF(额外法术!D23="","",CONCATENATE(额外法术!S23,额外法术!T23,额外法术!U23))</f>
        <v/>
      </c>
      <c r="Q526" s="12" t="str">
        <f>IF(额外法术!V23="","",额外法术!V23)</f>
        <v/>
      </c>
      <c r="R526" s="12" t="str">
        <f>IF(额外法术!AS23="√","!","")</f>
        <v/>
      </c>
      <c r="S526" s="12"/>
      <c r="T526" s="12"/>
    </row>
    <row r="527" spans="1:20" ht="13.5" customHeight="1" x14ac:dyDescent="0.25">
      <c r="A527" s="11" t="str">
        <f>IF(额外法术!D24="","","—")</f>
        <v/>
      </c>
      <c r="B527" s="11" t="str">
        <f>IF(额外法术!D24="","",额外法术!D24)</f>
        <v/>
      </c>
      <c r="C527" s="11" t="str">
        <f>IF(额外法术!D24="","","—")</f>
        <v/>
      </c>
      <c r="D527" s="11" t="str">
        <f>IF(额外法术!D24="","","—")</f>
        <v/>
      </c>
      <c r="E527" s="11" t="str">
        <f>IF(额外法术!D24="","",CONCATENATE(额外法术!B24,"/",额外法术!L24))</f>
        <v/>
      </c>
      <c r="F527" s="11" t="str">
        <f>IF(额外法术!P24="","",额外法术!P24)</f>
        <v/>
      </c>
      <c r="G527" s="11" t="str">
        <f>IF(额外法术!I24="","",额外法术!I24)</f>
        <v/>
      </c>
      <c r="H527" s="11"/>
      <c r="I527" s="11" t="str">
        <f>IF(额外法术!AB24="","",额外法术!AB24)</f>
        <v/>
      </c>
      <c r="J527" s="11" t="str">
        <f>IF(额外法术!AE24="","",额外法术!AE24)</f>
        <v/>
      </c>
      <c r="K527" s="12">
        <v>1</v>
      </c>
      <c r="L527" s="11" t="str">
        <f t="shared" si="0"/>
        <v/>
      </c>
      <c r="M527" s="11" t="str">
        <f>IF(额外法术!D24="","",额外法术!D24)</f>
        <v/>
      </c>
      <c r="N527" s="11" t="str">
        <f>IF(额外法术!B24="","",额外法术!B24)</f>
        <v/>
      </c>
      <c r="O527" s="12" t="str">
        <f>IF(额外法术!L24="","",额外法术!L24)</f>
        <v/>
      </c>
      <c r="P527" s="12" t="str">
        <f>IF(额外法术!D24="","",CONCATENATE(额外法术!S24,额外法术!T24,额外法术!U24))</f>
        <v/>
      </c>
      <c r="Q527" s="12" t="str">
        <f>IF(额外法术!V24="","",额外法术!V24)</f>
        <v/>
      </c>
      <c r="R527" s="12" t="str">
        <f>IF(额外法术!AS24="√","!","")</f>
        <v/>
      </c>
      <c r="S527" s="12"/>
      <c r="T527" s="12"/>
    </row>
    <row r="528" spans="1:20" ht="13.5" customHeight="1" x14ac:dyDescent="0.25">
      <c r="A528" s="11" t="str">
        <f>IF(额外法术!D25="","","—")</f>
        <v/>
      </c>
      <c r="B528" s="11" t="str">
        <f>IF(额外法术!D25="","",额外法术!D25)</f>
        <v/>
      </c>
      <c r="C528" s="11" t="str">
        <f>IF(额外法术!D25="","","—")</f>
        <v/>
      </c>
      <c r="D528" s="11" t="str">
        <f>IF(额外法术!D25="","","—")</f>
        <v/>
      </c>
      <c r="E528" s="11" t="str">
        <f>IF(额外法术!D25="","",CONCATENATE(额外法术!B25,"/",额外法术!L25))</f>
        <v/>
      </c>
      <c r="F528" s="11" t="str">
        <f>IF(额外法术!P25="","",额外法术!P25)</f>
        <v/>
      </c>
      <c r="G528" s="11" t="str">
        <f>IF(额外法术!I25="","",额外法术!I25)</f>
        <v/>
      </c>
      <c r="H528" s="11"/>
      <c r="I528" s="11" t="str">
        <f>IF(额外法术!AB25="","",额外法术!AB25)</f>
        <v/>
      </c>
      <c r="J528" s="11" t="str">
        <f>IF(额外法术!AE25="","",额外法术!AE25)</f>
        <v/>
      </c>
      <c r="K528" s="12">
        <v>1</v>
      </c>
      <c r="L528" s="11" t="str">
        <f t="shared" si="0"/>
        <v/>
      </c>
      <c r="M528" s="11" t="str">
        <f>IF(额外法术!D25="","",额外法术!D25)</f>
        <v/>
      </c>
      <c r="N528" s="11" t="str">
        <f>IF(额外法术!B25="","",额外法术!B25)</f>
        <v/>
      </c>
      <c r="O528" s="12" t="str">
        <f>IF(额外法术!L25="","",额外法术!L25)</f>
        <v/>
      </c>
      <c r="P528" s="12" t="str">
        <f>IF(额外法术!D25="","",CONCATENATE(额外法术!S25,额外法术!T25,额外法术!U25))</f>
        <v/>
      </c>
      <c r="Q528" s="12" t="str">
        <f>IF(额外法术!V25="","",额外法术!V25)</f>
        <v/>
      </c>
      <c r="R528" s="12" t="str">
        <f>IF(额外法术!AS25="√","!","")</f>
        <v/>
      </c>
      <c r="S528" s="12"/>
      <c r="T528" s="12"/>
    </row>
    <row r="529" spans="1:20" ht="13.5" customHeight="1" x14ac:dyDescent="0.25">
      <c r="A529" s="11" t="str">
        <f>IF(额外法术!D26="","","—")</f>
        <v/>
      </c>
      <c r="B529" s="11" t="str">
        <f>IF(额外法术!D26="","",额外法术!D26)</f>
        <v/>
      </c>
      <c r="C529" s="11" t="str">
        <f>IF(额外法术!D26="","","—")</f>
        <v/>
      </c>
      <c r="D529" s="11" t="str">
        <f>IF(额外法术!D26="","","—")</f>
        <v/>
      </c>
      <c r="E529" s="11" t="str">
        <f>IF(额外法术!D26="","",CONCATENATE(额外法术!B26,"/",额外法术!L26))</f>
        <v/>
      </c>
      <c r="F529" s="11" t="str">
        <f>IF(额外法术!P26="","",额外法术!P26)</f>
        <v/>
      </c>
      <c r="G529" s="11" t="str">
        <f>IF(额外法术!I26="","",额外法术!I26)</f>
        <v/>
      </c>
      <c r="H529" s="11"/>
      <c r="I529" s="11" t="str">
        <f>IF(额外法术!AB26="","",额外法术!AB26)</f>
        <v/>
      </c>
      <c r="J529" s="11" t="str">
        <f>IF(额外法术!AE26="","",额外法术!AE26)</f>
        <v/>
      </c>
      <c r="K529" s="12">
        <v>1</v>
      </c>
      <c r="L529" s="11" t="str">
        <f t="shared" si="0"/>
        <v/>
      </c>
      <c r="M529" s="11" t="str">
        <f>IF(额外法术!D26="","",额外法术!D26)</f>
        <v/>
      </c>
      <c r="N529" s="11" t="str">
        <f>IF(额外法术!B26="","",额外法术!B26)</f>
        <v/>
      </c>
      <c r="O529" s="12" t="str">
        <f>IF(额外法术!L26="","",额外法术!L26)</f>
        <v/>
      </c>
      <c r="P529" s="12" t="str">
        <f>IF(额外法术!D26="","",CONCATENATE(额外法术!S26,额外法术!T26,额外法术!U26))</f>
        <v/>
      </c>
      <c r="Q529" s="12" t="str">
        <f>IF(额外法术!V26="","",额外法术!V26)</f>
        <v/>
      </c>
      <c r="R529" s="12" t="str">
        <f>IF(额外法术!AS26="√","!","")</f>
        <v/>
      </c>
      <c r="S529" s="12"/>
      <c r="T529" s="12"/>
    </row>
    <row r="530" spans="1:20" ht="13.5" customHeight="1" x14ac:dyDescent="0.25">
      <c r="A530" s="11" t="str">
        <f>IF(额外法术!D27="","","—")</f>
        <v/>
      </c>
      <c r="B530" s="11" t="str">
        <f>IF(额外法术!D27="","",额外法术!D27)</f>
        <v/>
      </c>
      <c r="C530" s="11" t="str">
        <f>IF(额外法术!D27="","","—")</f>
        <v/>
      </c>
      <c r="D530" s="11" t="str">
        <f>IF(额外法术!D27="","","—")</f>
        <v/>
      </c>
      <c r="E530" s="11" t="str">
        <f>IF(额外法术!D27="","",CONCATENATE(额外法术!B27,"/",额外法术!L27))</f>
        <v/>
      </c>
      <c r="F530" s="11" t="str">
        <f>IF(额外法术!P27="","",额外法术!P27)</f>
        <v/>
      </c>
      <c r="G530" s="11" t="str">
        <f>IF(额外法术!I27="","",额外法术!I27)</f>
        <v/>
      </c>
      <c r="H530" s="11"/>
      <c r="I530" s="11" t="str">
        <f>IF(额外法术!AB27="","",额外法术!AB27)</f>
        <v/>
      </c>
      <c r="J530" s="11" t="str">
        <f>IF(额外法术!AE27="","",额外法术!AE27)</f>
        <v/>
      </c>
      <c r="K530" s="12">
        <v>1</v>
      </c>
      <c r="L530" s="11" t="str">
        <f t="shared" si="0"/>
        <v/>
      </c>
      <c r="M530" s="11" t="str">
        <f>IF(额外法术!D27="","",额外法术!D27)</f>
        <v/>
      </c>
      <c r="N530" s="11" t="str">
        <f>IF(额外法术!B27="","",额外法术!B27)</f>
        <v/>
      </c>
      <c r="O530" s="12" t="str">
        <f>IF(额外法术!L27="","",额外法术!L27)</f>
        <v/>
      </c>
      <c r="P530" s="12" t="str">
        <f>IF(额外法术!D27="","",CONCATENATE(额外法术!S27,额外法术!T27,额外法术!U27))</f>
        <v/>
      </c>
      <c r="Q530" s="12" t="str">
        <f>IF(额外法术!V27="","",额外法术!V27)</f>
        <v/>
      </c>
      <c r="R530" s="12" t="str">
        <f>IF(额外法术!AS27="√","!","")</f>
        <v/>
      </c>
      <c r="S530" s="12"/>
      <c r="T530" s="12"/>
    </row>
    <row r="531" spans="1:20" ht="13.5" customHeight="1" x14ac:dyDescent="0.25">
      <c r="A531" s="11" t="str">
        <f>IF(额外法术!D28="","","—")</f>
        <v/>
      </c>
      <c r="B531" s="11" t="str">
        <f>IF(额外法术!D28="","",额外法术!D28)</f>
        <v/>
      </c>
      <c r="C531" s="11" t="str">
        <f>IF(额外法术!D28="","","—")</f>
        <v/>
      </c>
      <c r="D531" s="11" t="str">
        <f>IF(额外法术!D28="","","—")</f>
        <v/>
      </c>
      <c r="E531" s="11" t="str">
        <f>IF(额外法术!D28="","",CONCATENATE(额外法术!B28,"/",额外法术!L28))</f>
        <v/>
      </c>
      <c r="F531" s="11" t="str">
        <f>IF(额外法术!P28="","",额外法术!P28)</f>
        <v/>
      </c>
      <c r="G531" s="11" t="str">
        <f>IF(额外法术!I28="","",额外法术!I28)</f>
        <v/>
      </c>
      <c r="H531" s="11"/>
      <c r="I531" s="11" t="str">
        <f>IF(额外法术!AB28="","",额外法术!AB28)</f>
        <v/>
      </c>
      <c r="J531" s="11" t="str">
        <f>IF(额外法术!AE28="","",额外法术!AE28)</f>
        <v/>
      </c>
      <c r="K531" s="12">
        <v>1</v>
      </c>
      <c r="L531" s="11" t="str">
        <f t="shared" si="0"/>
        <v/>
      </c>
      <c r="M531" s="11" t="str">
        <f>IF(额外法术!D28="","",额外法术!D28)</f>
        <v/>
      </c>
      <c r="N531" s="11" t="str">
        <f>IF(额外法术!B28="","",额外法术!B28)</f>
        <v/>
      </c>
      <c r="O531" s="12" t="str">
        <f>IF(额外法术!L28="","",额外法术!L28)</f>
        <v/>
      </c>
      <c r="P531" s="12" t="str">
        <f>IF(额外法术!D28="","",CONCATENATE(额外法术!S28,额外法术!T28,额外法术!U28))</f>
        <v/>
      </c>
      <c r="Q531" s="12" t="str">
        <f>IF(额外法术!V28="","",额外法术!V28)</f>
        <v/>
      </c>
      <c r="R531" s="12" t="str">
        <f>IF(额外法术!AS28="√","!","")</f>
        <v/>
      </c>
      <c r="S531" s="12"/>
      <c r="T531" s="12"/>
    </row>
    <row r="532" spans="1:20" ht="13.5" customHeight="1" x14ac:dyDescent="0.25">
      <c r="A532" s="11" t="str">
        <f>IF(额外法术!D29="","","—")</f>
        <v/>
      </c>
      <c r="B532" s="11" t="str">
        <f>IF(额外法术!D29="","",额外法术!D29)</f>
        <v/>
      </c>
      <c r="C532" s="11" t="str">
        <f>IF(额外法术!D29="","","—")</f>
        <v/>
      </c>
      <c r="D532" s="11" t="str">
        <f>IF(额外法术!D29="","","—")</f>
        <v/>
      </c>
      <c r="E532" s="11" t="str">
        <f>IF(额外法术!D29="","",CONCATENATE(额外法术!B29,"/",额外法术!L29))</f>
        <v/>
      </c>
      <c r="F532" s="11" t="str">
        <f>IF(额外法术!P29="","",额外法术!P29)</f>
        <v/>
      </c>
      <c r="G532" s="11" t="str">
        <f>IF(额外法术!I29="","",额外法术!I29)</f>
        <v/>
      </c>
      <c r="H532" s="11"/>
      <c r="I532" s="11" t="str">
        <f>IF(额外法术!AB29="","",额外法术!AB29)</f>
        <v/>
      </c>
      <c r="J532" s="11" t="str">
        <f>IF(额外法术!AE29="","",额外法术!AE29)</f>
        <v/>
      </c>
      <c r="K532" s="12">
        <v>1</v>
      </c>
      <c r="L532" s="11" t="str">
        <f t="shared" si="0"/>
        <v/>
      </c>
      <c r="M532" s="11" t="str">
        <f>IF(额外法术!D29="","",额外法术!D29)</f>
        <v/>
      </c>
      <c r="N532" s="11" t="str">
        <f>IF(额外法术!B29="","",额外法术!B29)</f>
        <v/>
      </c>
      <c r="O532" s="12" t="str">
        <f>IF(额外法术!L29="","",额外法术!L29)</f>
        <v/>
      </c>
      <c r="P532" s="12" t="str">
        <f>IF(额外法术!D29="","",CONCATENATE(额外法术!S29,额外法术!T29,额外法术!U29))</f>
        <v/>
      </c>
      <c r="Q532" s="12" t="str">
        <f>IF(额外法术!V29="","",额外法术!V29)</f>
        <v/>
      </c>
      <c r="R532" s="12" t="str">
        <f>IF(额外法术!AS29="√","!","")</f>
        <v/>
      </c>
      <c r="S532" s="12"/>
      <c r="T532" s="12"/>
    </row>
    <row r="533" spans="1:20" ht="13.5" customHeight="1" x14ac:dyDescent="0.25">
      <c r="A533" s="11" t="str">
        <f>IF(额外法术!D30="","","—")</f>
        <v/>
      </c>
      <c r="B533" s="11" t="str">
        <f>IF(额外法术!D30="","",额外法术!D30)</f>
        <v/>
      </c>
      <c r="C533" s="11" t="str">
        <f>IF(额外法术!D30="","","—")</f>
        <v/>
      </c>
      <c r="D533" s="11" t="str">
        <f>IF(额外法术!D30="","","—")</f>
        <v/>
      </c>
      <c r="E533" s="11" t="str">
        <f>IF(额外法术!D30="","",CONCATENATE(额外法术!B30,"/",额外法术!L30))</f>
        <v/>
      </c>
      <c r="F533" s="11" t="str">
        <f>IF(额外法术!P30="","",额外法术!P30)</f>
        <v/>
      </c>
      <c r="G533" s="11" t="str">
        <f>IF(额外法术!I30="","",额外法术!I30)</f>
        <v/>
      </c>
      <c r="H533" s="11"/>
      <c r="I533" s="11" t="str">
        <f>IF(额外法术!AB30="","",额外法术!AB30)</f>
        <v/>
      </c>
      <c r="J533" s="11" t="str">
        <f>IF(额外法术!AE30="","",额外法术!AE30)</f>
        <v/>
      </c>
      <c r="K533" s="12">
        <v>1</v>
      </c>
      <c r="L533" s="11" t="str">
        <f t="shared" si="0"/>
        <v/>
      </c>
      <c r="M533" s="11" t="str">
        <f>IF(额外法术!D30="","",额外法术!D30)</f>
        <v/>
      </c>
      <c r="N533" s="11" t="str">
        <f>IF(额外法术!B30="","",额外法术!B30)</f>
        <v/>
      </c>
      <c r="O533" s="12" t="str">
        <f>IF(额外法术!L30="","",额外法术!L30)</f>
        <v/>
      </c>
      <c r="P533" s="12" t="str">
        <f>IF(额外法术!D30="","",CONCATENATE(额外法术!S30,额外法术!T30,额外法术!U30))</f>
        <v/>
      </c>
      <c r="Q533" s="12" t="str">
        <f>IF(额外法术!V30="","",额外法术!V30)</f>
        <v/>
      </c>
      <c r="R533" s="12" t="str">
        <f>IF(额外法术!AS30="√","!","")</f>
        <v/>
      </c>
      <c r="S533" s="12"/>
      <c r="T533" s="12"/>
    </row>
    <row r="534" spans="1:20" ht="13.5" customHeight="1" x14ac:dyDescent="0.25">
      <c r="A534" s="11" t="str">
        <f>IF(额外法术!D31="","","—")</f>
        <v/>
      </c>
      <c r="B534" s="11" t="str">
        <f>IF(额外法术!D31="","",额外法术!D31)</f>
        <v/>
      </c>
      <c r="C534" s="11" t="str">
        <f>IF(额外法术!D31="","","—")</f>
        <v/>
      </c>
      <c r="D534" s="11" t="str">
        <f>IF(额外法术!D31="","","—")</f>
        <v/>
      </c>
      <c r="E534" s="11" t="str">
        <f>IF(额外法术!D31="","",CONCATENATE(额外法术!B31,"/",额外法术!L31))</f>
        <v/>
      </c>
      <c r="F534" s="11" t="str">
        <f>IF(额外法术!P31="","",额外法术!P31)</f>
        <v/>
      </c>
      <c r="G534" s="11" t="str">
        <f>IF(额外法术!I31="","",额外法术!I31)</f>
        <v/>
      </c>
      <c r="H534" s="11"/>
      <c r="I534" s="11" t="str">
        <f>IF(额外法术!AB31="","",额外法术!AB31)</f>
        <v/>
      </c>
      <c r="J534" s="11" t="str">
        <f>IF(额外法术!AE31="","",额外法术!AE31)</f>
        <v/>
      </c>
      <c r="K534" s="12">
        <v>1</v>
      </c>
      <c r="L534" s="11" t="str">
        <f t="shared" si="0"/>
        <v/>
      </c>
      <c r="M534" s="11" t="str">
        <f>IF(额外法术!D31="","",额外法术!D31)</f>
        <v/>
      </c>
      <c r="N534" s="11" t="str">
        <f>IF(额外法术!B31="","",额外法术!B31)</f>
        <v/>
      </c>
      <c r="O534" s="12" t="str">
        <f>IF(额外法术!L31="","",额外法术!L31)</f>
        <v/>
      </c>
      <c r="P534" s="12" t="str">
        <f>IF(额外法术!D31="","",CONCATENATE(额外法术!S31,额外法术!T31,额外法术!U31))</f>
        <v/>
      </c>
      <c r="Q534" s="12" t="str">
        <f>IF(额外法术!V31="","",额外法术!V31)</f>
        <v/>
      </c>
      <c r="R534" s="12" t="str">
        <f>IF(额外法术!AS31="√","!","")</f>
        <v/>
      </c>
      <c r="S534" s="12"/>
      <c r="T534" s="12"/>
    </row>
    <row r="535" spans="1:20" ht="13.5" customHeight="1" x14ac:dyDescent="0.25">
      <c r="A535" s="11" t="str">
        <f>IF(额外法术!D32="","","—")</f>
        <v/>
      </c>
      <c r="B535" s="11" t="str">
        <f>IF(额外法术!D32="","",额外法术!D32)</f>
        <v/>
      </c>
      <c r="C535" s="11" t="str">
        <f>IF(额外法术!D32="","","—")</f>
        <v/>
      </c>
      <c r="D535" s="11" t="str">
        <f>IF(额外法术!D32="","","—")</f>
        <v/>
      </c>
      <c r="E535" s="11" t="str">
        <f>IF(额外法术!D32="","",CONCATENATE(额外法术!B32,"/",额外法术!L32))</f>
        <v/>
      </c>
      <c r="F535" s="11" t="str">
        <f>IF(额外法术!P32="","",额外法术!P32)</f>
        <v/>
      </c>
      <c r="G535" s="11" t="str">
        <f>IF(额外法术!I32="","",额外法术!I32)</f>
        <v/>
      </c>
      <c r="H535" s="11"/>
      <c r="I535" s="11" t="str">
        <f>IF(额外法术!AB32="","",额外法术!AB32)</f>
        <v/>
      </c>
      <c r="J535" s="11" t="str">
        <f>IF(额外法术!AE32="","",额外法术!AE32)</f>
        <v/>
      </c>
      <c r="K535" s="12">
        <v>1</v>
      </c>
      <c r="L535" s="11" t="str">
        <f t="shared" si="0"/>
        <v/>
      </c>
      <c r="M535" s="11" t="str">
        <f>IF(额外法术!D32="","",额外法术!D32)</f>
        <v/>
      </c>
      <c r="N535" s="11" t="str">
        <f>IF(额外法术!B32="","",额外法术!B32)</f>
        <v/>
      </c>
      <c r="O535" s="12" t="str">
        <f>IF(额外法术!L32="","",额外法术!L32)</f>
        <v/>
      </c>
      <c r="P535" s="12" t="str">
        <f>IF(额外法术!D32="","",CONCATENATE(额外法术!S32,额外法术!T32,额外法术!U32))</f>
        <v/>
      </c>
      <c r="Q535" s="12" t="str">
        <f>IF(额外法术!V32="","",额外法术!V32)</f>
        <v/>
      </c>
      <c r="R535" s="12" t="str">
        <f>IF(额外法术!AS32="√","!","")</f>
        <v/>
      </c>
      <c r="S535" s="12"/>
      <c r="T535" s="12"/>
    </row>
    <row r="536" spans="1:20" ht="13.5" customHeight="1" x14ac:dyDescent="0.25">
      <c r="A536" s="11" t="str">
        <f>IF(额外法术!D33="","","—")</f>
        <v/>
      </c>
      <c r="B536" s="11" t="str">
        <f>IF(额外法术!D33="","",额外法术!D33)</f>
        <v/>
      </c>
      <c r="C536" s="11" t="str">
        <f>IF(额外法术!D33="","","—")</f>
        <v/>
      </c>
      <c r="D536" s="11" t="str">
        <f>IF(额外法术!D33="","","—")</f>
        <v/>
      </c>
      <c r="E536" s="11" t="str">
        <f>IF(额外法术!D33="","",CONCATENATE(额外法术!B33,"/",额外法术!L33))</f>
        <v/>
      </c>
      <c r="F536" s="11" t="str">
        <f>IF(额外法术!P33="","",额外法术!P33)</f>
        <v/>
      </c>
      <c r="G536" s="11" t="str">
        <f>IF(额外法术!I33="","",额外法术!I33)</f>
        <v/>
      </c>
      <c r="H536" s="11"/>
      <c r="I536" s="11" t="str">
        <f>IF(额外法术!AB33="","",额外法术!AB33)</f>
        <v/>
      </c>
      <c r="J536" s="11" t="str">
        <f>IF(额外法术!AE33="","",额外法术!AE33)</f>
        <v/>
      </c>
      <c r="K536" s="12">
        <v>1</v>
      </c>
      <c r="L536" s="11" t="str">
        <f t="shared" si="0"/>
        <v/>
      </c>
      <c r="M536" s="11" t="str">
        <f>IF(额外法术!D33="","",额外法术!D33)</f>
        <v/>
      </c>
      <c r="N536" s="11" t="str">
        <f>IF(额外法术!B33="","",额外法术!B33)</f>
        <v/>
      </c>
      <c r="O536" s="12" t="str">
        <f>IF(额外法术!L33="","",额外法术!L33)</f>
        <v/>
      </c>
      <c r="P536" s="12" t="str">
        <f>IF(额外法术!D33="","",CONCATENATE(额外法术!S33,额外法术!T33,额外法术!U33))</f>
        <v/>
      </c>
      <c r="Q536" s="12" t="str">
        <f>IF(额外法术!V33="","",额外法术!V33)</f>
        <v/>
      </c>
      <c r="R536" s="12" t="str">
        <f>IF(额外法术!AS33="√","!","")</f>
        <v/>
      </c>
      <c r="S536" s="12"/>
      <c r="T536" s="12"/>
    </row>
    <row r="537" spans="1:20" ht="13.5" customHeight="1" x14ac:dyDescent="0.25">
      <c r="A537" s="11" t="str">
        <f>IF(额外法术!D34="","","—")</f>
        <v/>
      </c>
      <c r="B537" s="11" t="str">
        <f>IF(额外法术!D34="","",额外法术!D34)</f>
        <v/>
      </c>
      <c r="C537" s="11" t="str">
        <f>IF(额外法术!D34="","","—")</f>
        <v/>
      </c>
      <c r="D537" s="11" t="str">
        <f>IF(额外法术!D34="","","—")</f>
        <v/>
      </c>
      <c r="E537" s="11" t="str">
        <f>IF(额外法术!D34="","",CONCATENATE(额外法术!B34,"/",额外法术!L34))</f>
        <v/>
      </c>
      <c r="F537" s="11" t="str">
        <f>IF(额外法术!P34="","",额外法术!P34)</f>
        <v/>
      </c>
      <c r="G537" s="11" t="str">
        <f>IF(额外法术!I34="","",额外法术!I34)</f>
        <v/>
      </c>
      <c r="H537" s="11"/>
      <c r="I537" s="11" t="str">
        <f>IF(额外法术!AB34="","",额外法术!AB34)</f>
        <v/>
      </c>
      <c r="J537" s="11" t="str">
        <f>IF(额外法术!AE34="","",额外法术!AE34)</f>
        <v/>
      </c>
      <c r="K537" s="12">
        <v>1</v>
      </c>
      <c r="L537" s="11" t="str">
        <f t="shared" si="0"/>
        <v/>
      </c>
      <c r="M537" s="11" t="str">
        <f>IF(额外法术!D34="","",额外法术!D34)</f>
        <v/>
      </c>
      <c r="N537" s="11" t="str">
        <f>IF(额外法术!B34="","",额外法术!B34)</f>
        <v/>
      </c>
      <c r="O537" s="12" t="str">
        <f>IF(额外法术!L34="","",额外法术!L34)</f>
        <v/>
      </c>
      <c r="P537" s="12" t="str">
        <f>IF(额外法术!D34="","",CONCATENATE(额外法术!S34,额外法术!T34,额外法术!U34))</f>
        <v/>
      </c>
      <c r="Q537" s="12" t="str">
        <f>IF(额外法术!V34="","",额外法术!V34)</f>
        <v/>
      </c>
      <c r="R537" s="12" t="str">
        <f>IF(额外法术!AS34="√","!","")</f>
        <v/>
      </c>
      <c r="S537" s="12"/>
      <c r="T537" s="12"/>
    </row>
    <row r="538" spans="1:20" ht="13.5" customHeight="1" x14ac:dyDescent="0.25">
      <c r="A538" s="11" t="str">
        <f>IF(额外法术!D35="","","—")</f>
        <v/>
      </c>
      <c r="B538" s="11" t="str">
        <f>IF(额外法术!D35="","",额外法术!D35)</f>
        <v/>
      </c>
      <c r="C538" s="11" t="str">
        <f>IF(额外法术!D35="","","—")</f>
        <v/>
      </c>
      <c r="D538" s="11" t="str">
        <f>IF(额外法术!D35="","","—")</f>
        <v/>
      </c>
      <c r="E538" s="11" t="str">
        <f>IF(额外法术!D35="","",CONCATENATE(额外法术!B35,"/",额外法术!L35))</f>
        <v/>
      </c>
      <c r="F538" s="11" t="str">
        <f>IF(额外法术!P35="","",额外法术!P35)</f>
        <v/>
      </c>
      <c r="G538" s="11" t="str">
        <f>IF(额外法术!I35="","",额外法术!I35)</f>
        <v/>
      </c>
      <c r="H538" s="11"/>
      <c r="I538" s="11" t="str">
        <f>IF(额外法术!AB35="","",额外法术!AB35)</f>
        <v/>
      </c>
      <c r="J538" s="11" t="str">
        <f>IF(额外法术!AE35="","",额外法术!AE35)</f>
        <v/>
      </c>
      <c r="K538" s="12">
        <v>1</v>
      </c>
      <c r="L538" s="11" t="str">
        <f t="shared" si="0"/>
        <v/>
      </c>
      <c r="M538" s="11" t="str">
        <f>IF(额外法术!D35="","",额外法术!D35)</f>
        <v/>
      </c>
      <c r="N538" s="11" t="str">
        <f>IF(额外法术!B35="","",额外法术!B35)</f>
        <v/>
      </c>
      <c r="O538" s="12" t="str">
        <f>IF(额外法术!L35="","",额外法术!L35)</f>
        <v/>
      </c>
      <c r="P538" s="12" t="str">
        <f>IF(额外法术!D35="","",CONCATENATE(额外法术!S35,额外法术!T35,额外法术!U35))</f>
        <v/>
      </c>
      <c r="Q538" s="12" t="str">
        <f>IF(额外法术!V35="","",额外法术!V35)</f>
        <v/>
      </c>
      <c r="R538" s="12" t="str">
        <f>IF(额外法术!AS35="√","!","")</f>
        <v/>
      </c>
      <c r="S538" s="12"/>
      <c r="T538" s="12"/>
    </row>
    <row r="539" spans="1:20" ht="13.5" customHeight="1" x14ac:dyDescent="0.25">
      <c r="A539" s="11" t="str">
        <f>IF(额外法术!D36="","","—")</f>
        <v/>
      </c>
      <c r="B539" s="11" t="str">
        <f>IF(额外法术!D36="","",额外法术!D36)</f>
        <v/>
      </c>
      <c r="C539" s="11" t="str">
        <f>IF(额外法术!D36="","","—")</f>
        <v/>
      </c>
      <c r="D539" s="11" t="str">
        <f>IF(额外法术!D36="","","—")</f>
        <v/>
      </c>
      <c r="E539" s="11" t="str">
        <f>IF(额外法术!D36="","",CONCATENATE(额外法术!B36,"/",额外法术!L36))</f>
        <v/>
      </c>
      <c r="F539" s="11" t="str">
        <f>IF(额外法术!P36="","",额外法术!P36)</f>
        <v/>
      </c>
      <c r="G539" s="11" t="str">
        <f>IF(额外法术!I36="","",额外法术!I36)</f>
        <v/>
      </c>
      <c r="H539" s="11"/>
      <c r="I539" s="11" t="str">
        <f>IF(额外法术!AB36="","",额外法术!AB36)</f>
        <v/>
      </c>
      <c r="J539" s="11" t="str">
        <f>IF(额外法术!AE36="","",额外法术!AE36)</f>
        <v/>
      </c>
      <c r="K539" s="12">
        <v>1</v>
      </c>
      <c r="L539" s="11" t="str">
        <f t="shared" ref="L539:L557" si="1">B539</f>
        <v/>
      </c>
      <c r="M539" s="11" t="str">
        <f>IF(额外法术!D36="","",额外法术!D36)</f>
        <v/>
      </c>
      <c r="N539" s="11" t="str">
        <f>IF(额外法术!B36="","",额外法术!B36)</f>
        <v/>
      </c>
      <c r="O539" s="12" t="str">
        <f>IF(额外法术!L36="","",额外法术!L36)</f>
        <v/>
      </c>
      <c r="P539" s="12" t="str">
        <f>IF(额外法术!D36="","",CONCATENATE(额外法术!S36,额外法术!T36,额外法术!U36))</f>
        <v/>
      </c>
      <c r="Q539" s="12" t="str">
        <f>IF(额外法术!V36="","",额外法术!V36)</f>
        <v/>
      </c>
      <c r="R539" s="12" t="str">
        <f>IF(额外法术!AS36="√","!","")</f>
        <v/>
      </c>
      <c r="S539" s="12"/>
      <c r="T539" s="12"/>
    </row>
    <row r="540" spans="1:20" ht="13.5" customHeight="1" x14ac:dyDescent="0.25">
      <c r="A540" s="11" t="str">
        <f>IF(额外法术!D37="","","—")</f>
        <v/>
      </c>
      <c r="B540" s="11" t="str">
        <f>IF(额外法术!D37="","",额外法术!D37)</f>
        <v/>
      </c>
      <c r="C540" s="11" t="str">
        <f>IF(额外法术!D37="","","—")</f>
        <v/>
      </c>
      <c r="D540" s="11" t="str">
        <f>IF(额外法术!D37="","","—")</f>
        <v/>
      </c>
      <c r="E540" s="11" t="str">
        <f>IF(额外法术!D37="","",CONCATENATE(额外法术!B37,"/",额外法术!L37))</f>
        <v/>
      </c>
      <c r="F540" s="11" t="str">
        <f>IF(额外法术!P37="","",额外法术!P37)</f>
        <v/>
      </c>
      <c r="G540" s="11" t="str">
        <f>IF(额外法术!I37="","",额外法术!I37)</f>
        <v/>
      </c>
      <c r="H540" s="11"/>
      <c r="I540" s="11" t="str">
        <f>IF(额外法术!AB37="","",额外法术!AB37)</f>
        <v/>
      </c>
      <c r="J540" s="11" t="str">
        <f>IF(额外法术!AE37="","",额外法术!AE37)</f>
        <v/>
      </c>
      <c r="K540" s="12">
        <v>1</v>
      </c>
      <c r="L540" s="11" t="str">
        <f t="shared" si="1"/>
        <v/>
      </c>
      <c r="M540" s="11" t="str">
        <f>IF(额外法术!D37="","",额外法术!D37)</f>
        <v/>
      </c>
      <c r="N540" s="11" t="str">
        <f>IF(额外法术!B37="","",额外法术!B37)</f>
        <v/>
      </c>
      <c r="O540" s="12" t="str">
        <f>IF(额外法术!L37="","",额外法术!L37)</f>
        <v/>
      </c>
      <c r="P540" s="12" t="str">
        <f>IF(额外法术!D37="","",CONCATENATE(额外法术!S37,额外法术!T37,额外法术!U37))</f>
        <v/>
      </c>
      <c r="Q540" s="12" t="str">
        <f>IF(额外法术!V37="","",额外法术!V37)</f>
        <v/>
      </c>
      <c r="R540" s="12" t="str">
        <f>IF(额外法术!AS37="√","!","")</f>
        <v/>
      </c>
      <c r="S540" s="12"/>
      <c r="T540" s="12"/>
    </row>
    <row r="541" spans="1:20" ht="13.5" customHeight="1" x14ac:dyDescent="0.25">
      <c r="A541" s="11" t="str">
        <f>IF(额外法术!D38="","","—")</f>
        <v/>
      </c>
      <c r="B541" s="11" t="str">
        <f>IF(额外法术!D38="","",额外法术!D38)</f>
        <v/>
      </c>
      <c r="C541" s="11" t="str">
        <f>IF(额外法术!D38="","","—")</f>
        <v/>
      </c>
      <c r="D541" s="11" t="str">
        <f>IF(额外法术!D38="","","—")</f>
        <v/>
      </c>
      <c r="E541" s="11" t="str">
        <f>IF(额外法术!D38="","",CONCATENATE(额外法术!B38,"/",额外法术!L38))</f>
        <v/>
      </c>
      <c r="F541" s="11" t="str">
        <f>IF(额外法术!P38="","",额外法术!P38)</f>
        <v/>
      </c>
      <c r="G541" s="11" t="str">
        <f>IF(额外法术!I38="","",额外法术!I38)</f>
        <v/>
      </c>
      <c r="H541" s="11"/>
      <c r="I541" s="11" t="str">
        <f>IF(额外法术!AB38="","",额外法术!AB38)</f>
        <v/>
      </c>
      <c r="J541" s="11" t="str">
        <f>IF(额外法术!AE38="","",额外法术!AE38)</f>
        <v/>
      </c>
      <c r="K541" s="12">
        <v>1</v>
      </c>
      <c r="L541" s="11" t="str">
        <f t="shared" si="1"/>
        <v/>
      </c>
      <c r="M541" s="11" t="str">
        <f>IF(额外法术!D38="","",额外法术!D38)</f>
        <v/>
      </c>
      <c r="N541" s="11" t="str">
        <f>IF(额外法术!B38="","",额外法术!B38)</f>
        <v/>
      </c>
      <c r="O541" s="12" t="str">
        <f>IF(额外法术!L38="","",额外法术!L38)</f>
        <v/>
      </c>
      <c r="P541" s="12" t="str">
        <f>IF(额外法术!D38="","",CONCATENATE(额外法术!S38,额外法术!T38,额外法术!U38))</f>
        <v/>
      </c>
      <c r="Q541" s="12" t="str">
        <f>IF(额外法术!V38="","",额外法术!V38)</f>
        <v/>
      </c>
      <c r="R541" s="12" t="str">
        <f>IF(额外法术!AS38="√","!","")</f>
        <v/>
      </c>
      <c r="S541" s="12"/>
      <c r="T541" s="12"/>
    </row>
    <row r="542" spans="1:20" ht="13.5" customHeight="1" x14ac:dyDescent="0.25">
      <c r="A542" s="11" t="str">
        <f>IF(额外法术!D39="","","—")</f>
        <v/>
      </c>
      <c r="B542" s="11" t="str">
        <f>IF(额外法术!D39="","",额外法术!D39)</f>
        <v/>
      </c>
      <c r="C542" s="11" t="str">
        <f>IF(额外法术!D39="","","—")</f>
        <v/>
      </c>
      <c r="D542" s="11" t="str">
        <f>IF(额外法术!D39="","","—")</f>
        <v/>
      </c>
      <c r="E542" s="11" t="str">
        <f>IF(额外法术!D39="","",CONCATENATE(额外法术!B39,"/",额外法术!L39))</f>
        <v/>
      </c>
      <c r="F542" s="11" t="str">
        <f>IF(额外法术!P39="","",额外法术!P39)</f>
        <v/>
      </c>
      <c r="G542" s="11" t="str">
        <f>IF(额外法术!I39="","",额外法术!I39)</f>
        <v/>
      </c>
      <c r="H542" s="11"/>
      <c r="I542" s="11" t="str">
        <f>IF(额外法术!AB39="","",额外法术!AB39)</f>
        <v/>
      </c>
      <c r="J542" s="11" t="str">
        <f>IF(额外法术!AE39="","",额外法术!AE39)</f>
        <v/>
      </c>
      <c r="K542" s="12">
        <v>1</v>
      </c>
      <c r="L542" s="11" t="str">
        <f t="shared" si="1"/>
        <v/>
      </c>
      <c r="M542" s="11" t="str">
        <f>IF(额外法术!D39="","",额外法术!D39)</f>
        <v/>
      </c>
      <c r="N542" s="11" t="str">
        <f>IF(额外法术!B39="","",额外法术!B39)</f>
        <v/>
      </c>
      <c r="O542" s="12" t="str">
        <f>IF(额外法术!L39="","",额外法术!L39)</f>
        <v/>
      </c>
      <c r="P542" s="12" t="str">
        <f>IF(额外法术!D39="","",CONCATENATE(额外法术!S39,额外法术!T39,额外法术!U39))</f>
        <v/>
      </c>
      <c r="Q542" s="12" t="str">
        <f>IF(额外法术!V39="","",额外法术!V39)</f>
        <v/>
      </c>
      <c r="R542" s="12" t="str">
        <f>IF(额外法术!AS39="√","!","")</f>
        <v/>
      </c>
      <c r="S542" s="12"/>
      <c r="T542" s="12"/>
    </row>
    <row r="543" spans="1:20" ht="13.5" customHeight="1" x14ac:dyDescent="0.25">
      <c r="A543" s="11" t="str">
        <f>IF(额外法术!D40="","","—")</f>
        <v/>
      </c>
      <c r="B543" s="11" t="str">
        <f>IF(额外法术!D40="","",额外法术!D40)</f>
        <v/>
      </c>
      <c r="C543" s="11" t="str">
        <f>IF(额外法术!D40="","","—")</f>
        <v/>
      </c>
      <c r="D543" s="11" t="str">
        <f>IF(额外法术!D40="","","—")</f>
        <v/>
      </c>
      <c r="E543" s="11" t="str">
        <f>IF(额外法术!D40="","",CONCATENATE(额外法术!B40,"/",额外法术!L40))</f>
        <v/>
      </c>
      <c r="F543" s="11" t="str">
        <f>IF(额外法术!P40="","",额外法术!P40)</f>
        <v/>
      </c>
      <c r="G543" s="11" t="str">
        <f>IF(额外法术!I40="","",额外法术!I40)</f>
        <v/>
      </c>
      <c r="H543" s="11"/>
      <c r="I543" s="11" t="str">
        <f>IF(额外法术!AB40="","",额外法术!AB40)</f>
        <v/>
      </c>
      <c r="J543" s="11" t="str">
        <f>IF(额外法术!AE40="","",额外法术!AE40)</f>
        <v/>
      </c>
      <c r="K543" s="12">
        <v>1</v>
      </c>
      <c r="L543" s="11" t="str">
        <f t="shared" si="1"/>
        <v/>
      </c>
      <c r="M543" s="11" t="str">
        <f>IF(额外法术!D40="","",额外法术!D40)</f>
        <v/>
      </c>
      <c r="N543" s="11" t="str">
        <f>IF(额外法术!B40="","",额外法术!B40)</f>
        <v/>
      </c>
      <c r="O543" s="12" t="str">
        <f>IF(额外法术!L40="","",额外法术!L40)</f>
        <v/>
      </c>
      <c r="P543" s="12" t="str">
        <f>IF(额外法术!D40="","",CONCATENATE(额外法术!S40,额外法术!T40,额外法术!U40))</f>
        <v/>
      </c>
      <c r="Q543" s="12" t="str">
        <f>IF(额外法术!V40="","",额外法术!V40)</f>
        <v/>
      </c>
      <c r="R543" s="12" t="str">
        <f>IF(额外法术!AS40="√","!","")</f>
        <v/>
      </c>
      <c r="S543" s="12"/>
      <c r="T543" s="12"/>
    </row>
    <row r="544" spans="1:20" ht="13.5" customHeight="1" x14ac:dyDescent="0.25">
      <c r="A544" s="11" t="str">
        <f>IF(额外法术!D41="","","—")</f>
        <v/>
      </c>
      <c r="B544" s="11" t="str">
        <f>IF(额外法术!D41="","",额外法术!D41)</f>
        <v/>
      </c>
      <c r="C544" s="11" t="str">
        <f>IF(额外法术!D41="","","—")</f>
        <v/>
      </c>
      <c r="D544" s="11" t="str">
        <f>IF(额外法术!D41="","","—")</f>
        <v/>
      </c>
      <c r="E544" s="11" t="str">
        <f>IF(额外法术!D41="","",CONCATENATE(额外法术!B41,"/",额外法术!L41))</f>
        <v/>
      </c>
      <c r="F544" s="11" t="str">
        <f>IF(额外法术!P41="","",额外法术!P41)</f>
        <v/>
      </c>
      <c r="G544" s="11" t="str">
        <f>IF(额外法术!I41="","",额外法术!I41)</f>
        <v/>
      </c>
      <c r="H544" s="11"/>
      <c r="I544" s="11" t="str">
        <f>IF(额外法术!AB41="","",额外法术!AB41)</f>
        <v/>
      </c>
      <c r="J544" s="11" t="str">
        <f>IF(额外法术!AE41="","",额外法术!AE41)</f>
        <v/>
      </c>
      <c r="K544" s="12">
        <v>1</v>
      </c>
      <c r="L544" s="11" t="str">
        <f t="shared" si="1"/>
        <v/>
      </c>
      <c r="M544" s="11" t="str">
        <f>IF(额外法术!D41="","",额外法术!D41)</f>
        <v/>
      </c>
      <c r="N544" s="11" t="str">
        <f>IF(额外法术!B41="","",额外法术!B41)</f>
        <v/>
      </c>
      <c r="O544" s="12" t="str">
        <f>IF(额外法术!L41="","",额外法术!L41)</f>
        <v/>
      </c>
      <c r="P544" s="12" t="str">
        <f>IF(额外法术!D41="","",CONCATENATE(额外法术!S41,额外法术!T41,额外法术!U41))</f>
        <v/>
      </c>
      <c r="Q544" s="12" t="str">
        <f>IF(额外法术!V41="","",额外法术!V41)</f>
        <v/>
      </c>
      <c r="R544" s="12" t="str">
        <f>IF(额外法术!AS41="√","!","")</f>
        <v/>
      </c>
      <c r="S544" s="12"/>
      <c r="T544" s="12"/>
    </row>
    <row r="545" spans="1:20" ht="13.5" customHeight="1" x14ac:dyDescent="0.25">
      <c r="A545" s="11" t="str">
        <f>IF(额外法术!D42="","","—")</f>
        <v/>
      </c>
      <c r="B545" s="11" t="str">
        <f>IF(额外法术!D42="","",额外法术!D42)</f>
        <v/>
      </c>
      <c r="C545" s="11" t="str">
        <f>IF(额外法术!D42="","","—")</f>
        <v/>
      </c>
      <c r="D545" s="11" t="str">
        <f>IF(额外法术!D42="","","—")</f>
        <v/>
      </c>
      <c r="E545" s="11" t="str">
        <f>IF(额外法术!D42="","",CONCATENATE(额外法术!B42,"/",额外法术!L42))</f>
        <v/>
      </c>
      <c r="F545" s="11" t="str">
        <f>IF(额外法术!P42="","",额外法术!P42)</f>
        <v/>
      </c>
      <c r="G545" s="11" t="str">
        <f>IF(额外法术!I42="","",额外法术!I42)</f>
        <v/>
      </c>
      <c r="H545" s="11"/>
      <c r="I545" s="11" t="str">
        <f>IF(额外法术!AB42="","",额外法术!AB42)</f>
        <v/>
      </c>
      <c r="J545" s="11" t="str">
        <f>IF(额外法术!AE42="","",额外法术!AE42)</f>
        <v/>
      </c>
      <c r="K545" s="12">
        <v>1</v>
      </c>
      <c r="L545" s="11" t="str">
        <f t="shared" si="1"/>
        <v/>
      </c>
      <c r="M545" s="11" t="str">
        <f>IF(额外法术!D42="","",额外法术!D42)</f>
        <v/>
      </c>
      <c r="N545" s="11" t="str">
        <f>IF(额外法术!B42="","",额外法术!B42)</f>
        <v/>
      </c>
      <c r="O545" s="12" t="str">
        <f>IF(额外法术!L42="","",额外法术!L42)</f>
        <v/>
      </c>
      <c r="P545" s="12" t="str">
        <f>IF(额外法术!D42="","",CONCATENATE(额外法术!S42,额外法术!T42,额外法术!U42))</f>
        <v/>
      </c>
      <c r="Q545" s="12" t="str">
        <f>IF(额外法术!V42="","",额外法术!V42)</f>
        <v/>
      </c>
      <c r="R545" s="12" t="str">
        <f>IF(额外法术!AS42="√","!","")</f>
        <v/>
      </c>
      <c r="S545" s="12"/>
      <c r="T545" s="12"/>
    </row>
    <row r="546" spans="1:20" ht="13.5" customHeight="1" x14ac:dyDescent="0.25">
      <c r="A546" s="11" t="str">
        <f>IF(额外法术!D43="","","—")</f>
        <v/>
      </c>
      <c r="B546" s="11" t="str">
        <f>IF(额外法术!D43="","",额外法术!D43)</f>
        <v/>
      </c>
      <c r="C546" s="11" t="str">
        <f>IF(额外法术!D43="","","—")</f>
        <v/>
      </c>
      <c r="D546" s="11" t="str">
        <f>IF(额外法术!D43="","","—")</f>
        <v/>
      </c>
      <c r="E546" s="11" t="str">
        <f>IF(额外法术!D43="","",CONCATENATE(额外法术!B43,"/",额外法术!L43))</f>
        <v/>
      </c>
      <c r="F546" s="11" t="str">
        <f>IF(额外法术!P43="","",额外法术!P43)</f>
        <v/>
      </c>
      <c r="G546" s="11" t="str">
        <f>IF(额外法术!I43="","",额外法术!I43)</f>
        <v/>
      </c>
      <c r="H546" s="11"/>
      <c r="I546" s="11" t="str">
        <f>IF(额外法术!AB43="","",额外法术!AB43)</f>
        <v/>
      </c>
      <c r="J546" s="11" t="str">
        <f>IF(额外法术!AE43="","",额外法术!AE43)</f>
        <v/>
      </c>
      <c r="K546" s="12">
        <v>1</v>
      </c>
      <c r="L546" s="11" t="str">
        <f t="shared" si="1"/>
        <v/>
      </c>
      <c r="M546" s="11" t="str">
        <f>IF(额外法术!D43="","",额外法术!D43)</f>
        <v/>
      </c>
      <c r="N546" s="11" t="str">
        <f>IF(额外法术!B43="","",额外法术!B43)</f>
        <v/>
      </c>
      <c r="O546" s="12" t="str">
        <f>IF(额外法术!L43="","",额外法术!L43)</f>
        <v/>
      </c>
      <c r="P546" s="12" t="str">
        <f>IF(额外法术!D43="","",CONCATENATE(额外法术!S43,额外法术!T43,额外法术!U43))</f>
        <v/>
      </c>
      <c r="Q546" s="12" t="str">
        <f>IF(额外法术!V43="","",额外法术!V43)</f>
        <v/>
      </c>
      <c r="R546" s="12" t="str">
        <f>IF(额外法术!AS43="√","!","")</f>
        <v/>
      </c>
      <c r="S546" s="12"/>
      <c r="T546" s="12"/>
    </row>
    <row r="547" spans="1:20" ht="13.5" customHeight="1" x14ac:dyDescent="0.25">
      <c r="A547" s="11" t="str">
        <f>IF(额外法术!D44="","","—")</f>
        <v/>
      </c>
      <c r="B547" s="11" t="str">
        <f>IF(额外法术!D44="","",额外法术!D44)</f>
        <v/>
      </c>
      <c r="C547" s="11" t="str">
        <f>IF(额外法术!D44="","","—")</f>
        <v/>
      </c>
      <c r="D547" s="11" t="str">
        <f>IF(额外法术!D44="","","—")</f>
        <v/>
      </c>
      <c r="E547" s="11" t="str">
        <f>IF(额外法术!D44="","",CONCATENATE(额外法术!B44,"/",额外法术!L44))</f>
        <v/>
      </c>
      <c r="F547" s="11" t="str">
        <f>IF(额外法术!P44="","",额外法术!P44)</f>
        <v/>
      </c>
      <c r="G547" s="11" t="str">
        <f>IF(额外法术!I44="","",额外法术!I44)</f>
        <v/>
      </c>
      <c r="H547" s="11"/>
      <c r="I547" s="11" t="str">
        <f>IF(额外法术!AB44="","",额外法术!AB44)</f>
        <v/>
      </c>
      <c r="J547" s="11" t="str">
        <f>IF(额外法术!AE44="","",额外法术!AE44)</f>
        <v/>
      </c>
      <c r="K547" s="12">
        <v>1</v>
      </c>
      <c r="L547" s="11" t="str">
        <f t="shared" si="1"/>
        <v/>
      </c>
      <c r="M547" s="11" t="str">
        <f>IF(额外法术!D44="","",额外法术!D44)</f>
        <v/>
      </c>
      <c r="N547" s="11" t="str">
        <f>IF(额外法术!B44="","",额外法术!B44)</f>
        <v/>
      </c>
      <c r="O547" s="12" t="str">
        <f>IF(额外法术!L44="","",额外法术!L44)</f>
        <v/>
      </c>
      <c r="P547" s="12" t="str">
        <f>IF(额外法术!D44="","",CONCATENATE(额外法术!S44,额外法术!T44,额外法术!U44))</f>
        <v/>
      </c>
      <c r="Q547" s="12" t="str">
        <f>IF(额外法术!V44="","",额外法术!V44)</f>
        <v/>
      </c>
      <c r="R547" s="12" t="str">
        <f>IF(额外法术!AS44="√","!","")</f>
        <v/>
      </c>
      <c r="S547" s="12"/>
      <c r="T547" s="12"/>
    </row>
    <row r="548" spans="1:20" ht="13.5" customHeight="1" x14ac:dyDescent="0.25">
      <c r="A548" s="11" t="str">
        <f>IF(额外法术!D45="","","—")</f>
        <v/>
      </c>
      <c r="B548" s="11" t="str">
        <f>IF(额外法术!D45="","",额外法术!D45)</f>
        <v/>
      </c>
      <c r="C548" s="11" t="str">
        <f>IF(额外法术!D45="","","—")</f>
        <v/>
      </c>
      <c r="D548" s="11" t="str">
        <f>IF(额外法术!D45="","","—")</f>
        <v/>
      </c>
      <c r="E548" s="11" t="str">
        <f>IF(额外法术!D45="","",CONCATENATE(额外法术!B45,"/",额外法术!L45))</f>
        <v/>
      </c>
      <c r="F548" s="11" t="str">
        <f>IF(额外法术!P45="","",额外法术!P45)</f>
        <v/>
      </c>
      <c r="G548" s="11" t="str">
        <f>IF(额外法术!I45="","",额外法术!I45)</f>
        <v/>
      </c>
      <c r="H548" s="11"/>
      <c r="I548" s="11" t="str">
        <f>IF(额外法术!AB45="","",额外法术!AB45)</f>
        <v/>
      </c>
      <c r="J548" s="11" t="str">
        <f>IF(额外法术!AE45="","",额外法术!AE45)</f>
        <v/>
      </c>
      <c r="K548" s="12">
        <v>1</v>
      </c>
      <c r="L548" s="11" t="str">
        <f t="shared" si="1"/>
        <v/>
      </c>
      <c r="M548" s="11" t="str">
        <f>IF(额外法术!D45="","",额外法术!D45)</f>
        <v/>
      </c>
      <c r="N548" s="11" t="str">
        <f>IF(额外法术!B45="","",额外法术!B45)</f>
        <v/>
      </c>
      <c r="O548" s="12" t="str">
        <f>IF(额外法术!L45="","",额外法术!L45)</f>
        <v/>
      </c>
      <c r="P548" s="12" t="str">
        <f>IF(额外法术!D45="","",CONCATENATE(额外法术!S45,额外法术!T45,额外法术!U45))</f>
        <v/>
      </c>
      <c r="Q548" s="12" t="str">
        <f>IF(额外法术!V45="","",额外法术!V45)</f>
        <v/>
      </c>
      <c r="R548" s="12" t="str">
        <f>IF(额外法术!AS45="√","!","")</f>
        <v/>
      </c>
      <c r="S548" s="12"/>
      <c r="T548" s="12"/>
    </row>
    <row r="549" spans="1:20" ht="13.5" customHeight="1" x14ac:dyDescent="0.25">
      <c r="A549" s="11" t="str">
        <f>IF(额外法术!D46="","","—")</f>
        <v/>
      </c>
      <c r="B549" s="11" t="str">
        <f>IF(额外法术!D46="","",额外法术!D46)</f>
        <v/>
      </c>
      <c r="C549" s="11" t="str">
        <f>IF(额外法术!D46="","","—")</f>
        <v/>
      </c>
      <c r="D549" s="11" t="str">
        <f>IF(额外法术!D46="","","—")</f>
        <v/>
      </c>
      <c r="E549" s="11" t="str">
        <f>IF(额外法术!D46="","",CONCATENATE(额外法术!B46,"/",额外法术!L46))</f>
        <v/>
      </c>
      <c r="F549" s="11" t="str">
        <f>IF(额外法术!P46="","",额外法术!P46)</f>
        <v/>
      </c>
      <c r="G549" s="11" t="str">
        <f>IF(额外法术!I46="","",额外法术!I46)</f>
        <v/>
      </c>
      <c r="H549" s="11"/>
      <c r="I549" s="11" t="str">
        <f>IF(额外法术!AB46="","",额外法术!AB46)</f>
        <v/>
      </c>
      <c r="J549" s="11" t="str">
        <f>IF(额外法术!AE46="","",额外法术!AE46)</f>
        <v/>
      </c>
      <c r="K549" s="12">
        <v>1</v>
      </c>
      <c r="L549" s="11" t="str">
        <f t="shared" si="1"/>
        <v/>
      </c>
      <c r="M549" s="11" t="str">
        <f>IF(额外法术!D46="","",额外法术!D46)</f>
        <v/>
      </c>
      <c r="N549" s="11" t="str">
        <f>IF(额外法术!B46="","",额外法术!B46)</f>
        <v/>
      </c>
      <c r="O549" s="12" t="str">
        <f>IF(额外法术!L46="","",额外法术!L46)</f>
        <v/>
      </c>
      <c r="P549" s="12" t="str">
        <f>IF(额外法术!D46="","",CONCATENATE(额外法术!S46,额外法术!T46,额外法术!U46))</f>
        <v/>
      </c>
      <c r="Q549" s="12" t="str">
        <f>IF(额外法术!V46="","",额外法术!V46)</f>
        <v/>
      </c>
      <c r="R549" s="12" t="str">
        <f>IF(额外法术!AS46="√","!","")</f>
        <v/>
      </c>
      <c r="S549" s="12"/>
      <c r="T549" s="12"/>
    </row>
    <row r="550" spans="1:20" ht="13.5" customHeight="1" x14ac:dyDescent="0.25">
      <c r="A550" s="11" t="str">
        <f>IF(额外法术!D47="","","—")</f>
        <v/>
      </c>
      <c r="B550" s="11" t="str">
        <f>IF(额外法术!D47="","",额外法术!D47)</f>
        <v/>
      </c>
      <c r="C550" s="11" t="str">
        <f>IF(额外法术!D47="","","—")</f>
        <v/>
      </c>
      <c r="D550" s="11" t="str">
        <f>IF(额外法术!D47="","","—")</f>
        <v/>
      </c>
      <c r="E550" s="11" t="str">
        <f>IF(额外法术!D47="","",CONCATENATE(额外法术!B47,"/",额外法术!L47))</f>
        <v/>
      </c>
      <c r="F550" s="11" t="str">
        <f>IF(额外法术!P47="","",额外法术!P47)</f>
        <v/>
      </c>
      <c r="G550" s="11" t="str">
        <f>IF(额外法术!I47="","",额外法术!I47)</f>
        <v/>
      </c>
      <c r="H550" s="11"/>
      <c r="I550" s="11" t="str">
        <f>IF(额外法术!AB47="","",额外法术!AB47)</f>
        <v/>
      </c>
      <c r="J550" s="11" t="str">
        <f>IF(额外法术!AE47="","",额外法术!AE47)</f>
        <v/>
      </c>
      <c r="K550" s="12">
        <v>1</v>
      </c>
      <c r="L550" s="11" t="str">
        <f t="shared" si="1"/>
        <v/>
      </c>
      <c r="M550" s="11" t="str">
        <f>IF(额外法术!D47="","",额外法术!D47)</f>
        <v/>
      </c>
      <c r="N550" s="11" t="str">
        <f>IF(额外法术!B47="","",额外法术!B47)</f>
        <v/>
      </c>
      <c r="O550" s="12" t="str">
        <f>IF(额外法术!L47="","",额外法术!L47)</f>
        <v/>
      </c>
      <c r="P550" s="12" t="str">
        <f>IF(额外法术!D47="","",CONCATENATE(额外法术!S47,额外法术!T47,额外法术!U47))</f>
        <v/>
      </c>
      <c r="Q550" s="12" t="str">
        <f>IF(额外法术!V47="","",额外法术!V47)</f>
        <v/>
      </c>
      <c r="R550" s="12" t="str">
        <f>IF(额外法术!AS47="√","!","")</f>
        <v/>
      </c>
      <c r="S550" s="12"/>
      <c r="T550" s="12"/>
    </row>
    <row r="551" spans="1:20" ht="13.5" customHeight="1" x14ac:dyDescent="0.25">
      <c r="A551" s="11" t="str">
        <f>IF(额外法术!D48="","","—")</f>
        <v/>
      </c>
      <c r="B551" s="11" t="str">
        <f>IF(额外法术!D48="","",额外法术!D48)</f>
        <v/>
      </c>
      <c r="C551" s="11" t="str">
        <f>IF(额外法术!D48="","","—")</f>
        <v/>
      </c>
      <c r="D551" s="11" t="str">
        <f>IF(额外法术!D48="","","—")</f>
        <v/>
      </c>
      <c r="E551" s="11" t="str">
        <f>IF(额外法术!D48="","",CONCATENATE(额外法术!B48,"/",额外法术!L48))</f>
        <v/>
      </c>
      <c r="F551" s="11" t="str">
        <f>IF(额外法术!P48="","",额外法术!P48)</f>
        <v/>
      </c>
      <c r="G551" s="11" t="str">
        <f>IF(额外法术!I48="","",额外法术!I48)</f>
        <v/>
      </c>
      <c r="H551" s="11"/>
      <c r="I551" s="11" t="str">
        <f>IF(额外法术!AB48="","",额外法术!AB48)</f>
        <v/>
      </c>
      <c r="J551" s="11" t="str">
        <f>IF(额外法术!AE48="","",额外法术!AE48)</f>
        <v/>
      </c>
      <c r="K551" s="12">
        <v>1</v>
      </c>
      <c r="L551" s="11" t="str">
        <f t="shared" si="1"/>
        <v/>
      </c>
      <c r="M551" s="11" t="str">
        <f>IF(额外法术!D48="","",额外法术!D48)</f>
        <v/>
      </c>
      <c r="N551" s="11" t="str">
        <f>IF(额外法术!B48="","",额外法术!B48)</f>
        <v/>
      </c>
      <c r="O551" s="12" t="str">
        <f>IF(额外法术!L48="","",额外法术!L48)</f>
        <v/>
      </c>
      <c r="P551" s="12" t="str">
        <f>IF(额外法术!D48="","",CONCATENATE(额外法术!S48,额外法术!T48,额外法术!U48))</f>
        <v/>
      </c>
      <c r="Q551" s="12" t="str">
        <f>IF(额外法术!V48="","",额外法术!V48)</f>
        <v/>
      </c>
      <c r="R551" s="12" t="str">
        <f>IF(额外法术!AS48="√","!","")</f>
        <v/>
      </c>
      <c r="S551" s="12"/>
      <c r="T551" s="12"/>
    </row>
    <row r="552" spans="1:20" ht="13.5" customHeight="1" x14ac:dyDescent="0.25">
      <c r="A552" s="11" t="str">
        <f>IF(额外法术!D49="","","—")</f>
        <v/>
      </c>
      <c r="B552" s="11" t="str">
        <f>IF(额外法术!D49="","",额外法术!D49)</f>
        <v/>
      </c>
      <c r="C552" s="11" t="str">
        <f>IF(额外法术!D49="","","—")</f>
        <v/>
      </c>
      <c r="D552" s="11" t="str">
        <f>IF(额外法术!D49="","","—")</f>
        <v/>
      </c>
      <c r="E552" s="11" t="str">
        <f>IF(额外法术!D49="","",CONCATENATE(额外法术!B49,"/",额外法术!L49))</f>
        <v/>
      </c>
      <c r="F552" s="11" t="str">
        <f>IF(额外法术!P49="","",额外法术!P49)</f>
        <v/>
      </c>
      <c r="G552" s="11" t="str">
        <f>IF(额外法术!I49="","",额外法术!I49)</f>
        <v/>
      </c>
      <c r="H552" s="11"/>
      <c r="I552" s="11" t="str">
        <f>IF(额外法术!AB49="","",额外法术!AB49)</f>
        <v/>
      </c>
      <c r="J552" s="11" t="str">
        <f>IF(额外法术!AE49="","",额外法术!AE49)</f>
        <v/>
      </c>
      <c r="K552" s="12">
        <v>1</v>
      </c>
      <c r="L552" s="11" t="str">
        <f t="shared" si="1"/>
        <v/>
      </c>
      <c r="M552" s="11" t="str">
        <f>IF(额外法术!D49="","",额外法术!D49)</f>
        <v/>
      </c>
      <c r="N552" s="11" t="str">
        <f>IF(额外法术!B49="","",额外法术!B49)</f>
        <v/>
      </c>
      <c r="O552" s="12" t="str">
        <f>IF(额外法术!L49="","",额外法术!L49)</f>
        <v/>
      </c>
      <c r="P552" s="12" t="str">
        <f>IF(额外法术!D49="","",CONCATENATE(额外法术!S49,额外法术!T49,额外法术!U49))</f>
        <v/>
      </c>
      <c r="Q552" s="12" t="str">
        <f>IF(额外法术!V49="","",额外法术!V49)</f>
        <v/>
      </c>
      <c r="R552" s="12" t="str">
        <f>IF(额外法术!AS49="√","!","")</f>
        <v/>
      </c>
      <c r="S552" s="12"/>
      <c r="T552" s="12"/>
    </row>
    <row r="553" spans="1:20" ht="13.5" customHeight="1" x14ac:dyDescent="0.25">
      <c r="A553" s="11" t="str">
        <f>IF(额外法术!D50="","","—")</f>
        <v/>
      </c>
      <c r="B553" s="11" t="str">
        <f>IF(额外法术!D50="","",额外法术!D50)</f>
        <v/>
      </c>
      <c r="C553" s="11" t="str">
        <f>IF(额外法术!D50="","","—")</f>
        <v/>
      </c>
      <c r="D553" s="11" t="str">
        <f>IF(额外法术!D50="","","—")</f>
        <v/>
      </c>
      <c r="E553" s="11" t="str">
        <f>IF(额外法术!D50="","",CONCATENATE(额外法术!B50,"/",额外法术!L50))</f>
        <v/>
      </c>
      <c r="F553" s="11" t="str">
        <f>IF(额外法术!P50="","",额外法术!P50)</f>
        <v/>
      </c>
      <c r="G553" s="11" t="str">
        <f>IF(额外法术!I50="","",额外法术!I50)</f>
        <v/>
      </c>
      <c r="H553" s="11"/>
      <c r="I553" s="11" t="str">
        <f>IF(额外法术!AB50="","",额外法术!AB50)</f>
        <v/>
      </c>
      <c r="J553" s="11" t="str">
        <f>IF(额外法术!AE50="","",额外法术!AE50)</f>
        <v/>
      </c>
      <c r="K553" s="12">
        <v>1</v>
      </c>
      <c r="L553" s="11" t="str">
        <f t="shared" si="1"/>
        <v/>
      </c>
      <c r="M553" s="11" t="str">
        <f>IF(额外法术!D50="","",额外法术!D50)</f>
        <v/>
      </c>
      <c r="N553" s="11" t="str">
        <f>IF(额外法术!B50="","",额外法术!B50)</f>
        <v/>
      </c>
      <c r="O553" s="12" t="str">
        <f>IF(额外法术!L50="","",额外法术!L50)</f>
        <v/>
      </c>
      <c r="P553" s="12" t="str">
        <f>IF(额外法术!D50="","",CONCATENATE(额外法术!S50,额外法术!T50,额外法术!U50))</f>
        <v/>
      </c>
      <c r="Q553" s="12" t="str">
        <f>IF(额外法术!V50="","",额外法术!V50)</f>
        <v/>
      </c>
      <c r="R553" s="12" t="str">
        <f>IF(额外法术!AS50="√","!","")</f>
        <v/>
      </c>
      <c r="S553" s="12"/>
      <c r="T553" s="12"/>
    </row>
    <row r="554" spans="1:20" ht="13.5" customHeight="1" x14ac:dyDescent="0.25">
      <c r="A554" s="11" t="str">
        <f>IF(额外法术!D51="","","—")</f>
        <v/>
      </c>
      <c r="B554" s="11" t="str">
        <f>IF(额外法术!D51="","",额外法术!D51)</f>
        <v/>
      </c>
      <c r="C554" s="11" t="str">
        <f>IF(额外法术!D51="","","—")</f>
        <v/>
      </c>
      <c r="D554" s="11" t="str">
        <f>IF(额外法术!D51="","","—")</f>
        <v/>
      </c>
      <c r="E554" s="11" t="str">
        <f>IF(额外法术!D51="","",CONCATENATE(额外法术!B51,"/",额外法术!L51))</f>
        <v/>
      </c>
      <c r="F554" s="11" t="str">
        <f>IF(额外法术!P51="","",额外法术!P51)</f>
        <v/>
      </c>
      <c r="G554" s="11" t="str">
        <f>IF(额外法术!I51="","",额外法术!I51)</f>
        <v/>
      </c>
      <c r="H554" s="11"/>
      <c r="I554" s="11" t="str">
        <f>IF(额外法术!AB51="","",额外法术!AB51)</f>
        <v/>
      </c>
      <c r="J554" s="11" t="str">
        <f>IF(额外法术!AE51="","",额外法术!AE51)</f>
        <v/>
      </c>
      <c r="K554" s="12">
        <v>1</v>
      </c>
      <c r="L554" s="11" t="str">
        <f t="shared" si="1"/>
        <v/>
      </c>
      <c r="M554" s="11" t="str">
        <f>IF(额外法术!D51="","",额外法术!D51)</f>
        <v/>
      </c>
      <c r="N554" s="11" t="str">
        <f>IF(额外法术!B51="","",额外法术!B51)</f>
        <v/>
      </c>
      <c r="O554" s="12" t="str">
        <f>IF(额外法术!L51="","",额外法术!L51)</f>
        <v/>
      </c>
      <c r="P554" s="12" t="str">
        <f>IF(额外法术!D51="","",CONCATENATE(额外法术!S51,额外法术!T51,额外法术!U51))</f>
        <v/>
      </c>
      <c r="Q554" s="12" t="str">
        <f>IF(额外法术!V51="","",额外法术!V51)</f>
        <v/>
      </c>
      <c r="R554" s="12" t="str">
        <f>IF(额外法术!AS51="√","!","")</f>
        <v/>
      </c>
      <c r="S554" s="12"/>
      <c r="T554" s="12"/>
    </row>
    <row r="555" spans="1:20" ht="13.5" customHeight="1" x14ac:dyDescent="0.25">
      <c r="A555" s="11" t="str">
        <f>IF(额外法术!D52="","","—")</f>
        <v/>
      </c>
      <c r="B555" s="11" t="str">
        <f>IF(额外法术!D52="","",额外法术!D52)</f>
        <v/>
      </c>
      <c r="C555" s="11" t="str">
        <f>IF(额外法术!D52="","","—")</f>
        <v/>
      </c>
      <c r="D555" s="11" t="str">
        <f>IF(额外法术!D52="","","—")</f>
        <v/>
      </c>
      <c r="E555" s="11" t="str">
        <f>IF(额外法术!D52="","",CONCATENATE(额外法术!B52,"/",额外法术!L52))</f>
        <v/>
      </c>
      <c r="F555" s="11" t="str">
        <f>IF(额外法术!P52="","",额外法术!P52)</f>
        <v/>
      </c>
      <c r="G555" s="11" t="str">
        <f>IF(额外法术!I52="","",额外法术!I52)</f>
        <v/>
      </c>
      <c r="H555" s="11"/>
      <c r="I555" s="11" t="str">
        <f>IF(额外法术!AB52="","",额外法术!AB52)</f>
        <v/>
      </c>
      <c r="J555" s="11" t="str">
        <f>IF(额外法术!AE52="","",额外法术!AE52)</f>
        <v/>
      </c>
      <c r="K555" s="12">
        <v>1</v>
      </c>
      <c r="L555" s="11" t="str">
        <f t="shared" si="1"/>
        <v/>
      </c>
      <c r="M555" s="11" t="str">
        <f>IF(额外法术!D52="","",额外法术!D52)</f>
        <v/>
      </c>
      <c r="N555" s="11" t="str">
        <f>IF(额外法术!B52="","",额外法术!B52)</f>
        <v/>
      </c>
      <c r="O555" s="12" t="str">
        <f>IF(额外法术!L52="","",额外法术!L52)</f>
        <v/>
      </c>
      <c r="P555" s="12" t="str">
        <f>IF(额外法术!D52="","",CONCATENATE(额外法术!S52,额外法术!T52,额外法术!U52))</f>
        <v/>
      </c>
      <c r="Q555" s="12" t="str">
        <f>IF(额外法术!V52="","",额外法术!V52)</f>
        <v/>
      </c>
      <c r="R555" s="12" t="str">
        <f>IF(额外法术!AS52="√","!","")</f>
        <v/>
      </c>
      <c r="S555" s="12"/>
      <c r="T555" s="12"/>
    </row>
    <row r="556" spans="1:20" ht="13.5" customHeight="1" x14ac:dyDescent="0.25">
      <c r="A556" s="11" t="str">
        <f>IF(额外法术!D53="","","—")</f>
        <v/>
      </c>
      <c r="B556" s="11" t="str">
        <f>IF(额外法术!D53="","",额外法术!D53)</f>
        <v/>
      </c>
      <c r="C556" s="11" t="str">
        <f>IF(额外法术!D53="","","—")</f>
        <v/>
      </c>
      <c r="D556" s="11" t="str">
        <f>IF(额外法术!D53="","","—")</f>
        <v/>
      </c>
      <c r="E556" s="11" t="str">
        <f>IF(额外法术!D53="","",CONCATENATE(额外法术!B53,"/",额外法术!L53))</f>
        <v/>
      </c>
      <c r="F556" s="11" t="str">
        <f>IF(额外法术!P53="","",额外法术!P53)</f>
        <v/>
      </c>
      <c r="G556" s="11" t="str">
        <f>IF(额外法术!I53="","",额外法术!I53)</f>
        <v/>
      </c>
      <c r="H556" s="11"/>
      <c r="I556" s="11" t="str">
        <f>IF(额外法术!AB53="","",额外法术!AB53)</f>
        <v/>
      </c>
      <c r="J556" s="11" t="str">
        <f>IF(额外法术!AE53="","",额外法术!AE53)</f>
        <v/>
      </c>
      <c r="K556" s="12">
        <v>1</v>
      </c>
      <c r="L556" s="11" t="str">
        <f t="shared" si="1"/>
        <v/>
      </c>
      <c r="M556" s="11" t="str">
        <f>IF(额外法术!D53="","",额外法术!D53)</f>
        <v/>
      </c>
      <c r="N556" s="11" t="str">
        <f>IF(额外法术!B53="","",额外法术!B53)</f>
        <v/>
      </c>
      <c r="O556" s="12" t="str">
        <f>IF(额外法术!L53="","",额外法术!L53)</f>
        <v/>
      </c>
      <c r="P556" s="12" t="str">
        <f>IF(额外法术!D53="","",CONCATENATE(额外法术!S53,额外法术!T53,额外法术!U53))</f>
        <v/>
      </c>
      <c r="Q556" s="12" t="str">
        <f>IF(额外法术!V53="","",额外法术!V53)</f>
        <v/>
      </c>
      <c r="R556" s="12" t="str">
        <f>IF(额外法术!AS53="√","!","")</f>
        <v/>
      </c>
      <c r="S556" s="12"/>
      <c r="T556" s="12"/>
    </row>
    <row r="557" spans="1:20" ht="13.5" customHeight="1" x14ac:dyDescent="0.25">
      <c r="A557" s="11" t="str">
        <f>IF(额外法术!D54="","","—")</f>
        <v/>
      </c>
      <c r="B557" s="11" t="str">
        <f>IF(额外法术!D54="","",额外法术!D54)</f>
        <v/>
      </c>
      <c r="C557" s="11" t="str">
        <f>IF(额外法术!D54="","","—")</f>
        <v/>
      </c>
      <c r="D557" s="11" t="str">
        <f>IF(额外法术!D54="","","—")</f>
        <v/>
      </c>
      <c r="E557" s="11" t="str">
        <f>IF(额外法术!D54="","",CONCATENATE(额外法术!B54,"/",额外法术!L54))</f>
        <v/>
      </c>
      <c r="F557" s="11" t="str">
        <f>IF(额外法术!P54="","",额外法术!P54)</f>
        <v/>
      </c>
      <c r="G557" s="11" t="str">
        <f>IF(额外法术!I54="","",额外法术!I54)</f>
        <v/>
      </c>
      <c r="H557" s="11"/>
      <c r="I557" s="11" t="str">
        <f>IF(额外法术!AB54="","",额外法术!AB54)</f>
        <v/>
      </c>
      <c r="J557" s="11" t="str">
        <f>IF(额外法术!AE54="","",额外法术!AE54)</f>
        <v/>
      </c>
      <c r="K557" s="12">
        <v>1</v>
      </c>
      <c r="L557" s="11" t="str">
        <f t="shared" si="1"/>
        <v/>
      </c>
      <c r="M557" s="11" t="str">
        <f>IF(额外法术!D54="","",额外法术!D54)</f>
        <v/>
      </c>
      <c r="N557" s="11" t="str">
        <f>IF(额外法术!B54="","",额外法术!B54)</f>
        <v/>
      </c>
      <c r="O557" s="12" t="str">
        <f>IF(额外法术!L54="","",额外法术!L54)</f>
        <v/>
      </c>
      <c r="P557" s="12" t="str">
        <f>IF(额外法术!D54="","",CONCATENATE(额外法术!S54,额外法术!T54,额外法术!U54))</f>
        <v/>
      </c>
      <c r="Q557" s="12" t="str">
        <f>IF(额外法术!V54="","",额外法术!V54)</f>
        <v/>
      </c>
      <c r="R557" s="12" t="str">
        <f>IF(额外法术!AS54="√","!","")</f>
        <v/>
      </c>
      <c r="S557" s="12"/>
      <c r="T557" s="12"/>
    </row>
  </sheetData>
  <sheetProtection selectLockedCells="1" selectUnlockedCells="1"/>
  <autoFilter ref="A2:R557" xr:uid="{00000000-0009-0000-0000-00000F000000}"/>
  <phoneticPr fontId="103" type="noConversion"/>
  <pageMargins left="0.69930555555555596" right="0.69930555555555596" top="0.75" bottom="0.75" header="0.3" footer="0.3"/>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338"/>
  <sheetViews>
    <sheetView workbookViewId="0">
      <selection activeCell="J29" sqref="J29"/>
    </sheetView>
  </sheetViews>
  <sheetFormatPr defaultColWidth="9" defaultRowHeight="14" x14ac:dyDescent="0.25"/>
  <cols>
    <col min="1" max="2" width="9" style="5"/>
    <col min="3" max="3" width="12.7265625" style="5" customWidth="1"/>
    <col min="4" max="4" width="9" style="6"/>
    <col min="5" max="12" width="9" style="5"/>
    <col min="13" max="13" width="12.7265625" style="5" customWidth="1"/>
    <col min="14" max="14" width="9" style="6"/>
    <col min="15" max="22" width="9" style="5"/>
    <col min="23" max="23" width="12.7265625" style="5" customWidth="1"/>
    <col min="24" max="24" width="9" style="6"/>
    <col min="25" max="32" width="9" style="5"/>
    <col min="33" max="33" width="12.7265625" style="5" customWidth="1"/>
    <col min="34" max="34" width="9" style="6"/>
    <col min="35" max="42" width="9" style="5"/>
    <col min="43" max="43" width="12.7265625" style="5" customWidth="1"/>
    <col min="44" max="52" width="9" style="5"/>
    <col min="53" max="53" width="12.7265625" style="5" customWidth="1"/>
    <col min="54" max="62" width="9" style="5"/>
    <col min="63" max="63" width="12.7265625" style="5" customWidth="1"/>
    <col min="64" max="64" width="9" style="6"/>
    <col min="65" max="72" width="9" style="5"/>
    <col min="73" max="73" width="12.7265625" style="5" customWidth="1"/>
    <col min="74" max="74" width="9" style="6"/>
    <col min="75" max="16384" width="9" style="5"/>
  </cols>
  <sheetData>
    <row r="1" spans="1:79" x14ac:dyDescent="0.25">
      <c r="A1" s="7" t="s">
        <v>459</v>
      </c>
      <c r="B1" s="7">
        <f>IF(法术查询!N4="戏法",0,IF(法术查询!N4="1环",1,IF(法术查询!N4="2环",2,IF(法术查询!N4="3环",3,IF(法术查询!N4="4环",4,IF(法术查询!N4="5环",5,IF(法术查询!N4="6环",6,IF(法术查询!N4="7环",7,IF(法术查询!N4="8环",8,9)))))))))</f>
        <v>0</v>
      </c>
      <c r="C1" s="7" t="s">
        <v>3787</v>
      </c>
      <c r="D1" s="8">
        <v>1</v>
      </c>
      <c r="F1" s="7" t="s">
        <v>459</v>
      </c>
      <c r="G1" s="7">
        <v>1</v>
      </c>
      <c r="K1" s="7" t="s">
        <v>435</v>
      </c>
      <c r="L1" s="7"/>
      <c r="M1" s="7" t="s">
        <v>3787</v>
      </c>
      <c r="N1" s="8">
        <v>1</v>
      </c>
      <c r="P1" s="7" t="str">
        <f>K1</f>
        <v>术士</v>
      </c>
      <c r="Q1" s="7">
        <v>1</v>
      </c>
      <c r="U1" s="7" t="s">
        <v>490</v>
      </c>
      <c r="V1" s="7"/>
      <c r="W1" s="7" t="s">
        <v>3787</v>
      </c>
      <c r="X1" s="8">
        <v>1</v>
      </c>
      <c r="Z1" s="7" t="str">
        <f>U1</f>
        <v>邪术师</v>
      </c>
      <c r="AA1" s="7">
        <v>1</v>
      </c>
      <c r="AE1" s="7" t="s">
        <v>357</v>
      </c>
      <c r="AF1" s="7"/>
      <c r="AG1" s="7" t="s">
        <v>3787</v>
      </c>
      <c r="AH1" s="8">
        <v>1</v>
      </c>
      <c r="AJ1" s="7" t="str">
        <f>AE1</f>
        <v>牧师</v>
      </c>
      <c r="AK1" s="7">
        <v>1</v>
      </c>
      <c r="AO1" s="7" t="s">
        <v>378</v>
      </c>
      <c r="AP1" s="7"/>
      <c r="AQ1" s="7" t="s">
        <v>3787</v>
      </c>
      <c r="AR1" s="7">
        <v>1</v>
      </c>
      <c r="AT1" s="7" t="str">
        <f>AO1</f>
        <v>圣武士</v>
      </c>
      <c r="AU1" s="7">
        <v>1</v>
      </c>
      <c r="AY1" s="7" t="s">
        <v>469</v>
      </c>
      <c r="AZ1" s="7"/>
      <c r="BA1" s="7" t="s">
        <v>3787</v>
      </c>
      <c r="BB1" s="7">
        <v>1</v>
      </c>
      <c r="BD1" s="7" t="str">
        <f>AY1</f>
        <v>游侠</v>
      </c>
      <c r="BE1" s="7">
        <v>1</v>
      </c>
      <c r="BI1" s="7" t="s">
        <v>405</v>
      </c>
      <c r="BJ1" s="7"/>
      <c r="BK1" s="7" t="s">
        <v>3787</v>
      </c>
      <c r="BL1" s="8">
        <v>1</v>
      </c>
      <c r="BN1" s="7" t="str">
        <f>BI1</f>
        <v>德鲁伊</v>
      </c>
      <c r="BO1" s="7">
        <v>1</v>
      </c>
      <c r="BS1" s="7" t="s">
        <v>3099</v>
      </c>
      <c r="BT1" s="7"/>
      <c r="BU1" s="7" t="s">
        <v>3787</v>
      </c>
      <c r="BV1" s="8">
        <v>1</v>
      </c>
      <c r="BX1" s="7" t="str">
        <f>BS1</f>
        <v>诗人</v>
      </c>
      <c r="BY1" s="7">
        <v>1</v>
      </c>
    </row>
    <row r="2" spans="1:79" x14ac:dyDescent="0.25">
      <c r="A2" s="7" t="s">
        <v>5463</v>
      </c>
      <c r="B2" s="7" t="s">
        <v>3100</v>
      </c>
      <c r="C2" s="7" t="s">
        <v>210</v>
      </c>
      <c r="D2" s="8">
        <v>0</v>
      </c>
      <c r="F2" s="7" t="str">
        <f t="shared" ref="F2:F65" si="0">IF(G2="","",A2)</f>
        <v>Acid Splash</v>
      </c>
      <c r="G2" s="7" t="str">
        <f>IF(AND(VLOOKUP(C2,法术查询!$C$8:$E$15,3,FALSE)="启用",$B$1=D2),B2,"")</f>
        <v>酸液飞溅</v>
      </c>
      <c r="H2" s="5" t="str">
        <f t="array" ref="H2">INDEX(F:F,SMALL(IF($F$1:$F$500&lt;&gt;"",ROW($1:$500),1000),ROW(F2)))&amp;""</f>
        <v>Acid Splash</v>
      </c>
      <c r="I2" s="5" t="str">
        <f t="array" ref="I2">INDEX(G:G,SMALL(IF($F$1:$F$500&lt;&gt;"",ROW($1:$500),1000),ROW(G2)))&amp;""</f>
        <v>酸液飞溅</v>
      </c>
      <c r="K2" s="7" t="s">
        <v>5463</v>
      </c>
      <c r="L2" s="7" t="s">
        <v>3100</v>
      </c>
      <c r="M2" s="7" t="s">
        <v>210</v>
      </c>
      <c r="N2" s="8">
        <v>0</v>
      </c>
      <c r="P2" s="7" t="str">
        <f t="shared" ref="P2:P65" si="1">IF(Q2="","",K2)</f>
        <v>Acid Splash</v>
      </c>
      <c r="Q2" s="7" t="str">
        <f>IF(AND(VLOOKUP(M2,法术查询!$C$8:$E$15,3,FALSE)="启用",$B$1=N2),L2,"")</f>
        <v>酸液飞溅</v>
      </c>
      <c r="R2" s="5" t="str">
        <f t="array" ref="R2">INDEX(P:P,SMALL(IF(P$1:P$500&lt;&gt;"",ROW($1:$500),1000),ROW(P2)))&amp;""</f>
        <v>Acid Splash</v>
      </c>
      <c r="S2" s="5" t="str">
        <f t="array" ref="S2">INDEX(Q:Q,SMALL(IF(Q$1:Q$500&lt;&gt;"",ROW($1:$500),1000),ROW(Q2)))&amp;""</f>
        <v>酸液飞溅</v>
      </c>
      <c r="U2" s="7" t="s">
        <v>5465</v>
      </c>
      <c r="V2" s="7" t="s">
        <v>3103</v>
      </c>
      <c r="W2" s="7" t="s">
        <v>210</v>
      </c>
      <c r="X2" s="8">
        <v>0</v>
      </c>
      <c r="Z2" s="7" t="str">
        <f t="shared" ref="Z2:Z65" si="2">IF(AA2="","",U2)</f>
        <v>Mage Hand</v>
      </c>
      <c r="AA2" s="7" t="str">
        <f>IF(AND(VLOOKUP(W2,法术查询!$C$8:$E$15,3,FALSE)="启用",$B$1=X2),V2,"")</f>
        <v>法师之手</v>
      </c>
      <c r="AB2" s="5" t="str">
        <f t="array" ref="AB2">INDEX(Z:Z,SMALL(IF(Z$1:Z$500&lt;&gt;"",ROW($1:$500),1000),ROW(Z2)))&amp;""</f>
        <v>Mage Hand</v>
      </c>
      <c r="AC2" s="5" t="str">
        <f t="array" ref="AC2">INDEX(AA:AA,SMALL(IF(AA$1:AA$500&lt;&gt;"",ROW($1:$500),1000),ROW(AA2)))&amp;""</f>
        <v>法师之手</v>
      </c>
      <c r="AE2" s="7" t="s">
        <v>5452</v>
      </c>
      <c r="AF2" s="7" t="s">
        <v>3101</v>
      </c>
      <c r="AG2" s="7" t="s">
        <v>210</v>
      </c>
      <c r="AH2" s="8">
        <v>0</v>
      </c>
      <c r="AJ2" s="7" t="str">
        <f t="shared" ref="AJ2:AJ65" si="3">IF(AK2="","",AE2)</f>
        <v>Guidance</v>
      </c>
      <c r="AK2" s="7" t="str">
        <f>IF(AND(VLOOKUP(AG2,法术查询!$C$8:$E$15,3,FALSE)="启用",$B$1=AH2),AF2,"")</f>
        <v>神导术</v>
      </c>
      <c r="AL2" s="5" t="str">
        <f t="array" ref="AL2">INDEX(AJ:AJ,SMALL(IF(AJ$1:AJ$500&lt;&gt;"",ROW($1:$500),1000),ROW(AJ2)))&amp;""</f>
        <v>Guidance</v>
      </c>
      <c r="AM2" s="5" t="str">
        <f t="array" ref="AM2">INDEX(AK:AK,SMALL(IF(AK$1:AK$500&lt;&gt;"",ROW($1:$500),1000),ROW(AK2)))&amp;""</f>
        <v>神导术</v>
      </c>
      <c r="AO2" s="7" t="s">
        <v>3951</v>
      </c>
      <c r="AP2" s="7" t="s">
        <v>3105</v>
      </c>
      <c r="AQ2" s="7" t="s">
        <v>210</v>
      </c>
      <c r="AR2" s="7">
        <v>1</v>
      </c>
      <c r="AT2" s="7" t="str">
        <f t="shared" ref="AT2:AT49" si="4">IF(AU2="","",AO2)</f>
        <v/>
      </c>
      <c r="AU2" s="7" t="str">
        <f>IF(AND(VLOOKUP(AQ2,法术查询!$C$8:$E$15,3,FALSE)="启用",$B$1=AR2),AP2,"")</f>
        <v/>
      </c>
      <c r="AV2" s="5" t="str">
        <f t="array" ref="AV2">INDEX(AT:AT,SMALL(IF(AT$1:AT$500&lt;&gt;"",ROW($1:$500),1000),ROW(AT2)))&amp;""</f>
        <v/>
      </c>
      <c r="AW2" s="5" t="str">
        <f t="array" ref="AW2">INDEX(AU:AU,SMALL(IF(AU$1:AU$500&lt;&gt;"",ROW($1:$500),1000),ROW(AU2)))&amp;""</f>
        <v/>
      </c>
      <c r="AY2" s="7" t="s">
        <v>3852</v>
      </c>
      <c r="AZ2" s="7" t="s">
        <v>3104</v>
      </c>
      <c r="BA2" s="7" t="s">
        <v>210</v>
      </c>
      <c r="BB2" s="7">
        <v>1</v>
      </c>
      <c r="BD2" s="7" t="str">
        <f t="shared" ref="BD2:BD59" si="5">IF(BE2="","",AY2)</f>
        <v/>
      </c>
      <c r="BE2" s="7" t="str">
        <f>IF(AND(VLOOKUP(BA2,法术查询!$C$8:$E$15,3,FALSE)="启用",$B$1=BB2),AZ2,"")</f>
        <v/>
      </c>
      <c r="BF2" s="5" t="str">
        <f t="array" ref="BF2">INDEX(BD:BD,SMALL(IF(BD$1:BD$500&lt;&gt;"",ROW($1:$500),1000),ROW(BD2)))&amp;""</f>
        <v/>
      </c>
      <c r="BG2" s="5" t="str">
        <f t="array" ref="BG2">INDEX(BE:BE,SMALL(IF(BE$1:BE$500&lt;&gt;"",ROW($1:$500),1000),ROW(BE2)))&amp;""</f>
        <v/>
      </c>
      <c r="BI2" s="7" t="s">
        <v>5454</v>
      </c>
      <c r="BJ2" s="7" t="s">
        <v>3102</v>
      </c>
      <c r="BK2" s="7" t="s">
        <v>372</v>
      </c>
      <c r="BL2" s="8">
        <v>0</v>
      </c>
      <c r="BN2" s="7" t="str">
        <f t="shared" ref="BN2:BN65" si="6">IF(BO2="","",BI2)</f>
        <v/>
      </c>
      <c r="BO2" s="7" t="str">
        <f>IF(AND(VLOOKUP(BK2,法术查询!$C$8:$E$15,3,FALSE)="启用",$B$1=BL2),BJ2,"")</f>
        <v/>
      </c>
      <c r="BP2" s="5" t="str">
        <f t="array" ref="BP2">INDEX(BN:BN,SMALL(IF(BN$1:BN$500&lt;&gt;"",ROW($1:$500),1000),ROW(BN2)))&amp;""</f>
        <v>Produce Flame</v>
      </c>
      <c r="BQ2" s="5" t="str">
        <f t="array" ref="BQ2">INDEX(BO:BO,SMALL(IF(BO$1:BO$500&lt;&gt;"",ROW($1:$500),1000),ROW(BO2)))&amp;""</f>
        <v>燃火术</v>
      </c>
      <c r="BS2" s="7" t="s">
        <v>5465</v>
      </c>
      <c r="BT2" s="7" t="s">
        <v>3103</v>
      </c>
      <c r="BU2" s="7" t="s">
        <v>210</v>
      </c>
      <c r="BV2" s="8">
        <v>0</v>
      </c>
      <c r="BX2" s="7" t="str">
        <f t="shared" ref="BX2:BX65" si="7">IF(BY2="","",BS2)</f>
        <v>Mage Hand</v>
      </c>
      <c r="BY2" s="7" t="str">
        <f>IF(AND(VLOOKUP(BU2,法术查询!$C$8:$E$15,3,FALSE)="启用",$B$1=BV2),BT2,"")</f>
        <v>法师之手</v>
      </c>
      <c r="BZ2" s="5" t="str">
        <f t="array" ref="BZ2">INDEX(BX:BX,SMALL(IF(BX$1:BX$500&lt;&gt;"",ROW($1:$500),1000),ROW(BX2)))&amp;""</f>
        <v>Mage Hand</v>
      </c>
      <c r="CA2" s="5" t="str">
        <f t="array" ref="CA2">INDEX(BY:BY,SMALL(IF(BY$1:BY$500&lt;&gt;"",ROW($1:$500),1000),ROW(BY2)))&amp;""</f>
        <v>法师之手</v>
      </c>
    </row>
    <row r="3" spans="1:79" x14ac:dyDescent="0.25">
      <c r="A3" s="7" t="s">
        <v>5465</v>
      </c>
      <c r="B3" s="7" t="s">
        <v>3103</v>
      </c>
      <c r="C3" s="7" t="s">
        <v>210</v>
      </c>
      <c r="D3" s="8">
        <v>0</v>
      </c>
      <c r="F3" s="7" t="str">
        <f t="shared" si="0"/>
        <v>Mage Hand</v>
      </c>
      <c r="G3" s="7" t="str">
        <f>IF(AND(VLOOKUP(C3,法术查询!$C$8:$E$15,3,FALSE)="启用",$B$1=D3),B3,"")</f>
        <v>法师之手</v>
      </c>
      <c r="H3" s="5" t="str">
        <f t="array" ref="H3">INDEX(F:F,SMALL(IF($F$1:$F$500&lt;&gt;"",ROW($1:$500),1000),ROW(F3)))&amp;""</f>
        <v>Mage Hand</v>
      </c>
      <c r="I3" s="5" t="str">
        <f t="array" ref="I3">INDEX(G:G,SMALL(IF($F$1:$F$500&lt;&gt;"",ROW($1:$500),1000),ROW(G3)))&amp;""</f>
        <v>法师之手</v>
      </c>
      <c r="K3" s="7" t="s">
        <v>5465</v>
      </c>
      <c r="L3" s="7" t="s">
        <v>3103</v>
      </c>
      <c r="M3" s="7" t="s">
        <v>210</v>
      </c>
      <c r="N3" s="8">
        <v>0</v>
      </c>
      <c r="P3" s="7" t="str">
        <f t="shared" si="1"/>
        <v>Mage Hand</v>
      </c>
      <c r="Q3" s="7" t="str">
        <f>IF(AND(VLOOKUP(M3,法术查询!$C$8:$E$15,3,FALSE)="启用",$B$1=N3),L3,"")</f>
        <v>法师之手</v>
      </c>
      <c r="R3" s="5" t="str">
        <f t="array" ref="R3">INDEX(P:P,SMALL(IF(P$1:P$500&lt;&gt;"",ROW($1:$500),1000),ROW(P3)))&amp;""</f>
        <v>Mage Hand</v>
      </c>
      <c r="S3" s="5" t="str">
        <f t="array" ref="S3">INDEX(Q:Q,SMALL(IF(Q$1:Q$500&lt;&gt;"",ROW($1:$500),1000),ROW(Q3)))&amp;""</f>
        <v>法师之手</v>
      </c>
      <c r="U3" s="7" t="s">
        <v>5461</v>
      </c>
      <c r="V3" s="7" t="s">
        <v>3108</v>
      </c>
      <c r="W3" s="7" t="s">
        <v>3700</v>
      </c>
      <c r="X3" s="8">
        <v>0</v>
      </c>
      <c r="Z3" s="7" t="str">
        <f t="shared" si="2"/>
        <v/>
      </c>
      <c r="AA3" s="7" t="str">
        <f>IF(AND(VLOOKUP(W3,法术查询!$C$8:$E$15,3,FALSE)="启用",$B$1=X3),V3,"")</f>
        <v/>
      </c>
      <c r="AB3" s="5" t="str">
        <f t="array" ref="AB3">INDEX(Z:Z,SMALL(IF(Z$1:Z$500&lt;&gt;"",ROW($1:$500),1000),ROW(Z3)))&amp;""</f>
        <v>Poison Spray</v>
      </c>
      <c r="AC3" s="5" t="str">
        <f t="array" ref="AC3">INDEX(AA:AA,SMALL(IF(AA$1:AA$500&lt;&gt;"",ROW($1:$500),1000),ROW(AA3)))&amp;""</f>
        <v>毒气喷溅</v>
      </c>
      <c r="AE3" s="7" t="s">
        <v>5441</v>
      </c>
      <c r="AF3" s="7" t="s">
        <v>3106</v>
      </c>
      <c r="AG3" s="7" t="s">
        <v>210</v>
      </c>
      <c r="AH3" s="8">
        <v>0</v>
      </c>
      <c r="AJ3" s="7" t="str">
        <f t="shared" si="3"/>
        <v>Light</v>
      </c>
      <c r="AK3" s="7" t="str">
        <f>IF(AND(VLOOKUP(AG3,法术查询!$C$8:$E$15,3,FALSE)="启用",$B$1=AH3),AF3,"")</f>
        <v>光亮术</v>
      </c>
      <c r="AL3" s="5" t="str">
        <f t="array" ref="AL3">INDEX(AJ:AJ,SMALL(IF(AJ$1:AJ$500&lt;&gt;"",ROW($1:$500),1000),ROW(AJ3)))&amp;""</f>
        <v>Light</v>
      </c>
      <c r="AM3" s="5" t="str">
        <f t="array" ref="AM3">INDEX(AK:AK,SMALL(IF(AK$1:AK$500&lt;&gt;"",ROW($1:$500),1000),ROW(AK3)))&amp;""</f>
        <v>光亮术</v>
      </c>
      <c r="AO3" s="7" t="s">
        <v>3954</v>
      </c>
      <c r="AP3" s="7" t="s">
        <v>3111</v>
      </c>
      <c r="AQ3" s="7" t="s">
        <v>210</v>
      </c>
      <c r="AR3" s="7">
        <v>1</v>
      </c>
      <c r="AT3" s="7" t="str">
        <f t="shared" si="4"/>
        <v/>
      </c>
      <c r="AU3" s="7" t="str">
        <f>IF(AND(VLOOKUP(AQ3,法术查询!$C$8:$E$15,3,FALSE)="启用",$B$1=AR3),AP3,"")</f>
        <v/>
      </c>
      <c r="AV3" s="5" t="str">
        <f t="array" ref="AV3">INDEX(AT:AT,SMALL(IF(AT$1:AT$500&lt;&gt;"",ROW($1:$500),1000),ROW(AT3)))&amp;""</f>
        <v/>
      </c>
      <c r="AW3" s="5" t="str">
        <f t="array" ref="AW3">INDEX(AU:AU,SMALL(IF(AU$1:AU$500&lt;&gt;"",ROW($1:$500),1000),ROW(AU3)))&amp;""</f>
        <v/>
      </c>
      <c r="AY3" s="7" t="s">
        <v>3858</v>
      </c>
      <c r="AZ3" s="7" t="s">
        <v>3110</v>
      </c>
      <c r="BA3" s="7" t="s">
        <v>210</v>
      </c>
      <c r="BB3" s="7">
        <v>1</v>
      </c>
      <c r="BD3" s="7" t="str">
        <f t="shared" si="5"/>
        <v/>
      </c>
      <c r="BE3" s="7" t="str">
        <f>IF(AND(VLOOKUP(BA3,法术查询!$C$8:$E$15,3,FALSE)="启用",$B$1=BB3),AZ3,"")</f>
        <v/>
      </c>
      <c r="BF3" s="5" t="str">
        <f t="array" ref="BF3">INDEX(BD:BD,SMALL(IF(BD$1:BD$500&lt;&gt;"",ROW($1:$500),1000),ROW(BD3)))&amp;""</f>
        <v/>
      </c>
      <c r="BG3" s="5" t="str">
        <f t="array" ref="BG3">INDEX(BE:BE,SMALL(IF(BE$1:BE$500&lt;&gt;"",ROW($1:$500),1000),ROW(BE3)))&amp;""</f>
        <v/>
      </c>
      <c r="BI3" s="7" t="s">
        <v>5454</v>
      </c>
      <c r="BJ3" s="7" t="s">
        <v>3107</v>
      </c>
      <c r="BK3" s="7" t="s">
        <v>3701</v>
      </c>
      <c r="BL3" s="8">
        <v>0</v>
      </c>
      <c r="BN3" s="7" t="str">
        <f t="shared" si="6"/>
        <v/>
      </c>
      <c r="BO3" s="7" t="str">
        <f>IF(AND(VLOOKUP(BK3,法术查询!$C$8:$E$15,3,FALSE)="启用",$B$1=BL3),BJ3,"")</f>
        <v/>
      </c>
      <c r="BP3" s="5" t="str">
        <f t="array" ref="BP3">INDEX(BN:BN,SMALL(IF(BN$1:BN$500&lt;&gt;"",ROW($1:$500),1000),ROW(BN3)))&amp;""</f>
        <v>Poison Spray</v>
      </c>
      <c r="BQ3" s="5" t="str">
        <f t="array" ref="BQ3">INDEX(BO:BO,SMALL(IF(BO$1:BO$500&lt;&gt;"",ROW($1:$500),1000),ROW(BO3)))&amp;""</f>
        <v>毒气喷溅</v>
      </c>
      <c r="BS3" s="7" t="s">
        <v>5449</v>
      </c>
      <c r="BT3" s="7" t="s">
        <v>3109</v>
      </c>
      <c r="BU3" s="7" t="s">
        <v>210</v>
      </c>
      <c r="BV3" s="8">
        <v>0</v>
      </c>
      <c r="BX3" s="7" t="str">
        <f t="shared" si="7"/>
        <v>True Strike</v>
      </c>
      <c r="BY3" s="7" t="str">
        <f>IF(AND(VLOOKUP(BU3,法术查询!$C$8:$E$15,3,FALSE)="启用",$B$1=BV3),BT3,"")</f>
        <v>克敌机先</v>
      </c>
      <c r="BZ3" s="5" t="str">
        <f t="array" ref="BZ3">INDEX(BX:BX,SMALL(IF(BX$1:BX$500&lt;&gt;"",ROW($1:$500),1000),ROW(BX3)))&amp;""</f>
        <v>True Strike</v>
      </c>
      <c r="CA3" s="5" t="str">
        <f t="array" ref="CA3">INDEX(BY:BY,SMALL(IF(BY$1:BY$500&lt;&gt;"",ROW($1:$500),1000),ROW(BY3)))&amp;""</f>
        <v>克敌机先</v>
      </c>
    </row>
    <row r="4" spans="1:79" x14ac:dyDescent="0.25">
      <c r="A4" s="7" t="s">
        <v>5461</v>
      </c>
      <c r="B4" s="7" t="s">
        <v>3108</v>
      </c>
      <c r="C4" s="7" t="s">
        <v>3700</v>
      </c>
      <c r="D4" s="8">
        <v>0</v>
      </c>
      <c r="F4" s="7" t="str">
        <f t="shared" si="0"/>
        <v/>
      </c>
      <c r="G4" s="7" t="str">
        <f>IF(AND(VLOOKUP(C4,法术查询!$C$8:$E$15,3,FALSE)="启用",$B$1=D4),B4,"")</f>
        <v/>
      </c>
      <c r="H4" s="5" t="str">
        <f t="array" ref="H4">INDEX(F:F,SMALL(IF($F$1:$F$500&lt;&gt;"",ROW($1:$500),1000),ROW(F4)))&amp;""</f>
        <v>Poison Spray</v>
      </c>
      <c r="I4" s="5" t="str">
        <f t="array" ref="I4">INDEX(G:G,SMALL(IF($F$1:$F$500&lt;&gt;"",ROW($1:$500),1000),ROW(G4)))&amp;""</f>
        <v>毒气喷溅</v>
      </c>
      <c r="K4" s="7" t="s">
        <v>5461</v>
      </c>
      <c r="L4" s="7" t="s">
        <v>3108</v>
      </c>
      <c r="M4" s="7" t="s">
        <v>3700</v>
      </c>
      <c r="N4" s="8">
        <v>0</v>
      </c>
      <c r="P4" s="7" t="str">
        <f t="shared" si="1"/>
        <v/>
      </c>
      <c r="Q4" s="7" t="str">
        <f>IF(AND(VLOOKUP(M4,法术查询!$C$8:$E$15,3,FALSE)="启用",$B$1=N4),L4,"")</f>
        <v/>
      </c>
      <c r="R4" s="5" t="str">
        <f t="array" ref="R4">INDEX(P:P,SMALL(IF(P$1:P$500&lt;&gt;"",ROW($1:$500),1000),ROW(P4)))&amp;""</f>
        <v>Poison Spray</v>
      </c>
      <c r="S4" s="5" t="str">
        <f t="array" ref="S4">INDEX(Q:Q,SMALL(IF(Q$1:Q$500&lt;&gt;"",ROW($1:$500),1000),ROW(Q4)))&amp;""</f>
        <v>毒气喷溅</v>
      </c>
      <c r="U4" s="7" t="s">
        <v>5454</v>
      </c>
      <c r="V4" s="7" t="s">
        <v>3102</v>
      </c>
      <c r="W4" s="7" t="s">
        <v>372</v>
      </c>
      <c r="X4" s="8">
        <v>0</v>
      </c>
      <c r="Z4" s="7" t="str">
        <f t="shared" si="2"/>
        <v/>
      </c>
      <c r="AA4" s="7" t="str">
        <f>IF(AND(VLOOKUP(W4,法术查询!$C$8:$E$15,3,FALSE)="启用",$B$1=X4),V4,"")</f>
        <v/>
      </c>
      <c r="AB4" s="5" t="str">
        <f t="array" ref="AB4">INDEX(Z:Z,SMALL(IF(Z$1:Z$500&lt;&gt;"",ROW($1:$500),1000),ROW(Z4)))&amp;""</f>
        <v>True Strike</v>
      </c>
      <c r="AC4" s="5" t="str">
        <f t="array" ref="AC4">INDEX(AA:AA,SMALL(IF(AA$1:AA$500&lt;&gt;"",ROW($1:$500),1000),ROW(AA4)))&amp;""</f>
        <v>克敌机先</v>
      </c>
      <c r="AE4" s="7" t="s">
        <v>5445</v>
      </c>
      <c r="AF4" s="7" t="s">
        <v>3112</v>
      </c>
      <c r="AG4" s="7" t="s">
        <v>210</v>
      </c>
      <c r="AH4" s="8">
        <v>0</v>
      </c>
      <c r="AJ4" s="7" t="str">
        <f t="shared" si="3"/>
        <v>Sacred Flame</v>
      </c>
      <c r="AK4" s="7" t="str">
        <f>IF(AND(VLOOKUP(AG4,法术查询!$C$8:$E$15,3,FALSE)="启用",$B$1=AH4),AF4,"")</f>
        <v>圣火术</v>
      </c>
      <c r="AL4" s="5" t="str">
        <f t="array" ref="AL4">INDEX(AJ:AJ,SMALL(IF(AJ$1:AJ$500&lt;&gt;"",ROW($1:$500),1000),ROW(AJ4)))&amp;""</f>
        <v>Sacred Flame</v>
      </c>
      <c r="AM4" s="5" t="str">
        <f t="array" ref="AM4">INDEX(AK:AK,SMALL(IF(AK$1:AK$500&lt;&gt;"",ROW($1:$500),1000),ROW(AK4)))&amp;""</f>
        <v>圣火术</v>
      </c>
      <c r="AO4" s="7" t="s">
        <v>3957</v>
      </c>
      <c r="AP4" s="7" t="s">
        <v>3116</v>
      </c>
      <c r="AQ4" s="7" t="s">
        <v>210</v>
      </c>
      <c r="AR4" s="7">
        <v>1</v>
      </c>
      <c r="AT4" s="7" t="str">
        <f t="shared" si="4"/>
        <v/>
      </c>
      <c r="AU4" s="7" t="str">
        <f>IF(AND(VLOOKUP(AQ4,法术查询!$C$8:$E$15,3,FALSE)="启用",$B$1=AR4),AP4,"")</f>
        <v/>
      </c>
      <c r="AV4" s="5" t="str">
        <f t="array" ref="AV4">INDEX(AT:AT,SMALL(IF(AT$1:AT$500&lt;&gt;"",ROW($1:$500),1000),ROW(AT4)))&amp;""</f>
        <v/>
      </c>
      <c r="AW4" s="5" t="str">
        <f t="array" ref="AW4">INDEX(AU:AU,SMALL(IF(AU$1:AU$500&lt;&gt;"",ROW($1:$500),1000),ROW(AU4)))&amp;""</f>
        <v/>
      </c>
      <c r="AY4" s="7" t="s">
        <v>3860</v>
      </c>
      <c r="AZ4" s="7" t="s">
        <v>3115</v>
      </c>
      <c r="BA4" s="7" t="s">
        <v>210</v>
      </c>
      <c r="BB4" s="7">
        <v>1</v>
      </c>
      <c r="BD4" s="7" t="str">
        <f t="shared" si="5"/>
        <v/>
      </c>
      <c r="BE4" s="7" t="str">
        <f>IF(AND(VLOOKUP(BA4,法术查询!$C$8:$E$15,3,FALSE)="启用",$B$1=BB4),AZ4,"")</f>
        <v/>
      </c>
      <c r="BF4" s="5" t="str">
        <f t="array" ref="BF4">INDEX(BD:BD,SMALL(IF(BD$1:BD$500&lt;&gt;"",ROW($1:$500),1000),ROW(BD4)))&amp;""</f>
        <v/>
      </c>
      <c r="BG4" s="5" t="str">
        <f t="array" ref="BG4">INDEX(BE:BE,SMALL(IF(BE$1:BE$500&lt;&gt;"",ROW($1:$500),1000),ROW(BE4)))&amp;""</f>
        <v/>
      </c>
      <c r="BI4" s="7" t="s">
        <v>5457</v>
      </c>
      <c r="BJ4" s="7" t="s">
        <v>3113</v>
      </c>
      <c r="BK4" s="7" t="s">
        <v>3701</v>
      </c>
      <c r="BL4" s="8">
        <v>0</v>
      </c>
      <c r="BN4" s="7" t="str">
        <f t="shared" si="6"/>
        <v/>
      </c>
      <c r="BO4" s="7" t="str">
        <f>IF(AND(VLOOKUP(BK4,法术查询!$C$8:$E$15,3,FALSE)="启用",$B$1=BL4),BJ4,"")</f>
        <v/>
      </c>
      <c r="BP4" s="5" t="str">
        <f t="array" ref="BP4">INDEX(BN:BN,SMALL(IF(BN$1:BN$500&lt;&gt;"",ROW($1:$500),1000),ROW(BN4)))&amp;""</f>
        <v>Guidance</v>
      </c>
      <c r="BQ4" s="5" t="str">
        <f t="array" ref="BQ4">INDEX(BO:BO,SMALL(IF(BO$1:BO$500&lt;&gt;"",ROW($1:$500),1000),ROW(BO4)))&amp;""</f>
        <v>神导术</v>
      </c>
      <c r="BS4" s="7" t="s">
        <v>5409</v>
      </c>
      <c r="BT4" s="7" t="s">
        <v>3114</v>
      </c>
      <c r="BU4" s="7" t="s">
        <v>3701</v>
      </c>
      <c r="BV4" s="8">
        <v>0</v>
      </c>
      <c r="BX4" s="7" t="str">
        <f t="shared" si="7"/>
        <v/>
      </c>
      <c r="BY4" s="7" t="str">
        <f>IF(AND(VLOOKUP(BU4,法术查询!$C$8:$E$15,3,FALSE)="启用",$B$1=BV4),BT4,"")</f>
        <v/>
      </c>
      <c r="BZ4" s="5" t="str">
        <f t="array" ref="BZ4">INDEX(BX:BX,SMALL(IF(BX$1:BX$500&lt;&gt;"",ROW($1:$500),1000),ROW(BX4)))&amp;""</f>
        <v>Dancing Lights</v>
      </c>
      <c r="CA4" s="5" t="str">
        <f t="array" ref="CA4">INDEX(BY:BY,SMALL(IF(BY$1:BY$500&lt;&gt;"",ROW($1:$500),1000),ROW(BY4)))&amp;""</f>
        <v>舞光术</v>
      </c>
    </row>
    <row r="5" spans="1:79" x14ac:dyDescent="0.25">
      <c r="A5" s="7" t="s">
        <v>5454</v>
      </c>
      <c r="B5" s="7" t="s">
        <v>3102</v>
      </c>
      <c r="C5" s="7" t="s">
        <v>372</v>
      </c>
      <c r="D5" s="8">
        <v>0</v>
      </c>
      <c r="F5" s="7" t="str">
        <f t="shared" si="0"/>
        <v/>
      </c>
      <c r="G5" s="7" t="str">
        <f>IF(AND(VLOOKUP(C5,法术查询!$C$8:$E$15,3,FALSE)="启用",$B$1=D5),B5,"")</f>
        <v/>
      </c>
      <c r="H5" s="5" t="str">
        <f t="array" ref="H5">INDEX(F:F,SMALL(IF($F$1:$F$500&lt;&gt;"",ROW($1:$500),1000),ROW(F5)))&amp;""</f>
        <v>True Strike</v>
      </c>
      <c r="I5" s="5" t="str">
        <f t="array" ref="I5">INDEX(G:G,SMALL(IF($F$1:$F$500&lt;&gt;"",ROW($1:$500),1000),ROW(G5)))&amp;""</f>
        <v>克敌机先</v>
      </c>
      <c r="K5" s="7" t="s">
        <v>5454</v>
      </c>
      <c r="L5" s="7" t="s">
        <v>3102</v>
      </c>
      <c r="M5" s="7" t="s">
        <v>372</v>
      </c>
      <c r="N5" s="8">
        <v>0</v>
      </c>
      <c r="P5" s="7" t="str">
        <f t="shared" si="1"/>
        <v/>
      </c>
      <c r="Q5" s="7" t="str">
        <f>IF(AND(VLOOKUP(M5,法术查询!$C$8:$E$15,3,FALSE)="启用",$B$1=N5),L5,"")</f>
        <v/>
      </c>
      <c r="R5" s="5" t="str">
        <f t="array" ref="R5">INDEX(P:P,SMALL(IF(P$1:P$500&lt;&gt;"",ROW($1:$500),1000),ROW(P5)))&amp;""</f>
        <v>True Strike</v>
      </c>
      <c r="S5" s="5" t="str">
        <f t="array" ref="S5">INDEX(Q:Q,SMALL(IF(Q$1:Q$500&lt;&gt;"",ROW($1:$500),1000),ROW(Q5)))&amp;""</f>
        <v>克敌机先</v>
      </c>
      <c r="U5" s="7" t="s">
        <v>5454</v>
      </c>
      <c r="V5" s="7" t="s">
        <v>3107</v>
      </c>
      <c r="W5" s="7" t="s">
        <v>3701</v>
      </c>
      <c r="X5" s="8">
        <v>0</v>
      </c>
      <c r="Z5" s="7" t="str">
        <f t="shared" si="2"/>
        <v/>
      </c>
      <c r="AA5" s="7" t="str">
        <f>IF(AND(VLOOKUP(W5,法术查询!$C$8:$E$15,3,FALSE)="启用",$B$1=X5),V5,"")</f>
        <v/>
      </c>
      <c r="AB5" s="5" t="str">
        <f t="array" ref="AB5">INDEX(Z:Z,SMALL(IF(Z$1:Z$500&lt;&gt;"",ROW($1:$500),1000),ROW(Z5)))&amp;""</f>
        <v>Eldritch Blast</v>
      </c>
      <c r="AC5" s="5" t="str">
        <f t="array" ref="AC5">INDEX(AA:AA,SMALL(IF(AA$1:AA$500&lt;&gt;"",ROW($1:$500),1000),ROW(AA5)))&amp;""</f>
        <v>魔能爆</v>
      </c>
      <c r="AE5" s="7" t="s">
        <v>5412</v>
      </c>
      <c r="AF5" s="7" t="s">
        <v>3117</v>
      </c>
      <c r="AG5" s="7" t="s">
        <v>3701</v>
      </c>
      <c r="AH5" s="8">
        <v>0</v>
      </c>
      <c r="AJ5" s="7" t="str">
        <f t="shared" si="3"/>
        <v/>
      </c>
      <c r="AK5" s="7" t="str">
        <f>IF(AND(VLOOKUP(AG5,法术查询!$C$8:$E$15,3,FALSE)="启用",$B$1=AH5),AF5,"")</f>
        <v/>
      </c>
      <c r="AL5" s="5" t="str">
        <f t="array" ref="AL5">INDEX(AJ:AJ,SMALL(IF(AJ$1:AJ$500&lt;&gt;"",ROW($1:$500),1000),ROW(AJ5)))&amp;""</f>
        <v>Spare the Dying</v>
      </c>
      <c r="AM5" s="5" t="str">
        <f t="array" ref="AM5">INDEX(AK:AK,SMALL(IF(AK$1:AK$500&lt;&gt;"",ROW($1:$500),1000),ROW(AK5)))&amp;""</f>
        <v>维生术</v>
      </c>
      <c r="AO5" s="7" t="s">
        <v>4000</v>
      </c>
      <c r="AP5" s="7" t="s">
        <v>3121</v>
      </c>
      <c r="AQ5" s="7" t="s">
        <v>210</v>
      </c>
      <c r="AR5" s="7">
        <v>1</v>
      </c>
      <c r="AT5" s="7" t="str">
        <f t="shared" si="4"/>
        <v/>
      </c>
      <c r="AU5" s="7" t="str">
        <f>IF(AND(VLOOKUP(AQ5,法术查询!$C$8:$E$15,3,FALSE)="启用",$B$1=AR5),AP5,"")</f>
        <v/>
      </c>
      <c r="AV5" s="5" t="str">
        <f t="array" ref="AV5">INDEX(AT:AT,SMALL(IF(AT$1:AT$500&lt;&gt;"",ROW($1:$500),1000),ROW(AT5)))&amp;""</f>
        <v/>
      </c>
      <c r="AW5" s="5" t="str">
        <f t="array" ref="AW5">INDEX(AU:AU,SMALL(IF(AU$1:AU$500&lt;&gt;"",ROW($1:$500),1000),ROW(AU5)))&amp;""</f>
        <v/>
      </c>
      <c r="AY5" s="7" t="s">
        <v>3862</v>
      </c>
      <c r="AZ5" s="7" t="s">
        <v>3120</v>
      </c>
      <c r="BA5" s="7" t="s">
        <v>210</v>
      </c>
      <c r="BB5" s="7">
        <v>1</v>
      </c>
      <c r="BD5" s="7" t="str">
        <f t="shared" si="5"/>
        <v/>
      </c>
      <c r="BE5" s="7" t="str">
        <f>IF(AND(VLOOKUP(BA5,法术查询!$C$8:$E$15,3,FALSE)="启用",$B$1=BB5),AZ5,"")</f>
        <v/>
      </c>
      <c r="BF5" s="5" t="str">
        <f t="array" ref="BF5">INDEX(BD:BD,SMALL(IF(BD$1:BD$500&lt;&gt;"",ROW($1:$500),1000),ROW(BD5)))&amp;""</f>
        <v/>
      </c>
      <c r="BG5" s="5" t="str">
        <f t="array" ref="BG5">INDEX(BE:BE,SMALL(IF(BE$1:BE$500&lt;&gt;"",ROW($1:$500),1000),ROW(BE5)))&amp;""</f>
        <v/>
      </c>
      <c r="BI5" s="7" t="s">
        <v>5467</v>
      </c>
      <c r="BJ5" s="7" t="s">
        <v>3118</v>
      </c>
      <c r="BK5" s="7" t="s">
        <v>210</v>
      </c>
      <c r="BL5" s="8">
        <v>0</v>
      </c>
      <c r="BN5" s="7" t="str">
        <f t="shared" si="6"/>
        <v>Produce Flame</v>
      </c>
      <c r="BO5" s="7" t="str">
        <f>IF(AND(VLOOKUP(BK5,法术查询!$C$8:$E$15,3,FALSE)="启用",$B$1=BL5),BJ5,"")</f>
        <v>燃火术</v>
      </c>
      <c r="BP5" s="5" t="str">
        <f t="array" ref="BP5">INDEX(BN:BN,SMALL(IF(BN$1:BN$500&lt;&gt;"",ROW($1:$500),1000),ROW(BN5)))&amp;""</f>
        <v>Resistance</v>
      </c>
      <c r="BQ5" s="5" t="str">
        <f t="array" ref="BQ5">INDEX(BO:BO,SMALL(IF(BO$1:BO$500&lt;&gt;"",ROW($1:$500),1000),ROW(BO5)))&amp;""</f>
        <v>提升抗性</v>
      </c>
      <c r="BS5" s="7" t="s">
        <v>5437</v>
      </c>
      <c r="BT5" s="7" t="s">
        <v>3119</v>
      </c>
      <c r="BU5" s="7" t="s">
        <v>210</v>
      </c>
      <c r="BV5" s="8">
        <v>0</v>
      </c>
      <c r="BX5" s="7" t="str">
        <f t="shared" si="7"/>
        <v>Dancing Lights</v>
      </c>
      <c r="BY5" s="7" t="str">
        <f>IF(AND(VLOOKUP(BU5,法术查询!$C$8:$E$15,3,FALSE)="启用",$B$1=BV5),BT5,"")</f>
        <v>舞光术</v>
      </c>
      <c r="BZ5" s="5" t="str">
        <f t="array" ref="BZ5">INDEX(BX:BX,SMALL(IF(BX$1:BX$500&lt;&gt;"",ROW($1:$500),1000),ROW(BX5)))&amp;""</f>
        <v>Light</v>
      </c>
      <c r="CA5" s="5" t="str">
        <f t="array" ref="CA5">INDEX(BY:BY,SMALL(IF(BY$1:BY$500&lt;&gt;"",ROW($1:$500),1000),ROW(BY5)))&amp;""</f>
        <v>光亮术</v>
      </c>
    </row>
    <row r="6" spans="1:79" x14ac:dyDescent="0.25">
      <c r="A6" s="7" t="s">
        <v>5454</v>
      </c>
      <c r="B6" s="7" t="s">
        <v>3107</v>
      </c>
      <c r="C6" s="7" t="s">
        <v>3701</v>
      </c>
      <c r="D6" s="8">
        <v>0</v>
      </c>
      <c r="F6" s="7" t="str">
        <f t="shared" si="0"/>
        <v/>
      </c>
      <c r="G6" s="7" t="str">
        <f>IF(AND(VLOOKUP(C6,法术查询!$C$8:$E$15,3,FALSE)="启用",$B$1=D6),B6,"")</f>
        <v/>
      </c>
      <c r="H6" s="5" t="str">
        <f t="array" ref="H6">INDEX(F:F,SMALL(IF($F$1:$F$500&lt;&gt;"",ROW($1:$500),1000),ROW(F6)))&amp;""</f>
        <v>Fire bolt</v>
      </c>
      <c r="I6" s="5" t="str">
        <f t="array" ref="I6">INDEX(G:G,SMALL(IF($F$1:$F$500&lt;&gt;"",ROW($1:$500),1000),ROW(G6)))&amp;""</f>
        <v>火焰箭</v>
      </c>
      <c r="K6" s="7" t="s">
        <v>5454</v>
      </c>
      <c r="L6" s="7" t="s">
        <v>3107</v>
      </c>
      <c r="M6" s="7" t="s">
        <v>3701</v>
      </c>
      <c r="N6" s="8">
        <v>0</v>
      </c>
      <c r="P6" s="7" t="str">
        <f t="shared" si="1"/>
        <v/>
      </c>
      <c r="Q6" s="7" t="str">
        <f>IF(AND(VLOOKUP(M6,法术查询!$C$8:$E$15,3,FALSE)="启用",$B$1=N6),L6,"")</f>
        <v/>
      </c>
      <c r="R6" s="5" t="str">
        <f t="array" ref="R6">INDEX(P:P,SMALL(IF(P$1:P$500&lt;&gt;"",ROW($1:$500),1000),ROW(P6)))&amp;""</f>
        <v>Fire bolt</v>
      </c>
      <c r="S6" s="5" t="str">
        <f t="array" ref="S6">INDEX(Q:Q,SMALL(IF(Q$1:Q$500&lt;&gt;"",ROW($1:$500),1000),ROW(Q6)))&amp;""</f>
        <v>火焰箭</v>
      </c>
      <c r="U6" s="7" t="s">
        <v>5457</v>
      </c>
      <c r="V6" s="7" t="s">
        <v>3113</v>
      </c>
      <c r="W6" s="7" t="s">
        <v>3701</v>
      </c>
      <c r="X6" s="8">
        <v>0</v>
      </c>
      <c r="Z6" s="7" t="str">
        <f t="shared" si="2"/>
        <v/>
      </c>
      <c r="AA6" s="7" t="str">
        <f>IF(AND(VLOOKUP(W6,法术查询!$C$8:$E$15,3,FALSE)="启用",$B$1=X6),V6,"")</f>
        <v/>
      </c>
      <c r="AB6" s="5" t="str">
        <f t="array" ref="AB6">INDEX(Z:Z,SMALL(IF(Z$1:Z$500&lt;&gt;"",ROW($1:$500),1000),ROW(Z6)))&amp;""</f>
        <v>Chill Touch</v>
      </c>
      <c r="AC6" s="5" t="str">
        <f t="array" ref="AC6">INDEX(AA:AA,SMALL(IF(AA$1:AA$500&lt;&gt;"",ROW($1:$500),1000),ROW(AA6)))&amp;""</f>
        <v>冻寒之触</v>
      </c>
      <c r="AE6" s="7" t="s">
        <v>5401</v>
      </c>
      <c r="AF6" s="7" t="s">
        <v>3122</v>
      </c>
      <c r="AG6" s="7" t="s">
        <v>3701</v>
      </c>
      <c r="AH6" s="8">
        <v>0</v>
      </c>
      <c r="AJ6" s="7" t="str">
        <f t="shared" si="3"/>
        <v/>
      </c>
      <c r="AK6" s="7" t="str">
        <f>IF(AND(VLOOKUP(AG6,法术查询!$C$8:$E$15,3,FALSE)="启用",$B$1=AH6),AF6,"")</f>
        <v/>
      </c>
      <c r="AL6" s="5" t="str">
        <f t="array" ref="AL6">INDEX(AJ:AJ,SMALL(IF(AJ$1:AJ$500&lt;&gt;"",ROW($1:$500),1000),ROW(AJ6)))&amp;""</f>
        <v>Resistance</v>
      </c>
      <c r="AM6" s="5" t="str">
        <f t="array" ref="AM6">INDEX(AK:AK,SMALL(IF(AK$1:AK$500&lt;&gt;"",ROW($1:$500),1000),ROW(AK6)))&amp;""</f>
        <v>提升抗性</v>
      </c>
      <c r="AO6" s="7" t="s">
        <v>4002</v>
      </c>
      <c r="AP6" s="7" t="s">
        <v>3125</v>
      </c>
      <c r="AQ6" s="7" t="s">
        <v>210</v>
      </c>
      <c r="AR6" s="7">
        <v>1</v>
      </c>
      <c r="AT6" s="7" t="str">
        <f t="shared" si="4"/>
        <v/>
      </c>
      <c r="AU6" s="7" t="str">
        <f>IF(AND(VLOOKUP(AQ6,法术查询!$C$8:$E$15,3,FALSE)="启用",$B$1=AR6),AP6,"")</f>
        <v/>
      </c>
      <c r="AV6" s="5" t="str">
        <f t="array" ref="AV6">INDEX(AT:AT,SMALL(IF(AT$1:AT$500&lt;&gt;"",ROW($1:$500),1000),ROW(AT6)))&amp;""</f>
        <v/>
      </c>
      <c r="AW6" s="5" t="str">
        <f t="array" ref="AW6">INDEX(AU:AU,SMALL(IF(AU$1:AU$500&lt;&gt;"",ROW($1:$500),1000),ROW(AU6)))&amp;""</f>
        <v/>
      </c>
      <c r="AY6" s="7" t="s">
        <v>3792</v>
      </c>
      <c r="AZ6" s="7" t="s">
        <v>3124</v>
      </c>
      <c r="BA6" s="7" t="s">
        <v>3701</v>
      </c>
      <c r="BB6" s="7">
        <v>1</v>
      </c>
      <c r="BD6" s="7" t="str">
        <f t="shared" si="5"/>
        <v/>
      </c>
      <c r="BE6" s="7" t="str">
        <f>IF(AND(VLOOKUP(BA6,法术查询!$C$8:$E$15,3,FALSE)="启用",$B$1=BB6),AZ6,"")</f>
        <v/>
      </c>
      <c r="BF6" s="5" t="str">
        <f t="array" ref="BF6">INDEX(BD:BD,SMALL(IF(BD$1:BD$500&lt;&gt;"",ROW($1:$500),1000),ROW(BD6)))&amp;""</f>
        <v/>
      </c>
      <c r="BG6" s="5" t="str">
        <f t="array" ref="BG6">INDEX(BE:BE,SMALL(IF(BE$1:BE$500&lt;&gt;"",ROW($1:$500),1000),ROW(BE6)))&amp;""</f>
        <v/>
      </c>
      <c r="BI6" s="7" t="s">
        <v>5469</v>
      </c>
      <c r="BJ6" s="7" t="s">
        <v>3123</v>
      </c>
      <c r="BK6" s="7" t="s">
        <v>210</v>
      </c>
      <c r="BL6" s="8">
        <v>0</v>
      </c>
      <c r="BN6" s="7" t="str">
        <f t="shared" si="6"/>
        <v>Poison Spray</v>
      </c>
      <c r="BO6" s="7" t="str">
        <f>IF(AND(VLOOKUP(BK6,法术查询!$C$8:$E$15,3,FALSE)="启用",$B$1=BL6),BJ6,"")</f>
        <v>毒气喷溅</v>
      </c>
      <c r="BP6" s="5" t="str">
        <f t="array" ref="BP6">INDEX(BN:BN,SMALL(IF(BN$1:BN$500&lt;&gt;"",ROW($1:$500),1000),ROW(BN6)))&amp;""</f>
        <v>Mending</v>
      </c>
      <c r="BQ6" s="5" t="str">
        <f t="array" ref="BQ6">INDEX(BO:BO,SMALL(IF(BO$1:BO$500&lt;&gt;"",ROW($1:$500),1000),ROW(BO6)))&amp;""</f>
        <v>修复术</v>
      </c>
      <c r="BS6" s="7" t="s">
        <v>5441</v>
      </c>
      <c r="BT6" s="7" t="s">
        <v>3106</v>
      </c>
      <c r="BU6" s="7" t="s">
        <v>210</v>
      </c>
      <c r="BV6" s="8">
        <v>0</v>
      </c>
      <c r="BX6" s="7" t="str">
        <f t="shared" si="7"/>
        <v>Light</v>
      </c>
      <c r="BY6" s="7" t="str">
        <f>IF(AND(VLOOKUP(BU6,法术查询!$C$8:$E$15,3,FALSE)="启用",$B$1=BV6),BT6,"")</f>
        <v>光亮术</v>
      </c>
      <c r="BZ6" s="5" t="str">
        <f t="array" ref="BZ6">INDEX(BX:BX,SMALL(IF(BX$1:BX$500&lt;&gt;"",ROW($1:$500),1000),ROW(BX6)))&amp;""</f>
        <v>Minor Illusion</v>
      </c>
      <c r="CA6" s="5" t="str">
        <f t="array" ref="CA6">INDEX(BY:BY,SMALL(IF(BY$1:BY$500&lt;&gt;"",ROW($1:$500),1000),ROW(BY6)))&amp;""</f>
        <v>次级幻影</v>
      </c>
    </row>
    <row r="7" spans="1:79" x14ac:dyDescent="0.25">
      <c r="A7" s="7" t="s">
        <v>5457</v>
      </c>
      <c r="B7" s="7" t="s">
        <v>3113</v>
      </c>
      <c r="C7" s="7" t="s">
        <v>3701</v>
      </c>
      <c r="D7" s="8">
        <v>0</v>
      </c>
      <c r="F7" s="7" t="str">
        <f t="shared" si="0"/>
        <v/>
      </c>
      <c r="G7" s="7" t="str">
        <f>IF(AND(VLOOKUP(C7,法术查询!$C$8:$E$15,3,FALSE)="启用",$B$1=D7),B7,"")</f>
        <v/>
      </c>
      <c r="H7" s="5" t="str">
        <f t="array" ref="H7">INDEX(F:F,SMALL(IF($F$1:$F$500&lt;&gt;"",ROW($1:$500),1000),ROW(F7)))&amp;""</f>
        <v>Ray of Frost</v>
      </c>
      <c r="I7" s="5" t="str">
        <f t="array" ref="I7">INDEX(G:G,SMALL(IF($F$1:$F$500&lt;&gt;"",ROW($1:$500),1000),ROW(G7)))&amp;""</f>
        <v>冷冻射线</v>
      </c>
      <c r="K7" s="7" t="s">
        <v>5457</v>
      </c>
      <c r="L7" s="7" t="s">
        <v>3113</v>
      </c>
      <c r="M7" s="7" t="s">
        <v>3701</v>
      </c>
      <c r="N7" s="8">
        <v>0</v>
      </c>
      <c r="P7" s="7" t="str">
        <f t="shared" si="1"/>
        <v/>
      </c>
      <c r="Q7" s="7" t="str">
        <f>IF(AND(VLOOKUP(M7,法术查询!$C$8:$E$15,3,FALSE)="启用",$B$1=N7),L7,"")</f>
        <v/>
      </c>
      <c r="R7" s="5" t="str">
        <f t="array" ref="R7">INDEX(P:P,SMALL(IF(P$1:P$500&lt;&gt;"",ROW($1:$500),1000),ROW(P7)))&amp;""</f>
        <v>Ray of Frost</v>
      </c>
      <c r="S7" s="5" t="str">
        <f t="array" ref="S7">INDEX(Q:Q,SMALL(IF(Q$1:Q$500&lt;&gt;"",ROW($1:$500),1000),ROW(Q7)))&amp;""</f>
        <v>冷冻射线</v>
      </c>
      <c r="U7" s="7" t="s">
        <v>5469</v>
      </c>
      <c r="V7" s="7" t="s">
        <v>3123</v>
      </c>
      <c r="W7" s="7" t="s">
        <v>210</v>
      </c>
      <c r="X7" s="8">
        <v>0</v>
      </c>
      <c r="Z7" s="7" t="str">
        <f t="shared" si="2"/>
        <v>Poison Spray</v>
      </c>
      <c r="AA7" s="7" t="str">
        <f>IF(AND(VLOOKUP(W7,法术查询!$C$8:$E$15,3,FALSE)="启用",$B$1=X7),V7,"")</f>
        <v>毒气喷溅</v>
      </c>
      <c r="AB7" s="5" t="str">
        <f t="array" ref="AB7">INDEX(Z:Z,SMALL(IF(Z$1:Z$500&lt;&gt;"",ROW($1:$500),1000),ROW(Z7)))&amp;""</f>
        <v>Minor Illusion</v>
      </c>
      <c r="AC7" s="5" t="str">
        <f t="array" ref="AC7">INDEX(AA:AA,SMALL(IF(AA$1:AA$500&lt;&gt;"",ROW($1:$500),1000),ROW(AA7)))&amp;""</f>
        <v>次级幻影</v>
      </c>
      <c r="AE7" s="7" t="s">
        <v>5407</v>
      </c>
      <c r="AF7" s="7" t="s">
        <v>3126</v>
      </c>
      <c r="AG7" s="7" t="s">
        <v>210</v>
      </c>
      <c r="AH7" s="8">
        <v>0</v>
      </c>
      <c r="AJ7" s="7" t="str">
        <f t="shared" si="3"/>
        <v>Spare the Dying</v>
      </c>
      <c r="AK7" s="7" t="str">
        <f>IF(AND(VLOOKUP(AG7,法术查询!$C$8:$E$15,3,FALSE)="启用",$B$1=AH7),AF7,"")</f>
        <v>维生术</v>
      </c>
      <c r="AL7" s="5" t="str">
        <f t="array" ref="AL7">INDEX(AJ:AJ,SMALL(IF(AJ$1:AJ$500&lt;&gt;"",ROW($1:$500),1000),ROW(AJ7)))&amp;""</f>
        <v>Mending</v>
      </c>
      <c r="AM7" s="5" t="str">
        <f t="array" ref="AM7">INDEX(AK:AK,SMALL(IF(AK$1:AK$500&lt;&gt;"",ROW($1:$500),1000),ROW(AK7)))&amp;""</f>
        <v>修复术</v>
      </c>
      <c r="AO7" s="7" t="s">
        <v>4004</v>
      </c>
      <c r="AP7" s="7" t="s">
        <v>3128</v>
      </c>
      <c r="AQ7" s="7" t="s">
        <v>210</v>
      </c>
      <c r="AR7" s="7">
        <v>1</v>
      </c>
      <c r="AT7" s="7" t="str">
        <f t="shared" si="4"/>
        <v/>
      </c>
      <c r="AU7" s="7" t="str">
        <f>IF(AND(VLOOKUP(AQ7,法术查询!$C$8:$E$15,3,FALSE)="启用",$B$1=AR7),AP7,"")</f>
        <v/>
      </c>
      <c r="AV7" s="5" t="str">
        <f t="array" ref="AV7">INDEX(AT:AT,SMALL(IF(AT$1:AT$500&lt;&gt;"",ROW($1:$500),1000),ROW(AT7)))&amp;""</f>
        <v/>
      </c>
      <c r="AW7" s="5" t="str">
        <f t="array" ref="AW7">INDEX(AU:AU,SMALL(IF(AU$1:AU$500&lt;&gt;"",ROW($1:$500),1000),ROW(AU7)))&amp;""</f>
        <v/>
      </c>
      <c r="AY7" s="7" t="s">
        <v>3954</v>
      </c>
      <c r="AZ7" s="7" t="s">
        <v>3111</v>
      </c>
      <c r="BA7" s="7" t="s">
        <v>210</v>
      </c>
      <c r="BB7" s="7">
        <v>1</v>
      </c>
      <c r="BD7" s="7" t="str">
        <f t="shared" si="5"/>
        <v/>
      </c>
      <c r="BE7" s="7" t="str">
        <f>IF(AND(VLOOKUP(BA7,法术查询!$C$8:$E$15,3,FALSE)="启用",$B$1=BB7),AZ7,"")</f>
        <v/>
      </c>
      <c r="BF7" s="5" t="str">
        <f t="array" ref="BF7">INDEX(BD:BD,SMALL(IF(BD$1:BD$500&lt;&gt;"",ROW($1:$500),1000),ROW(BD7)))&amp;""</f>
        <v/>
      </c>
      <c r="BG7" s="5" t="str">
        <f t="array" ref="BG7">INDEX(BE:BE,SMALL(IF(BE$1:BE$500&lt;&gt;"",ROW($1:$500),1000),ROW(BE7)))&amp;""</f>
        <v/>
      </c>
      <c r="BI7" s="7" t="s">
        <v>5452</v>
      </c>
      <c r="BJ7" s="7" t="s">
        <v>3101</v>
      </c>
      <c r="BK7" s="7" t="s">
        <v>210</v>
      </c>
      <c r="BL7" s="8">
        <v>0</v>
      </c>
      <c r="BN7" s="7" t="str">
        <f t="shared" si="6"/>
        <v>Guidance</v>
      </c>
      <c r="BO7" s="7" t="str">
        <f>IF(AND(VLOOKUP(BK7,法术查询!$C$8:$E$15,3,FALSE)="启用",$B$1=BL7),BJ7,"")</f>
        <v>神导术</v>
      </c>
      <c r="BP7" s="5" t="str">
        <f t="array" ref="BP7">INDEX(BN:BN,SMALL(IF(BN$1:BN$500&lt;&gt;"",ROW($1:$500),1000),ROW(BN7)))&amp;""</f>
        <v>Druidcraft</v>
      </c>
      <c r="BQ7" s="5" t="str">
        <f t="array" ref="BQ7">INDEX(BO:BO,SMALL(IF(BO$1:BO$500&lt;&gt;"",ROW($1:$500),1000),ROW(BO7)))&amp;""</f>
        <v>德鲁伊伎俩</v>
      </c>
      <c r="BS7" s="7" t="s">
        <v>5409</v>
      </c>
      <c r="BT7" s="7" t="s">
        <v>3127</v>
      </c>
      <c r="BU7" s="7" t="s">
        <v>372</v>
      </c>
      <c r="BV7" s="8">
        <v>0</v>
      </c>
      <c r="BX7" s="7" t="str">
        <f t="shared" si="7"/>
        <v/>
      </c>
      <c r="BY7" s="7" t="str">
        <f>IF(AND(VLOOKUP(BU7,法术查询!$C$8:$E$15,3,FALSE)="启用",$B$1=BV7),BT7,"")</f>
        <v/>
      </c>
      <c r="BZ7" s="5" t="str">
        <f t="array" ref="BZ7">INDEX(BX:BX,SMALL(IF(BX$1:BX$500&lt;&gt;"",ROW($1:$500),1000),ROW(BX7)))&amp;""</f>
        <v>Friend</v>
      </c>
      <c r="CA7" s="5" t="str">
        <f t="array" ref="CA7">INDEX(BY:BY,SMALL(IF(BY$1:BY$500&lt;&gt;"",ROW($1:$500),1000),ROW(BY7)))&amp;""</f>
        <v>交友术</v>
      </c>
    </row>
    <row r="8" spans="1:79" x14ac:dyDescent="0.25">
      <c r="A8" s="7" t="s">
        <v>5469</v>
      </c>
      <c r="B8" s="7" t="s">
        <v>3123</v>
      </c>
      <c r="C8" s="7" t="s">
        <v>210</v>
      </c>
      <c r="D8" s="8">
        <v>0</v>
      </c>
      <c r="F8" s="7" t="str">
        <f t="shared" si="0"/>
        <v>Poison Spray</v>
      </c>
      <c r="G8" s="7" t="str">
        <f>IF(AND(VLOOKUP(C8,法术查询!$C$8:$E$15,3,FALSE)="启用",$B$1=D8),B8,"")</f>
        <v>毒气喷溅</v>
      </c>
      <c r="H8" s="5" t="str">
        <f t="array" ref="H8">INDEX(F:F,SMALL(IF($F$1:$F$500&lt;&gt;"",ROW($1:$500),1000),ROW(F8)))&amp;""</f>
        <v>Shocking Grasp</v>
      </c>
      <c r="I8" s="5" t="str">
        <f t="array" ref="I8">INDEX(G:G,SMALL(IF($F$1:$F$500&lt;&gt;"",ROW($1:$500),1000),ROW(G8)))&amp;""</f>
        <v>电爪</v>
      </c>
      <c r="K8" s="7" t="s">
        <v>5469</v>
      </c>
      <c r="L8" s="7" t="s">
        <v>3123</v>
      </c>
      <c r="M8" s="7" t="s">
        <v>210</v>
      </c>
      <c r="N8" s="8">
        <v>0</v>
      </c>
      <c r="P8" s="7" t="str">
        <f t="shared" si="1"/>
        <v>Poison Spray</v>
      </c>
      <c r="Q8" s="7" t="str">
        <f>IF(AND(VLOOKUP(M8,法术查询!$C$8:$E$15,3,FALSE)="启用",$B$1=N8),L8,"")</f>
        <v>毒气喷溅</v>
      </c>
      <c r="R8" s="5" t="str">
        <f t="array" ref="R8">INDEX(P:P,SMALL(IF(P$1:P$500&lt;&gt;"",ROW($1:$500),1000),ROW(P8)))&amp;""</f>
        <v>Shocking Grasp</v>
      </c>
      <c r="S8" s="5" t="str">
        <f t="array" ref="S8">INDEX(Q:Q,SMALL(IF(Q$1:Q$500&lt;&gt;"",ROW($1:$500),1000),ROW(Q8)))&amp;""</f>
        <v>电爪</v>
      </c>
      <c r="U8" s="7" t="s">
        <v>5449</v>
      </c>
      <c r="V8" s="7" t="s">
        <v>3109</v>
      </c>
      <c r="W8" s="7" t="s">
        <v>210</v>
      </c>
      <c r="X8" s="8">
        <v>0</v>
      </c>
      <c r="Z8" s="7" t="str">
        <f t="shared" si="2"/>
        <v>True Strike</v>
      </c>
      <c r="AA8" s="7" t="str">
        <f>IF(AND(VLOOKUP(W8,法术查询!$C$8:$E$15,3,FALSE)="启用",$B$1=X8),V8,"")</f>
        <v>克敌机先</v>
      </c>
      <c r="AB8" s="5" t="str">
        <f t="array" ref="AB8">INDEX(Z:Z,SMALL(IF(Z$1:Z$500&lt;&gt;"",ROW($1:$500),1000),ROW(Z8)))&amp;""</f>
        <v>Friend</v>
      </c>
      <c r="AC8" s="5" t="str">
        <f t="array" ref="AC8">INDEX(AA:AA,SMALL(IF(AA$1:AA$500&lt;&gt;"",ROW($1:$500),1000),ROW(AA8)))&amp;""</f>
        <v>交友术</v>
      </c>
      <c r="AE8" s="7" t="s">
        <v>5386</v>
      </c>
      <c r="AF8" s="7" t="s">
        <v>3129</v>
      </c>
      <c r="AG8" s="7" t="s">
        <v>210</v>
      </c>
      <c r="AH8" s="8">
        <v>0</v>
      </c>
      <c r="AJ8" s="7" t="str">
        <f t="shared" si="3"/>
        <v>Resistance</v>
      </c>
      <c r="AK8" s="7" t="str">
        <f>IF(AND(VLOOKUP(AG8,法术查询!$C$8:$E$15,3,FALSE)="启用",$B$1=AH8),AF8,"")</f>
        <v>提升抗性</v>
      </c>
      <c r="AL8" s="5" t="str">
        <f t="array" ref="AL8">INDEX(AJ:AJ,SMALL(IF(AJ$1:AJ$500&lt;&gt;"",ROW($1:$500),1000),ROW(AJ8)))&amp;""</f>
        <v>Thaumaturgy</v>
      </c>
      <c r="AM8" s="5" t="str">
        <f t="array" ref="AM8">INDEX(AK:AK,SMALL(IF(AK$1:AK$500&lt;&gt;"",ROW($1:$500),1000),ROW(AK8)))&amp;""</f>
        <v>奇术</v>
      </c>
      <c r="AO8" s="7" t="s">
        <v>4006</v>
      </c>
      <c r="AP8" s="7" t="s">
        <v>3131</v>
      </c>
      <c r="AQ8" s="7" t="s">
        <v>210</v>
      </c>
      <c r="AR8" s="7">
        <v>1</v>
      </c>
      <c r="AT8" s="7" t="str">
        <f t="shared" si="4"/>
        <v/>
      </c>
      <c r="AU8" s="7" t="str">
        <f>IF(AND(VLOOKUP(AQ8,法术查询!$C$8:$E$15,3,FALSE)="启用",$B$1=AR8),AP8,"")</f>
        <v/>
      </c>
      <c r="AV8" s="5" t="str">
        <f t="array" ref="AV8">INDEX(AT:AT,SMALL(IF(AT$1:AT$500&lt;&gt;"",ROW($1:$500),1000),ROW(AT8)))&amp;""</f>
        <v/>
      </c>
      <c r="AW8" s="5" t="str">
        <f t="array" ref="AW8">INDEX(AU:AU,SMALL(IF(AU$1:AU$500&lt;&gt;"",ROW($1:$500),1000),ROW(AU8)))&amp;""</f>
        <v/>
      </c>
      <c r="AY8" s="7" t="s">
        <v>3957</v>
      </c>
      <c r="AZ8" s="7" t="s">
        <v>3116</v>
      </c>
      <c r="BA8" s="7" t="s">
        <v>210</v>
      </c>
      <c r="BB8" s="7">
        <v>1</v>
      </c>
      <c r="BD8" s="7" t="str">
        <f t="shared" si="5"/>
        <v/>
      </c>
      <c r="BE8" s="7" t="str">
        <f>IF(AND(VLOOKUP(BA8,法术查询!$C$8:$E$15,3,FALSE)="启用",$B$1=BB8),AZ8,"")</f>
        <v/>
      </c>
      <c r="BF8" s="5" t="str">
        <f t="array" ref="BF8">INDEX(BD:BD,SMALL(IF(BD$1:BD$500&lt;&gt;"",ROW($1:$500),1000),ROW(BD8)))&amp;""</f>
        <v/>
      </c>
      <c r="BG8" s="5" t="str">
        <f t="array" ref="BG8">INDEX(BE:BE,SMALL(IF(BE$1:BE$500&lt;&gt;"",ROW($1:$500),1000),ROW(BE8)))&amp;""</f>
        <v/>
      </c>
      <c r="BI8" s="7" t="s">
        <v>5409</v>
      </c>
      <c r="BJ8" s="7" t="s">
        <v>3114</v>
      </c>
      <c r="BK8" s="7" t="s">
        <v>3701</v>
      </c>
      <c r="BL8" s="8">
        <v>0</v>
      </c>
      <c r="BN8" s="7" t="str">
        <f t="shared" si="6"/>
        <v/>
      </c>
      <c r="BO8" s="7" t="str">
        <f>IF(AND(VLOOKUP(BK8,法术查询!$C$8:$E$15,3,FALSE)="启用",$B$1=BL8),BJ8,"")</f>
        <v/>
      </c>
      <c r="BP8" s="5" t="str">
        <f t="array" ref="BP8">INDEX(BN:BN,SMALL(IF(BN$1:BN$500&lt;&gt;"",ROW($1:$500),1000),ROW(BN8)))&amp;""</f>
        <v>Shillelagh</v>
      </c>
      <c r="BQ8" s="5" t="str">
        <f t="array" ref="BQ8">INDEX(BO:BO,SMALL(IF(BO$1:BO$500&lt;&gt;"",ROW($1:$500),1000),ROW(BO8)))&amp;""</f>
        <v>橡棍术</v>
      </c>
      <c r="BS8" s="7" t="s">
        <v>5397</v>
      </c>
      <c r="BT8" s="7" t="s">
        <v>3130</v>
      </c>
      <c r="BU8" s="7" t="s">
        <v>210</v>
      </c>
      <c r="BV8" s="8">
        <v>0</v>
      </c>
      <c r="BX8" s="7" t="str">
        <f t="shared" si="7"/>
        <v>Minor Illusion</v>
      </c>
      <c r="BY8" s="7" t="str">
        <f>IF(AND(VLOOKUP(BU8,法术查询!$C$8:$E$15,3,FALSE)="启用",$B$1=BV8),BT8,"")</f>
        <v>次级幻影</v>
      </c>
      <c r="BZ8" s="5" t="str">
        <f t="array" ref="BZ8">INDEX(BX:BX,SMALL(IF(BX$1:BX$500&lt;&gt;"",ROW($1:$500),1000),ROW(BX8)))&amp;""</f>
        <v>Vicious Mockery</v>
      </c>
      <c r="CA8" s="5" t="str">
        <f t="array" ref="CA8">INDEX(BY:BY,SMALL(IF(BY$1:BY$500&lt;&gt;"",ROW($1:$500),1000),ROW(BY8)))&amp;""</f>
        <v>恶言相加</v>
      </c>
    </row>
    <row r="9" spans="1:79" x14ac:dyDescent="0.25">
      <c r="A9" s="7" t="s">
        <v>5449</v>
      </c>
      <c r="B9" s="7" t="s">
        <v>3109</v>
      </c>
      <c r="C9" s="7" t="s">
        <v>210</v>
      </c>
      <c r="D9" s="8">
        <v>0</v>
      </c>
      <c r="F9" s="7" t="str">
        <f t="shared" si="0"/>
        <v>True Strike</v>
      </c>
      <c r="G9" s="7" t="str">
        <f>IF(AND(VLOOKUP(C9,法术查询!$C$8:$E$15,3,FALSE)="启用",$B$1=D9),B9,"")</f>
        <v>克敌机先</v>
      </c>
      <c r="H9" s="5" t="str">
        <f t="array" ref="H9">INDEX(F:F,SMALL(IF($F$1:$F$500&lt;&gt;"",ROW($1:$500),1000),ROW(F9)))&amp;""</f>
        <v>Dancing Lights</v>
      </c>
      <c r="I9" s="5" t="str">
        <f t="array" ref="I9">INDEX(G:G,SMALL(IF($F$1:$F$500&lt;&gt;"",ROW($1:$500),1000),ROW(G9)))&amp;""</f>
        <v>舞光术</v>
      </c>
      <c r="K9" s="7" t="s">
        <v>5449</v>
      </c>
      <c r="L9" s="7" t="s">
        <v>3109</v>
      </c>
      <c r="M9" s="7" t="s">
        <v>210</v>
      </c>
      <c r="N9" s="8">
        <v>0</v>
      </c>
      <c r="P9" s="7" t="str">
        <f t="shared" si="1"/>
        <v>True Strike</v>
      </c>
      <c r="Q9" s="7" t="str">
        <f>IF(AND(VLOOKUP(M9,法术查询!$C$8:$E$15,3,FALSE)="启用",$B$1=N9),L9,"")</f>
        <v>克敌机先</v>
      </c>
      <c r="R9" s="5" t="str">
        <f t="array" ref="R9">INDEX(P:P,SMALL(IF(P$1:P$500&lt;&gt;"",ROW($1:$500),1000),ROW(P9)))&amp;""</f>
        <v>Dancing Lights</v>
      </c>
      <c r="S9" s="5" t="str">
        <f t="array" ref="S9">INDEX(Q:Q,SMALL(IF(Q$1:Q$500&lt;&gt;"",ROW($1:$500),1000),ROW(Q9)))&amp;""</f>
        <v>舞光术</v>
      </c>
      <c r="U9" s="7" t="s">
        <v>5429</v>
      </c>
      <c r="V9" s="7" t="s">
        <v>3134</v>
      </c>
      <c r="W9" s="7" t="s">
        <v>210</v>
      </c>
      <c r="X9" s="8">
        <v>0</v>
      </c>
      <c r="Z9" s="7" t="str">
        <f t="shared" si="2"/>
        <v>Eldritch Blast</v>
      </c>
      <c r="AA9" s="7" t="str">
        <f>IF(AND(VLOOKUP(W9,法术查询!$C$8:$E$15,3,FALSE)="启用",$B$1=X9),V9,"")</f>
        <v>魔能爆</v>
      </c>
      <c r="AB9" s="5" t="str">
        <f t="array" ref="AB9">INDEX(Z:Z,SMALL(IF(Z$1:Z$500&lt;&gt;"",ROW($1:$500),1000),ROW(Z9)))&amp;""</f>
        <v>Blade Ward</v>
      </c>
      <c r="AC9" s="5" t="str">
        <f t="array" ref="AC9">INDEX(AA:AA,SMALL(IF(AA$1:AA$500&lt;&gt;"",ROW($1:$500),1000),ROW(AA9)))&amp;""</f>
        <v>剑刃防护</v>
      </c>
      <c r="AE9" s="7" t="s">
        <v>5356</v>
      </c>
      <c r="AF9" s="7" t="s">
        <v>3132</v>
      </c>
      <c r="AG9" s="7" t="s">
        <v>210</v>
      </c>
      <c r="AH9" s="8">
        <v>0</v>
      </c>
      <c r="AJ9" s="7" t="str">
        <f t="shared" si="3"/>
        <v>Mending</v>
      </c>
      <c r="AK9" s="7" t="str">
        <f>IF(AND(VLOOKUP(AG9,法术查询!$C$8:$E$15,3,FALSE)="启用",$B$1=AH9),AF9,"")</f>
        <v>修复术</v>
      </c>
      <c r="AL9" s="5" t="str">
        <f t="array" ref="AL9">INDEX(AJ:AJ,SMALL(IF(AJ$1:AJ$500&lt;&gt;"",ROW($1:$500),1000),ROW(AJ9)))&amp;""</f>
        <v/>
      </c>
      <c r="AM9" s="5" t="str">
        <f t="array" ref="AM9">INDEX(AK:AK,SMALL(IF(AK$1:AK$500&lt;&gt;"",ROW($1:$500),1000),ROW(AK9)))&amp;""</f>
        <v/>
      </c>
      <c r="AO9" s="7" t="s">
        <v>4008</v>
      </c>
      <c r="AP9" s="7" t="s">
        <v>3137</v>
      </c>
      <c r="AQ9" s="7" t="s">
        <v>210</v>
      </c>
      <c r="AR9" s="7">
        <v>1</v>
      </c>
      <c r="AT9" s="7" t="str">
        <f t="shared" si="4"/>
        <v/>
      </c>
      <c r="AU9" s="7" t="str">
        <f>IF(AND(VLOOKUP(AQ9,法术查询!$C$8:$E$15,3,FALSE)="启用",$B$1=AR9),AP9,"")</f>
        <v/>
      </c>
      <c r="AV9" s="5" t="str">
        <f t="array" ref="AV9">INDEX(AT:AT,SMALL(IF(AT$1:AT$500&lt;&gt;"",ROW($1:$500),1000),ROW(AT9)))&amp;""</f>
        <v/>
      </c>
      <c r="AW9" s="5" t="str">
        <f t="array" ref="AW9">INDEX(AU:AU,SMALL(IF(AU$1:AU$500&lt;&gt;"",ROW($1:$500),1000),ROW(AU9)))&amp;""</f>
        <v/>
      </c>
      <c r="AY9" s="7" t="s">
        <v>3977</v>
      </c>
      <c r="AZ9" s="7" t="s">
        <v>3136</v>
      </c>
      <c r="BA9" s="7" t="s">
        <v>210</v>
      </c>
      <c r="BB9" s="7">
        <v>1</v>
      </c>
      <c r="BD9" s="7" t="str">
        <f t="shared" si="5"/>
        <v/>
      </c>
      <c r="BE9" s="7" t="str">
        <f>IF(AND(VLOOKUP(BA9,法术查询!$C$8:$E$15,3,FALSE)="启用",$B$1=BB9),AZ9,"")</f>
        <v/>
      </c>
      <c r="BF9" s="5" t="str">
        <f t="array" ref="BF9">INDEX(BD:BD,SMALL(IF(BD$1:BD$500&lt;&gt;"",ROW($1:$500),1000),ROW(BD9)))&amp;""</f>
        <v/>
      </c>
      <c r="BG9" s="5" t="str">
        <f t="array" ref="BG9">INDEX(BE:BE,SMALL(IF(BE$1:BE$500&lt;&gt;"",ROW($1:$500),1000),ROW(BE9)))&amp;""</f>
        <v/>
      </c>
      <c r="BI9" s="7" t="s">
        <v>5416</v>
      </c>
      <c r="BJ9" s="7" t="s">
        <v>3133</v>
      </c>
      <c r="BK9" s="7" t="s">
        <v>372</v>
      </c>
      <c r="BL9" s="8">
        <v>0</v>
      </c>
      <c r="BN9" s="7" t="str">
        <f t="shared" si="6"/>
        <v/>
      </c>
      <c r="BO9" s="7" t="str">
        <f>IF(AND(VLOOKUP(BK9,法术查询!$C$8:$E$15,3,FALSE)="启用",$B$1=BL9),BJ9,"")</f>
        <v/>
      </c>
      <c r="BP9" s="5" t="str">
        <f t="array" ref="BP9">INDEX(BN:BN,SMALL(IF(BN$1:BN$500&lt;&gt;"",ROW($1:$500),1000),ROW(BN9)))&amp;""</f>
        <v>Thorn Whip</v>
      </c>
      <c r="BQ9" s="5" t="str">
        <f t="array" ref="BQ9">INDEX(BO:BO,SMALL(IF(BO$1:BO$500&lt;&gt;"",ROW($1:$500),1000),ROW(BO9)))&amp;""</f>
        <v>荆棘之鞭</v>
      </c>
      <c r="BS9" s="7" t="s">
        <v>5390</v>
      </c>
      <c r="BT9" s="7" t="s">
        <v>3135</v>
      </c>
      <c r="BU9" s="7" t="s">
        <v>210</v>
      </c>
      <c r="BV9" s="8">
        <v>0</v>
      </c>
      <c r="BX9" s="7" t="str">
        <f t="shared" si="7"/>
        <v>Friend</v>
      </c>
      <c r="BY9" s="7" t="str">
        <f>IF(AND(VLOOKUP(BU9,法术查询!$C$8:$E$15,3,FALSE)="启用",$B$1=BV9),BT9,"")</f>
        <v>交友术</v>
      </c>
      <c r="BZ9" s="5" t="str">
        <f t="array" ref="BZ9">INDEX(BX:BX,SMALL(IF(BX$1:BX$500&lt;&gt;"",ROW($1:$500),1000),ROW(BX9)))&amp;""</f>
        <v>Blade Ward</v>
      </c>
      <c r="CA9" s="5" t="str">
        <f t="array" ref="CA9">INDEX(BY:BY,SMALL(IF(BY$1:BY$500&lt;&gt;"",ROW($1:$500),1000),ROW(BY9)))&amp;""</f>
        <v>剑刃防护</v>
      </c>
    </row>
    <row r="10" spans="1:79" x14ac:dyDescent="0.25">
      <c r="A10" s="7" t="s">
        <v>5431</v>
      </c>
      <c r="B10" s="7" t="s">
        <v>3138</v>
      </c>
      <c r="C10" s="7" t="s">
        <v>210</v>
      </c>
      <c r="D10" s="8">
        <v>0</v>
      </c>
      <c r="F10" s="7" t="str">
        <f t="shared" si="0"/>
        <v>Fire bolt</v>
      </c>
      <c r="G10" s="7" t="str">
        <f>IF(AND(VLOOKUP(C10,法术查询!$C$8:$E$15,3,FALSE)="启用",$B$1=D10),B10,"")</f>
        <v>火焰箭</v>
      </c>
      <c r="H10" s="5" t="str">
        <f t="array" ref="H10">INDEX(F:F,SMALL(IF($F$1:$F$500&lt;&gt;"",ROW($1:$500),1000),ROW(F10)))&amp;""</f>
        <v>Light</v>
      </c>
      <c r="I10" s="5" t="str">
        <f t="array" ref="I10">INDEX(G:G,SMALL(IF($F$1:$F$500&lt;&gt;"",ROW($1:$500),1000),ROW(G10)))&amp;""</f>
        <v>光亮术</v>
      </c>
      <c r="K10" s="7" t="s">
        <v>5431</v>
      </c>
      <c r="L10" s="7" t="s">
        <v>3138</v>
      </c>
      <c r="M10" s="7" t="s">
        <v>210</v>
      </c>
      <c r="N10" s="8">
        <v>0</v>
      </c>
      <c r="P10" s="7" t="str">
        <f t="shared" si="1"/>
        <v>Fire bolt</v>
      </c>
      <c r="Q10" s="7" t="str">
        <f>IF(AND(VLOOKUP(M10,法术查询!$C$8:$E$15,3,FALSE)="启用",$B$1=N10),L10,"")</f>
        <v>火焰箭</v>
      </c>
      <c r="R10" s="5" t="str">
        <f t="array" ref="R10">INDEX(P:P,SMALL(IF(P$1:P$500&lt;&gt;"",ROW($1:$500),1000),ROW(P10)))&amp;""</f>
        <v>Light</v>
      </c>
      <c r="S10" s="5" t="str">
        <f t="array" ref="S10">INDEX(Q:Q,SMALL(IF(Q$1:Q$500&lt;&gt;"",ROW($1:$500),1000),ROW(Q10)))&amp;""</f>
        <v>光亮术</v>
      </c>
      <c r="U10" s="7" t="s">
        <v>5409</v>
      </c>
      <c r="V10" s="7" t="s">
        <v>3114</v>
      </c>
      <c r="W10" s="7" t="s">
        <v>3701</v>
      </c>
      <c r="X10" s="8">
        <v>0</v>
      </c>
      <c r="Z10" s="7" t="str">
        <f t="shared" si="2"/>
        <v/>
      </c>
      <c r="AA10" s="7" t="str">
        <f>IF(AND(VLOOKUP(W10,法术查询!$C$8:$E$15,3,FALSE)="启用",$B$1=X10),V10,"")</f>
        <v/>
      </c>
      <c r="AB10" s="5" t="str">
        <f t="array" ref="AB10">INDEX(Z:Z,SMALL(IF(Z$1:Z$500&lt;&gt;"",ROW($1:$500),1000),ROW(Z10)))&amp;""</f>
        <v>Prestidigitation</v>
      </c>
      <c r="AC10" s="5" t="str">
        <f t="array" ref="AC10">INDEX(AA:AA,SMALL(IF(AA$1:AA$500&lt;&gt;"",ROW($1:$500),1000),ROW(AA10)))&amp;""</f>
        <v>魔法伎俩</v>
      </c>
      <c r="AE10" s="7" t="s">
        <v>5361</v>
      </c>
      <c r="AF10" s="7" t="s">
        <v>3139</v>
      </c>
      <c r="AG10" s="7" t="s">
        <v>210</v>
      </c>
      <c r="AH10" s="8">
        <v>0</v>
      </c>
      <c r="AJ10" s="7" t="str">
        <f t="shared" si="3"/>
        <v>Thaumaturgy</v>
      </c>
      <c r="AK10" s="7" t="str">
        <f>IF(AND(VLOOKUP(AG10,法术查询!$C$8:$E$15,3,FALSE)="启用",$B$1=AH10),AF10,"")</f>
        <v>奇术</v>
      </c>
      <c r="AL10" s="5" t="str">
        <f t="array" ref="AL10">INDEX(AJ:AJ,SMALL(IF(AJ$1:AJ$500&lt;&gt;"",ROW($1:$500),1000),ROW(AJ10)))&amp;""</f>
        <v/>
      </c>
      <c r="AM10" s="5" t="str">
        <f t="array" ref="AM10">INDEX(AK:AK,SMALL(IF(AK$1:AK$500&lt;&gt;"",ROW($1:$500),1000),ROW(AK10)))&amp;""</f>
        <v/>
      </c>
      <c r="AO10" s="7" t="s">
        <v>3818</v>
      </c>
      <c r="AP10" s="7" t="s">
        <v>3143</v>
      </c>
      <c r="AQ10" s="7" t="s">
        <v>3701</v>
      </c>
      <c r="AR10" s="7">
        <v>1</v>
      </c>
      <c r="AT10" s="7" t="str">
        <f t="shared" si="4"/>
        <v/>
      </c>
      <c r="AU10" s="7" t="str">
        <f>IF(AND(VLOOKUP(AQ10,法术查询!$C$8:$E$15,3,FALSE)="启用",$B$1=AR10),AP10,"")</f>
        <v/>
      </c>
      <c r="AV10" s="5" t="str">
        <f t="array" ref="AV10">INDEX(AT:AT,SMALL(IF(AT$1:AT$500&lt;&gt;"",ROW($1:$500),1000),ROW(AT10)))&amp;""</f>
        <v/>
      </c>
      <c r="AW10" s="5" t="str">
        <f t="array" ref="AW10">INDEX(AU:AU,SMALL(IF(AU$1:AU$500&lt;&gt;"",ROW($1:$500),1000),ROW(AU10)))&amp;""</f>
        <v/>
      </c>
      <c r="AY10" s="7" t="s">
        <v>3982</v>
      </c>
      <c r="AZ10" s="7" t="s">
        <v>3142</v>
      </c>
      <c r="BA10" s="7" t="s">
        <v>210</v>
      </c>
      <c r="BB10" s="7">
        <v>1</v>
      </c>
      <c r="BD10" s="7" t="str">
        <f t="shared" si="5"/>
        <v/>
      </c>
      <c r="BE10" s="7" t="str">
        <f>IF(AND(VLOOKUP(BA10,法术查询!$C$8:$E$15,3,FALSE)="启用",$B$1=BB10),AZ10,"")</f>
        <v/>
      </c>
      <c r="BF10" s="5" t="str">
        <f t="array" ref="BF10">INDEX(BD:BD,SMALL(IF(BD$1:BD$500&lt;&gt;"",ROW($1:$500),1000),ROW(BD10)))&amp;""</f>
        <v/>
      </c>
      <c r="BG10" s="5" t="str">
        <f t="array" ref="BG10">INDEX(BE:BE,SMALL(IF(BE$1:BE$500&lt;&gt;"",ROW($1:$500),1000),ROW(BE10)))&amp;""</f>
        <v/>
      </c>
      <c r="BI10" s="7" t="s">
        <v>5416</v>
      </c>
      <c r="BJ10" s="7" t="s">
        <v>3140</v>
      </c>
      <c r="BK10" s="7" t="s">
        <v>3701</v>
      </c>
      <c r="BL10" s="8">
        <v>0</v>
      </c>
      <c r="BN10" s="7" t="str">
        <f t="shared" si="6"/>
        <v/>
      </c>
      <c r="BO10" s="7" t="str">
        <f>IF(AND(VLOOKUP(BK10,法术查询!$C$8:$E$15,3,FALSE)="启用",$B$1=BL10),BJ10,"")</f>
        <v/>
      </c>
      <c r="BP10" s="5" t="str">
        <f t="array" ref="BP10">INDEX(BN:BN,SMALL(IF(BN$1:BN$500&lt;&gt;"",ROW($1:$500),1000),ROW(BN10)))&amp;""</f>
        <v/>
      </c>
      <c r="BQ10" s="5" t="str">
        <f t="array" ref="BQ10">INDEX(BO:BO,SMALL(IF(BO$1:BO$500&lt;&gt;"",ROW($1:$500),1000),ROW(BO10)))&amp;""</f>
        <v/>
      </c>
      <c r="BS10" s="7" t="s">
        <v>5395</v>
      </c>
      <c r="BT10" s="7" t="s">
        <v>3141</v>
      </c>
      <c r="BU10" s="7" t="s">
        <v>210</v>
      </c>
      <c r="BV10" s="8">
        <v>0</v>
      </c>
      <c r="BX10" s="7" t="str">
        <f t="shared" si="7"/>
        <v>Vicious Mockery</v>
      </c>
      <c r="BY10" s="7" t="str">
        <f>IF(AND(VLOOKUP(BU10,法术查询!$C$8:$E$15,3,FALSE)="启用",$B$1=BV10),BT10,"")</f>
        <v>恶言相加</v>
      </c>
      <c r="BZ10" s="5" t="str">
        <f t="array" ref="BZ10">INDEX(BX:BX,SMALL(IF(BX$1:BX$500&lt;&gt;"",ROW($1:$500),1000),ROW(BX10)))&amp;""</f>
        <v>Prestidigitation</v>
      </c>
      <c r="CA10" s="5" t="str">
        <f t="array" ref="CA10">INDEX(BY:BY,SMALL(IF(BY$1:BY$500&lt;&gt;"",ROW($1:$500),1000),ROW(BY10)))&amp;""</f>
        <v>魔法伎俩</v>
      </c>
    </row>
    <row r="11" spans="1:79" x14ac:dyDescent="0.25">
      <c r="A11" s="7" t="s">
        <v>5433</v>
      </c>
      <c r="B11" s="7" t="s">
        <v>3144</v>
      </c>
      <c r="C11" s="7" t="s">
        <v>210</v>
      </c>
      <c r="D11" s="8">
        <v>0</v>
      </c>
      <c r="F11" s="7" t="str">
        <f t="shared" si="0"/>
        <v>Ray of Frost</v>
      </c>
      <c r="G11" s="7" t="str">
        <f>IF(AND(VLOOKUP(C11,法术查询!$C$8:$E$15,3,FALSE)="启用",$B$1=D11),B11,"")</f>
        <v>冷冻射线</v>
      </c>
      <c r="H11" s="5" t="str">
        <f t="array" ref="H11">INDEX(F:F,SMALL(IF($F$1:$F$500&lt;&gt;"",ROW($1:$500),1000),ROW(F11)))&amp;""</f>
        <v>Chill Touch</v>
      </c>
      <c r="I11" s="5" t="str">
        <f t="array" ref="I11">INDEX(G:G,SMALL(IF($F$1:$F$500&lt;&gt;"",ROW($1:$500),1000),ROW(G11)))&amp;""</f>
        <v>冻寒之触</v>
      </c>
      <c r="K11" s="7" t="s">
        <v>5433</v>
      </c>
      <c r="L11" s="7" t="s">
        <v>3144</v>
      </c>
      <c r="M11" s="7" t="s">
        <v>210</v>
      </c>
      <c r="N11" s="8">
        <v>0</v>
      </c>
      <c r="P11" s="7" t="str">
        <f t="shared" si="1"/>
        <v>Ray of Frost</v>
      </c>
      <c r="Q11" s="7" t="str">
        <f>IF(AND(VLOOKUP(M11,法术查询!$C$8:$E$15,3,FALSE)="启用",$B$1=N11),L11,"")</f>
        <v>冷冻射线</v>
      </c>
      <c r="R11" s="5" t="str">
        <f t="array" ref="R11">INDEX(P:P,SMALL(IF(P$1:P$500&lt;&gt;"",ROW($1:$500),1000),ROW(P11)))&amp;""</f>
        <v>Chill Touch</v>
      </c>
      <c r="S11" s="5" t="str">
        <f t="array" ref="S11">INDEX(Q:Q,SMALL(IF(Q$1:Q$500&lt;&gt;"",ROW($1:$500),1000),ROW(Q11)))&amp;""</f>
        <v>冻寒之触</v>
      </c>
      <c r="U11" s="7" t="s">
        <v>5419</v>
      </c>
      <c r="V11" s="7" t="s">
        <v>3145</v>
      </c>
      <c r="W11" s="7" t="s">
        <v>3700</v>
      </c>
      <c r="X11" s="8">
        <v>0</v>
      </c>
      <c r="Z11" s="7" t="str">
        <f t="shared" si="2"/>
        <v/>
      </c>
      <c r="AA11" s="7" t="str">
        <f>IF(AND(VLOOKUP(W11,法术查询!$C$8:$E$15,3,FALSE)="启用",$B$1=X11),V11,"")</f>
        <v/>
      </c>
      <c r="AB11" s="5" t="str">
        <f t="array" ref="AB11">INDEX(Z:Z,SMALL(IF(Z$1:Z$500&lt;&gt;"",ROW($1:$500),1000),ROW(Z11)))&amp;""</f>
        <v/>
      </c>
      <c r="AC11" s="5" t="str">
        <f t="array" ref="AC11">INDEX(AA:AA,SMALL(IF(AA$1:AA$500&lt;&gt;"",ROW($1:$500),1000),ROW(AA11)))&amp;""</f>
        <v/>
      </c>
      <c r="AE11" s="7" t="s">
        <v>3954</v>
      </c>
      <c r="AF11" s="7" t="s">
        <v>3111</v>
      </c>
      <c r="AG11" s="7" t="s">
        <v>210</v>
      </c>
      <c r="AH11" s="8">
        <v>1</v>
      </c>
      <c r="AJ11" s="7" t="str">
        <f t="shared" si="3"/>
        <v/>
      </c>
      <c r="AK11" s="7" t="str">
        <f>IF(AND(VLOOKUP(AG11,法术查询!$C$8:$E$15,3,FALSE)="启用",$B$1=AH11),AF11,"")</f>
        <v/>
      </c>
      <c r="AL11" s="5" t="str">
        <f t="array" ref="AL11">INDEX(AJ:AJ,SMALL(IF(AJ$1:AJ$500&lt;&gt;"",ROW($1:$500),1000),ROW(AJ11)))&amp;""</f>
        <v/>
      </c>
      <c r="AM11" s="5" t="str">
        <f t="array" ref="AM11">INDEX(AK:AK,SMALL(IF(AK$1:AK$500&lt;&gt;"",ROW($1:$500),1000),ROW(AK11)))&amp;""</f>
        <v/>
      </c>
      <c r="AO11" s="7" t="s">
        <v>4010</v>
      </c>
      <c r="AP11" s="7" t="s">
        <v>3148</v>
      </c>
      <c r="AQ11" s="7" t="s">
        <v>210</v>
      </c>
      <c r="AR11" s="7">
        <v>1</v>
      </c>
      <c r="AT11" s="7" t="str">
        <f t="shared" si="4"/>
        <v/>
      </c>
      <c r="AU11" s="7" t="str">
        <f>IF(AND(VLOOKUP(AQ11,法术查询!$C$8:$E$15,3,FALSE)="启用",$B$1=AR11),AP11,"")</f>
        <v/>
      </c>
      <c r="AV11" s="5" t="str">
        <f t="array" ref="AV11">INDEX(AT:AT,SMALL(IF(AT$1:AT$500&lt;&gt;"",ROW($1:$500),1000),ROW(AT11)))&amp;""</f>
        <v/>
      </c>
      <c r="AW11" s="5" t="str">
        <f t="array" ref="AW11">INDEX(AU:AU,SMALL(IF(AU$1:AU$500&lt;&gt;"",ROW($1:$500),1000),ROW(AU11)))&amp;""</f>
        <v/>
      </c>
      <c r="AY11" s="7" t="s">
        <v>3987</v>
      </c>
      <c r="AZ11" s="7" t="s">
        <v>3147</v>
      </c>
      <c r="BA11" s="7" t="s">
        <v>210</v>
      </c>
      <c r="BB11" s="7">
        <v>1</v>
      </c>
      <c r="BD11" s="7" t="str">
        <f t="shared" si="5"/>
        <v/>
      </c>
      <c r="BE11" s="7" t="str">
        <f>IF(AND(VLOOKUP(BA11,法术查询!$C$8:$E$15,3,FALSE)="启用",$B$1=BB11),AZ11,"")</f>
        <v/>
      </c>
      <c r="BF11" s="5" t="str">
        <f t="array" ref="BF11">INDEX(BD:BD,SMALL(IF(BD$1:BD$500&lt;&gt;"",ROW($1:$500),1000),ROW(BD11)))&amp;""</f>
        <v/>
      </c>
      <c r="BG11" s="5" t="str">
        <f t="array" ref="BG11">INDEX(BE:BE,SMALL(IF(BE$1:BE$500&lt;&gt;"",ROW($1:$500),1000),ROW(BE11)))&amp;""</f>
        <v/>
      </c>
      <c r="BI11" s="7" t="s">
        <v>5409</v>
      </c>
      <c r="BJ11" s="7" t="s">
        <v>3127</v>
      </c>
      <c r="BK11" s="7" t="s">
        <v>372</v>
      </c>
      <c r="BL11" s="8">
        <v>0</v>
      </c>
      <c r="BN11" s="7" t="str">
        <f t="shared" si="6"/>
        <v/>
      </c>
      <c r="BO11" s="7" t="str">
        <f>IF(AND(VLOOKUP(BK11,法术查询!$C$8:$E$15,3,FALSE)="启用",$B$1=BL11),BJ11,"")</f>
        <v/>
      </c>
      <c r="BP11" s="5" t="str">
        <f t="array" ref="BP11">INDEX(BN:BN,SMALL(IF(BN$1:BN$500&lt;&gt;"",ROW($1:$500),1000),ROW(BN11)))&amp;""</f>
        <v/>
      </c>
      <c r="BQ11" s="5" t="str">
        <f t="array" ref="BQ11">INDEX(BO:BO,SMALL(IF(BO$1:BO$500&lt;&gt;"",ROW($1:$500),1000),ROW(BO11)))&amp;""</f>
        <v/>
      </c>
      <c r="BS11" s="7" t="s">
        <v>5383</v>
      </c>
      <c r="BT11" s="7" t="s">
        <v>3146</v>
      </c>
      <c r="BU11" s="7" t="s">
        <v>210</v>
      </c>
      <c r="BV11" s="8">
        <v>0</v>
      </c>
      <c r="BX11" s="7" t="str">
        <f t="shared" si="7"/>
        <v>Blade Ward</v>
      </c>
      <c r="BY11" s="7" t="str">
        <f>IF(AND(VLOOKUP(BU11,法术查询!$C$8:$E$15,3,FALSE)="启用",$B$1=BV11),BT11,"")</f>
        <v>剑刃防护</v>
      </c>
      <c r="BZ11" s="5" t="str">
        <f t="array" ref="BZ11">INDEX(BX:BX,SMALL(IF(BX$1:BX$500&lt;&gt;"",ROW($1:$500),1000),ROW(BX11)))&amp;""</f>
        <v>Message</v>
      </c>
      <c r="CA11" s="5" t="str">
        <f t="array" ref="CA11">INDEX(BY:BY,SMALL(IF(BY$1:BY$500&lt;&gt;"",ROW($1:$500),1000),ROW(BY11)))&amp;""</f>
        <v>传讯术</v>
      </c>
    </row>
    <row r="12" spans="1:79" x14ac:dyDescent="0.25">
      <c r="A12" s="7" t="s">
        <v>5435</v>
      </c>
      <c r="B12" s="7" t="s">
        <v>3149</v>
      </c>
      <c r="C12" s="7" t="s">
        <v>210</v>
      </c>
      <c r="D12" s="8">
        <v>0</v>
      </c>
      <c r="F12" s="7" t="str">
        <f t="shared" si="0"/>
        <v>Shocking Grasp</v>
      </c>
      <c r="G12" s="7" t="str">
        <f>IF(AND(VLOOKUP(C12,法术查询!$C$8:$E$15,3,FALSE)="启用",$B$1=D12),B12,"")</f>
        <v>电爪</v>
      </c>
      <c r="H12" s="5" t="str">
        <f t="array" ref="H12">INDEX(F:F,SMALL(IF($F$1:$F$500&lt;&gt;"",ROW($1:$500),1000),ROW(F12)))&amp;""</f>
        <v>Minor Illusion</v>
      </c>
      <c r="I12" s="5" t="str">
        <f t="array" ref="I12">INDEX(G:G,SMALL(IF($F$1:$F$500&lt;&gt;"",ROW($1:$500),1000),ROW(G12)))&amp;""</f>
        <v>次级幻影</v>
      </c>
      <c r="K12" s="7" t="s">
        <v>5435</v>
      </c>
      <c r="L12" s="7" t="s">
        <v>3149</v>
      </c>
      <c r="M12" s="7" t="s">
        <v>210</v>
      </c>
      <c r="N12" s="8">
        <v>0</v>
      </c>
      <c r="P12" s="7" t="str">
        <f t="shared" si="1"/>
        <v>Shocking Grasp</v>
      </c>
      <c r="Q12" s="7" t="str">
        <f>IF(AND(VLOOKUP(M12,法术查询!$C$8:$E$15,3,FALSE)="启用",$B$1=N12),L12,"")</f>
        <v>电爪</v>
      </c>
      <c r="R12" s="5" t="str">
        <f t="array" ref="R12">INDEX(P:P,SMALL(IF(P$1:P$500&lt;&gt;"",ROW($1:$500),1000),ROW(P12)))&amp;""</f>
        <v>Minor Illusion</v>
      </c>
      <c r="S12" s="5" t="str">
        <f t="array" ref="S12">INDEX(Q:Q,SMALL(IF(Q$1:Q$500&lt;&gt;"",ROW($1:$500),1000),ROW(Q12)))&amp;""</f>
        <v>次级幻影</v>
      </c>
      <c r="U12" s="7" t="s">
        <v>5425</v>
      </c>
      <c r="V12" s="7" t="s">
        <v>3150</v>
      </c>
      <c r="W12" s="7" t="s">
        <v>3700</v>
      </c>
      <c r="X12" s="8">
        <v>0</v>
      </c>
      <c r="Z12" s="7" t="str">
        <f t="shared" si="2"/>
        <v/>
      </c>
      <c r="AA12" s="7" t="str">
        <f>IF(AND(VLOOKUP(W12,法术查询!$C$8:$E$15,3,FALSE)="启用",$B$1=X12),V12,"")</f>
        <v/>
      </c>
      <c r="AB12" s="5" t="str">
        <f t="array" ref="AB12">INDEX(Z:Z,SMALL(IF(Z$1:Z$500&lt;&gt;"",ROW($1:$500),1000),ROW(Z12)))&amp;""</f>
        <v/>
      </c>
      <c r="AC12" s="5" t="str">
        <f t="array" ref="AC12">INDEX(AA:AA,SMALL(IF(AA$1:AA$500&lt;&gt;"",ROW($1:$500),1000),ROW(AA12)))&amp;""</f>
        <v/>
      </c>
      <c r="AE12" s="7" t="s">
        <v>3957</v>
      </c>
      <c r="AF12" s="7" t="s">
        <v>3116</v>
      </c>
      <c r="AG12" s="7" t="s">
        <v>210</v>
      </c>
      <c r="AH12" s="8">
        <v>1</v>
      </c>
      <c r="AJ12" s="7" t="str">
        <f t="shared" si="3"/>
        <v/>
      </c>
      <c r="AK12" s="7" t="str">
        <f>IF(AND(VLOOKUP(AG12,法术查询!$C$8:$E$15,3,FALSE)="启用",$B$1=AH12),AF12,"")</f>
        <v/>
      </c>
      <c r="AL12" s="5" t="str">
        <f t="array" ref="AL12">INDEX(AJ:AJ,SMALL(IF(AJ$1:AJ$500&lt;&gt;"",ROW($1:$500),1000),ROW(AJ12)))&amp;""</f>
        <v/>
      </c>
      <c r="AM12" s="5" t="str">
        <f t="array" ref="AM12">INDEX(AK:AK,SMALL(IF(AK$1:AK$500&lt;&gt;"",ROW($1:$500),1000),ROW(AK12)))&amp;""</f>
        <v/>
      </c>
      <c r="AO12" s="7" t="s">
        <v>4015</v>
      </c>
      <c r="AP12" s="7" t="s">
        <v>3153</v>
      </c>
      <c r="AQ12" s="7" t="s">
        <v>210</v>
      </c>
      <c r="AR12" s="7">
        <v>1</v>
      </c>
      <c r="AT12" s="7" t="str">
        <f t="shared" si="4"/>
        <v/>
      </c>
      <c r="AU12" s="7" t="str">
        <f>IF(AND(VLOOKUP(AQ12,法术查询!$C$8:$E$15,3,FALSE)="启用",$B$1=AR12),AP12,"")</f>
        <v/>
      </c>
      <c r="AV12" s="5" t="str">
        <f t="array" ref="AV12">INDEX(AT:AT,SMALL(IF(AT$1:AT$500&lt;&gt;"",ROW($1:$500),1000),ROW(AT12)))&amp;""</f>
        <v/>
      </c>
      <c r="AW12" s="5" t="str">
        <f t="array" ref="AW12">INDEX(AU:AU,SMALL(IF(AU$1:AU$500&lt;&gt;"",ROW($1:$500),1000),ROW(AU12)))&amp;""</f>
        <v/>
      </c>
      <c r="AY12" s="7" t="s">
        <v>4027</v>
      </c>
      <c r="AZ12" s="7" t="s">
        <v>3152</v>
      </c>
      <c r="BA12" s="7" t="s">
        <v>210</v>
      </c>
      <c r="BB12" s="7">
        <v>1</v>
      </c>
      <c r="BD12" s="7" t="str">
        <f t="shared" si="5"/>
        <v/>
      </c>
      <c r="BE12" s="7" t="str">
        <f>IF(AND(VLOOKUP(BA12,法术查询!$C$8:$E$15,3,FALSE)="启用",$B$1=BB12),AZ12,"")</f>
        <v/>
      </c>
      <c r="BF12" s="5" t="str">
        <f t="array" ref="BF12">INDEX(BD:BD,SMALL(IF(BD$1:BD$500&lt;&gt;"",ROW($1:$500),1000),ROW(BD12)))&amp;""</f>
        <v/>
      </c>
      <c r="BG12" s="5" t="str">
        <f t="array" ref="BG12">INDEX(BE:BE,SMALL(IF(BE$1:BE$500&lt;&gt;"",ROW($1:$500),1000),ROW(BE12)))&amp;""</f>
        <v/>
      </c>
      <c r="BI12" s="7" t="s">
        <v>5386</v>
      </c>
      <c r="BJ12" s="7" t="s">
        <v>3129</v>
      </c>
      <c r="BK12" s="7" t="s">
        <v>210</v>
      </c>
      <c r="BL12" s="8">
        <v>0</v>
      </c>
      <c r="BN12" s="7" t="str">
        <f t="shared" si="6"/>
        <v>Resistance</v>
      </c>
      <c r="BO12" s="7" t="str">
        <f>IF(AND(VLOOKUP(BK12,法术查询!$C$8:$E$15,3,FALSE)="启用",$B$1=BL12),BJ12,"")</f>
        <v>提升抗性</v>
      </c>
      <c r="BP12" s="5" t="str">
        <f t="array" ref="BP12">INDEX(BN:BN,SMALL(IF(BN$1:BN$500&lt;&gt;"",ROW($1:$500),1000),ROW(BN12)))&amp;""</f>
        <v/>
      </c>
      <c r="BQ12" s="5" t="str">
        <f t="array" ref="BQ12">INDEX(BO:BO,SMALL(IF(BO$1:BO$500&lt;&gt;"",ROW($1:$500),1000),ROW(BO12)))&amp;""</f>
        <v/>
      </c>
      <c r="BS12" s="7" t="s">
        <v>5350</v>
      </c>
      <c r="BT12" s="7" t="s">
        <v>3151</v>
      </c>
      <c r="BU12" s="7" t="s">
        <v>210</v>
      </c>
      <c r="BV12" s="8">
        <v>0</v>
      </c>
      <c r="BX12" s="7" t="str">
        <f t="shared" si="7"/>
        <v>Prestidigitation</v>
      </c>
      <c r="BY12" s="7" t="str">
        <f>IF(AND(VLOOKUP(BU12,法术查询!$C$8:$E$15,3,FALSE)="启用",$B$1=BV12),BT12,"")</f>
        <v>魔法伎俩</v>
      </c>
      <c r="BZ12" s="5" t="str">
        <f t="array" ref="BZ12">INDEX(BX:BX,SMALL(IF(BX$1:BX$500&lt;&gt;"",ROW($1:$500),1000),ROW(BX12)))&amp;""</f>
        <v>Mending</v>
      </c>
      <c r="CA12" s="5" t="str">
        <f t="array" ref="CA12">INDEX(BY:BY,SMALL(IF(BY$1:BY$500&lt;&gt;"",ROW($1:$500),1000),ROW(BY12)))&amp;""</f>
        <v>修复术</v>
      </c>
    </row>
    <row r="13" spans="1:79" x14ac:dyDescent="0.25">
      <c r="A13" s="7" t="s">
        <v>5409</v>
      </c>
      <c r="B13" s="7" t="s">
        <v>3114</v>
      </c>
      <c r="C13" s="7" t="s">
        <v>3701</v>
      </c>
      <c r="D13" s="8">
        <v>0</v>
      </c>
      <c r="F13" s="7" t="str">
        <f t="shared" si="0"/>
        <v/>
      </c>
      <c r="G13" s="7" t="str">
        <f>IF(AND(VLOOKUP(C13,法术查询!$C$8:$E$15,3,FALSE)="启用",$B$1=D13),B13,"")</f>
        <v/>
      </c>
      <c r="H13" s="5" t="str">
        <f t="array" ref="H13">INDEX(F:F,SMALL(IF($F$1:$F$500&lt;&gt;"",ROW($1:$500),1000),ROW(F13)))&amp;""</f>
        <v>Friend</v>
      </c>
      <c r="I13" s="5" t="str">
        <f t="array" ref="I13">INDEX(G:G,SMALL(IF($F$1:$F$500&lt;&gt;"",ROW($1:$500),1000),ROW(G13)))&amp;""</f>
        <v>交友术</v>
      </c>
      <c r="K13" s="7" t="s">
        <v>5409</v>
      </c>
      <c r="L13" s="7" t="s">
        <v>3114</v>
      </c>
      <c r="M13" s="7" t="s">
        <v>3701</v>
      </c>
      <c r="N13" s="8">
        <v>0</v>
      </c>
      <c r="P13" s="7" t="str">
        <f t="shared" si="1"/>
        <v/>
      </c>
      <c r="Q13" s="7" t="str">
        <f>IF(AND(VLOOKUP(M13,法术查询!$C$8:$E$15,3,FALSE)="启用",$B$1=N13),L13,"")</f>
        <v/>
      </c>
      <c r="R13" s="5" t="str">
        <f t="array" ref="R13">INDEX(P:P,SMALL(IF(P$1:P$500&lt;&gt;"",ROW($1:$500),1000),ROW(P13)))&amp;""</f>
        <v>Friend</v>
      </c>
      <c r="S13" s="5" t="str">
        <f t="array" ref="S13">INDEX(Q:Q,SMALL(IF(Q$1:Q$500&lt;&gt;"",ROW($1:$500),1000),ROW(Q13)))&amp;""</f>
        <v>交友术</v>
      </c>
      <c r="U13" s="7" t="s">
        <v>5427</v>
      </c>
      <c r="V13" s="7" t="s">
        <v>3155</v>
      </c>
      <c r="W13" s="7" t="s">
        <v>3700</v>
      </c>
      <c r="X13" s="8">
        <v>0</v>
      </c>
      <c r="Z13" s="7" t="str">
        <f t="shared" si="2"/>
        <v/>
      </c>
      <c r="AA13" s="7" t="str">
        <f>IF(AND(VLOOKUP(W13,法术查询!$C$8:$E$15,3,FALSE)="启用",$B$1=X13),V13,"")</f>
        <v/>
      </c>
      <c r="AB13" s="5" t="str">
        <f t="array" ref="AB13">INDEX(Z:Z,SMALL(IF(Z$1:Z$500&lt;&gt;"",ROW($1:$500),1000),ROW(Z13)))&amp;""</f>
        <v/>
      </c>
      <c r="AC13" s="5" t="str">
        <f t="array" ref="AC13">INDEX(AA:AA,SMALL(IF(AA$1:AA$500&lt;&gt;"",ROW($1:$500),1000),ROW(AA13)))&amp;""</f>
        <v/>
      </c>
      <c r="AE13" s="7" t="s">
        <v>3960</v>
      </c>
      <c r="AF13" s="7" t="s">
        <v>3154</v>
      </c>
      <c r="AG13" s="7" t="s">
        <v>210</v>
      </c>
      <c r="AH13" s="8">
        <v>1</v>
      </c>
      <c r="AJ13" s="7" t="str">
        <f t="shared" si="3"/>
        <v/>
      </c>
      <c r="AK13" s="7" t="str">
        <f>IF(AND(VLOOKUP(AG13,法术查询!$C$8:$E$15,3,FALSE)="启用",$B$1=AH13),AF13,"")</f>
        <v/>
      </c>
      <c r="AL13" s="5" t="str">
        <f t="array" ref="AL13">INDEX(AJ:AJ,SMALL(IF(AJ$1:AJ$500&lt;&gt;"",ROW($1:$500),1000),ROW(AJ13)))&amp;""</f>
        <v/>
      </c>
      <c r="AM13" s="5" t="str">
        <f t="array" ref="AM13">INDEX(AK:AK,SMALL(IF(AK$1:AK$500&lt;&gt;"",ROW($1:$500),1000),ROW(AK13)))&amp;""</f>
        <v/>
      </c>
      <c r="AO13" s="7" t="s">
        <v>4019</v>
      </c>
      <c r="AP13" s="7" t="s">
        <v>3158</v>
      </c>
      <c r="AQ13" s="7" t="s">
        <v>210</v>
      </c>
      <c r="AR13" s="7">
        <v>1</v>
      </c>
      <c r="AT13" s="7" t="str">
        <f t="shared" si="4"/>
        <v/>
      </c>
      <c r="AU13" s="7" t="str">
        <f>IF(AND(VLOOKUP(AQ13,法术查询!$C$8:$E$15,3,FALSE)="启用",$B$1=AR13),AP13,"")</f>
        <v/>
      </c>
      <c r="AV13" s="5" t="str">
        <f t="array" ref="AV13">INDEX(AT:AT,SMALL(IF(AT$1:AT$500&lt;&gt;"",ROW($1:$500),1000),ROW(AT13)))&amp;""</f>
        <v/>
      </c>
      <c r="AW13" s="5" t="str">
        <f t="array" ref="AW13">INDEX(AU:AU,SMALL(IF(AU$1:AU$500&lt;&gt;"",ROW($1:$500),1000),ROW(AU13)))&amp;""</f>
        <v/>
      </c>
      <c r="AY13" s="7" t="s">
        <v>3825</v>
      </c>
      <c r="AZ13" s="7" t="s">
        <v>3157</v>
      </c>
      <c r="BA13" s="7" t="s">
        <v>3701</v>
      </c>
      <c r="BB13" s="7">
        <v>1</v>
      </c>
      <c r="BD13" s="7" t="str">
        <f t="shared" si="5"/>
        <v/>
      </c>
      <c r="BE13" s="7" t="str">
        <f>IF(AND(VLOOKUP(BA13,法术查询!$C$8:$E$15,3,FALSE)="启用",$B$1=BB13),AZ13,"")</f>
        <v/>
      </c>
      <c r="BF13" s="5" t="str">
        <f t="array" ref="BF13">INDEX(BD:BD,SMALL(IF(BD$1:BD$500&lt;&gt;"",ROW($1:$500),1000),ROW(BD13)))&amp;""</f>
        <v/>
      </c>
      <c r="BG13" s="5" t="str">
        <f t="array" ref="BG13">INDEX(BE:BE,SMALL(IF(BE$1:BE$500&lt;&gt;"",ROW($1:$500),1000),ROW(BE13)))&amp;""</f>
        <v/>
      </c>
      <c r="BI13" s="7" t="s">
        <v>5356</v>
      </c>
      <c r="BJ13" s="7" t="s">
        <v>3132</v>
      </c>
      <c r="BK13" s="7" t="s">
        <v>210</v>
      </c>
      <c r="BL13" s="8">
        <v>0</v>
      </c>
      <c r="BN13" s="7" t="str">
        <f t="shared" si="6"/>
        <v>Mending</v>
      </c>
      <c r="BO13" s="7" t="str">
        <f>IF(AND(VLOOKUP(BK13,法术查询!$C$8:$E$15,3,FALSE)="启用",$B$1=BL13),BJ13,"")</f>
        <v>修复术</v>
      </c>
      <c r="BP13" s="5" t="str">
        <f t="array" ref="BP13">INDEX(BN:BN,SMALL(IF(BN$1:BN$500&lt;&gt;"",ROW($1:$500),1000),ROW(BN13)))&amp;""</f>
        <v/>
      </c>
      <c r="BQ13" s="5" t="str">
        <f t="array" ref="BQ13">INDEX(BO:BO,SMALL(IF(BO$1:BO$500&lt;&gt;"",ROW($1:$500),1000),ROW(BO13)))&amp;""</f>
        <v/>
      </c>
      <c r="BS13" s="7" t="s">
        <v>5352</v>
      </c>
      <c r="BT13" s="7" t="s">
        <v>3156</v>
      </c>
      <c r="BU13" s="7" t="s">
        <v>210</v>
      </c>
      <c r="BV13" s="8">
        <v>0</v>
      </c>
      <c r="BX13" s="7" t="str">
        <f t="shared" si="7"/>
        <v>Message</v>
      </c>
      <c r="BY13" s="7" t="str">
        <f>IF(AND(VLOOKUP(BU13,法术查询!$C$8:$E$15,3,FALSE)="启用",$B$1=BV13),BT13,"")</f>
        <v>传讯术</v>
      </c>
      <c r="BZ13" s="5" t="str">
        <f t="array" ref="BZ13">INDEX(BX:BX,SMALL(IF(BX$1:BX$500&lt;&gt;"",ROW($1:$500),1000),ROW(BX13)))&amp;""</f>
        <v/>
      </c>
      <c r="CA13" s="5" t="str">
        <f t="array" ref="CA13">INDEX(BY:BY,SMALL(IF(BY$1:BY$500&lt;&gt;"",ROW($1:$500),1000),ROW(BY13)))&amp;""</f>
        <v/>
      </c>
    </row>
    <row r="14" spans="1:79" x14ac:dyDescent="0.25">
      <c r="A14" s="7" t="s">
        <v>5437</v>
      </c>
      <c r="B14" s="7" t="s">
        <v>3119</v>
      </c>
      <c r="C14" s="7" t="s">
        <v>210</v>
      </c>
      <c r="D14" s="8">
        <v>0</v>
      </c>
      <c r="F14" s="7" t="str">
        <f t="shared" si="0"/>
        <v>Dancing Lights</v>
      </c>
      <c r="G14" s="7" t="str">
        <f>IF(AND(VLOOKUP(C14,法术查询!$C$8:$E$15,3,FALSE)="启用",$B$1=D14),B14,"")</f>
        <v>舞光术</v>
      </c>
      <c r="H14" s="5" t="str">
        <f t="array" ref="H14">INDEX(F:F,SMALL(IF($F$1:$F$500&lt;&gt;"",ROW($1:$500),1000),ROW(F14)))&amp;""</f>
        <v>Blade Ward</v>
      </c>
      <c r="I14" s="5" t="str">
        <f t="array" ref="I14">INDEX(G:G,SMALL(IF($F$1:$F$500&lt;&gt;"",ROW($1:$500),1000),ROW(G14)))&amp;""</f>
        <v>剑刃防护</v>
      </c>
      <c r="K14" s="7" t="s">
        <v>5437</v>
      </c>
      <c r="L14" s="7" t="s">
        <v>3119</v>
      </c>
      <c r="M14" s="7" t="s">
        <v>210</v>
      </c>
      <c r="N14" s="8">
        <v>0</v>
      </c>
      <c r="P14" s="7" t="str">
        <f t="shared" si="1"/>
        <v>Dancing Lights</v>
      </c>
      <c r="Q14" s="7" t="str">
        <f>IF(AND(VLOOKUP(M14,法术查询!$C$8:$E$15,3,FALSE)="启用",$B$1=N14),L14,"")</f>
        <v>舞光术</v>
      </c>
      <c r="R14" s="5" t="str">
        <f t="array" ref="R14">INDEX(P:P,SMALL(IF(P$1:P$500&lt;&gt;"",ROW($1:$500),1000),ROW(P14)))&amp;""</f>
        <v>Blade Ward</v>
      </c>
      <c r="S14" s="5" t="str">
        <f t="array" ref="S14">INDEX(Q:Q,SMALL(IF(Q$1:Q$500&lt;&gt;"",ROW($1:$500),1000),ROW(Q14)))&amp;""</f>
        <v>剑刃防护</v>
      </c>
      <c r="U14" s="7" t="s">
        <v>5416</v>
      </c>
      <c r="V14" s="7" t="s">
        <v>3133</v>
      </c>
      <c r="W14" s="7" t="s">
        <v>372</v>
      </c>
      <c r="X14" s="8">
        <v>0</v>
      </c>
      <c r="Z14" s="7" t="str">
        <f t="shared" si="2"/>
        <v/>
      </c>
      <c r="AA14" s="7" t="str">
        <f>IF(AND(VLOOKUP(W14,法术查询!$C$8:$E$15,3,FALSE)="启用",$B$1=X14),V14,"")</f>
        <v/>
      </c>
      <c r="AB14" s="5" t="str">
        <f t="array" ref="AB14">INDEX(Z:Z,SMALL(IF(Z$1:Z$500&lt;&gt;"",ROW($1:$500),1000),ROW(Z14)))&amp;""</f>
        <v/>
      </c>
      <c r="AC14" s="5" t="str">
        <f t="array" ref="AC14">INDEX(AA:AA,SMALL(IF(AA$1:AA$500&lt;&gt;"",ROW($1:$500),1000),ROW(AA14)))&amp;""</f>
        <v/>
      </c>
      <c r="AE14" s="7" t="s">
        <v>3963</v>
      </c>
      <c r="AF14" s="7" t="s">
        <v>3159</v>
      </c>
      <c r="AG14" s="7" t="s">
        <v>210</v>
      </c>
      <c r="AH14" s="8">
        <v>1</v>
      </c>
      <c r="AJ14" s="7" t="str">
        <f t="shared" si="3"/>
        <v/>
      </c>
      <c r="AK14" s="7" t="str">
        <f>IF(AND(VLOOKUP(AG14,法术查询!$C$8:$E$15,3,FALSE)="启用",$B$1=AH14),AF14,"")</f>
        <v/>
      </c>
      <c r="AL14" s="5" t="str">
        <f t="array" ref="AL14">INDEX(AJ:AJ,SMALL(IF(AJ$1:AJ$500&lt;&gt;"",ROW($1:$500),1000),ROW(AJ14)))&amp;""</f>
        <v/>
      </c>
      <c r="AM14" s="5" t="str">
        <f t="array" ref="AM14">INDEX(AK:AK,SMALL(IF(AK$1:AK$500&lt;&gt;"",ROW($1:$500),1000),ROW(AK14)))&amp;""</f>
        <v/>
      </c>
      <c r="AO14" s="7" t="s">
        <v>4021</v>
      </c>
      <c r="AP14" s="7" t="s">
        <v>3162</v>
      </c>
      <c r="AQ14" s="7" t="s">
        <v>210</v>
      </c>
      <c r="AR14" s="7">
        <v>1</v>
      </c>
      <c r="AT14" s="7" t="str">
        <f t="shared" si="4"/>
        <v/>
      </c>
      <c r="AU14" s="7" t="str">
        <f>IF(AND(VLOOKUP(AQ14,法术查询!$C$8:$E$15,3,FALSE)="启用",$B$1=AR14),AP14,"")</f>
        <v/>
      </c>
      <c r="AV14" s="5" t="str">
        <f t="array" ref="AV14">INDEX(AT:AT,SMALL(IF(AT$1:AT$500&lt;&gt;"",ROW($1:$500),1000),ROW(AT14)))&amp;""</f>
        <v/>
      </c>
      <c r="AW14" s="5" t="str">
        <f t="array" ref="AW14">INDEX(AU:AU,SMALL(IF(AU$1:AU$500&lt;&gt;"",ROW($1:$500),1000),ROW(AU14)))&amp;""</f>
        <v/>
      </c>
      <c r="AY14" s="7" t="s">
        <v>3834</v>
      </c>
      <c r="AZ14" s="7" t="s">
        <v>3161</v>
      </c>
      <c r="BA14" s="7" t="s">
        <v>3701</v>
      </c>
      <c r="BB14" s="7">
        <v>1</v>
      </c>
      <c r="BD14" s="7" t="str">
        <f t="shared" si="5"/>
        <v/>
      </c>
      <c r="BE14" s="7" t="str">
        <f>IF(AND(VLOOKUP(BA14,法术查询!$C$8:$E$15,3,FALSE)="启用",$B$1=BB14),AZ14,"")</f>
        <v/>
      </c>
      <c r="BF14" s="5" t="str">
        <f t="array" ref="BF14">INDEX(BD:BD,SMALL(IF(BD$1:BD$500&lt;&gt;"",ROW($1:$500),1000),ROW(BD14)))&amp;""</f>
        <v/>
      </c>
      <c r="BG14" s="5" t="str">
        <f t="array" ref="BG14">INDEX(BE:BE,SMALL(IF(BE$1:BE$500&lt;&gt;"",ROW($1:$500),1000),ROW(BE14)))&amp;""</f>
        <v/>
      </c>
      <c r="BI14" s="7" t="s">
        <v>5337</v>
      </c>
      <c r="BJ14" s="7" t="s">
        <v>3160</v>
      </c>
      <c r="BK14" s="7" t="s">
        <v>372</v>
      </c>
      <c r="BL14" s="8">
        <v>0</v>
      </c>
      <c r="BN14" s="7" t="str">
        <f t="shared" si="6"/>
        <v/>
      </c>
      <c r="BO14" s="7" t="str">
        <f>IF(AND(VLOOKUP(BK14,法术查询!$C$8:$E$15,3,FALSE)="启用",$B$1=BL14),BJ14,"")</f>
        <v/>
      </c>
      <c r="BP14" s="5" t="str">
        <f t="array" ref="BP14">INDEX(BN:BN,SMALL(IF(BN$1:BN$500&lt;&gt;"",ROW($1:$500),1000),ROW(BN14)))&amp;""</f>
        <v/>
      </c>
      <c r="BQ14" s="5" t="str">
        <f t="array" ref="BQ14">INDEX(BO:BO,SMALL(IF(BO$1:BO$500&lt;&gt;"",ROW($1:$500),1000),ROW(BO14)))&amp;""</f>
        <v/>
      </c>
      <c r="BS14" s="7" t="s">
        <v>5356</v>
      </c>
      <c r="BT14" s="7" t="s">
        <v>3132</v>
      </c>
      <c r="BU14" s="7" t="s">
        <v>210</v>
      </c>
      <c r="BV14" s="8">
        <v>0</v>
      </c>
      <c r="BX14" s="7" t="str">
        <f t="shared" si="7"/>
        <v>Mending</v>
      </c>
      <c r="BY14" s="7" t="str">
        <f>IF(AND(VLOOKUP(BU14,法术查询!$C$8:$E$15,3,FALSE)="启用",$B$1=BV14),BT14,"")</f>
        <v>修复术</v>
      </c>
      <c r="BZ14" s="5" t="str">
        <f t="array" ref="BZ14">INDEX(BX:BX,SMALL(IF(BX$1:BX$500&lt;&gt;"",ROW($1:$500),1000),ROW(BX14)))&amp;""</f>
        <v/>
      </c>
      <c r="CA14" s="5" t="str">
        <f t="array" ref="CA14">INDEX(BY:BY,SMALL(IF(BY$1:BY$500&lt;&gt;"",ROW($1:$500),1000),ROW(BY14)))&amp;""</f>
        <v/>
      </c>
    </row>
    <row r="15" spans="1:79" x14ac:dyDescent="0.25">
      <c r="A15" s="7" t="s">
        <v>5441</v>
      </c>
      <c r="B15" s="7" t="s">
        <v>3106</v>
      </c>
      <c r="C15" s="7" t="s">
        <v>210</v>
      </c>
      <c r="D15" s="8">
        <v>0</v>
      </c>
      <c r="F15" s="7" t="str">
        <f t="shared" si="0"/>
        <v>Light</v>
      </c>
      <c r="G15" s="7" t="str">
        <f>IF(AND(VLOOKUP(C15,法术查询!$C$8:$E$15,3,FALSE)="启用",$B$1=D15),B15,"")</f>
        <v>光亮术</v>
      </c>
      <c r="H15" s="5" t="str">
        <f t="array" ref="H15">INDEX(F:F,SMALL(IF($F$1:$F$500&lt;&gt;"",ROW($1:$500),1000),ROW(F15)))&amp;""</f>
        <v>Prestidigitation</v>
      </c>
      <c r="I15" s="5" t="str">
        <f t="array" ref="I15">INDEX(G:G,SMALL(IF($F$1:$F$500&lt;&gt;"",ROW($1:$500),1000),ROW(G15)))&amp;""</f>
        <v>魔法伎俩</v>
      </c>
      <c r="K15" s="7" t="s">
        <v>5441</v>
      </c>
      <c r="L15" s="7" t="s">
        <v>3106</v>
      </c>
      <c r="M15" s="7" t="s">
        <v>210</v>
      </c>
      <c r="N15" s="8">
        <v>0</v>
      </c>
      <c r="P15" s="7" t="str">
        <f t="shared" si="1"/>
        <v>Light</v>
      </c>
      <c r="Q15" s="7" t="str">
        <f>IF(AND(VLOOKUP(M15,法术查询!$C$8:$E$15,3,FALSE)="启用",$B$1=N15),L15,"")</f>
        <v>光亮术</v>
      </c>
      <c r="R15" s="5" t="str">
        <f t="array" ref="R15">INDEX(P:P,SMALL(IF(P$1:P$500&lt;&gt;"",ROW($1:$500),1000),ROW(P15)))&amp;""</f>
        <v>Prestidigitation</v>
      </c>
      <c r="S15" s="5" t="str">
        <f t="array" ref="S15">INDEX(Q:Q,SMALL(IF(Q$1:Q$500&lt;&gt;"",ROW($1:$500),1000),ROW(Q15)))&amp;""</f>
        <v>魔法伎俩</v>
      </c>
      <c r="U15" s="7" t="s">
        <v>5416</v>
      </c>
      <c r="V15" s="7" t="s">
        <v>3140</v>
      </c>
      <c r="W15" s="7" t="s">
        <v>3701</v>
      </c>
      <c r="X15" s="8">
        <v>0</v>
      </c>
      <c r="Z15" s="7" t="str">
        <f t="shared" si="2"/>
        <v/>
      </c>
      <c r="AA15" s="7" t="str">
        <f>IF(AND(VLOOKUP(W15,法术查询!$C$8:$E$15,3,FALSE)="启用",$B$1=X15),V15,"")</f>
        <v/>
      </c>
      <c r="AB15" s="5" t="str">
        <f t="array" ref="AB15">INDEX(Z:Z,SMALL(IF(Z$1:Z$500&lt;&gt;"",ROW($1:$500),1000),ROW(Z15)))&amp;""</f>
        <v/>
      </c>
      <c r="AC15" s="5" t="str">
        <f t="array" ref="AC15">INDEX(AA:AA,SMALL(IF(AA$1:AA$500&lt;&gt;"",ROW($1:$500),1000),ROW(AA15)))&amp;""</f>
        <v/>
      </c>
      <c r="AE15" s="7" t="s">
        <v>3818</v>
      </c>
      <c r="AF15" s="7" t="s">
        <v>3143</v>
      </c>
      <c r="AG15" s="7" t="s">
        <v>3701</v>
      </c>
      <c r="AH15" s="8">
        <v>1</v>
      </c>
      <c r="AJ15" s="7" t="str">
        <f t="shared" si="3"/>
        <v/>
      </c>
      <c r="AK15" s="7" t="str">
        <f>IF(AND(VLOOKUP(AG15,法术查询!$C$8:$E$15,3,FALSE)="启用",$B$1=AH15),AF15,"")</f>
        <v/>
      </c>
      <c r="AL15" s="5" t="str">
        <f t="array" ref="AL15">INDEX(AJ:AJ,SMALL(IF(AJ$1:AJ$500&lt;&gt;"",ROW($1:$500),1000),ROW(AJ15)))&amp;""</f>
        <v/>
      </c>
      <c r="AM15" s="5" t="str">
        <f t="array" ref="AM15">INDEX(AK:AK,SMALL(IF(AK$1:AK$500&lt;&gt;"",ROW($1:$500),1000),ROW(AK15)))&amp;""</f>
        <v/>
      </c>
      <c r="AO15" s="7" t="s">
        <v>4023</v>
      </c>
      <c r="AP15" s="7" t="s">
        <v>3166</v>
      </c>
      <c r="AQ15" s="7" t="s">
        <v>210</v>
      </c>
      <c r="AR15" s="7">
        <v>1</v>
      </c>
      <c r="AT15" s="7" t="str">
        <f t="shared" si="4"/>
        <v/>
      </c>
      <c r="AU15" s="7" t="str">
        <f>IF(AND(VLOOKUP(AQ15,法术查询!$C$8:$E$15,3,FALSE)="启用",$B$1=AR15),AP15,"")</f>
        <v/>
      </c>
      <c r="AV15" s="5" t="str">
        <f t="array" ref="AV15">INDEX(AT:AT,SMALL(IF(AT$1:AT$500&lt;&gt;"",ROW($1:$500),1000),ROW(AT15)))&amp;""</f>
        <v/>
      </c>
      <c r="AW15" s="5" t="str">
        <f t="array" ref="AW15">INDEX(AU:AU,SMALL(IF(AU$1:AU$500&lt;&gt;"",ROW($1:$500),1000),ROW(AU15)))&amp;""</f>
        <v/>
      </c>
      <c r="AY15" s="7" t="s">
        <v>3840</v>
      </c>
      <c r="AZ15" s="7" t="s">
        <v>3165</v>
      </c>
      <c r="BA15" s="7" t="s">
        <v>3701</v>
      </c>
      <c r="BB15" s="7">
        <v>1</v>
      </c>
      <c r="BD15" s="7" t="str">
        <f t="shared" si="5"/>
        <v/>
      </c>
      <c r="BE15" s="7" t="str">
        <f>IF(AND(VLOOKUP(BA15,法术查询!$C$8:$E$15,3,FALSE)="启用",$B$1=BB15),AZ15,"")</f>
        <v/>
      </c>
      <c r="BF15" s="5" t="str">
        <f t="array" ref="BF15">INDEX(BD:BD,SMALL(IF(BD$1:BD$500&lt;&gt;"",ROW($1:$500),1000),ROW(BD15)))&amp;""</f>
        <v/>
      </c>
      <c r="BG15" s="5" t="str">
        <f t="array" ref="BG15">INDEX(BE:BE,SMALL(IF(BE$1:BE$500&lt;&gt;"",ROW($1:$500),1000),ROW(BE15)))&amp;""</f>
        <v/>
      </c>
      <c r="BI15" s="7" t="s">
        <v>5337</v>
      </c>
      <c r="BJ15" s="7" t="s">
        <v>3163</v>
      </c>
      <c r="BK15" s="7" t="s">
        <v>3701</v>
      </c>
      <c r="BL15" s="8">
        <v>0</v>
      </c>
      <c r="BN15" s="7" t="str">
        <f t="shared" si="6"/>
        <v/>
      </c>
      <c r="BO15" s="7" t="str">
        <f>IF(AND(VLOOKUP(BK15,法术查询!$C$8:$E$15,3,FALSE)="启用",$B$1=BL15),BJ15,"")</f>
        <v/>
      </c>
      <c r="BP15" s="5" t="str">
        <f t="array" ref="BP15">INDEX(BN:BN,SMALL(IF(BN$1:BN$500&lt;&gt;"",ROW($1:$500),1000),ROW(BN15)))&amp;""</f>
        <v/>
      </c>
      <c r="BQ15" s="5" t="str">
        <f t="array" ref="BQ15">INDEX(BO:BO,SMALL(IF(BO$1:BO$500&lt;&gt;"",ROW($1:$500),1000),ROW(BO15)))&amp;""</f>
        <v/>
      </c>
      <c r="BS15" s="7" t="s">
        <v>3815</v>
      </c>
      <c r="BT15" s="7" t="s">
        <v>3164</v>
      </c>
      <c r="BU15" s="7" t="s">
        <v>372</v>
      </c>
      <c r="BV15" s="8">
        <v>1</v>
      </c>
      <c r="BX15" s="7" t="str">
        <f t="shared" si="7"/>
        <v/>
      </c>
      <c r="BY15" s="7" t="str">
        <f>IF(AND(VLOOKUP(BU15,法术查询!$C$8:$E$15,3,FALSE)="启用",$B$1=BV15),BT15,"")</f>
        <v/>
      </c>
      <c r="BZ15" s="5" t="str">
        <f t="array" ref="BZ15">INDEX(BX:BX,SMALL(IF(BX$1:BX$500&lt;&gt;"",ROW($1:$500),1000),ROW(BX15)))&amp;""</f>
        <v/>
      </c>
      <c r="CA15" s="5" t="str">
        <f t="array" ref="CA15">INDEX(BY:BY,SMALL(IF(BY$1:BY$500&lt;&gt;"",ROW($1:$500),1000),ROW(BY15)))&amp;""</f>
        <v/>
      </c>
    </row>
    <row r="16" spans="1:79" x14ac:dyDescent="0.25">
      <c r="A16" s="7" t="s">
        <v>5419</v>
      </c>
      <c r="B16" s="7" t="s">
        <v>3145</v>
      </c>
      <c r="C16" s="7" t="s">
        <v>3700</v>
      </c>
      <c r="D16" s="8">
        <v>0</v>
      </c>
      <c r="F16" s="7" t="str">
        <f t="shared" si="0"/>
        <v/>
      </c>
      <c r="G16" s="7" t="str">
        <f>IF(AND(VLOOKUP(C16,法术查询!$C$8:$E$15,3,FALSE)="启用",$B$1=D16),B16,"")</f>
        <v/>
      </c>
      <c r="H16" s="5" t="str">
        <f t="array" ref="H16">INDEX(F:F,SMALL(IF($F$1:$F$500&lt;&gt;"",ROW($1:$500),1000),ROW(F16)))&amp;""</f>
        <v>Message</v>
      </c>
      <c r="I16" s="5" t="str">
        <f t="array" ref="I16">INDEX(G:G,SMALL(IF($F$1:$F$500&lt;&gt;"",ROW($1:$500),1000),ROW(G16)))&amp;""</f>
        <v>传讯术</v>
      </c>
      <c r="K16" s="7" t="s">
        <v>5419</v>
      </c>
      <c r="L16" s="7" t="s">
        <v>3145</v>
      </c>
      <c r="M16" s="7" t="s">
        <v>3700</v>
      </c>
      <c r="N16" s="8">
        <v>0</v>
      </c>
      <c r="P16" s="7" t="str">
        <f t="shared" si="1"/>
        <v/>
      </c>
      <c r="Q16" s="7" t="str">
        <f>IF(AND(VLOOKUP(M16,法术查询!$C$8:$E$15,3,FALSE)="启用",$B$1=N16),L16,"")</f>
        <v/>
      </c>
      <c r="R16" s="5" t="str">
        <f t="array" ref="R16">INDEX(P:P,SMALL(IF(P$1:P$500&lt;&gt;"",ROW($1:$500),1000),ROW(P16)))&amp;""</f>
        <v>Message</v>
      </c>
      <c r="S16" s="5" t="str">
        <f t="array" ref="S16">INDEX(Q:Q,SMALL(IF(Q$1:Q$500&lt;&gt;"",ROW($1:$500),1000),ROW(Q16)))&amp;""</f>
        <v>传讯术</v>
      </c>
      <c r="U16" s="7" t="s">
        <v>5409</v>
      </c>
      <c r="V16" s="7" t="s">
        <v>3127</v>
      </c>
      <c r="W16" s="7" t="s">
        <v>372</v>
      </c>
      <c r="X16" s="8">
        <v>0</v>
      </c>
      <c r="Z16" s="7" t="str">
        <f t="shared" si="2"/>
        <v/>
      </c>
      <c r="AA16" s="7" t="str">
        <f>IF(AND(VLOOKUP(W16,法术查询!$C$8:$E$15,3,FALSE)="启用",$B$1=X16),V16,"")</f>
        <v/>
      </c>
      <c r="AB16" s="5" t="str">
        <f t="array" ref="AB16">INDEX(Z:Z,SMALL(IF(Z$1:Z$500&lt;&gt;"",ROW($1:$500),1000),ROW(Z16)))&amp;""</f>
        <v/>
      </c>
      <c r="AC16" s="5" t="str">
        <f t="array" ref="AC16">INDEX(AA:AA,SMALL(IF(AA$1:AA$500&lt;&gt;"",ROW($1:$500),1000),ROW(AA16)))&amp;""</f>
        <v/>
      </c>
      <c r="AE16" s="7" t="s">
        <v>4010</v>
      </c>
      <c r="AF16" s="7" t="s">
        <v>3148</v>
      </c>
      <c r="AG16" s="7" t="s">
        <v>210</v>
      </c>
      <c r="AH16" s="8">
        <v>1</v>
      </c>
      <c r="AJ16" s="7" t="str">
        <f t="shared" si="3"/>
        <v/>
      </c>
      <c r="AK16" s="7" t="str">
        <f>IF(AND(VLOOKUP(AG16,法术查询!$C$8:$E$15,3,FALSE)="启用",$B$1=AH16),AF16,"")</f>
        <v/>
      </c>
      <c r="AL16" s="5" t="str">
        <f t="array" ref="AL16">INDEX(AJ:AJ,SMALL(IF(AJ$1:AJ$500&lt;&gt;"",ROW($1:$500),1000),ROW(AJ16)))&amp;""</f>
        <v/>
      </c>
      <c r="AM16" s="5" t="str">
        <f t="array" ref="AM16">INDEX(AK:AK,SMALL(IF(AK$1:AK$500&lt;&gt;"",ROW($1:$500),1000),ROW(AK16)))&amp;""</f>
        <v/>
      </c>
      <c r="AO16" s="7" t="s">
        <v>4027</v>
      </c>
      <c r="AP16" s="7" t="s">
        <v>3152</v>
      </c>
      <c r="AQ16" s="7" t="s">
        <v>210</v>
      </c>
      <c r="AR16" s="7">
        <v>1</v>
      </c>
      <c r="AT16" s="7" t="str">
        <f t="shared" si="4"/>
        <v/>
      </c>
      <c r="AU16" s="7" t="str">
        <f>IF(AND(VLOOKUP(AQ16,法术查询!$C$8:$E$15,3,FALSE)="启用",$B$1=AR16),AP16,"")</f>
        <v/>
      </c>
      <c r="AV16" s="5" t="str">
        <f t="array" ref="AV16">INDEX(AT:AT,SMALL(IF(AT$1:AT$500&lt;&gt;"",ROW($1:$500),1000),ROW(AT16)))&amp;""</f>
        <v/>
      </c>
      <c r="AW16" s="5" t="str">
        <f t="array" ref="AW16">INDEX(AU:AU,SMALL(IF(AU$1:AU$500&lt;&gt;"",ROW($1:$500),1000),ROW(AU16)))&amp;""</f>
        <v/>
      </c>
      <c r="AY16" s="7" t="s">
        <v>4062</v>
      </c>
      <c r="AZ16" s="7" t="s">
        <v>3169</v>
      </c>
      <c r="BA16" s="7" t="s">
        <v>210</v>
      </c>
      <c r="BB16" s="7">
        <v>1</v>
      </c>
      <c r="BD16" s="7" t="str">
        <f t="shared" si="5"/>
        <v/>
      </c>
      <c r="BE16" s="7" t="str">
        <f>IF(AND(VLOOKUP(BA16,法术查询!$C$8:$E$15,3,FALSE)="启用",$B$1=BB16),AZ16,"")</f>
        <v/>
      </c>
      <c r="BF16" s="5" t="str">
        <f t="array" ref="BF16">INDEX(BD:BD,SMALL(IF(BD$1:BD$500&lt;&gt;"",ROW($1:$500),1000),ROW(BD16)))&amp;""</f>
        <v/>
      </c>
      <c r="BG16" s="5" t="str">
        <f t="array" ref="BG16">INDEX(BE:BE,SMALL(IF(BE$1:BE$500&lt;&gt;"",ROW($1:$500),1000),ROW(BE16)))&amp;""</f>
        <v/>
      </c>
      <c r="BI16" s="7" t="s">
        <v>5340</v>
      </c>
      <c r="BJ16" s="7" t="s">
        <v>3167</v>
      </c>
      <c r="BK16" s="7" t="s">
        <v>372</v>
      </c>
      <c r="BL16" s="8">
        <v>0</v>
      </c>
      <c r="BN16" s="7" t="str">
        <f t="shared" si="6"/>
        <v/>
      </c>
      <c r="BO16" s="7" t="str">
        <f>IF(AND(VLOOKUP(BK16,法术查询!$C$8:$E$15,3,FALSE)="启用",$B$1=BL16),BJ16,"")</f>
        <v/>
      </c>
      <c r="BP16" s="5" t="str">
        <f t="array" ref="BP16">INDEX(BN:BN,SMALL(IF(BN$1:BN$500&lt;&gt;"",ROW($1:$500),1000),ROW(BN16)))&amp;""</f>
        <v/>
      </c>
      <c r="BQ16" s="5" t="str">
        <f t="array" ref="BQ16">INDEX(BO:BO,SMALL(IF(BO$1:BO$500&lt;&gt;"",ROW($1:$500),1000),ROW(BO16)))&amp;""</f>
        <v/>
      </c>
      <c r="BS16" s="7" t="s">
        <v>3815</v>
      </c>
      <c r="BT16" s="7" t="s">
        <v>3168</v>
      </c>
      <c r="BU16" s="7" t="s">
        <v>3701</v>
      </c>
      <c r="BV16" s="8">
        <v>1</v>
      </c>
      <c r="BX16" s="7" t="str">
        <f t="shared" si="7"/>
        <v/>
      </c>
      <c r="BY16" s="7" t="str">
        <f>IF(AND(VLOOKUP(BU16,法术查询!$C$8:$E$15,3,FALSE)="启用",$B$1=BV16),BT16,"")</f>
        <v/>
      </c>
      <c r="BZ16" s="5" t="str">
        <f t="array" ref="BZ16">INDEX(BX:BX,SMALL(IF(BX$1:BX$500&lt;&gt;"",ROW($1:$500),1000),ROW(BX16)))&amp;""</f>
        <v/>
      </c>
      <c r="CA16" s="5" t="str">
        <f t="array" ref="CA16">INDEX(BY:BY,SMALL(IF(BY$1:BY$500&lt;&gt;"",ROW($1:$500),1000),ROW(BY16)))&amp;""</f>
        <v/>
      </c>
    </row>
    <row r="17" spans="1:79" x14ac:dyDescent="0.25">
      <c r="A17" s="7" t="s">
        <v>5425</v>
      </c>
      <c r="B17" s="7" t="s">
        <v>3150</v>
      </c>
      <c r="C17" s="7" t="s">
        <v>3700</v>
      </c>
      <c r="D17" s="8">
        <v>0</v>
      </c>
      <c r="F17" s="7" t="str">
        <f t="shared" si="0"/>
        <v/>
      </c>
      <c r="G17" s="7" t="str">
        <f>IF(AND(VLOOKUP(C17,法术查询!$C$8:$E$15,3,FALSE)="启用",$B$1=D17),B17,"")</f>
        <v/>
      </c>
      <c r="H17" s="5" t="str">
        <f t="array" ref="H17">INDEX(F:F,SMALL(IF($F$1:$F$500&lt;&gt;"",ROW($1:$500),1000),ROW(F17)))&amp;""</f>
        <v>Mending</v>
      </c>
      <c r="I17" s="5" t="str">
        <f t="array" ref="I17">INDEX(G:G,SMALL(IF($F$1:$F$500&lt;&gt;"",ROW($1:$500),1000),ROW(G17)))&amp;""</f>
        <v>修复术</v>
      </c>
      <c r="K17" s="7" t="s">
        <v>5425</v>
      </c>
      <c r="L17" s="7" t="s">
        <v>3150</v>
      </c>
      <c r="M17" s="7" t="s">
        <v>3700</v>
      </c>
      <c r="N17" s="8">
        <v>0</v>
      </c>
      <c r="P17" s="7" t="str">
        <f t="shared" si="1"/>
        <v/>
      </c>
      <c r="Q17" s="7" t="str">
        <f>IF(AND(VLOOKUP(M17,法术查询!$C$8:$E$15,3,FALSE)="启用",$B$1=N17),L17,"")</f>
        <v/>
      </c>
      <c r="R17" s="5" t="str">
        <f t="array" ref="R17">INDEX(P:P,SMALL(IF(P$1:P$500&lt;&gt;"",ROW($1:$500),1000),ROW(P17)))&amp;""</f>
        <v>Mending</v>
      </c>
      <c r="S17" s="5" t="str">
        <f t="array" ref="S17">INDEX(Q:Q,SMALL(IF(Q$1:Q$500&lt;&gt;"",ROW($1:$500),1000),ROW(Q17)))&amp;""</f>
        <v>修复术</v>
      </c>
      <c r="U17" s="7" t="s">
        <v>5405</v>
      </c>
      <c r="V17" s="7" t="s">
        <v>3171</v>
      </c>
      <c r="W17" s="7" t="s">
        <v>210</v>
      </c>
      <c r="X17" s="8">
        <v>0</v>
      </c>
      <c r="Z17" s="7" t="str">
        <f t="shared" si="2"/>
        <v>Chill Touch</v>
      </c>
      <c r="AA17" s="7" t="str">
        <f>IF(AND(VLOOKUP(W17,法术查询!$C$8:$E$15,3,FALSE)="启用",$B$1=X17),V17,"")</f>
        <v>冻寒之触</v>
      </c>
      <c r="AB17" s="5" t="str">
        <f t="array" ref="AB17">INDEX(Z:Z,SMALL(IF(Z$1:Z$500&lt;&gt;"",ROW($1:$500),1000),ROW(Z17)))&amp;""</f>
        <v/>
      </c>
      <c r="AC17" s="5" t="str">
        <f t="array" ref="AC17">INDEX(AA:AA,SMALL(IF(AA$1:AA$500&lt;&gt;"",ROW($1:$500),1000),ROW(AA17)))&amp;""</f>
        <v/>
      </c>
      <c r="AE17" s="7" t="s">
        <v>4015</v>
      </c>
      <c r="AF17" s="7" t="s">
        <v>3153</v>
      </c>
      <c r="AG17" s="7" t="s">
        <v>210</v>
      </c>
      <c r="AH17" s="8">
        <v>1</v>
      </c>
      <c r="AJ17" s="7" t="str">
        <f t="shared" si="3"/>
        <v/>
      </c>
      <c r="AK17" s="7" t="str">
        <f>IF(AND(VLOOKUP(AG17,法术查询!$C$8:$E$15,3,FALSE)="启用",$B$1=AH17),AF17,"")</f>
        <v/>
      </c>
      <c r="AL17" s="5" t="str">
        <f t="array" ref="AL17">INDEX(AJ:AJ,SMALL(IF(AJ$1:AJ$500&lt;&gt;"",ROW($1:$500),1000),ROW(AJ17)))&amp;""</f>
        <v/>
      </c>
      <c r="AM17" s="5" t="str">
        <f t="array" ref="AM17">INDEX(AK:AK,SMALL(IF(AK$1:AK$500&lt;&gt;"",ROW($1:$500),1000),ROW(AK17)))&amp;""</f>
        <v/>
      </c>
      <c r="AO17" s="7" t="s">
        <v>4032</v>
      </c>
      <c r="AP17" s="7" t="s">
        <v>3174</v>
      </c>
      <c r="AQ17" s="7" t="s">
        <v>210</v>
      </c>
      <c r="AR17" s="7">
        <v>1</v>
      </c>
      <c r="AT17" s="7" t="str">
        <f t="shared" si="4"/>
        <v/>
      </c>
      <c r="AU17" s="7" t="str">
        <f>IF(AND(VLOOKUP(AQ17,法术查询!$C$8:$E$15,3,FALSE)="启用",$B$1=AR17),AP17,"")</f>
        <v/>
      </c>
      <c r="AV17" s="5" t="str">
        <f t="array" ref="AV17">INDEX(AT:AT,SMALL(IF(AT$1:AT$500&lt;&gt;"",ROW($1:$500),1000),ROW(AT17)))&amp;""</f>
        <v/>
      </c>
      <c r="AW17" s="5" t="str">
        <f t="array" ref="AW17">INDEX(AU:AU,SMALL(IF(AU$1:AU$500&lt;&gt;"",ROW($1:$500),1000),ROW(AU17)))&amp;""</f>
        <v/>
      </c>
      <c r="AY17" s="7" t="s">
        <v>4065</v>
      </c>
      <c r="AZ17" s="7" t="s">
        <v>3173</v>
      </c>
      <c r="BA17" s="7" t="s">
        <v>210</v>
      </c>
      <c r="BB17" s="7">
        <v>1</v>
      </c>
      <c r="BD17" s="7" t="str">
        <f t="shared" si="5"/>
        <v/>
      </c>
      <c r="BE17" s="7" t="str">
        <f>IF(AND(VLOOKUP(BA17,法术查询!$C$8:$E$15,3,FALSE)="启用",$B$1=BB17),AZ17,"")</f>
        <v/>
      </c>
      <c r="BF17" s="5" t="str">
        <f t="array" ref="BF17">INDEX(BD:BD,SMALL(IF(BD$1:BD$500&lt;&gt;"",ROW($1:$500),1000),ROW(BD17)))&amp;""</f>
        <v/>
      </c>
      <c r="BG17" s="5" t="str">
        <f t="array" ref="BG17">INDEX(BE:BE,SMALL(IF(BE$1:BE$500&lt;&gt;"",ROW($1:$500),1000),ROW(BE17)))&amp;""</f>
        <v/>
      </c>
      <c r="BI17" s="7" t="s">
        <v>5340</v>
      </c>
      <c r="BJ17" s="7" t="s">
        <v>3170</v>
      </c>
      <c r="BK17" s="7" t="s">
        <v>3701</v>
      </c>
      <c r="BL17" s="8">
        <v>0</v>
      </c>
      <c r="BN17" s="7" t="str">
        <f t="shared" si="6"/>
        <v/>
      </c>
      <c r="BO17" s="7" t="str">
        <f>IF(AND(VLOOKUP(BK17,法术查询!$C$8:$E$15,3,FALSE)="启用",$B$1=BL17),BJ17,"")</f>
        <v/>
      </c>
      <c r="BP17" s="5" t="str">
        <f t="array" ref="BP17">INDEX(BN:BN,SMALL(IF(BN$1:BN$500&lt;&gt;"",ROW($1:$500),1000),ROW(BN17)))&amp;""</f>
        <v/>
      </c>
      <c r="BQ17" s="5" t="str">
        <f t="array" ref="BQ17">INDEX(BO:BO,SMALL(IF(BO$1:BO$500&lt;&gt;"",ROW($1:$500),1000),ROW(BO17)))&amp;""</f>
        <v/>
      </c>
      <c r="BS17" s="7" t="s">
        <v>3914</v>
      </c>
      <c r="BT17" s="7" t="s">
        <v>3172</v>
      </c>
      <c r="BU17" s="7" t="s">
        <v>210</v>
      </c>
      <c r="BV17" s="8">
        <v>1</v>
      </c>
      <c r="BX17" s="7" t="str">
        <f t="shared" si="7"/>
        <v/>
      </c>
      <c r="BY17" s="7" t="str">
        <f>IF(AND(VLOOKUP(BU17,法术查询!$C$8:$E$15,3,FALSE)="启用",$B$1=BV17),BT17,"")</f>
        <v/>
      </c>
      <c r="BZ17" s="5" t="str">
        <f t="array" ref="BZ17">INDEX(BX:BX,SMALL(IF(BX$1:BX$500&lt;&gt;"",ROW($1:$500),1000),ROW(BX17)))&amp;""</f>
        <v/>
      </c>
      <c r="CA17" s="5" t="str">
        <f t="array" ref="CA17">INDEX(BY:BY,SMALL(IF(BY$1:BY$500&lt;&gt;"",ROW($1:$500),1000),ROW(BY17)))&amp;""</f>
        <v/>
      </c>
    </row>
    <row r="18" spans="1:79" x14ac:dyDescent="0.25">
      <c r="A18" s="7" t="s">
        <v>5427</v>
      </c>
      <c r="B18" s="7" t="s">
        <v>3155</v>
      </c>
      <c r="C18" s="7" t="s">
        <v>3700</v>
      </c>
      <c r="D18" s="8">
        <v>0</v>
      </c>
      <c r="F18" s="7" t="str">
        <f t="shared" si="0"/>
        <v/>
      </c>
      <c r="G18" s="7" t="str">
        <f>IF(AND(VLOOKUP(C18,法术查询!$C$8:$E$15,3,FALSE)="启用",$B$1=D18),B18,"")</f>
        <v/>
      </c>
      <c r="H18" s="5" t="str">
        <f t="array" ref="H18">INDEX(F:F,SMALL(IF($F$1:$F$500&lt;&gt;"",ROW($1:$500),1000),ROW(F18)))&amp;""</f>
        <v/>
      </c>
      <c r="I18" s="5" t="str">
        <f t="array" ref="I18">INDEX(G:G,SMALL(IF($F$1:$F$500&lt;&gt;"",ROW($1:$500),1000),ROW(G18)))&amp;""</f>
        <v/>
      </c>
      <c r="K18" s="7" t="s">
        <v>5427</v>
      </c>
      <c r="L18" s="7" t="s">
        <v>3155</v>
      </c>
      <c r="M18" s="7" t="s">
        <v>3700</v>
      </c>
      <c r="N18" s="8">
        <v>0</v>
      </c>
      <c r="P18" s="7" t="str">
        <f t="shared" si="1"/>
        <v/>
      </c>
      <c r="Q18" s="7" t="str">
        <f>IF(AND(VLOOKUP(M18,法术查询!$C$8:$E$15,3,FALSE)="启用",$B$1=N18),L18,"")</f>
        <v/>
      </c>
      <c r="R18" s="5" t="str">
        <f t="array" ref="R18">INDEX(P:P,SMALL(IF(P$1:P$500&lt;&gt;"",ROW($1:$500),1000),ROW(P18)))&amp;""</f>
        <v/>
      </c>
      <c r="S18" s="5" t="str">
        <f t="array" ref="S18">INDEX(Q:Q,SMALL(IF(Q$1:Q$500&lt;&gt;"",ROW($1:$500),1000),ROW(Q18)))&amp;""</f>
        <v/>
      </c>
      <c r="U18" s="7" t="s">
        <v>5401</v>
      </c>
      <c r="V18" s="7" t="s">
        <v>3122</v>
      </c>
      <c r="W18" s="7" t="s">
        <v>3701</v>
      </c>
      <c r="X18" s="8">
        <v>0</v>
      </c>
      <c r="Z18" s="7" t="str">
        <f t="shared" si="2"/>
        <v/>
      </c>
      <c r="AA18" s="7" t="str">
        <f>IF(AND(VLOOKUP(W18,法术查询!$C$8:$E$15,3,FALSE)="启用",$B$1=X18),V18,"")</f>
        <v/>
      </c>
      <c r="AB18" s="5" t="str">
        <f t="array" ref="AB18">INDEX(Z:Z,SMALL(IF(Z$1:Z$500&lt;&gt;"",ROW($1:$500),1000),ROW(Z18)))&amp;""</f>
        <v/>
      </c>
      <c r="AC18" s="5" t="str">
        <f t="array" ref="AC18">INDEX(AA:AA,SMALL(IF(AA$1:AA$500&lt;&gt;"",ROW($1:$500),1000),ROW(AA18)))&amp;""</f>
        <v/>
      </c>
      <c r="AE18" s="7" t="s">
        <v>4019</v>
      </c>
      <c r="AF18" s="7" t="s">
        <v>3158</v>
      </c>
      <c r="AG18" s="7" t="s">
        <v>210</v>
      </c>
      <c r="AH18" s="8">
        <v>1</v>
      </c>
      <c r="AJ18" s="7" t="str">
        <f t="shared" si="3"/>
        <v/>
      </c>
      <c r="AK18" s="7" t="str">
        <f>IF(AND(VLOOKUP(AG18,法术查询!$C$8:$E$15,3,FALSE)="启用",$B$1=AH18),AF18,"")</f>
        <v/>
      </c>
      <c r="AL18" s="5" t="str">
        <f t="array" ref="AL18">INDEX(AJ:AJ,SMALL(IF(AJ$1:AJ$500&lt;&gt;"",ROW($1:$500),1000),ROW(AJ18)))&amp;""</f>
        <v/>
      </c>
      <c r="AM18" s="5" t="str">
        <f t="array" ref="AM18">INDEX(AK:AK,SMALL(IF(AK$1:AK$500&lt;&gt;"",ROW($1:$500),1000),ROW(AK18)))&amp;""</f>
        <v/>
      </c>
      <c r="AO18" s="7" t="s">
        <v>4205</v>
      </c>
      <c r="AP18" s="7" t="s">
        <v>3177</v>
      </c>
      <c r="AQ18" s="7" t="s">
        <v>210</v>
      </c>
      <c r="AR18" s="7">
        <v>2</v>
      </c>
      <c r="AT18" s="7" t="str">
        <f t="shared" si="4"/>
        <v/>
      </c>
      <c r="AU18" s="7" t="str">
        <f>IF(AND(VLOOKUP(AQ18,法术查询!$C$8:$E$15,3,FALSE)="启用",$B$1=AR18),AP18,"")</f>
        <v/>
      </c>
      <c r="AV18" s="5" t="str">
        <f t="array" ref="AV18">INDEX(AT:AT,SMALL(IF(AT$1:AT$500&lt;&gt;"",ROW($1:$500),1000),ROW(AT18)))&amp;""</f>
        <v/>
      </c>
      <c r="AW18" s="5" t="str">
        <f t="array" ref="AW18">INDEX(AU:AU,SMALL(IF(AU$1:AU$500&lt;&gt;"",ROW($1:$500),1000),ROW(AU18)))&amp;""</f>
        <v/>
      </c>
      <c r="AY18" s="7" t="s">
        <v>3825</v>
      </c>
      <c r="AZ18" s="7" t="s">
        <v>3157</v>
      </c>
      <c r="BA18" s="7" t="s">
        <v>372</v>
      </c>
      <c r="BB18" s="7">
        <v>1</v>
      </c>
      <c r="BD18" s="7" t="str">
        <f t="shared" si="5"/>
        <v/>
      </c>
      <c r="BE18" s="7" t="str">
        <f>IF(AND(VLOOKUP(BA18,法术查询!$C$8:$E$15,3,FALSE)="启用",$B$1=BB18),AZ18,"")</f>
        <v/>
      </c>
      <c r="BF18" s="5" t="str">
        <f t="array" ref="BF18">INDEX(BD:BD,SMALL(IF(BD$1:BD$500&lt;&gt;"",ROW($1:$500),1000),ROW(BD18)))&amp;""</f>
        <v/>
      </c>
      <c r="BG18" s="5" t="str">
        <f t="array" ref="BG18">INDEX(BE:BE,SMALL(IF(BE$1:BE$500&lt;&gt;"",ROW($1:$500),1000),ROW(BE18)))&amp;""</f>
        <v/>
      </c>
      <c r="BI18" s="7" t="s">
        <v>5342</v>
      </c>
      <c r="BJ18" s="7" t="s">
        <v>3175</v>
      </c>
      <c r="BK18" s="7" t="s">
        <v>372</v>
      </c>
      <c r="BL18" s="8">
        <v>0</v>
      </c>
      <c r="BN18" s="7" t="str">
        <f t="shared" si="6"/>
        <v/>
      </c>
      <c r="BO18" s="7" t="str">
        <f>IF(AND(VLOOKUP(BK18,法术查询!$C$8:$E$15,3,FALSE)="启用",$B$1=BL18),BJ18,"")</f>
        <v/>
      </c>
      <c r="BP18" s="5" t="str">
        <f t="array" ref="BP18">INDEX(BN:BN,SMALL(IF(BN$1:BN$500&lt;&gt;"",ROW($1:$500),1000),ROW(BN18)))&amp;""</f>
        <v/>
      </c>
      <c r="BQ18" s="5" t="str">
        <f t="array" ref="BQ18">INDEX(BO:BO,SMALL(IF(BO$1:BO$500&lt;&gt;"",ROW($1:$500),1000),ROW(BO18)))&amp;""</f>
        <v/>
      </c>
      <c r="BS18" s="7" t="s">
        <v>3921</v>
      </c>
      <c r="BT18" s="7" t="s">
        <v>3176</v>
      </c>
      <c r="BU18" s="7" t="s">
        <v>210</v>
      </c>
      <c r="BV18" s="8">
        <v>1</v>
      </c>
      <c r="BX18" s="7" t="str">
        <f t="shared" si="7"/>
        <v/>
      </c>
      <c r="BY18" s="7" t="str">
        <f>IF(AND(VLOOKUP(BU18,法术查询!$C$8:$E$15,3,FALSE)="启用",$B$1=BV18),BT18,"")</f>
        <v/>
      </c>
      <c r="BZ18" s="5" t="str">
        <f t="array" ref="BZ18">INDEX(BX:BX,SMALL(IF(BX$1:BX$500&lt;&gt;"",ROW($1:$500),1000),ROW(BX18)))&amp;""</f>
        <v/>
      </c>
      <c r="CA18" s="5" t="str">
        <f t="array" ref="CA18">INDEX(BY:BY,SMALL(IF(BY$1:BY$500&lt;&gt;"",ROW($1:$500),1000),ROW(BY18)))&amp;""</f>
        <v/>
      </c>
    </row>
    <row r="19" spans="1:79" x14ac:dyDescent="0.25">
      <c r="A19" s="7" t="s">
        <v>5416</v>
      </c>
      <c r="B19" s="7" t="s">
        <v>3133</v>
      </c>
      <c r="C19" s="7" t="s">
        <v>372</v>
      </c>
      <c r="D19" s="8">
        <v>0</v>
      </c>
      <c r="F19" s="7" t="str">
        <f t="shared" si="0"/>
        <v/>
      </c>
      <c r="G19" s="7" t="str">
        <f>IF(AND(VLOOKUP(C19,法术查询!$C$8:$E$15,3,FALSE)="启用",$B$1=D19),B19,"")</f>
        <v/>
      </c>
      <c r="H19" s="5" t="str">
        <f t="array" ref="H19">INDEX(F:F,SMALL(IF($F$1:$F$500&lt;&gt;"",ROW($1:$500),1000),ROW(F19)))&amp;""</f>
        <v/>
      </c>
      <c r="I19" s="5" t="str">
        <f t="array" ref="I19">INDEX(G:G,SMALL(IF($F$1:$F$500&lt;&gt;"",ROW($1:$500),1000),ROW(G19)))&amp;""</f>
        <v/>
      </c>
      <c r="K19" s="7" t="s">
        <v>5416</v>
      </c>
      <c r="L19" s="7" t="s">
        <v>3133</v>
      </c>
      <c r="M19" s="7" t="s">
        <v>372</v>
      </c>
      <c r="N19" s="8">
        <v>0</v>
      </c>
      <c r="P19" s="7" t="str">
        <f t="shared" si="1"/>
        <v/>
      </c>
      <c r="Q19" s="7" t="str">
        <f>IF(AND(VLOOKUP(M19,法术查询!$C$8:$E$15,3,FALSE)="启用",$B$1=N19),L19,"")</f>
        <v/>
      </c>
      <c r="R19" s="5" t="str">
        <f t="array" ref="R19">INDEX(P:P,SMALL(IF(P$1:P$500&lt;&gt;"",ROW($1:$500),1000),ROW(P19)))&amp;""</f>
        <v/>
      </c>
      <c r="S19" s="5" t="str">
        <f t="array" ref="S19">INDEX(Q:Q,SMALL(IF(Q$1:Q$500&lt;&gt;"",ROW($1:$500),1000),ROW(Q19)))&amp;""</f>
        <v/>
      </c>
      <c r="U19" s="7" t="s">
        <v>5397</v>
      </c>
      <c r="V19" s="7" t="s">
        <v>3130</v>
      </c>
      <c r="W19" s="7" t="s">
        <v>210</v>
      </c>
      <c r="X19" s="8">
        <v>0</v>
      </c>
      <c r="Z19" s="7" t="str">
        <f t="shared" si="2"/>
        <v>Minor Illusion</v>
      </c>
      <c r="AA19" s="7" t="str">
        <f>IF(AND(VLOOKUP(W19,法术查询!$C$8:$E$15,3,FALSE)="启用",$B$1=X19),V19,"")</f>
        <v>次级幻影</v>
      </c>
      <c r="AB19" s="5" t="str">
        <f t="array" ref="AB19">INDEX(Z:Z,SMALL(IF(Z$1:Z$500&lt;&gt;"",ROW($1:$500),1000),ROW(Z19)))&amp;""</f>
        <v/>
      </c>
      <c r="AC19" s="5" t="str">
        <f t="array" ref="AC19">INDEX(AA:AA,SMALL(IF(AA$1:AA$500&lt;&gt;"",ROW($1:$500),1000),ROW(AA19)))&amp;""</f>
        <v/>
      </c>
      <c r="AE19" s="7" t="s">
        <v>4021</v>
      </c>
      <c r="AF19" s="7" t="s">
        <v>3162</v>
      </c>
      <c r="AG19" s="7" t="s">
        <v>210</v>
      </c>
      <c r="AH19" s="8">
        <v>1</v>
      </c>
      <c r="AJ19" s="7" t="str">
        <f t="shared" si="3"/>
        <v/>
      </c>
      <c r="AK19" s="7" t="str">
        <f>IF(AND(VLOOKUP(AG19,法术查询!$C$8:$E$15,3,FALSE)="启用",$B$1=AH19),AF19,"")</f>
        <v/>
      </c>
      <c r="AL19" s="5" t="str">
        <f t="array" ref="AL19">INDEX(AJ:AJ,SMALL(IF(AJ$1:AJ$500&lt;&gt;"",ROW($1:$500),1000),ROW(AJ19)))&amp;""</f>
        <v/>
      </c>
      <c r="AM19" s="5" t="str">
        <f t="array" ref="AM19">INDEX(AK:AK,SMALL(IF(AK$1:AK$500&lt;&gt;"",ROW($1:$500),1000),ROW(AK19)))&amp;""</f>
        <v/>
      </c>
      <c r="AO19" s="7" t="s">
        <v>4218</v>
      </c>
      <c r="AP19" s="7" t="s">
        <v>3181</v>
      </c>
      <c r="AQ19" s="7" t="s">
        <v>210</v>
      </c>
      <c r="AR19" s="7">
        <v>2</v>
      </c>
      <c r="AT19" s="7" t="str">
        <f t="shared" si="4"/>
        <v/>
      </c>
      <c r="AU19" s="7" t="str">
        <f>IF(AND(VLOOKUP(AQ19,法术查询!$C$8:$E$15,3,FALSE)="启用",$B$1=AR19),AP19,"")</f>
        <v/>
      </c>
      <c r="AV19" s="5" t="str">
        <f t="array" ref="AV19">INDEX(AT:AT,SMALL(IF(AT$1:AT$500&lt;&gt;"",ROW($1:$500),1000),ROW(AT19)))&amp;""</f>
        <v/>
      </c>
      <c r="AW19" s="5" t="str">
        <f t="array" ref="AW19">INDEX(AU:AU,SMALL(IF(AU$1:AU$500&lt;&gt;"",ROW($1:$500),1000),ROW(AU19)))&amp;""</f>
        <v/>
      </c>
      <c r="AY19" s="7" t="s">
        <v>3840</v>
      </c>
      <c r="AZ19" s="7" t="s">
        <v>3180</v>
      </c>
      <c r="BA19" s="7" t="s">
        <v>372</v>
      </c>
      <c r="BB19" s="7">
        <v>1</v>
      </c>
      <c r="BD19" s="7" t="str">
        <f t="shared" si="5"/>
        <v/>
      </c>
      <c r="BE19" s="7" t="str">
        <f>IF(AND(VLOOKUP(BA19,法术查询!$C$8:$E$15,3,FALSE)="启用",$B$1=BB19),AZ19,"")</f>
        <v/>
      </c>
      <c r="BF19" s="5" t="str">
        <f t="array" ref="BF19">INDEX(BD:BD,SMALL(IF(BD$1:BD$500&lt;&gt;"",ROW($1:$500),1000),ROW(BD19)))&amp;""</f>
        <v/>
      </c>
      <c r="BG19" s="5" t="str">
        <f t="array" ref="BG19">INDEX(BE:BE,SMALL(IF(BE$1:BE$500&lt;&gt;"",ROW($1:$500),1000),ROW(BE19)))&amp;""</f>
        <v/>
      </c>
      <c r="BI19" s="7" t="s">
        <v>5342</v>
      </c>
      <c r="BJ19" s="7" t="s">
        <v>3178</v>
      </c>
      <c r="BK19" s="7" t="s">
        <v>3701</v>
      </c>
      <c r="BL19" s="8">
        <v>0</v>
      </c>
      <c r="BN19" s="7" t="str">
        <f t="shared" si="6"/>
        <v/>
      </c>
      <c r="BO19" s="7" t="str">
        <f>IF(AND(VLOOKUP(BK19,法术查询!$C$8:$E$15,3,FALSE)="启用",$B$1=BL19),BJ19,"")</f>
        <v/>
      </c>
      <c r="BP19" s="5" t="str">
        <f t="array" ref="BP19">INDEX(BN:BN,SMALL(IF(BN$1:BN$500&lt;&gt;"",ROW($1:$500),1000),ROW(BN19)))&amp;""</f>
        <v/>
      </c>
      <c r="BQ19" s="5" t="str">
        <f t="array" ref="BQ19">INDEX(BO:BO,SMALL(IF(BO$1:BO$500&lt;&gt;"",ROW($1:$500),1000),ROW(BO19)))&amp;""</f>
        <v/>
      </c>
      <c r="BS19" s="7" t="s">
        <v>3927</v>
      </c>
      <c r="BT19" s="7" t="s">
        <v>3179</v>
      </c>
      <c r="BU19" s="7" t="s">
        <v>210</v>
      </c>
      <c r="BV19" s="8">
        <v>1</v>
      </c>
      <c r="BX19" s="7" t="str">
        <f t="shared" si="7"/>
        <v/>
      </c>
      <c r="BY19" s="7" t="str">
        <f>IF(AND(VLOOKUP(BU19,法术查询!$C$8:$E$15,3,FALSE)="启用",$B$1=BV19),BT19,"")</f>
        <v/>
      </c>
      <c r="BZ19" s="5" t="str">
        <f t="array" ref="BZ19">INDEX(BX:BX,SMALL(IF(BX$1:BX$500&lt;&gt;"",ROW($1:$500),1000),ROW(BX19)))&amp;""</f>
        <v/>
      </c>
      <c r="CA19" s="5" t="str">
        <f t="array" ref="CA19">INDEX(BY:BY,SMALL(IF(BY$1:BY$500&lt;&gt;"",ROW($1:$500),1000),ROW(BY19)))&amp;""</f>
        <v/>
      </c>
    </row>
    <row r="20" spans="1:79" x14ac:dyDescent="0.25">
      <c r="A20" s="7" t="s">
        <v>5416</v>
      </c>
      <c r="B20" s="7" t="s">
        <v>3140</v>
      </c>
      <c r="C20" s="7" t="s">
        <v>3701</v>
      </c>
      <c r="D20" s="8">
        <v>0</v>
      </c>
      <c r="F20" s="7" t="str">
        <f t="shared" si="0"/>
        <v/>
      </c>
      <c r="G20" s="7" t="str">
        <f>IF(AND(VLOOKUP(C20,法术查询!$C$8:$E$15,3,FALSE)="启用",$B$1=D20),B20,"")</f>
        <v/>
      </c>
      <c r="H20" s="5" t="str">
        <f t="array" ref="H20">INDEX(F:F,SMALL(IF($F$1:$F$500&lt;&gt;"",ROW($1:$500),1000),ROW(F20)))&amp;""</f>
        <v/>
      </c>
      <c r="I20" s="5" t="str">
        <f t="array" ref="I20">INDEX(G:G,SMALL(IF($F$1:$F$500&lt;&gt;"",ROW($1:$500),1000),ROW(G20)))&amp;""</f>
        <v/>
      </c>
      <c r="K20" s="7" t="s">
        <v>5416</v>
      </c>
      <c r="L20" s="7" t="s">
        <v>3140</v>
      </c>
      <c r="M20" s="7" t="s">
        <v>3701</v>
      </c>
      <c r="N20" s="8">
        <v>0</v>
      </c>
      <c r="P20" s="7" t="str">
        <f t="shared" si="1"/>
        <v/>
      </c>
      <c r="Q20" s="7" t="str">
        <f>IF(AND(VLOOKUP(M20,法术查询!$C$8:$E$15,3,FALSE)="启用",$B$1=N20),L20,"")</f>
        <v/>
      </c>
      <c r="R20" s="5" t="str">
        <f t="array" ref="R20">INDEX(P:P,SMALL(IF(P$1:P$500&lt;&gt;"",ROW($1:$500),1000),ROW(P20)))&amp;""</f>
        <v/>
      </c>
      <c r="S20" s="5" t="str">
        <f t="array" ref="S20">INDEX(Q:Q,SMALL(IF(Q$1:Q$500&lt;&gt;"",ROW($1:$500),1000),ROW(Q20)))&amp;""</f>
        <v/>
      </c>
      <c r="U20" s="7" t="s">
        <v>5390</v>
      </c>
      <c r="V20" s="7" t="s">
        <v>3135</v>
      </c>
      <c r="W20" s="7" t="s">
        <v>210</v>
      </c>
      <c r="X20" s="8">
        <v>0</v>
      </c>
      <c r="Z20" s="7" t="str">
        <f t="shared" si="2"/>
        <v>Friend</v>
      </c>
      <c r="AA20" s="7" t="str">
        <f>IF(AND(VLOOKUP(W20,法术查询!$C$8:$E$15,3,FALSE)="启用",$B$1=X20),V20,"")</f>
        <v>交友术</v>
      </c>
      <c r="AB20" s="5" t="str">
        <f t="array" ref="AB20">INDEX(Z:Z,SMALL(IF(Z$1:Z$500&lt;&gt;"",ROW($1:$500),1000),ROW(Z20)))&amp;""</f>
        <v/>
      </c>
      <c r="AC20" s="5" t="str">
        <f t="array" ref="AC20">INDEX(AA:AA,SMALL(IF(AA$1:AA$500&lt;&gt;"",ROW($1:$500),1000),ROW(AA20)))&amp;""</f>
        <v/>
      </c>
      <c r="AE20" s="7" t="s">
        <v>4023</v>
      </c>
      <c r="AF20" s="7" t="s">
        <v>3166</v>
      </c>
      <c r="AG20" s="7" t="s">
        <v>210</v>
      </c>
      <c r="AH20" s="8">
        <v>1</v>
      </c>
      <c r="AJ20" s="7" t="str">
        <f t="shared" si="3"/>
        <v/>
      </c>
      <c r="AK20" s="7" t="str">
        <f>IF(AND(VLOOKUP(AG20,法术查询!$C$8:$E$15,3,FALSE)="启用",$B$1=AH20),AF20,"")</f>
        <v/>
      </c>
      <c r="AL20" s="5" t="str">
        <f t="array" ref="AL20">INDEX(AJ:AJ,SMALL(IF(AJ$1:AJ$500&lt;&gt;"",ROW($1:$500),1000),ROW(AJ20)))&amp;""</f>
        <v/>
      </c>
      <c r="AM20" s="5" t="str">
        <f t="array" ref="AM20">INDEX(AK:AK,SMALL(IF(AK$1:AK$500&lt;&gt;"",ROW($1:$500),1000),ROW(AK20)))&amp;""</f>
        <v/>
      </c>
      <c r="AO20" s="7" t="s">
        <v>4223</v>
      </c>
      <c r="AP20" s="7" t="s">
        <v>3185</v>
      </c>
      <c r="AQ20" s="7" t="s">
        <v>210</v>
      </c>
      <c r="AR20" s="7">
        <v>2</v>
      </c>
      <c r="AT20" s="7" t="str">
        <f t="shared" si="4"/>
        <v/>
      </c>
      <c r="AU20" s="7" t="str">
        <f>IF(AND(VLOOKUP(AQ20,法术查询!$C$8:$E$15,3,FALSE)="启用",$B$1=AR20),AP20,"")</f>
        <v/>
      </c>
      <c r="AV20" s="5" t="str">
        <f t="array" ref="AV20">INDEX(AT:AT,SMALL(IF(AT$1:AT$500&lt;&gt;"",ROW($1:$500),1000),ROW(AT20)))&amp;""</f>
        <v/>
      </c>
      <c r="AW20" s="5" t="str">
        <f t="array" ref="AW20">INDEX(AU:AU,SMALL(IF(AU$1:AU$500&lt;&gt;"",ROW($1:$500),1000),ROW(AU20)))&amp;""</f>
        <v/>
      </c>
      <c r="AY20" s="7" t="s">
        <v>4069</v>
      </c>
      <c r="AZ20" s="7" t="s">
        <v>3184</v>
      </c>
      <c r="BA20" s="7" t="s">
        <v>210</v>
      </c>
      <c r="BB20" s="7">
        <v>1</v>
      </c>
      <c r="BD20" s="7" t="str">
        <f t="shared" si="5"/>
        <v/>
      </c>
      <c r="BE20" s="7" t="str">
        <f>IF(AND(VLOOKUP(BA20,法术查询!$C$8:$E$15,3,FALSE)="启用",$B$1=BB20),AZ20,"")</f>
        <v/>
      </c>
      <c r="BF20" s="5" t="str">
        <f t="array" ref="BF20">INDEX(BD:BD,SMALL(IF(BD$1:BD$500&lt;&gt;"",ROW($1:$500),1000),ROW(BD20)))&amp;""</f>
        <v/>
      </c>
      <c r="BG20" s="5" t="str">
        <f t="array" ref="BG20">INDEX(BE:BE,SMALL(IF(BE$1:BE$500&lt;&gt;"",ROW($1:$500),1000),ROW(BE20)))&amp;""</f>
        <v/>
      </c>
      <c r="BI20" s="7" t="s">
        <v>5344</v>
      </c>
      <c r="BJ20" s="7" t="s">
        <v>3182</v>
      </c>
      <c r="BK20" s="7" t="s">
        <v>372</v>
      </c>
      <c r="BL20" s="8">
        <v>0</v>
      </c>
      <c r="BN20" s="7" t="str">
        <f t="shared" si="6"/>
        <v/>
      </c>
      <c r="BO20" s="7" t="str">
        <f>IF(AND(VLOOKUP(BK20,法术查询!$C$8:$E$15,3,FALSE)="启用",$B$1=BL20),BJ20,"")</f>
        <v/>
      </c>
      <c r="BP20" s="5" t="str">
        <f t="array" ref="BP20">INDEX(BN:BN,SMALL(IF(BN$1:BN$500&lt;&gt;"",ROW($1:$500),1000),ROW(BN20)))&amp;""</f>
        <v/>
      </c>
      <c r="BQ20" s="5" t="str">
        <f t="array" ref="BQ20">INDEX(BO:BO,SMALL(IF(BO$1:BO$500&lt;&gt;"",ROW($1:$500),1000),ROW(BO20)))&amp;""</f>
        <v/>
      </c>
      <c r="BS20" s="7" t="s">
        <v>3934</v>
      </c>
      <c r="BT20" s="7" t="s">
        <v>3183</v>
      </c>
      <c r="BU20" s="7" t="s">
        <v>210</v>
      </c>
      <c r="BV20" s="8">
        <v>1</v>
      </c>
      <c r="BX20" s="7" t="str">
        <f t="shared" si="7"/>
        <v/>
      </c>
      <c r="BY20" s="7" t="str">
        <f>IF(AND(VLOOKUP(BU20,法术查询!$C$8:$E$15,3,FALSE)="启用",$B$1=BV20),BT20,"")</f>
        <v/>
      </c>
      <c r="BZ20" s="5" t="str">
        <f t="array" ref="BZ20">INDEX(BX:BX,SMALL(IF(BX$1:BX$500&lt;&gt;"",ROW($1:$500),1000),ROW(BX20)))&amp;""</f>
        <v/>
      </c>
      <c r="CA20" s="5" t="str">
        <f t="array" ref="CA20">INDEX(BY:BY,SMALL(IF(BY$1:BY$500&lt;&gt;"",ROW($1:$500),1000),ROW(BY20)))&amp;""</f>
        <v/>
      </c>
    </row>
    <row r="21" spans="1:79" x14ac:dyDescent="0.25">
      <c r="A21" s="7" t="s">
        <v>5409</v>
      </c>
      <c r="B21" s="7" t="s">
        <v>3127</v>
      </c>
      <c r="C21" s="7" t="s">
        <v>372</v>
      </c>
      <c r="D21" s="8">
        <v>0</v>
      </c>
      <c r="F21" s="7" t="str">
        <f t="shared" si="0"/>
        <v/>
      </c>
      <c r="G21" s="7" t="str">
        <f>IF(AND(VLOOKUP(C21,法术查询!$C$8:$E$15,3,FALSE)="启用",$B$1=D21),B21,"")</f>
        <v/>
      </c>
      <c r="H21" s="5" t="str">
        <f t="array" ref="H21">INDEX(F:F,SMALL(IF($F$1:$F$500&lt;&gt;"",ROW($1:$500),1000),ROW(F21)))&amp;""</f>
        <v/>
      </c>
      <c r="I21" s="5" t="str">
        <f t="array" ref="I21">INDEX(G:G,SMALL(IF($F$1:$F$500&lt;&gt;"",ROW($1:$500),1000),ROW(G21)))&amp;""</f>
        <v/>
      </c>
      <c r="K21" s="7" t="s">
        <v>5409</v>
      </c>
      <c r="L21" s="7" t="s">
        <v>3127</v>
      </c>
      <c r="M21" s="7" t="s">
        <v>372</v>
      </c>
      <c r="N21" s="8">
        <v>0</v>
      </c>
      <c r="P21" s="7" t="str">
        <f t="shared" si="1"/>
        <v/>
      </c>
      <c r="Q21" s="7" t="str">
        <f>IF(AND(VLOOKUP(M21,法术查询!$C$8:$E$15,3,FALSE)="启用",$B$1=N21),L21,"")</f>
        <v/>
      </c>
      <c r="R21" s="5" t="str">
        <f t="array" ref="R21">INDEX(P:P,SMALL(IF(P$1:P$500&lt;&gt;"",ROW($1:$500),1000),ROW(P21)))&amp;""</f>
        <v/>
      </c>
      <c r="S21" s="5" t="str">
        <f t="array" ref="S21">INDEX(Q:Q,SMALL(IF(Q$1:Q$500&lt;&gt;"",ROW($1:$500),1000),ROW(Q21)))&amp;""</f>
        <v/>
      </c>
      <c r="U21" s="7" t="s">
        <v>5383</v>
      </c>
      <c r="V21" s="7" t="s">
        <v>3146</v>
      </c>
      <c r="W21" s="7" t="s">
        <v>210</v>
      </c>
      <c r="X21" s="8">
        <v>0</v>
      </c>
      <c r="Z21" s="7" t="str">
        <f t="shared" si="2"/>
        <v>Blade Ward</v>
      </c>
      <c r="AA21" s="7" t="str">
        <f>IF(AND(VLOOKUP(W21,法术查询!$C$8:$E$15,3,FALSE)="启用",$B$1=X21),V21,"")</f>
        <v>剑刃防护</v>
      </c>
      <c r="AB21" s="5" t="str">
        <f t="array" ref="AB21">INDEX(Z:Z,SMALL(IF(Z$1:Z$500&lt;&gt;"",ROW($1:$500),1000),ROW(Z21)))&amp;""</f>
        <v/>
      </c>
      <c r="AC21" s="5" t="str">
        <f t="array" ref="AC21">INDEX(AA:AA,SMALL(IF(AA$1:AA$500&lt;&gt;"",ROW($1:$500),1000),ROW(AA21)))&amp;""</f>
        <v/>
      </c>
      <c r="AE21" s="7" t="s">
        <v>4027</v>
      </c>
      <c r="AF21" s="7" t="s">
        <v>3152</v>
      </c>
      <c r="AG21" s="7" t="s">
        <v>210</v>
      </c>
      <c r="AH21" s="8">
        <v>1</v>
      </c>
      <c r="AJ21" s="7" t="str">
        <f t="shared" si="3"/>
        <v/>
      </c>
      <c r="AK21" s="7" t="str">
        <f>IF(AND(VLOOKUP(AG21,法术查询!$C$8:$E$15,3,FALSE)="启用",$B$1=AH21),AF21,"")</f>
        <v/>
      </c>
      <c r="AL21" s="5" t="str">
        <f t="array" ref="AL21">INDEX(AJ:AJ,SMALL(IF(AJ$1:AJ$500&lt;&gt;"",ROW($1:$500),1000),ROW(AJ21)))&amp;""</f>
        <v/>
      </c>
      <c r="AM21" s="5" t="str">
        <f t="array" ref="AM21">INDEX(AK:AK,SMALL(IF(AK$1:AK$500&lt;&gt;"",ROW($1:$500),1000),ROW(AK21)))&amp;""</f>
        <v/>
      </c>
      <c r="AO21" s="7" t="s">
        <v>4246</v>
      </c>
      <c r="AP21" s="7" t="s">
        <v>3189</v>
      </c>
      <c r="AQ21" s="7" t="s">
        <v>210</v>
      </c>
      <c r="AR21" s="7">
        <v>2</v>
      </c>
      <c r="AT21" s="7" t="str">
        <f t="shared" si="4"/>
        <v/>
      </c>
      <c r="AU21" s="7" t="str">
        <f>IF(AND(VLOOKUP(AQ21,法术查询!$C$8:$E$15,3,FALSE)="启用",$B$1=AR21),AP21,"")</f>
        <v/>
      </c>
      <c r="AV21" s="5" t="str">
        <f t="array" ref="AV21">INDEX(AT:AT,SMALL(IF(AT$1:AT$500&lt;&gt;"",ROW($1:$500),1000),ROW(AT21)))&amp;""</f>
        <v/>
      </c>
      <c r="AW21" s="5" t="str">
        <f t="array" ref="AW21">INDEX(AU:AU,SMALL(IF(AU$1:AU$500&lt;&gt;"",ROW($1:$500),1000),ROW(AU21)))&amp;""</f>
        <v/>
      </c>
      <c r="AY21" s="7" t="s">
        <v>4125</v>
      </c>
      <c r="AZ21" s="7" t="s">
        <v>3188</v>
      </c>
      <c r="BA21" s="7" t="s">
        <v>210</v>
      </c>
      <c r="BB21" s="7">
        <v>2</v>
      </c>
      <c r="BD21" s="7" t="str">
        <f t="shared" si="5"/>
        <v/>
      </c>
      <c r="BE21" s="7" t="str">
        <f>IF(AND(VLOOKUP(BA21,法术查询!$C$8:$E$15,3,FALSE)="启用",$B$1=BB21),AZ21,"")</f>
        <v/>
      </c>
      <c r="BF21" s="5" t="str">
        <f t="array" ref="BF21">INDEX(BD:BD,SMALL(IF(BD$1:BD$500&lt;&gt;"",ROW($1:$500),1000),ROW(BD21)))&amp;""</f>
        <v/>
      </c>
      <c r="BG21" s="5" t="str">
        <f t="array" ref="BG21">INDEX(BE:BE,SMALL(IF(BE$1:BE$500&lt;&gt;"",ROW($1:$500),1000),ROW(BE21)))&amp;""</f>
        <v/>
      </c>
      <c r="BI21" s="7" t="s">
        <v>5344</v>
      </c>
      <c r="BJ21" s="7" t="s">
        <v>3186</v>
      </c>
      <c r="BK21" s="7" t="s">
        <v>3701</v>
      </c>
      <c r="BL21" s="8">
        <v>0</v>
      </c>
      <c r="BN21" s="7" t="str">
        <f t="shared" si="6"/>
        <v/>
      </c>
      <c r="BO21" s="7" t="str">
        <f>IF(AND(VLOOKUP(BK21,法术查询!$C$8:$E$15,3,FALSE)="启用",$B$1=BL21),BJ21,"")</f>
        <v/>
      </c>
      <c r="BP21" s="5" t="str">
        <f t="array" ref="BP21">INDEX(BN:BN,SMALL(IF(BN$1:BN$500&lt;&gt;"",ROW($1:$500),1000),ROW(BN21)))&amp;""</f>
        <v/>
      </c>
      <c r="BQ21" s="5" t="str">
        <f t="array" ref="BQ21">INDEX(BO:BO,SMALL(IF(BO$1:BO$500&lt;&gt;"",ROW($1:$500),1000),ROW(BO21)))&amp;""</f>
        <v/>
      </c>
      <c r="BS21" s="7" t="s">
        <v>3937</v>
      </c>
      <c r="BT21" s="7" t="s">
        <v>3187</v>
      </c>
      <c r="BU21" s="7" t="s">
        <v>210</v>
      </c>
      <c r="BV21" s="8">
        <v>1</v>
      </c>
      <c r="BX21" s="7" t="str">
        <f t="shared" si="7"/>
        <v/>
      </c>
      <c r="BY21" s="7" t="str">
        <f>IF(AND(VLOOKUP(BU21,法术查询!$C$8:$E$15,3,FALSE)="启用",$B$1=BV21),BT21,"")</f>
        <v/>
      </c>
      <c r="BZ21" s="5" t="str">
        <f t="array" ref="BZ21">INDEX(BX:BX,SMALL(IF(BX$1:BX$500&lt;&gt;"",ROW($1:$500),1000),ROW(BX21)))&amp;""</f>
        <v/>
      </c>
      <c r="CA21" s="5" t="str">
        <f t="array" ref="CA21">INDEX(BY:BY,SMALL(IF(BY$1:BY$500&lt;&gt;"",ROW($1:$500),1000),ROW(BY21)))&amp;""</f>
        <v/>
      </c>
    </row>
    <row r="22" spans="1:79" x14ac:dyDescent="0.25">
      <c r="A22" s="7" t="s">
        <v>5405</v>
      </c>
      <c r="B22" s="7" t="s">
        <v>3171</v>
      </c>
      <c r="C22" s="7" t="s">
        <v>210</v>
      </c>
      <c r="D22" s="8">
        <v>0</v>
      </c>
      <c r="F22" s="7" t="str">
        <f t="shared" si="0"/>
        <v>Chill Touch</v>
      </c>
      <c r="G22" s="7" t="str">
        <f>IF(AND(VLOOKUP(C22,法术查询!$C$8:$E$15,3,FALSE)="启用",$B$1=D22),B22,"")</f>
        <v>冻寒之触</v>
      </c>
      <c r="H22" s="5" t="str">
        <f t="array" ref="H22">INDEX(F:F,SMALL(IF($F$1:$F$500&lt;&gt;"",ROW($1:$500),1000),ROW(F22)))&amp;""</f>
        <v/>
      </c>
      <c r="I22" s="5" t="str">
        <f t="array" ref="I22">INDEX(G:G,SMALL(IF($F$1:$F$500&lt;&gt;"",ROW($1:$500),1000),ROW(G22)))&amp;""</f>
        <v/>
      </c>
      <c r="K22" s="7" t="s">
        <v>5405</v>
      </c>
      <c r="L22" s="7" t="s">
        <v>3171</v>
      </c>
      <c r="M22" s="7" t="s">
        <v>210</v>
      </c>
      <c r="N22" s="8">
        <v>0</v>
      </c>
      <c r="P22" s="7" t="str">
        <f t="shared" si="1"/>
        <v>Chill Touch</v>
      </c>
      <c r="Q22" s="7" t="str">
        <f>IF(AND(VLOOKUP(M22,法术查询!$C$8:$E$15,3,FALSE)="启用",$B$1=N22),L22,"")</f>
        <v>冻寒之触</v>
      </c>
      <c r="R22" s="5" t="str">
        <f t="array" ref="R22">INDEX(P:P,SMALL(IF(P$1:P$500&lt;&gt;"",ROW($1:$500),1000),ROW(P22)))&amp;""</f>
        <v/>
      </c>
      <c r="S22" s="5" t="str">
        <f t="array" ref="S22">INDEX(Q:Q,SMALL(IF(Q$1:Q$500&lt;&gt;"",ROW($1:$500),1000),ROW(Q22)))&amp;""</f>
        <v/>
      </c>
      <c r="U22" s="7" t="s">
        <v>5350</v>
      </c>
      <c r="V22" s="7" t="s">
        <v>3151</v>
      </c>
      <c r="W22" s="7" t="s">
        <v>210</v>
      </c>
      <c r="X22" s="8">
        <v>0</v>
      </c>
      <c r="Z22" s="7" t="str">
        <f t="shared" si="2"/>
        <v>Prestidigitation</v>
      </c>
      <c r="AA22" s="7" t="str">
        <f>IF(AND(VLOOKUP(W22,法术查询!$C$8:$E$15,3,FALSE)="启用",$B$1=X22),V22,"")</f>
        <v>魔法伎俩</v>
      </c>
      <c r="AB22" s="5" t="str">
        <f t="array" ref="AB22">INDEX(Z:Z,SMALL(IF(Z$1:Z$500&lt;&gt;"",ROW($1:$500),1000),ROW(Z22)))&amp;""</f>
        <v/>
      </c>
      <c r="AC22" s="5" t="str">
        <f t="array" ref="AC22">INDEX(AA:AA,SMALL(IF(AA$1:AA$500&lt;&gt;"",ROW($1:$500),1000),ROW(AA22)))&amp;""</f>
        <v/>
      </c>
      <c r="AE22" s="7" t="s">
        <v>4032</v>
      </c>
      <c r="AF22" s="7" t="s">
        <v>3174</v>
      </c>
      <c r="AG22" s="7" t="s">
        <v>210</v>
      </c>
      <c r="AH22" s="8">
        <v>1</v>
      </c>
      <c r="AJ22" s="7" t="str">
        <f t="shared" si="3"/>
        <v/>
      </c>
      <c r="AK22" s="7" t="str">
        <f>IF(AND(VLOOKUP(AG22,法术查询!$C$8:$E$15,3,FALSE)="启用",$B$1=AH22),AF22,"")</f>
        <v/>
      </c>
      <c r="AL22" s="5" t="str">
        <f t="array" ref="AL22">INDEX(AJ:AJ,SMALL(IF(AJ$1:AJ$500&lt;&gt;"",ROW($1:$500),1000),ROW(AJ22)))&amp;""</f>
        <v/>
      </c>
      <c r="AM22" s="5" t="str">
        <f t="array" ref="AM22">INDEX(AK:AK,SMALL(IF(AK$1:AK$500&lt;&gt;"",ROW($1:$500),1000),ROW(AK22)))&amp;""</f>
        <v/>
      </c>
      <c r="AO22" s="7" t="s">
        <v>4249</v>
      </c>
      <c r="AP22" s="7" t="s">
        <v>3193</v>
      </c>
      <c r="AQ22" s="7" t="s">
        <v>210</v>
      </c>
      <c r="AR22" s="7">
        <v>2</v>
      </c>
      <c r="AT22" s="7" t="str">
        <f t="shared" si="4"/>
        <v/>
      </c>
      <c r="AU22" s="7" t="str">
        <f>IF(AND(VLOOKUP(AQ22,法术查询!$C$8:$E$15,3,FALSE)="启用",$B$1=AR22),AP22,"")</f>
        <v/>
      </c>
      <c r="AV22" s="5" t="str">
        <f t="array" ref="AV22">INDEX(AT:AT,SMALL(IF(AT$1:AT$500&lt;&gt;"",ROW($1:$500),1000),ROW(AT22)))&amp;""</f>
        <v/>
      </c>
      <c r="AW22" s="5" t="str">
        <f t="array" ref="AW22">INDEX(AU:AU,SMALL(IF(AU$1:AU$500&lt;&gt;"",ROW($1:$500),1000),ROW(AU22)))&amp;""</f>
        <v/>
      </c>
      <c r="AY22" s="7" t="s">
        <v>4198</v>
      </c>
      <c r="AZ22" s="7" t="s">
        <v>3192</v>
      </c>
      <c r="BA22" s="7" t="s">
        <v>210</v>
      </c>
      <c r="BB22" s="7">
        <v>2</v>
      </c>
      <c r="BD22" s="7" t="str">
        <f t="shared" si="5"/>
        <v/>
      </c>
      <c r="BE22" s="7" t="str">
        <f>IF(AND(VLOOKUP(BA22,法术查询!$C$8:$E$15,3,FALSE)="启用",$B$1=BB22),AZ22,"")</f>
        <v/>
      </c>
      <c r="BF22" s="5" t="str">
        <f t="array" ref="BF22">INDEX(BD:BD,SMALL(IF(BD$1:BD$500&lt;&gt;"",ROW($1:$500),1000),ROW(BD22)))&amp;""</f>
        <v/>
      </c>
      <c r="BG22" s="5" t="str">
        <f t="array" ref="BG22">INDEX(BE:BE,SMALL(IF(BE$1:BE$500&lt;&gt;"",ROW($1:$500),1000),ROW(BE22)))&amp;""</f>
        <v/>
      </c>
      <c r="BI22" s="7" t="s">
        <v>5346</v>
      </c>
      <c r="BJ22" s="7" t="s">
        <v>3190</v>
      </c>
      <c r="BK22" s="7" t="s">
        <v>372</v>
      </c>
      <c r="BL22" s="8">
        <v>0</v>
      </c>
      <c r="BN22" s="7" t="str">
        <f t="shared" si="6"/>
        <v/>
      </c>
      <c r="BO22" s="7" t="str">
        <f>IF(AND(VLOOKUP(BK22,法术查询!$C$8:$E$15,3,FALSE)="启用",$B$1=BL22),BJ22,"")</f>
        <v/>
      </c>
      <c r="BP22" s="5" t="str">
        <f t="array" ref="BP22">INDEX(BN:BN,SMALL(IF(BN$1:BN$500&lt;&gt;"",ROW($1:$500),1000),ROW(BN22)))&amp;""</f>
        <v/>
      </c>
      <c r="BQ22" s="5" t="str">
        <f t="array" ref="BQ22">INDEX(BO:BO,SMALL(IF(BO$1:BO$500&lt;&gt;"",ROW($1:$500),1000),ROW(BO22)))&amp;""</f>
        <v/>
      </c>
      <c r="BS22" s="7" t="s">
        <v>3943</v>
      </c>
      <c r="BT22" s="7" t="s">
        <v>3191</v>
      </c>
      <c r="BU22" s="7" t="s">
        <v>210</v>
      </c>
      <c r="BV22" s="8">
        <v>1</v>
      </c>
      <c r="BX22" s="7" t="str">
        <f t="shared" si="7"/>
        <v/>
      </c>
      <c r="BY22" s="7" t="str">
        <f>IF(AND(VLOOKUP(BU22,法术查询!$C$8:$E$15,3,FALSE)="启用",$B$1=BV22),BT22,"")</f>
        <v/>
      </c>
      <c r="BZ22" s="5" t="str">
        <f t="array" ref="BZ22">INDEX(BX:BX,SMALL(IF(BX$1:BX$500&lt;&gt;"",ROW($1:$500),1000),ROW(BX22)))&amp;""</f>
        <v/>
      </c>
      <c r="CA22" s="5" t="str">
        <f t="array" ref="CA22">INDEX(BY:BY,SMALL(IF(BY$1:BY$500&lt;&gt;"",ROW($1:$500),1000),ROW(BY22)))&amp;""</f>
        <v/>
      </c>
    </row>
    <row r="23" spans="1:79" x14ac:dyDescent="0.25">
      <c r="A23" s="7" t="s">
        <v>5401</v>
      </c>
      <c r="B23" s="7" t="s">
        <v>3122</v>
      </c>
      <c r="C23" s="7" t="s">
        <v>3701</v>
      </c>
      <c r="D23" s="8">
        <v>0</v>
      </c>
      <c r="F23" s="7" t="str">
        <f t="shared" si="0"/>
        <v/>
      </c>
      <c r="G23" s="7" t="str">
        <f>IF(AND(VLOOKUP(C23,法术查询!$C$8:$E$15,3,FALSE)="启用",$B$1=D23),B23,"")</f>
        <v/>
      </c>
      <c r="H23" s="5" t="str">
        <f t="array" ref="H23">INDEX(F:F,SMALL(IF($F$1:$F$500&lt;&gt;"",ROW($1:$500),1000),ROW(F23)))&amp;""</f>
        <v/>
      </c>
      <c r="I23" s="5" t="str">
        <f t="array" ref="I23">INDEX(G:G,SMALL(IF($F$1:$F$500&lt;&gt;"",ROW($1:$500),1000),ROW(G23)))&amp;""</f>
        <v/>
      </c>
      <c r="K23" s="7" t="s">
        <v>5397</v>
      </c>
      <c r="L23" s="7" t="s">
        <v>3130</v>
      </c>
      <c r="M23" s="7" t="s">
        <v>210</v>
      </c>
      <c r="N23" s="8">
        <v>0</v>
      </c>
      <c r="P23" s="7" t="str">
        <f t="shared" si="1"/>
        <v>Minor Illusion</v>
      </c>
      <c r="Q23" s="7" t="str">
        <f>IF(AND(VLOOKUP(M23,法术查询!$C$8:$E$15,3,FALSE)="启用",$B$1=N23),L23,"")</f>
        <v>次级幻影</v>
      </c>
      <c r="R23" s="5" t="str">
        <f t="array" ref="R23">INDEX(P:P,SMALL(IF(P$1:P$500&lt;&gt;"",ROW($1:$500),1000),ROW(P23)))&amp;""</f>
        <v/>
      </c>
      <c r="S23" s="5" t="str">
        <f t="array" ref="S23">INDEX(Q:Q,SMALL(IF(Q$1:Q$500&lt;&gt;"",ROW($1:$500),1000),ROW(Q23)))&amp;""</f>
        <v/>
      </c>
      <c r="U23" s="7" t="s">
        <v>5337</v>
      </c>
      <c r="V23" s="7" t="s">
        <v>3160</v>
      </c>
      <c r="W23" s="7" t="s">
        <v>372</v>
      </c>
      <c r="X23" s="8">
        <v>0</v>
      </c>
      <c r="Z23" s="7" t="str">
        <f t="shared" si="2"/>
        <v/>
      </c>
      <c r="AA23" s="7" t="str">
        <f>IF(AND(VLOOKUP(W23,法术查询!$C$8:$E$15,3,FALSE)="启用",$B$1=X23),V23,"")</f>
        <v/>
      </c>
      <c r="AB23" s="5" t="str">
        <f t="array" ref="AB23">INDEX(Z:Z,SMALL(IF(Z$1:Z$500&lt;&gt;"",ROW($1:$500),1000),ROW(Z23)))&amp;""</f>
        <v/>
      </c>
      <c r="AC23" s="5" t="str">
        <f t="array" ref="AC23">INDEX(AA:AA,SMALL(IF(AA$1:AA$500&lt;&gt;"",ROW($1:$500),1000),ROW(AA23)))&amp;""</f>
        <v/>
      </c>
      <c r="AE23" s="7" t="s">
        <v>4037</v>
      </c>
      <c r="AF23" s="7" t="s">
        <v>3194</v>
      </c>
      <c r="AG23" s="7" t="s">
        <v>210</v>
      </c>
      <c r="AH23" s="8">
        <v>1</v>
      </c>
      <c r="AJ23" s="7" t="str">
        <f t="shared" si="3"/>
        <v/>
      </c>
      <c r="AK23" s="7" t="str">
        <f>IF(AND(VLOOKUP(AG23,法术查询!$C$8:$E$15,3,FALSE)="启用",$B$1=AH23),AF23,"")</f>
        <v/>
      </c>
      <c r="AL23" s="5" t="str">
        <f t="array" ref="AL23">INDEX(AJ:AJ,SMALL(IF(AJ$1:AJ$500&lt;&gt;"",ROW($1:$500),1000),ROW(AJ23)))&amp;""</f>
        <v/>
      </c>
      <c r="AM23" s="5" t="str">
        <f t="array" ref="AM23">INDEX(AK:AK,SMALL(IF(AK$1:AK$500&lt;&gt;"",ROW($1:$500),1000),ROW(AK23)))&amp;""</f>
        <v/>
      </c>
      <c r="AO23" s="7" t="s">
        <v>4251</v>
      </c>
      <c r="AP23" s="7" t="s">
        <v>3197</v>
      </c>
      <c r="AQ23" s="7" t="s">
        <v>210</v>
      </c>
      <c r="AR23" s="7">
        <v>2</v>
      </c>
      <c r="AT23" s="7" t="str">
        <f t="shared" si="4"/>
        <v/>
      </c>
      <c r="AU23" s="7" t="str">
        <f>IF(AND(VLOOKUP(AQ23,法术查询!$C$8:$E$15,3,FALSE)="启用",$B$1=AR23),AP23,"")</f>
        <v/>
      </c>
      <c r="AV23" s="5" t="str">
        <f t="array" ref="AV23">INDEX(AT:AT,SMALL(IF(AT$1:AT$500&lt;&gt;"",ROW($1:$500),1000),ROW(AT23)))&amp;""</f>
        <v/>
      </c>
      <c r="AW23" s="5" t="str">
        <f t="array" ref="AW23">INDEX(AU:AU,SMALL(IF(AU$1:AU$500&lt;&gt;"",ROW($1:$500),1000),ROW(AU23)))&amp;""</f>
        <v/>
      </c>
      <c r="AY23" s="7" t="s">
        <v>4218</v>
      </c>
      <c r="AZ23" s="7" t="s">
        <v>3181</v>
      </c>
      <c r="BA23" s="7" t="s">
        <v>210</v>
      </c>
      <c r="BB23" s="7">
        <v>2</v>
      </c>
      <c r="BD23" s="7" t="str">
        <f t="shared" si="5"/>
        <v/>
      </c>
      <c r="BE23" s="7" t="str">
        <f>IF(AND(VLOOKUP(BA23,法术查询!$C$8:$E$15,3,FALSE)="启用",$B$1=BB23),AZ23,"")</f>
        <v/>
      </c>
      <c r="BF23" s="5" t="str">
        <f t="array" ref="BF23">INDEX(BD:BD,SMALL(IF(BD$1:BD$500&lt;&gt;"",ROW($1:$500),1000),ROW(BD23)))&amp;""</f>
        <v/>
      </c>
      <c r="BG23" s="5" t="str">
        <f t="array" ref="BG23">INDEX(BE:BE,SMALL(IF(BE$1:BE$500&lt;&gt;"",ROW($1:$500),1000),ROW(BE23)))&amp;""</f>
        <v/>
      </c>
      <c r="BI23" s="7" t="s">
        <v>5346</v>
      </c>
      <c r="BJ23" s="7" t="s">
        <v>3195</v>
      </c>
      <c r="BK23" s="7" t="s">
        <v>3701</v>
      </c>
      <c r="BL23" s="8">
        <v>0</v>
      </c>
      <c r="BN23" s="7" t="str">
        <f t="shared" si="6"/>
        <v/>
      </c>
      <c r="BO23" s="7" t="str">
        <f>IF(AND(VLOOKUP(BK23,法术查询!$C$8:$E$15,3,FALSE)="启用",$B$1=BL23),BJ23,"")</f>
        <v/>
      </c>
      <c r="BP23" s="5" t="str">
        <f t="array" ref="BP23">INDEX(BN:BN,SMALL(IF(BN$1:BN$500&lt;&gt;"",ROW($1:$500),1000),ROW(BN23)))&amp;""</f>
        <v/>
      </c>
      <c r="BQ23" s="5" t="str">
        <f t="array" ref="BQ23">INDEX(BO:BO,SMALL(IF(BO$1:BO$500&lt;&gt;"",ROW($1:$500),1000),ROW(BO23)))&amp;""</f>
        <v/>
      </c>
      <c r="BS23" s="7" t="s">
        <v>3947</v>
      </c>
      <c r="BT23" s="7" t="s">
        <v>3196</v>
      </c>
      <c r="BU23" s="7" t="s">
        <v>210</v>
      </c>
      <c r="BV23" s="8">
        <v>1</v>
      </c>
      <c r="BX23" s="7" t="str">
        <f t="shared" si="7"/>
        <v/>
      </c>
      <c r="BY23" s="7" t="str">
        <f>IF(AND(VLOOKUP(BU23,法术查询!$C$8:$E$15,3,FALSE)="启用",$B$1=BV23),BT23,"")</f>
        <v/>
      </c>
      <c r="BZ23" s="5" t="str">
        <f t="array" ref="BZ23">INDEX(BX:BX,SMALL(IF(BX$1:BX$500&lt;&gt;"",ROW($1:$500),1000),ROW(BX23)))&amp;""</f>
        <v/>
      </c>
      <c r="CA23" s="5" t="str">
        <f t="array" ref="CA23">INDEX(BY:BY,SMALL(IF(BY$1:BY$500&lt;&gt;"",ROW($1:$500),1000),ROW(BY23)))&amp;""</f>
        <v/>
      </c>
    </row>
    <row r="24" spans="1:79" x14ac:dyDescent="0.25">
      <c r="A24" s="7" t="s">
        <v>5397</v>
      </c>
      <c r="B24" s="7" t="s">
        <v>3130</v>
      </c>
      <c r="C24" s="7" t="s">
        <v>210</v>
      </c>
      <c r="D24" s="8">
        <v>0</v>
      </c>
      <c r="F24" s="7" t="str">
        <f t="shared" si="0"/>
        <v>Minor Illusion</v>
      </c>
      <c r="G24" s="7" t="str">
        <f>IF(AND(VLOOKUP(C24,法术查询!$C$8:$E$15,3,FALSE)="启用",$B$1=D24),B24,"")</f>
        <v>次级幻影</v>
      </c>
      <c r="H24" s="5" t="str">
        <f t="array" ref="H24">INDEX(F:F,SMALL(IF($F$1:$F$500&lt;&gt;"",ROW($1:$500),1000),ROW(F24)))&amp;""</f>
        <v/>
      </c>
      <c r="I24" s="5" t="str">
        <f t="array" ref="I24">INDEX(G:G,SMALL(IF($F$1:$F$500&lt;&gt;"",ROW($1:$500),1000),ROW(G24)))&amp;""</f>
        <v/>
      </c>
      <c r="K24" s="7" t="s">
        <v>5390</v>
      </c>
      <c r="L24" s="7" t="s">
        <v>3135</v>
      </c>
      <c r="M24" s="7" t="s">
        <v>210</v>
      </c>
      <c r="N24" s="8">
        <v>0</v>
      </c>
      <c r="P24" s="7" t="str">
        <f t="shared" si="1"/>
        <v>Friend</v>
      </c>
      <c r="Q24" s="7" t="str">
        <f>IF(AND(VLOOKUP(M24,法术查询!$C$8:$E$15,3,FALSE)="启用",$B$1=N24),L24,"")</f>
        <v>交友术</v>
      </c>
      <c r="R24" s="5" t="str">
        <f t="array" ref="R24">INDEX(P:P,SMALL(IF(P$1:P$500&lt;&gt;"",ROW($1:$500),1000),ROW(P24)))&amp;""</f>
        <v/>
      </c>
      <c r="S24" s="5" t="str">
        <f t="array" ref="S24">INDEX(Q:Q,SMALL(IF(Q$1:Q$500&lt;&gt;"",ROW($1:$500),1000),ROW(Q24)))&amp;""</f>
        <v/>
      </c>
      <c r="U24" s="7" t="s">
        <v>5337</v>
      </c>
      <c r="V24" s="7" t="s">
        <v>3163</v>
      </c>
      <c r="W24" s="7" t="s">
        <v>3701</v>
      </c>
      <c r="X24" s="8">
        <v>0</v>
      </c>
      <c r="Z24" s="7" t="str">
        <f t="shared" si="2"/>
        <v/>
      </c>
      <c r="AA24" s="7" t="str">
        <f>IF(AND(VLOOKUP(W24,法术查询!$C$8:$E$15,3,FALSE)="启用",$B$1=X24),V24,"")</f>
        <v/>
      </c>
      <c r="AB24" s="5" t="str">
        <f t="array" ref="AB24">INDEX(Z:Z,SMALL(IF(Z$1:Z$500&lt;&gt;"",ROW($1:$500),1000),ROW(Z24)))&amp;""</f>
        <v/>
      </c>
      <c r="AC24" s="5" t="str">
        <f t="array" ref="AC24">INDEX(AA:AA,SMALL(IF(AA$1:AA$500&lt;&gt;"",ROW($1:$500),1000),ROW(AA24)))&amp;""</f>
        <v/>
      </c>
      <c r="AE24" s="7" t="s">
        <v>4042</v>
      </c>
      <c r="AF24" s="7" t="s">
        <v>3198</v>
      </c>
      <c r="AG24" s="7" t="s">
        <v>210</v>
      </c>
      <c r="AH24" s="8">
        <v>1</v>
      </c>
      <c r="AJ24" s="7" t="str">
        <f t="shared" si="3"/>
        <v/>
      </c>
      <c r="AK24" s="7" t="str">
        <f>IF(AND(VLOOKUP(AG24,法术查询!$C$8:$E$15,3,FALSE)="启用",$B$1=AH24),AF24,"")</f>
        <v/>
      </c>
      <c r="AL24" s="5" t="str">
        <f t="array" ref="AL24">INDEX(AJ:AJ,SMALL(IF(AJ$1:AJ$500&lt;&gt;"",ROW($1:$500),1000),ROW(AJ24)))&amp;""</f>
        <v/>
      </c>
      <c r="AM24" s="5" t="str">
        <f t="array" ref="AM24">INDEX(AK:AK,SMALL(IF(AK$1:AK$500&lt;&gt;"",ROW($1:$500),1000),ROW(AK24)))&amp;""</f>
        <v/>
      </c>
      <c r="AO24" s="7" t="s">
        <v>4253</v>
      </c>
      <c r="AP24" s="7" t="s">
        <v>3200</v>
      </c>
      <c r="AQ24" s="7" t="s">
        <v>210</v>
      </c>
      <c r="AR24" s="7">
        <v>2</v>
      </c>
      <c r="AT24" s="7" t="str">
        <f t="shared" si="4"/>
        <v/>
      </c>
      <c r="AU24" s="7" t="str">
        <f>IF(AND(VLOOKUP(AQ24,法术查询!$C$8:$E$15,3,FALSE)="启用",$B$1=AR24),AP24,"")</f>
        <v/>
      </c>
      <c r="AV24" s="5" t="str">
        <f t="array" ref="AV24">INDEX(AT:AT,SMALL(IF(AT$1:AT$500&lt;&gt;"",ROW($1:$500),1000),ROW(AT24)))&amp;""</f>
        <v/>
      </c>
      <c r="AW24" s="5" t="str">
        <f t="array" ref="AW24">INDEX(AU:AU,SMALL(IF(AU$1:AU$500&lt;&gt;"",ROW($1:$500),1000),ROW(AU24)))&amp;""</f>
        <v/>
      </c>
      <c r="AY24" s="7" t="s">
        <v>4223</v>
      </c>
      <c r="AZ24" s="7" t="s">
        <v>3185</v>
      </c>
      <c r="BA24" s="7" t="s">
        <v>210</v>
      </c>
      <c r="BB24" s="7">
        <v>2</v>
      </c>
      <c r="BD24" s="7" t="str">
        <f t="shared" si="5"/>
        <v/>
      </c>
      <c r="BE24" s="7" t="str">
        <f>IF(AND(VLOOKUP(BA24,法术查询!$C$8:$E$15,3,FALSE)="启用",$B$1=BB24),AZ24,"")</f>
        <v/>
      </c>
      <c r="BF24" s="5" t="str">
        <f t="array" ref="BF24">INDEX(BD:BD,SMALL(IF(BD$1:BD$500&lt;&gt;"",ROW($1:$500),1000),ROW(BD24)))&amp;""</f>
        <v/>
      </c>
      <c r="BG24" s="5" t="str">
        <f t="array" ref="BG24">INDEX(BE:BE,SMALL(IF(BE$1:BE$500&lt;&gt;"",ROW($1:$500),1000),ROW(BE24)))&amp;""</f>
        <v/>
      </c>
      <c r="BI24" s="7" t="s">
        <v>5363</v>
      </c>
      <c r="BJ24" s="7" t="s">
        <v>3199</v>
      </c>
      <c r="BK24" s="7" t="s">
        <v>210</v>
      </c>
      <c r="BL24" s="8">
        <v>0</v>
      </c>
      <c r="BN24" s="7" t="str">
        <f t="shared" si="6"/>
        <v>Druidcraft</v>
      </c>
      <c r="BO24" s="7" t="str">
        <f>IF(AND(VLOOKUP(BK24,法术查询!$C$8:$E$15,3,FALSE)="启用",$B$1=BL24),BJ24,"")</f>
        <v>德鲁伊伎俩</v>
      </c>
      <c r="BP24" s="5" t="str">
        <f t="array" ref="BP24">INDEX(BN:BN,SMALL(IF(BN$1:BN$500&lt;&gt;"",ROW($1:$500),1000),ROW(BN24)))&amp;""</f>
        <v/>
      </c>
      <c r="BQ24" s="5" t="str">
        <f t="array" ref="BQ24">INDEX(BO:BO,SMALL(IF(BO$1:BO$500&lt;&gt;"",ROW($1:$500),1000),ROW(BO24)))&amp;""</f>
        <v/>
      </c>
      <c r="BS24" s="7" t="s">
        <v>3951</v>
      </c>
      <c r="BT24" s="7" t="s">
        <v>3105</v>
      </c>
      <c r="BU24" s="7" t="s">
        <v>210</v>
      </c>
      <c r="BV24" s="8">
        <v>1</v>
      </c>
      <c r="BX24" s="7" t="str">
        <f t="shared" si="7"/>
        <v/>
      </c>
      <c r="BY24" s="7" t="str">
        <f>IF(AND(VLOOKUP(BU24,法术查询!$C$8:$E$15,3,FALSE)="启用",$B$1=BV24),BT24,"")</f>
        <v/>
      </c>
      <c r="BZ24" s="5" t="str">
        <f t="array" ref="BZ24">INDEX(BX:BX,SMALL(IF(BX$1:BX$500&lt;&gt;"",ROW($1:$500),1000),ROW(BX24)))&amp;""</f>
        <v/>
      </c>
      <c r="CA24" s="5" t="str">
        <f t="array" ref="CA24">INDEX(BY:BY,SMALL(IF(BY$1:BY$500&lt;&gt;"",ROW($1:$500),1000),ROW(BY24)))&amp;""</f>
        <v/>
      </c>
    </row>
    <row r="25" spans="1:79" x14ac:dyDescent="0.25">
      <c r="A25" s="7" t="s">
        <v>5390</v>
      </c>
      <c r="B25" s="7" t="s">
        <v>3135</v>
      </c>
      <c r="C25" s="7" t="s">
        <v>210</v>
      </c>
      <c r="D25" s="8">
        <v>0</v>
      </c>
      <c r="F25" s="7" t="str">
        <f t="shared" si="0"/>
        <v>Friend</v>
      </c>
      <c r="G25" s="7" t="str">
        <f>IF(AND(VLOOKUP(C25,法术查询!$C$8:$E$15,3,FALSE)="启用",$B$1=D25),B25,"")</f>
        <v>交友术</v>
      </c>
      <c r="H25" s="5" t="str">
        <f t="array" ref="H25">INDEX(F:F,SMALL(IF($F$1:$F$500&lt;&gt;"",ROW($1:$500),1000),ROW(F25)))&amp;""</f>
        <v/>
      </c>
      <c r="I25" s="5" t="str">
        <f t="array" ref="I25">INDEX(G:G,SMALL(IF($F$1:$F$500&lt;&gt;"",ROW($1:$500),1000),ROW(G25)))&amp;""</f>
        <v/>
      </c>
      <c r="K25" s="7" t="s">
        <v>5383</v>
      </c>
      <c r="L25" s="7" t="s">
        <v>3146</v>
      </c>
      <c r="M25" s="7" t="s">
        <v>210</v>
      </c>
      <c r="N25" s="8">
        <v>0</v>
      </c>
      <c r="P25" s="7" t="str">
        <f t="shared" si="1"/>
        <v>Blade Ward</v>
      </c>
      <c r="Q25" s="7" t="str">
        <f>IF(AND(VLOOKUP(M25,法术查询!$C$8:$E$15,3,FALSE)="启用",$B$1=N25),L25,"")</f>
        <v>剑刃防护</v>
      </c>
      <c r="R25" s="5" t="str">
        <f t="array" ref="R25">INDEX(P:P,SMALL(IF(P$1:P$500&lt;&gt;"",ROW($1:$500),1000),ROW(P25)))&amp;""</f>
        <v/>
      </c>
      <c r="S25" s="5" t="str">
        <f t="array" ref="S25">INDEX(Q:Q,SMALL(IF(Q$1:Q$500&lt;&gt;"",ROW($1:$500),1000),ROW(Q25)))&amp;""</f>
        <v/>
      </c>
      <c r="U25" s="7" t="s">
        <v>3864</v>
      </c>
      <c r="V25" s="7" t="s">
        <v>3203</v>
      </c>
      <c r="W25" s="7" t="s">
        <v>210</v>
      </c>
      <c r="X25" s="8">
        <v>1</v>
      </c>
      <c r="Z25" s="7" t="str">
        <f t="shared" si="2"/>
        <v/>
      </c>
      <c r="AA25" s="7" t="str">
        <f>IF(AND(VLOOKUP(W25,法术查询!$C$8:$E$15,3,FALSE)="启用",$B$1=X25),V25,"")</f>
        <v/>
      </c>
      <c r="AB25" s="5" t="str">
        <f t="array" ref="AB25">INDEX(Z:Z,SMALL(IF(Z$1:Z$500&lt;&gt;"",ROW($1:$500),1000),ROW(Z25)))&amp;""</f>
        <v/>
      </c>
      <c r="AC25" s="5" t="str">
        <f t="array" ref="AC25">INDEX(AA:AA,SMALL(IF(AA$1:AA$500&lt;&gt;"",ROW($1:$500),1000),ROW(AA25)))&amp;""</f>
        <v/>
      </c>
      <c r="AE25" s="7" t="s">
        <v>4044</v>
      </c>
      <c r="AF25" s="7" t="s">
        <v>3201</v>
      </c>
      <c r="AG25" s="7" t="s">
        <v>210</v>
      </c>
      <c r="AH25" s="8">
        <v>1</v>
      </c>
      <c r="AJ25" s="7" t="str">
        <f t="shared" si="3"/>
        <v/>
      </c>
      <c r="AK25" s="7" t="str">
        <f>IF(AND(VLOOKUP(AG25,法术查询!$C$8:$E$15,3,FALSE)="启用",$B$1=AH25),AF25,"")</f>
        <v/>
      </c>
      <c r="AL25" s="5" t="str">
        <f t="array" ref="AL25">INDEX(AJ:AJ,SMALL(IF(AJ$1:AJ$500&lt;&gt;"",ROW($1:$500),1000),ROW(AJ25)))&amp;""</f>
        <v/>
      </c>
      <c r="AM25" s="5" t="str">
        <f t="array" ref="AM25">INDEX(AK:AK,SMALL(IF(AK$1:AK$500&lt;&gt;"",ROW($1:$500),1000),ROW(AK25)))&amp;""</f>
        <v/>
      </c>
      <c r="AO25" s="7" t="s">
        <v>4272</v>
      </c>
      <c r="AP25" s="7" t="s">
        <v>3205</v>
      </c>
      <c r="AQ25" s="7" t="s">
        <v>210</v>
      </c>
      <c r="AR25" s="7">
        <v>2</v>
      </c>
      <c r="AT25" s="7" t="str">
        <f t="shared" si="4"/>
        <v/>
      </c>
      <c r="AU25" s="7" t="str">
        <f>IF(AND(VLOOKUP(AQ25,法术查询!$C$8:$E$15,3,FALSE)="启用",$B$1=AR25),AP25,"")</f>
        <v/>
      </c>
      <c r="AV25" s="5" t="str">
        <f t="array" ref="AV25">INDEX(AT:AT,SMALL(IF(AT$1:AT$500&lt;&gt;"",ROW($1:$500),1000),ROW(AT25)))&amp;""</f>
        <v/>
      </c>
      <c r="AW25" s="5" t="str">
        <f t="array" ref="AW25">INDEX(AU:AU,SMALL(IF(AU$1:AU$500&lt;&gt;"",ROW($1:$500),1000),ROW(AU25)))&amp;""</f>
        <v/>
      </c>
      <c r="AY25" s="7" t="s">
        <v>4233</v>
      </c>
      <c r="AZ25" s="7" t="s">
        <v>3204</v>
      </c>
      <c r="BA25" s="7" t="s">
        <v>210</v>
      </c>
      <c r="BB25" s="7">
        <v>2</v>
      </c>
      <c r="BD25" s="7" t="str">
        <f t="shared" si="5"/>
        <v/>
      </c>
      <c r="BE25" s="7" t="str">
        <f>IF(AND(VLOOKUP(BA25,法术查询!$C$8:$E$15,3,FALSE)="启用",$B$1=BB25),AZ25,"")</f>
        <v/>
      </c>
      <c r="BF25" s="5" t="str">
        <f t="array" ref="BF25">INDEX(BD:BD,SMALL(IF(BD$1:BD$500&lt;&gt;"",ROW($1:$500),1000),ROW(BD25)))&amp;""</f>
        <v/>
      </c>
      <c r="BG25" s="5" t="str">
        <f t="array" ref="BG25">INDEX(BE:BE,SMALL(IF(BE$1:BE$500&lt;&gt;"",ROW($1:$500),1000),ROW(BE25)))&amp;""</f>
        <v/>
      </c>
      <c r="BI25" s="7" t="s">
        <v>5348</v>
      </c>
      <c r="BJ25" s="7" t="s">
        <v>3202</v>
      </c>
      <c r="BK25" s="7" t="s">
        <v>3701</v>
      </c>
      <c r="BL25" s="8">
        <v>0</v>
      </c>
      <c r="BN25" s="7" t="str">
        <f t="shared" si="6"/>
        <v/>
      </c>
      <c r="BO25" s="7" t="str">
        <f>IF(AND(VLOOKUP(BK25,法术查询!$C$8:$E$15,3,FALSE)="启用",$B$1=BL25),BJ25,"")</f>
        <v/>
      </c>
      <c r="BP25" s="5" t="str">
        <f t="array" ref="BP25">INDEX(BN:BN,SMALL(IF(BN$1:BN$500&lt;&gt;"",ROW($1:$500),1000),ROW(BN25)))&amp;""</f>
        <v/>
      </c>
      <c r="BQ25" s="5" t="str">
        <f t="array" ref="BQ25">INDEX(BO:BO,SMALL(IF(BO$1:BO$500&lt;&gt;"",ROW($1:$500),1000),ROW(BO25)))&amp;""</f>
        <v/>
      </c>
      <c r="BS25" s="7" t="s">
        <v>3954</v>
      </c>
      <c r="BT25" s="7" t="s">
        <v>3111</v>
      </c>
      <c r="BU25" s="7" t="s">
        <v>210</v>
      </c>
      <c r="BV25" s="8">
        <v>1</v>
      </c>
      <c r="BX25" s="7" t="str">
        <f t="shared" si="7"/>
        <v/>
      </c>
      <c r="BY25" s="7" t="str">
        <f>IF(AND(VLOOKUP(BU25,法术查询!$C$8:$E$15,3,FALSE)="启用",$B$1=BV25),BT25,"")</f>
        <v/>
      </c>
      <c r="BZ25" s="5" t="str">
        <f t="array" ref="BZ25">INDEX(BX:BX,SMALL(IF(BX$1:BX$500&lt;&gt;"",ROW($1:$500),1000),ROW(BX25)))&amp;""</f>
        <v/>
      </c>
      <c r="CA25" s="5" t="str">
        <f t="array" ref="CA25">INDEX(BY:BY,SMALL(IF(BY$1:BY$500&lt;&gt;"",ROW($1:$500),1000),ROW(BY25)))&amp;""</f>
        <v/>
      </c>
    </row>
    <row r="26" spans="1:79" x14ac:dyDescent="0.25">
      <c r="A26" s="7" t="s">
        <v>5383</v>
      </c>
      <c r="B26" s="7" t="s">
        <v>3146</v>
      </c>
      <c r="C26" s="7" t="s">
        <v>210</v>
      </c>
      <c r="D26" s="8">
        <v>0</v>
      </c>
      <c r="F26" s="7" t="str">
        <f t="shared" si="0"/>
        <v>Blade Ward</v>
      </c>
      <c r="G26" s="7" t="str">
        <f>IF(AND(VLOOKUP(C26,法术查询!$C$8:$E$15,3,FALSE)="启用",$B$1=D26),B26,"")</f>
        <v>剑刃防护</v>
      </c>
      <c r="H26" s="5" t="str">
        <f t="array" ref="H26">INDEX(F:F,SMALL(IF($F$1:$F$500&lt;&gt;"",ROW($1:$500),1000),ROW(F26)))&amp;""</f>
        <v/>
      </c>
      <c r="I26" s="5" t="str">
        <f t="array" ref="I26">INDEX(G:G,SMALL(IF($F$1:$F$500&lt;&gt;"",ROW($1:$500),1000),ROW(G26)))&amp;""</f>
        <v/>
      </c>
      <c r="K26" s="7" t="s">
        <v>5350</v>
      </c>
      <c r="L26" s="7" t="s">
        <v>3151</v>
      </c>
      <c r="M26" s="7" t="s">
        <v>210</v>
      </c>
      <c r="N26" s="8">
        <v>0</v>
      </c>
      <c r="P26" s="7" t="str">
        <f t="shared" si="1"/>
        <v>Prestidigitation</v>
      </c>
      <c r="Q26" s="7" t="str">
        <f>IF(AND(VLOOKUP(M26,法术查询!$C$8:$E$15,3,FALSE)="启用",$B$1=N26),L26,"")</f>
        <v>魔法伎俩</v>
      </c>
      <c r="R26" s="5" t="str">
        <f t="array" ref="R26">INDEX(P:P,SMALL(IF(P$1:P$500&lt;&gt;"",ROW($1:$500),1000),ROW(P26)))&amp;""</f>
        <v/>
      </c>
      <c r="S26" s="5" t="str">
        <f t="array" ref="S26">INDEX(Q:Q,SMALL(IF(Q$1:Q$500&lt;&gt;"",ROW($1:$500),1000),ROW(Q26)))&amp;""</f>
        <v/>
      </c>
      <c r="U26" s="7" t="s">
        <v>3868</v>
      </c>
      <c r="V26" s="7" t="s">
        <v>3208</v>
      </c>
      <c r="W26" s="7" t="s">
        <v>210</v>
      </c>
      <c r="X26" s="8">
        <v>1</v>
      </c>
      <c r="Z26" s="7" t="str">
        <f t="shared" si="2"/>
        <v/>
      </c>
      <c r="AA26" s="7" t="str">
        <f>IF(AND(VLOOKUP(W26,法术查询!$C$8:$E$15,3,FALSE)="启用",$B$1=X26),V26,"")</f>
        <v/>
      </c>
      <c r="AB26" s="5" t="str">
        <f t="array" ref="AB26">INDEX(Z:Z,SMALL(IF(Z$1:Z$500&lt;&gt;"",ROW($1:$500),1000),ROW(Z26)))&amp;""</f>
        <v/>
      </c>
      <c r="AC26" s="5" t="str">
        <f t="array" ref="AC26">INDEX(AA:AA,SMALL(IF(AA$1:AA$500&lt;&gt;"",ROW($1:$500),1000),ROW(AA26)))&amp;""</f>
        <v/>
      </c>
      <c r="AE26" s="7" t="s">
        <v>4046</v>
      </c>
      <c r="AF26" s="7" t="s">
        <v>3206</v>
      </c>
      <c r="AG26" s="7" t="s">
        <v>210</v>
      </c>
      <c r="AH26" s="8">
        <v>1</v>
      </c>
      <c r="AJ26" s="7" t="str">
        <f t="shared" si="3"/>
        <v/>
      </c>
      <c r="AK26" s="7" t="str">
        <f>IF(AND(VLOOKUP(AG26,法术查询!$C$8:$E$15,3,FALSE)="启用",$B$1=AH26),AF26,"")</f>
        <v/>
      </c>
      <c r="AL26" s="5" t="str">
        <f t="array" ref="AL26">INDEX(AJ:AJ,SMALL(IF(AJ$1:AJ$500&lt;&gt;"",ROW($1:$500),1000),ROW(AJ26)))&amp;""</f>
        <v/>
      </c>
      <c r="AM26" s="5" t="str">
        <f t="array" ref="AM26">INDEX(AK:AK,SMALL(IF(AK$1:AK$500&lt;&gt;"",ROW($1:$500),1000),ROW(AK26)))&amp;""</f>
        <v/>
      </c>
      <c r="AO26" s="7" t="s">
        <v>4483</v>
      </c>
      <c r="AP26" s="7" t="s">
        <v>3210</v>
      </c>
      <c r="AQ26" s="7" t="s">
        <v>210</v>
      </c>
      <c r="AR26" s="7">
        <v>3</v>
      </c>
      <c r="AT26" s="7" t="str">
        <f t="shared" si="4"/>
        <v/>
      </c>
      <c r="AU26" s="7" t="str">
        <f>IF(AND(VLOOKUP(AQ26,法术查询!$C$8:$E$15,3,FALSE)="启用",$B$1=AR26),AP26,"")</f>
        <v/>
      </c>
      <c r="AV26" s="5" t="str">
        <f t="array" ref="AV26">INDEX(AT:AT,SMALL(IF(AT$1:AT$500&lt;&gt;"",ROW($1:$500),1000),ROW(AT26)))&amp;""</f>
        <v/>
      </c>
      <c r="AW26" s="5" t="str">
        <f t="array" ref="AW26">INDEX(AU:AU,SMALL(IF(AU$1:AU$500&lt;&gt;"",ROW($1:$500),1000),ROW(AU26)))&amp;""</f>
        <v/>
      </c>
      <c r="AY26" s="7" t="s">
        <v>4237</v>
      </c>
      <c r="AZ26" s="7" t="s">
        <v>3209</v>
      </c>
      <c r="BA26" s="7" t="s">
        <v>210</v>
      </c>
      <c r="BB26" s="7">
        <v>2</v>
      </c>
      <c r="BD26" s="7" t="str">
        <f t="shared" si="5"/>
        <v/>
      </c>
      <c r="BE26" s="7" t="str">
        <f>IF(AND(VLOOKUP(BA26,法术查询!$C$8:$E$15,3,FALSE)="启用",$B$1=BB26),AZ26,"")</f>
        <v/>
      </c>
      <c r="BF26" s="5" t="str">
        <f t="array" ref="BF26">INDEX(BD:BD,SMALL(IF(BD$1:BD$500&lt;&gt;"",ROW($1:$500),1000),ROW(BD26)))&amp;""</f>
        <v/>
      </c>
      <c r="BG26" s="5" t="str">
        <f t="array" ref="BG26">INDEX(BE:BE,SMALL(IF(BE$1:BE$500&lt;&gt;"",ROW($1:$500),1000),ROW(BE26)))&amp;""</f>
        <v/>
      </c>
      <c r="BI26" s="7" t="s">
        <v>5365</v>
      </c>
      <c r="BJ26" s="7" t="s">
        <v>3207</v>
      </c>
      <c r="BK26" s="7" t="s">
        <v>210</v>
      </c>
      <c r="BL26" s="8">
        <v>0</v>
      </c>
      <c r="BN26" s="7" t="str">
        <f t="shared" si="6"/>
        <v>Shillelagh</v>
      </c>
      <c r="BO26" s="7" t="str">
        <f>IF(AND(VLOOKUP(BK26,法术查询!$C$8:$E$15,3,FALSE)="启用",$B$1=BL26),BJ26,"")</f>
        <v>橡棍术</v>
      </c>
      <c r="BP26" s="5" t="str">
        <f t="array" ref="BP26">INDEX(BN:BN,SMALL(IF(BN$1:BN$500&lt;&gt;"",ROW($1:$500),1000),ROW(BN26)))&amp;""</f>
        <v/>
      </c>
      <c r="BQ26" s="5" t="str">
        <f t="array" ref="BQ26">INDEX(BO:BO,SMALL(IF(BO$1:BO$500&lt;&gt;"",ROW($1:$500),1000),ROW(BO26)))&amp;""</f>
        <v/>
      </c>
      <c r="BS26" s="7" t="s">
        <v>3957</v>
      </c>
      <c r="BT26" s="7" t="s">
        <v>3116</v>
      </c>
      <c r="BU26" s="7" t="s">
        <v>210</v>
      </c>
      <c r="BV26" s="8">
        <v>1</v>
      </c>
      <c r="BX26" s="7" t="str">
        <f t="shared" si="7"/>
        <v/>
      </c>
      <c r="BY26" s="7" t="str">
        <f>IF(AND(VLOOKUP(BU26,法术查询!$C$8:$E$15,3,FALSE)="启用",$B$1=BV26),BT26,"")</f>
        <v/>
      </c>
      <c r="BZ26" s="5" t="str">
        <f t="array" ref="BZ26">INDEX(BX:BX,SMALL(IF(BX$1:BX$500&lt;&gt;"",ROW($1:$500),1000),ROW(BX26)))&amp;""</f>
        <v/>
      </c>
      <c r="CA26" s="5" t="str">
        <f t="array" ref="CA26">INDEX(BY:BY,SMALL(IF(BY$1:BY$500&lt;&gt;"",ROW($1:$500),1000),ROW(BY26)))&amp;""</f>
        <v/>
      </c>
    </row>
    <row r="27" spans="1:79" x14ac:dyDescent="0.25">
      <c r="A27" s="7" t="s">
        <v>5350</v>
      </c>
      <c r="B27" s="7" t="s">
        <v>3151</v>
      </c>
      <c r="C27" s="7" t="s">
        <v>210</v>
      </c>
      <c r="D27" s="8">
        <v>0</v>
      </c>
      <c r="F27" s="7" t="str">
        <f t="shared" si="0"/>
        <v>Prestidigitation</v>
      </c>
      <c r="G27" s="7" t="str">
        <f>IF(AND(VLOOKUP(C27,法术查询!$C$8:$E$15,3,FALSE)="启用",$B$1=D27),B27,"")</f>
        <v>魔法伎俩</v>
      </c>
      <c r="H27" s="5" t="str">
        <f t="array" ref="H27">INDEX(F:F,SMALL(IF($F$1:$F$500&lt;&gt;"",ROW($1:$500),1000),ROW(F27)))&amp;""</f>
        <v/>
      </c>
      <c r="I27" s="5" t="str">
        <f t="array" ref="I27">INDEX(G:G,SMALL(IF($F$1:$F$500&lt;&gt;"",ROW($1:$500),1000),ROW(G27)))&amp;""</f>
        <v/>
      </c>
      <c r="K27" s="7" t="s">
        <v>5352</v>
      </c>
      <c r="L27" s="7" t="s">
        <v>3156</v>
      </c>
      <c r="M27" s="7" t="s">
        <v>210</v>
      </c>
      <c r="N27" s="8">
        <v>0</v>
      </c>
      <c r="P27" s="7" t="str">
        <f t="shared" si="1"/>
        <v>Message</v>
      </c>
      <c r="Q27" s="7" t="str">
        <f>IF(AND(VLOOKUP(M27,法术查询!$C$8:$E$15,3,FALSE)="启用",$B$1=N27),L27,"")</f>
        <v>传讯术</v>
      </c>
      <c r="R27" s="5" t="str">
        <f t="array" ref="R27">INDEX(P:P,SMALL(IF(P$1:P$500&lt;&gt;"",ROW($1:$500),1000),ROW(P27)))&amp;""</f>
        <v/>
      </c>
      <c r="S27" s="5" t="str">
        <f t="array" ref="S27">INDEX(Q:Q,SMALL(IF(Q$1:Q$500&lt;&gt;"",ROW($1:$500),1000),ROW(Q27)))&amp;""</f>
        <v/>
      </c>
      <c r="U27" s="7" t="s">
        <v>3871</v>
      </c>
      <c r="V27" s="7" t="s">
        <v>3212</v>
      </c>
      <c r="W27" s="7" t="s">
        <v>210</v>
      </c>
      <c r="X27" s="8">
        <v>1</v>
      </c>
      <c r="Z27" s="7" t="str">
        <f t="shared" si="2"/>
        <v/>
      </c>
      <c r="AA27" s="7" t="str">
        <f>IF(AND(VLOOKUP(W27,法术查询!$C$8:$E$15,3,FALSE)="启用",$B$1=X27),V27,"")</f>
        <v/>
      </c>
      <c r="AB27" s="5" t="str">
        <f t="array" ref="AB27">INDEX(Z:Z,SMALL(IF(Z$1:Z$500&lt;&gt;"",ROW($1:$500),1000),ROW(Z27)))&amp;""</f>
        <v/>
      </c>
      <c r="AC27" s="5" t="str">
        <f t="array" ref="AC27">INDEX(AA:AA,SMALL(IF(AA$1:AA$500&lt;&gt;"",ROW($1:$500),1000),ROW(AA27)))&amp;""</f>
        <v/>
      </c>
      <c r="AE27" s="7" t="s">
        <v>4198</v>
      </c>
      <c r="AF27" s="7" t="s">
        <v>3192</v>
      </c>
      <c r="AG27" s="7" t="s">
        <v>210</v>
      </c>
      <c r="AH27" s="8">
        <v>2</v>
      </c>
      <c r="AJ27" s="7" t="str">
        <f t="shared" si="3"/>
        <v/>
      </c>
      <c r="AK27" s="7" t="str">
        <f>IF(AND(VLOOKUP(AG27,法术查询!$C$8:$E$15,3,FALSE)="启用",$B$1=AH27),AF27,"")</f>
        <v/>
      </c>
      <c r="AL27" s="5" t="str">
        <f t="array" ref="AL27">INDEX(AJ:AJ,SMALL(IF(AJ$1:AJ$500&lt;&gt;"",ROW($1:$500),1000),ROW(AJ27)))&amp;""</f>
        <v/>
      </c>
      <c r="AM27" s="5" t="str">
        <f t="array" ref="AM27">INDEX(AK:AK,SMALL(IF(AK$1:AK$500&lt;&gt;"",ROW($1:$500),1000),ROW(AK27)))&amp;""</f>
        <v/>
      </c>
      <c r="AO27" s="7" t="s">
        <v>4509</v>
      </c>
      <c r="AP27" s="7" t="s">
        <v>3214</v>
      </c>
      <c r="AQ27" s="7" t="s">
        <v>210</v>
      </c>
      <c r="AR27" s="7">
        <v>3</v>
      </c>
      <c r="AT27" s="7" t="str">
        <f t="shared" si="4"/>
        <v/>
      </c>
      <c r="AU27" s="7" t="str">
        <f>IF(AND(VLOOKUP(AQ27,法术查询!$C$8:$E$15,3,FALSE)="启用",$B$1=AR27),AP27,"")</f>
        <v/>
      </c>
      <c r="AV27" s="5" t="str">
        <f t="array" ref="AV27">INDEX(AT:AT,SMALL(IF(AT$1:AT$500&lt;&gt;"",ROW($1:$500),1000),ROW(AT27)))&amp;""</f>
        <v/>
      </c>
      <c r="AW27" s="5" t="str">
        <f t="array" ref="AW27">INDEX(AU:AU,SMALL(IF(AU$1:AU$500&lt;&gt;"",ROW($1:$500),1000),ROW(AU27)))&amp;""</f>
        <v/>
      </c>
      <c r="AY27" s="7" t="s">
        <v>4269</v>
      </c>
      <c r="AZ27" s="7" t="s">
        <v>3213</v>
      </c>
      <c r="BA27" s="7" t="s">
        <v>210</v>
      </c>
      <c r="BB27" s="7">
        <v>2</v>
      </c>
      <c r="BD27" s="7" t="str">
        <f t="shared" si="5"/>
        <v/>
      </c>
      <c r="BE27" s="7" t="str">
        <f>IF(AND(VLOOKUP(BA27,法术查询!$C$8:$E$15,3,FALSE)="启用",$B$1=BB27),AZ27,"")</f>
        <v/>
      </c>
      <c r="BF27" s="5" t="str">
        <f t="array" ref="BF27">INDEX(BD:BD,SMALL(IF(BD$1:BD$500&lt;&gt;"",ROW($1:$500),1000),ROW(BD27)))&amp;""</f>
        <v/>
      </c>
      <c r="BG27" s="5" t="str">
        <f t="array" ref="BG27">INDEX(BE:BE,SMALL(IF(BE$1:BE$500&lt;&gt;"",ROW($1:$500),1000),ROW(BE27)))&amp;""</f>
        <v/>
      </c>
      <c r="BI27" s="7" t="s">
        <v>5369</v>
      </c>
      <c r="BJ27" s="7" t="s">
        <v>3211</v>
      </c>
      <c r="BK27" s="7" t="s">
        <v>210</v>
      </c>
      <c r="BL27" s="8">
        <v>0</v>
      </c>
      <c r="BN27" s="7" t="str">
        <f t="shared" si="6"/>
        <v>Thorn Whip</v>
      </c>
      <c r="BO27" s="7" t="str">
        <f>IF(AND(VLOOKUP(BK27,法术查询!$C$8:$E$15,3,FALSE)="启用",$B$1=BL27),BJ27,"")</f>
        <v>荆棘之鞭</v>
      </c>
      <c r="BP27" s="5" t="str">
        <f t="array" ref="BP27">INDEX(BN:BN,SMALL(IF(BN$1:BN$500&lt;&gt;"",ROW($1:$500),1000),ROW(BN27)))&amp;""</f>
        <v/>
      </c>
      <c r="BQ27" s="5" t="str">
        <f t="array" ref="BQ27">INDEX(BO:BO,SMALL(IF(BO$1:BO$500&lt;&gt;"",ROW($1:$500),1000),ROW(BO27)))&amp;""</f>
        <v/>
      </c>
      <c r="BS27" s="7" t="s">
        <v>3960</v>
      </c>
      <c r="BT27" s="7" t="s">
        <v>3154</v>
      </c>
      <c r="BU27" s="7" t="s">
        <v>210</v>
      </c>
      <c r="BV27" s="8">
        <v>1</v>
      </c>
      <c r="BX27" s="7" t="str">
        <f t="shared" si="7"/>
        <v/>
      </c>
      <c r="BY27" s="7" t="str">
        <f>IF(AND(VLOOKUP(BU27,法术查询!$C$8:$E$15,3,FALSE)="启用",$B$1=BV27),BT27,"")</f>
        <v/>
      </c>
      <c r="BZ27" s="5" t="str">
        <f t="array" ref="BZ27">INDEX(BX:BX,SMALL(IF(BX$1:BX$500&lt;&gt;"",ROW($1:$500),1000),ROW(BX27)))&amp;""</f>
        <v/>
      </c>
      <c r="CA27" s="5" t="str">
        <f t="array" ref="CA27">INDEX(BY:BY,SMALL(IF(BY$1:BY$500&lt;&gt;"",ROW($1:$500),1000),ROW(BY27)))&amp;""</f>
        <v/>
      </c>
    </row>
    <row r="28" spans="1:79" x14ac:dyDescent="0.25">
      <c r="A28" s="7" t="s">
        <v>5352</v>
      </c>
      <c r="B28" s="7" t="s">
        <v>3156</v>
      </c>
      <c r="C28" s="7" t="s">
        <v>210</v>
      </c>
      <c r="D28" s="8">
        <v>0</v>
      </c>
      <c r="F28" s="7" t="str">
        <f t="shared" si="0"/>
        <v>Message</v>
      </c>
      <c r="G28" s="7" t="str">
        <f>IF(AND(VLOOKUP(C28,法术查询!$C$8:$E$15,3,FALSE)="启用",$B$1=D28),B28,"")</f>
        <v>传讯术</v>
      </c>
      <c r="H28" s="5" t="str">
        <f t="array" ref="H28">INDEX(F:F,SMALL(IF($F$1:$F$500&lt;&gt;"",ROW($1:$500),1000),ROW(F28)))&amp;""</f>
        <v/>
      </c>
      <c r="I28" s="5" t="str">
        <f t="array" ref="I28">INDEX(G:G,SMALL(IF($F$1:$F$500&lt;&gt;"",ROW($1:$500),1000),ROW(G28)))&amp;""</f>
        <v/>
      </c>
      <c r="K28" s="7" t="s">
        <v>5356</v>
      </c>
      <c r="L28" s="7" t="s">
        <v>3132</v>
      </c>
      <c r="M28" s="7" t="s">
        <v>210</v>
      </c>
      <c r="N28" s="8">
        <v>0</v>
      </c>
      <c r="P28" s="7" t="str">
        <f t="shared" si="1"/>
        <v>Mending</v>
      </c>
      <c r="Q28" s="7" t="str">
        <f>IF(AND(VLOOKUP(M28,法术查询!$C$8:$E$15,3,FALSE)="启用",$B$1=N28),L28,"")</f>
        <v>修复术</v>
      </c>
      <c r="R28" s="5" t="str">
        <f t="array" ref="R28">INDEX(P:P,SMALL(IF(P$1:P$500&lt;&gt;"",ROW($1:$500),1000),ROW(P28)))&amp;""</f>
        <v/>
      </c>
      <c r="S28" s="5" t="str">
        <f t="array" ref="S28">INDEX(Q:Q,SMALL(IF(Q$1:Q$500&lt;&gt;"",ROW($1:$500),1000),ROW(Q28)))&amp;""</f>
        <v/>
      </c>
      <c r="U28" s="7" t="s">
        <v>3874</v>
      </c>
      <c r="V28" s="7" t="s">
        <v>3216</v>
      </c>
      <c r="W28" s="7" t="s">
        <v>210</v>
      </c>
      <c r="X28" s="8">
        <v>1</v>
      </c>
      <c r="Z28" s="7" t="str">
        <f t="shared" si="2"/>
        <v/>
      </c>
      <c r="AA28" s="7" t="str">
        <f>IF(AND(VLOOKUP(W28,法术查询!$C$8:$E$15,3,FALSE)="启用",$B$1=X28),V28,"")</f>
        <v/>
      </c>
      <c r="AB28" s="5" t="str">
        <f t="array" ref="AB28">INDEX(Z:Z,SMALL(IF(Z$1:Z$500&lt;&gt;"",ROW($1:$500),1000),ROW(Z28)))&amp;""</f>
        <v/>
      </c>
      <c r="AC28" s="5" t="str">
        <f t="array" ref="AC28">INDEX(AA:AA,SMALL(IF(AA$1:AA$500&lt;&gt;"",ROW($1:$500),1000),ROW(AA28)))&amp;""</f>
        <v/>
      </c>
      <c r="AE28" s="7" t="s">
        <v>4202</v>
      </c>
      <c r="AF28" s="7" t="s">
        <v>3215</v>
      </c>
      <c r="AG28" s="7" t="s">
        <v>210</v>
      </c>
      <c r="AH28" s="8">
        <v>2</v>
      </c>
      <c r="AJ28" s="7" t="str">
        <f t="shared" si="3"/>
        <v/>
      </c>
      <c r="AK28" s="7" t="str">
        <f>IF(AND(VLOOKUP(AG28,法术查询!$C$8:$E$15,3,FALSE)="启用",$B$1=AH28),AF28,"")</f>
        <v/>
      </c>
      <c r="AL28" s="5" t="str">
        <f t="array" ref="AL28">INDEX(AJ:AJ,SMALL(IF(AJ$1:AJ$500&lt;&gt;"",ROW($1:$500),1000),ROW(AJ28)))&amp;""</f>
        <v/>
      </c>
      <c r="AM28" s="5" t="str">
        <f t="array" ref="AM28">INDEX(AK:AK,SMALL(IF(AK$1:AK$500&lt;&gt;"",ROW($1:$500),1000),ROW(AK28)))&amp;""</f>
        <v/>
      </c>
      <c r="AO28" s="7" t="s">
        <v>4512</v>
      </c>
      <c r="AP28" s="7" t="s">
        <v>3217</v>
      </c>
      <c r="AQ28" s="7" t="s">
        <v>210</v>
      </c>
      <c r="AR28" s="7">
        <v>3</v>
      </c>
      <c r="AT28" s="7" t="str">
        <f t="shared" si="4"/>
        <v/>
      </c>
      <c r="AU28" s="7" t="str">
        <f>IF(AND(VLOOKUP(AQ28,法术查询!$C$8:$E$15,3,FALSE)="启用",$B$1=AR28),AP28,"")</f>
        <v/>
      </c>
      <c r="AV28" s="5" t="str">
        <f t="array" ref="AV28">INDEX(AT:AT,SMALL(IF(AT$1:AT$500&lt;&gt;"",ROW($1:$500),1000),ROW(AT28)))&amp;""</f>
        <v/>
      </c>
      <c r="AW28" s="5" t="str">
        <f t="array" ref="AW28">INDEX(AU:AU,SMALL(IF(AU$1:AU$500&lt;&gt;"",ROW($1:$500),1000),ROW(AU28)))&amp;""</f>
        <v/>
      </c>
      <c r="AY28" s="7" t="s">
        <v>4272</v>
      </c>
      <c r="AZ28" s="7" t="s">
        <v>3205</v>
      </c>
      <c r="BA28" s="7" t="s">
        <v>210</v>
      </c>
      <c r="BB28" s="7">
        <v>2</v>
      </c>
      <c r="BD28" s="7" t="str">
        <f t="shared" si="5"/>
        <v/>
      </c>
      <c r="BE28" s="7" t="str">
        <f>IF(AND(VLOOKUP(BA28,法术查询!$C$8:$E$15,3,FALSE)="启用",$B$1=BB28),AZ28,"")</f>
        <v/>
      </c>
      <c r="BF28" s="5" t="str">
        <f t="array" ref="BF28">INDEX(BD:BD,SMALL(IF(BD$1:BD$500&lt;&gt;"",ROW($1:$500),1000),ROW(BD28)))&amp;""</f>
        <v/>
      </c>
      <c r="BG28" s="5" t="str">
        <f t="array" ref="BG28">INDEX(BE:BE,SMALL(IF(BE$1:BE$500&lt;&gt;"",ROW($1:$500),1000),ROW(BE28)))&amp;""</f>
        <v/>
      </c>
      <c r="BI28" s="7" t="s">
        <v>3815</v>
      </c>
      <c r="BJ28" s="7" t="s">
        <v>3164</v>
      </c>
      <c r="BK28" s="7" t="s">
        <v>372</v>
      </c>
      <c r="BL28" s="8">
        <v>1</v>
      </c>
      <c r="BN28" s="7" t="str">
        <f t="shared" si="6"/>
        <v/>
      </c>
      <c r="BO28" s="7" t="str">
        <f>IF(AND(VLOOKUP(BK28,法术查询!$C$8:$E$15,3,FALSE)="启用",$B$1=BL28),BJ28,"")</f>
        <v/>
      </c>
      <c r="BP28" s="5" t="str">
        <f t="array" ref="BP28">INDEX(BN:BN,SMALL(IF(BN$1:BN$500&lt;&gt;"",ROW($1:$500),1000),ROW(BN28)))&amp;""</f>
        <v/>
      </c>
      <c r="BQ28" s="5" t="str">
        <f t="array" ref="BQ28">INDEX(BO:BO,SMALL(IF(BO$1:BO$500&lt;&gt;"",ROW($1:$500),1000),ROW(BO28)))&amp;""</f>
        <v/>
      </c>
      <c r="BS28" s="7" t="s">
        <v>3963</v>
      </c>
      <c r="BT28" s="7" t="s">
        <v>3159</v>
      </c>
      <c r="BU28" s="7" t="s">
        <v>210</v>
      </c>
      <c r="BV28" s="8">
        <v>1</v>
      </c>
      <c r="BX28" s="7" t="str">
        <f t="shared" si="7"/>
        <v/>
      </c>
      <c r="BY28" s="7" t="str">
        <f>IF(AND(VLOOKUP(BU28,法术查询!$C$8:$E$15,3,FALSE)="启用",$B$1=BV28),BT28,"")</f>
        <v/>
      </c>
      <c r="BZ28" s="5" t="str">
        <f t="array" ref="BZ28">INDEX(BX:BX,SMALL(IF(BX$1:BX$500&lt;&gt;"",ROW($1:$500),1000),ROW(BX28)))&amp;""</f>
        <v/>
      </c>
      <c r="CA28" s="5" t="str">
        <f t="array" ref="CA28">INDEX(BY:BY,SMALL(IF(BY$1:BY$500&lt;&gt;"",ROW($1:$500),1000),ROW(BY28)))&amp;""</f>
        <v/>
      </c>
    </row>
    <row r="29" spans="1:79" x14ac:dyDescent="0.25">
      <c r="A29" s="7" t="s">
        <v>5356</v>
      </c>
      <c r="B29" s="7" t="s">
        <v>3132</v>
      </c>
      <c r="C29" s="7" t="s">
        <v>210</v>
      </c>
      <c r="D29" s="8">
        <v>0</v>
      </c>
      <c r="F29" s="7" t="str">
        <f t="shared" si="0"/>
        <v>Mending</v>
      </c>
      <c r="G29" s="7" t="str">
        <f>IF(AND(VLOOKUP(C29,法术查询!$C$8:$E$15,3,FALSE)="启用",$B$1=D29),B29,"")</f>
        <v>修复术</v>
      </c>
      <c r="H29" s="5" t="str">
        <f t="array" ref="H29">INDEX(F:F,SMALL(IF($F$1:$F$500&lt;&gt;"",ROW($1:$500),1000),ROW(F29)))&amp;""</f>
        <v/>
      </c>
      <c r="I29" s="5" t="str">
        <f t="array" ref="I29">INDEX(G:G,SMALL(IF($F$1:$F$500&lt;&gt;"",ROW($1:$500),1000),ROW(G29)))&amp;""</f>
        <v/>
      </c>
      <c r="K29" s="7" t="s">
        <v>5340</v>
      </c>
      <c r="L29" s="7" t="s">
        <v>3167</v>
      </c>
      <c r="M29" s="7" t="s">
        <v>372</v>
      </c>
      <c r="N29" s="8">
        <v>0</v>
      </c>
      <c r="P29" s="7" t="str">
        <f t="shared" si="1"/>
        <v/>
      </c>
      <c r="Q29" s="7" t="str">
        <f>IF(AND(VLOOKUP(M29,法术查询!$C$8:$E$15,3,FALSE)="启用",$B$1=N29),L29,"")</f>
        <v/>
      </c>
      <c r="R29" s="5" t="str">
        <f t="array" ref="R29">INDEX(P:P,SMALL(IF(P$1:P$500&lt;&gt;"",ROW($1:$500),1000),ROW(P29)))&amp;""</f>
        <v/>
      </c>
      <c r="S29" s="5" t="str">
        <f t="array" ref="S29">INDEX(Q:Q,SMALL(IF(Q$1:Q$500&lt;&gt;"",ROW($1:$500),1000),ROW(Q29)))&amp;""</f>
        <v/>
      </c>
      <c r="U29" s="7" t="s">
        <v>3879</v>
      </c>
      <c r="V29" s="7" t="s">
        <v>3218</v>
      </c>
      <c r="W29" s="7" t="s">
        <v>210</v>
      </c>
      <c r="X29" s="8">
        <v>1</v>
      </c>
      <c r="Z29" s="7" t="str">
        <f t="shared" si="2"/>
        <v/>
      </c>
      <c r="AA29" s="7" t="str">
        <f>IF(AND(VLOOKUP(W29,法术查询!$C$8:$E$15,3,FALSE)="启用",$B$1=X29),V29,"")</f>
        <v/>
      </c>
      <c r="AB29" s="5" t="str">
        <f t="array" ref="AB29">INDEX(Z:Z,SMALL(IF(Z$1:Z$500&lt;&gt;"",ROW($1:$500),1000),ROW(Z29)))&amp;""</f>
        <v/>
      </c>
      <c r="AC29" s="5" t="str">
        <f t="array" ref="AC29">INDEX(AA:AA,SMALL(IF(AA$1:AA$500&lt;&gt;"",ROW($1:$500),1000),ROW(AA29)))&amp;""</f>
        <v/>
      </c>
      <c r="AE29" s="7" t="s">
        <v>4205</v>
      </c>
      <c r="AF29" s="7" t="s">
        <v>3177</v>
      </c>
      <c r="AG29" s="7" t="s">
        <v>210</v>
      </c>
      <c r="AH29" s="8">
        <v>2</v>
      </c>
      <c r="AJ29" s="7" t="str">
        <f t="shared" si="3"/>
        <v/>
      </c>
      <c r="AK29" s="7" t="str">
        <f>IF(AND(VLOOKUP(AG29,法术查询!$C$8:$E$15,3,FALSE)="启用",$B$1=AH29),AF29,"")</f>
        <v/>
      </c>
      <c r="AL29" s="5" t="str">
        <f t="array" ref="AL29">INDEX(AJ:AJ,SMALL(IF(AJ$1:AJ$500&lt;&gt;"",ROW($1:$500),1000),ROW(AJ29)))&amp;""</f>
        <v/>
      </c>
      <c r="AM29" s="5" t="str">
        <f t="array" ref="AM29">INDEX(AK:AK,SMALL(IF(AK$1:AK$500&lt;&gt;"",ROW($1:$500),1000),ROW(AK29)))&amp;""</f>
        <v/>
      </c>
      <c r="AO29" s="7" t="s">
        <v>4514</v>
      </c>
      <c r="AP29" s="7" t="s">
        <v>3221</v>
      </c>
      <c r="AQ29" s="7" t="s">
        <v>210</v>
      </c>
      <c r="AR29" s="7">
        <v>3</v>
      </c>
      <c r="AT29" s="7" t="str">
        <f t="shared" si="4"/>
        <v/>
      </c>
      <c r="AU29" s="7" t="str">
        <f>IF(AND(VLOOKUP(AQ29,法术查询!$C$8:$E$15,3,FALSE)="启用",$B$1=AR29),AP29,"")</f>
        <v/>
      </c>
      <c r="AV29" s="5" t="str">
        <f t="array" ref="AV29">INDEX(AT:AT,SMALL(IF(AT$1:AT$500&lt;&gt;"",ROW($1:$500),1000),ROW(AT29)))&amp;""</f>
        <v/>
      </c>
      <c r="AW29" s="5" t="str">
        <f t="array" ref="AW29">INDEX(AU:AU,SMALL(IF(AU$1:AU$500&lt;&gt;"",ROW($1:$500),1000),ROW(AU29)))&amp;""</f>
        <v/>
      </c>
      <c r="AY29" s="7" t="s">
        <v>4115</v>
      </c>
      <c r="AZ29" s="7" t="s">
        <v>3220</v>
      </c>
      <c r="BA29" s="7" t="s">
        <v>3701</v>
      </c>
      <c r="BB29" s="7">
        <v>2</v>
      </c>
      <c r="BD29" s="7" t="str">
        <f t="shared" si="5"/>
        <v/>
      </c>
      <c r="BE29" s="7" t="str">
        <f>IF(AND(VLOOKUP(BA29,法术查询!$C$8:$E$15,3,FALSE)="启用",$B$1=BB29),AZ29,"")</f>
        <v/>
      </c>
      <c r="BF29" s="5" t="str">
        <f t="array" ref="BF29">INDEX(BD:BD,SMALL(IF(BD$1:BD$500&lt;&gt;"",ROW($1:$500),1000),ROW(BD29)))&amp;""</f>
        <v/>
      </c>
      <c r="BG29" s="5" t="str">
        <f t="array" ref="BG29">INDEX(BE:BE,SMALL(IF(BE$1:BE$500&lt;&gt;"",ROW($1:$500),1000),ROW(BE29)))&amp;""</f>
        <v/>
      </c>
      <c r="BI29" s="7" t="s">
        <v>3815</v>
      </c>
      <c r="BJ29" s="7" t="s">
        <v>3168</v>
      </c>
      <c r="BK29" s="7" t="s">
        <v>3701</v>
      </c>
      <c r="BL29" s="8">
        <v>1</v>
      </c>
      <c r="BN29" s="7" t="str">
        <f t="shared" si="6"/>
        <v/>
      </c>
      <c r="BO29" s="7" t="str">
        <f>IF(AND(VLOOKUP(BK29,法术查询!$C$8:$E$15,3,FALSE)="启用",$B$1=BL29),BJ29,"")</f>
        <v/>
      </c>
      <c r="BP29" s="5" t="str">
        <f t="array" ref="BP29">INDEX(BN:BN,SMALL(IF(BN$1:BN$500&lt;&gt;"",ROW($1:$500),1000),ROW(BN29)))&amp;""</f>
        <v/>
      </c>
      <c r="BQ29" s="5" t="str">
        <f t="array" ref="BQ29">INDEX(BO:BO,SMALL(IF(BO$1:BO$500&lt;&gt;"",ROW($1:$500),1000),ROW(BO29)))&amp;""</f>
        <v/>
      </c>
      <c r="BS29" s="7" t="s">
        <v>3968</v>
      </c>
      <c r="BT29" s="7" t="s">
        <v>3219</v>
      </c>
      <c r="BU29" s="7" t="s">
        <v>210</v>
      </c>
      <c r="BV29" s="8">
        <v>1</v>
      </c>
      <c r="BX29" s="7" t="str">
        <f t="shared" si="7"/>
        <v/>
      </c>
      <c r="BY29" s="7" t="str">
        <f>IF(AND(VLOOKUP(BU29,法术查询!$C$8:$E$15,3,FALSE)="启用",$B$1=BV29),BT29,"")</f>
        <v/>
      </c>
      <c r="BZ29" s="5" t="str">
        <f t="array" ref="BZ29">INDEX(BX:BX,SMALL(IF(BX$1:BX$500&lt;&gt;"",ROW($1:$500),1000),ROW(BX29)))&amp;""</f>
        <v/>
      </c>
      <c r="CA29" s="5" t="str">
        <f t="array" ref="CA29">INDEX(BY:BY,SMALL(IF(BY$1:BY$500&lt;&gt;"",ROW($1:$500),1000),ROW(BY29)))&amp;""</f>
        <v/>
      </c>
    </row>
    <row r="30" spans="1:79" x14ac:dyDescent="0.25">
      <c r="A30" s="7" t="s">
        <v>5340</v>
      </c>
      <c r="B30" s="7" t="s">
        <v>3167</v>
      </c>
      <c r="C30" s="7" t="s">
        <v>372</v>
      </c>
      <c r="D30" s="8">
        <v>0</v>
      </c>
      <c r="F30" s="7" t="str">
        <f t="shared" si="0"/>
        <v/>
      </c>
      <c r="G30" s="7" t="str">
        <f>IF(AND(VLOOKUP(C30,法术查询!$C$8:$E$15,3,FALSE)="启用",$B$1=D30),B30,"")</f>
        <v/>
      </c>
      <c r="H30" s="5" t="str">
        <f t="array" ref="H30">INDEX(F:F,SMALL(IF($F$1:$F$500&lt;&gt;"",ROW($1:$500),1000),ROW(F30)))&amp;""</f>
        <v/>
      </c>
      <c r="I30" s="5" t="str">
        <f t="array" ref="I30">INDEX(G:G,SMALL(IF($F$1:$F$500&lt;&gt;"",ROW($1:$500),1000),ROW(G30)))&amp;""</f>
        <v/>
      </c>
      <c r="K30" s="7" t="s">
        <v>5340</v>
      </c>
      <c r="L30" s="7" t="s">
        <v>3170</v>
      </c>
      <c r="M30" s="7" t="s">
        <v>3701</v>
      </c>
      <c r="N30" s="8">
        <v>0</v>
      </c>
      <c r="P30" s="7" t="str">
        <f t="shared" si="1"/>
        <v/>
      </c>
      <c r="Q30" s="7" t="str">
        <f>IF(AND(VLOOKUP(M30,法术查询!$C$8:$E$15,3,FALSE)="启用",$B$1=N30),L30,"")</f>
        <v/>
      </c>
      <c r="R30" s="5" t="str">
        <f t="array" ref="R30">INDEX(P:P,SMALL(IF(P$1:P$500&lt;&gt;"",ROW($1:$500),1000),ROW(P30)))&amp;""</f>
        <v/>
      </c>
      <c r="S30" s="5" t="str">
        <f t="array" ref="S30">INDEX(Q:Q,SMALL(IF(Q$1:Q$500&lt;&gt;"",ROW($1:$500),1000),ROW(Q30)))&amp;""</f>
        <v/>
      </c>
      <c r="U30" s="7" t="s">
        <v>3882</v>
      </c>
      <c r="V30" s="7" t="s">
        <v>3223</v>
      </c>
      <c r="W30" s="7" t="s">
        <v>210</v>
      </c>
      <c r="X30" s="8">
        <v>1</v>
      </c>
      <c r="Z30" s="7" t="str">
        <f t="shared" si="2"/>
        <v/>
      </c>
      <c r="AA30" s="7" t="str">
        <f>IF(AND(VLOOKUP(W30,法术查询!$C$8:$E$15,3,FALSE)="启用",$B$1=X30),V30,"")</f>
        <v/>
      </c>
      <c r="AB30" s="5" t="str">
        <f t="array" ref="AB30">INDEX(Z:Z,SMALL(IF(Z$1:Z$500&lt;&gt;"",ROW($1:$500),1000),ROW(Z30)))&amp;""</f>
        <v/>
      </c>
      <c r="AC30" s="5" t="str">
        <f t="array" ref="AC30">INDEX(AA:AA,SMALL(IF(AA$1:AA$500&lt;&gt;"",ROW($1:$500),1000),ROW(AA30)))&amp;""</f>
        <v/>
      </c>
      <c r="AE30" s="7" t="s">
        <v>4208</v>
      </c>
      <c r="AF30" s="7" t="s">
        <v>3222</v>
      </c>
      <c r="AG30" s="7" t="s">
        <v>210</v>
      </c>
      <c r="AH30" s="8">
        <v>2</v>
      </c>
      <c r="AJ30" s="7" t="str">
        <f t="shared" si="3"/>
        <v/>
      </c>
      <c r="AK30" s="7" t="str">
        <f>IF(AND(VLOOKUP(AG30,法术查询!$C$8:$E$15,3,FALSE)="启用",$B$1=AH30),AF30,"")</f>
        <v/>
      </c>
      <c r="AL30" s="5" t="str">
        <f t="array" ref="AL30">INDEX(AJ:AJ,SMALL(IF(AJ$1:AJ$500&lt;&gt;"",ROW($1:$500),1000),ROW(AJ30)))&amp;""</f>
        <v/>
      </c>
      <c r="AM30" s="5" t="str">
        <f t="array" ref="AM30">INDEX(AK:AK,SMALL(IF(AK$1:AK$500&lt;&gt;"",ROW($1:$500),1000),ROW(AK30)))&amp;""</f>
        <v/>
      </c>
      <c r="AO30" s="7" t="s">
        <v>4516</v>
      </c>
      <c r="AP30" s="7" t="s">
        <v>3225</v>
      </c>
      <c r="AQ30" s="7" t="s">
        <v>210</v>
      </c>
      <c r="AR30" s="7">
        <v>3</v>
      </c>
      <c r="AT30" s="7" t="str">
        <f t="shared" si="4"/>
        <v/>
      </c>
      <c r="AU30" s="7" t="str">
        <f>IF(AND(VLOOKUP(AQ30,法术查询!$C$8:$E$15,3,FALSE)="启用",$B$1=AR30),AP30,"")</f>
        <v/>
      </c>
      <c r="AV30" s="5" t="str">
        <f t="array" ref="AV30">INDEX(AT:AT,SMALL(IF(AT$1:AT$500&lt;&gt;"",ROW($1:$500),1000),ROW(AT30)))&amp;""</f>
        <v/>
      </c>
      <c r="AW30" s="5" t="str">
        <f t="array" ref="AW30">INDEX(AU:AU,SMALL(IF(AU$1:AU$500&lt;&gt;"",ROW($1:$500),1000),ROW(AU30)))&amp;""</f>
        <v/>
      </c>
      <c r="AY30" s="7" t="s">
        <v>4306</v>
      </c>
      <c r="AZ30" s="7" t="s">
        <v>261</v>
      </c>
      <c r="BA30" s="7" t="s">
        <v>210</v>
      </c>
      <c r="BB30" s="7">
        <v>2</v>
      </c>
      <c r="BD30" s="7" t="str">
        <f t="shared" si="5"/>
        <v/>
      </c>
      <c r="BE30" s="7" t="str">
        <f>IF(AND(VLOOKUP(BA30,法术查询!$C$8:$E$15,3,FALSE)="启用",$B$1=BB30),AZ30,"")</f>
        <v/>
      </c>
      <c r="BF30" s="5" t="str">
        <f t="array" ref="BF30">INDEX(BD:BD,SMALL(IF(BD$1:BD$500&lt;&gt;"",ROW($1:$500),1000),ROW(BD30)))&amp;""</f>
        <v/>
      </c>
      <c r="BG30" s="5" t="str">
        <f t="array" ref="BG30">INDEX(BE:BE,SMALL(IF(BE$1:BE$500&lt;&gt;"",ROW($1:$500),1000),ROW(BE30)))&amp;""</f>
        <v/>
      </c>
      <c r="BI30" s="7" t="s">
        <v>3954</v>
      </c>
      <c r="BJ30" s="7" t="s">
        <v>3111</v>
      </c>
      <c r="BK30" s="7" t="s">
        <v>210</v>
      </c>
      <c r="BL30" s="8">
        <v>1</v>
      </c>
      <c r="BN30" s="7" t="str">
        <f t="shared" si="6"/>
        <v/>
      </c>
      <c r="BO30" s="7" t="str">
        <f>IF(AND(VLOOKUP(BK30,法术查询!$C$8:$E$15,3,FALSE)="启用",$B$1=BL30),BJ30,"")</f>
        <v/>
      </c>
      <c r="BP30" s="5" t="str">
        <f t="array" ref="BP30">INDEX(BN:BN,SMALL(IF(BN$1:BN$500&lt;&gt;"",ROW($1:$500),1000),ROW(BN30)))&amp;""</f>
        <v/>
      </c>
      <c r="BQ30" s="5" t="str">
        <f t="array" ref="BQ30">INDEX(BO:BO,SMALL(IF(BO$1:BO$500&lt;&gt;"",ROW($1:$500),1000),ROW(BO30)))&amp;""</f>
        <v/>
      </c>
      <c r="BS30" s="7" t="s">
        <v>3973</v>
      </c>
      <c r="BT30" s="7" t="s">
        <v>3224</v>
      </c>
      <c r="BU30" s="7" t="s">
        <v>210</v>
      </c>
      <c r="BV30" s="8">
        <v>1</v>
      </c>
      <c r="BX30" s="7" t="str">
        <f t="shared" si="7"/>
        <v/>
      </c>
      <c r="BY30" s="7" t="str">
        <f>IF(AND(VLOOKUP(BU30,法术查询!$C$8:$E$15,3,FALSE)="启用",$B$1=BV30),BT30,"")</f>
        <v/>
      </c>
      <c r="BZ30" s="5" t="str">
        <f t="array" ref="BZ30">INDEX(BX:BX,SMALL(IF(BX$1:BX$500&lt;&gt;"",ROW($1:$500),1000),ROW(BX30)))&amp;""</f>
        <v/>
      </c>
      <c r="CA30" s="5" t="str">
        <f t="array" ref="CA30">INDEX(BY:BY,SMALL(IF(BY$1:BY$500&lt;&gt;"",ROW($1:$500),1000),ROW(BY30)))&amp;""</f>
        <v/>
      </c>
    </row>
    <row r="31" spans="1:79" x14ac:dyDescent="0.25">
      <c r="A31" s="7" t="s">
        <v>5340</v>
      </c>
      <c r="B31" s="7" t="s">
        <v>3170</v>
      </c>
      <c r="C31" s="7" t="s">
        <v>3701</v>
      </c>
      <c r="D31" s="8">
        <v>0</v>
      </c>
      <c r="F31" s="7" t="str">
        <f t="shared" si="0"/>
        <v/>
      </c>
      <c r="G31" s="7" t="str">
        <f>IF(AND(VLOOKUP(C31,法术查询!$C$8:$E$15,3,FALSE)="启用",$B$1=D31),B31,"")</f>
        <v/>
      </c>
      <c r="H31" s="5" t="str">
        <f t="array" ref="H31">INDEX(F:F,SMALL(IF($F$1:$F$500&lt;&gt;"",ROW($1:$500),1000),ROW(F31)))&amp;""</f>
        <v/>
      </c>
      <c r="I31" s="5" t="str">
        <f t="array" ref="I31">INDEX(G:G,SMALL(IF($F$1:$F$500&lt;&gt;"",ROW($1:$500),1000),ROW(G31)))&amp;""</f>
        <v/>
      </c>
      <c r="K31" s="7" t="s">
        <v>5342</v>
      </c>
      <c r="L31" s="7" t="s">
        <v>3175</v>
      </c>
      <c r="M31" s="7" t="s">
        <v>372</v>
      </c>
      <c r="N31" s="8">
        <v>0</v>
      </c>
      <c r="P31" s="7" t="str">
        <f t="shared" si="1"/>
        <v/>
      </c>
      <c r="Q31" s="7" t="str">
        <f>IF(AND(VLOOKUP(M31,法术查询!$C$8:$E$15,3,FALSE)="启用",$B$1=N31),L31,"")</f>
        <v/>
      </c>
      <c r="R31" s="5" t="str">
        <f t="array" ref="R31">INDEX(P:P,SMALL(IF(P$1:P$500&lt;&gt;"",ROW($1:$500),1000),ROW(P31)))&amp;""</f>
        <v/>
      </c>
      <c r="S31" s="5" t="str">
        <f t="array" ref="S31">INDEX(Q:Q,SMALL(IF(Q$1:Q$500&lt;&gt;"",ROW($1:$500),1000),ROW(Q31)))&amp;""</f>
        <v/>
      </c>
      <c r="U31" s="7" t="s">
        <v>3914</v>
      </c>
      <c r="V31" s="7" t="s">
        <v>3172</v>
      </c>
      <c r="W31" s="7" t="s">
        <v>210</v>
      </c>
      <c r="X31" s="8">
        <v>1</v>
      </c>
      <c r="Z31" s="7" t="str">
        <f t="shared" si="2"/>
        <v/>
      </c>
      <c r="AA31" s="7" t="str">
        <f>IF(AND(VLOOKUP(W31,法术查询!$C$8:$E$15,3,FALSE)="启用",$B$1=X31),V31,"")</f>
        <v/>
      </c>
      <c r="AB31" s="5" t="str">
        <f t="array" ref="AB31">INDEX(Z:Z,SMALL(IF(Z$1:Z$500&lt;&gt;"",ROW($1:$500),1000),ROW(Z31)))&amp;""</f>
        <v/>
      </c>
      <c r="AC31" s="5" t="str">
        <f t="array" ref="AC31">INDEX(AA:AA,SMALL(IF(AA$1:AA$500&lt;&gt;"",ROW($1:$500),1000),ROW(AA31)))&amp;""</f>
        <v/>
      </c>
      <c r="AE31" s="7" t="s">
        <v>4213</v>
      </c>
      <c r="AF31" s="7" t="s">
        <v>3226</v>
      </c>
      <c r="AG31" s="7" t="s">
        <v>210</v>
      </c>
      <c r="AH31" s="8">
        <v>2</v>
      </c>
      <c r="AJ31" s="7" t="str">
        <f t="shared" si="3"/>
        <v/>
      </c>
      <c r="AK31" s="7" t="str">
        <f>IF(AND(VLOOKUP(AG31,法术查询!$C$8:$E$15,3,FALSE)="启用",$B$1=AH31),AF31,"")</f>
        <v/>
      </c>
      <c r="AL31" s="5" t="str">
        <f t="array" ref="AL31">INDEX(AJ:AJ,SMALL(IF(AJ$1:AJ$500&lt;&gt;"",ROW($1:$500),1000),ROW(AJ31)))&amp;""</f>
        <v/>
      </c>
      <c r="AM31" s="5" t="str">
        <f t="array" ref="AM31">INDEX(AK:AK,SMALL(IF(AK$1:AK$500&lt;&gt;"",ROW($1:$500),1000),ROW(AK31)))&amp;""</f>
        <v/>
      </c>
      <c r="AO31" s="7" t="s">
        <v>4518</v>
      </c>
      <c r="AP31" s="7" t="s">
        <v>3228</v>
      </c>
      <c r="AQ31" s="7" t="s">
        <v>210</v>
      </c>
      <c r="AR31" s="7">
        <v>3</v>
      </c>
      <c r="AT31" s="7" t="str">
        <f t="shared" si="4"/>
        <v/>
      </c>
      <c r="AU31" s="7" t="str">
        <f>IF(AND(VLOOKUP(AQ31,法术查询!$C$8:$E$15,3,FALSE)="启用",$B$1=AR31),AP31,"")</f>
        <v/>
      </c>
      <c r="AV31" s="5" t="str">
        <f t="array" ref="AV31">INDEX(AT:AT,SMALL(IF(AT$1:AT$500&lt;&gt;"",ROW($1:$500),1000),ROW(AT31)))&amp;""</f>
        <v/>
      </c>
      <c r="AW31" s="5" t="str">
        <f t="array" ref="AW31">INDEX(AU:AU,SMALL(IF(AU$1:AU$500&lt;&gt;"",ROW($1:$500),1000),ROW(AU31)))&amp;""</f>
        <v/>
      </c>
      <c r="AY31" s="7" t="s">
        <v>4310</v>
      </c>
      <c r="AZ31" s="7" t="s">
        <v>3227</v>
      </c>
      <c r="BA31" s="7" t="s">
        <v>210</v>
      </c>
      <c r="BB31" s="7">
        <v>2</v>
      </c>
      <c r="BD31" s="7" t="str">
        <f t="shared" si="5"/>
        <v/>
      </c>
      <c r="BE31" s="7" t="str">
        <f>IF(AND(VLOOKUP(BA31,法术查询!$C$8:$E$15,3,FALSE)="启用",$B$1=BB31),AZ31,"")</f>
        <v/>
      </c>
      <c r="BF31" s="5" t="str">
        <f t="array" ref="BF31">INDEX(BD:BD,SMALL(IF(BD$1:BD$500&lt;&gt;"",ROW($1:$500),1000),ROW(BD31)))&amp;""</f>
        <v/>
      </c>
      <c r="BG31" s="5" t="str">
        <f t="array" ref="BG31">INDEX(BE:BE,SMALL(IF(BE$1:BE$500&lt;&gt;"",ROW($1:$500),1000),ROW(BE31)))&amp;""</f>
        <v/>
      </c>
      <c r="BI31" s="7" t="s">
        <v>3957</v>
      </c>
      <c r="BJ31" s="7" t="s">
        <v>3116</v>
      </c>
      <c r="BK31" s="7" t="s">
        <v>210</v>
      </c>
      <c r="BL31" s="8">
        <v>1</v>
      </c>
      <c r="BN31" s="7" t="str">
        <f t="shared" si="6"/>
        <v/>
      </c>
      <c r="BO31" s="7" t="str">
        <f>IF(AND(VLOOKUP(BK31,法术查询!$C$8:$E$15,3,FALSE)="启用",$B$1=BL31),BJ31,"")</f>
        <v/>
      </c>
      <c r="BP31" s="5" t="str">
        <f t="array" ref="BP31">INDEX(BN:BN,SMALL(IF(BN$1:BN$500&lt;&gt;"",ROW($1:$500),1000),ROW(BN31)))&amp;""</f>
        <v/>
      </c>
      <c r="BQ31" s="5" t="str">
        <f t="array" ref="BQ31">INDEX(BO:BO,SMALL(IF(BO$1:BO$500&lt;&gt;"",ROW($1:$500),1000),ROW(BO31)))&amp;""</f>
        <v/>
      </c>
      <c r="BS31" s="7" t="s">
        <v>3977</v>
      </c>
      <c r="BT31" s="7" t="s">
        <v>3136</v>
      </c>
      <c r="BU31" s="7" t="s">
        <v>210</v>
      </c>
      <c r="BV31" s="8">
        <v>1</v>
      </c>
      <c r="BX31" s="7" t="str">
        <f t="shared" si="7"/>
        <v/>
      </c>
      <c r="BY31" s="7" t="str">
        <f>IF(AND(VLOOKUP(BU31,法术查询!$C$8:$E$15,3,FALSE)="启用",$B$1=BV31),BT31,"")</f>
        <v/>
      </c>
      <c r="BZ31" s="5" t="str">
        <f t="array" ref="BZ31">INDEX(BX:BX,SMALL(IF(BX$1:BX$500&lt;&gt;"",ROW($1:$500),1000),ROW(BX31)))&amp;""</f>
        <v/>
      </c>
      <c r="CA31" s="5" t="str">
        <f t="array" ref="CA31">INDEX(BY:BY,SMALL(IF(BY$1:BY$500&lt;&gt;"",ROW($1:$500),1000),ROW(BY31)))&amp;""</f>
        <v/>
      </c>
    </row>
    <row r="32" spans="1:79" x14ac:dyDescent="0.25">
      <c r="A32" s="7" t="s">
        <v>5342</v>
      </c>
      <c r="B32" s="7" t="s">
        <v>3175</v>
      </c>
      <c r="C32" s="7" t="s">
        <v>372</v>
      </c>
      <c r="D32" s="8">
        <v>0</v>
      </c>
      <c r="F32" s="7" t="str">
        <f t="shared" si="0"/>
        <v/>
      </c>
      <c r="G32" s="7" t="str">
        <f>IF(AND(VLOOKUP(C32,法术查询!$C$8:$E$15,3,FALSE)="启用",$B$1=D32),B32,"")</f>
        <v/>
      </c>
      <c r="H32" s="5" t="str">
        <f t="array" ref="H32">INDEX(F:F,SMALL(IF($F$1:$F$500&lt;&gt;"",ROW($1:$500),1000),ROW(F32)))&amp;""</f>
        <v/>
      </c>
      <c r="I32" s="5" t="str">
        <f t="array" ref="I32">INDEX(G:G,SMALL(IF($F$1:$F$500&lt;&gt;"",ROW($1:$500),1000),ROW(G32)))&amp;""</f>
        <v/>
      </c>
      <c r="K32" s="7" t="s">
        <v>5342</v>
      </c>
      <c r="L32" s="7" t="s">
        <v>3178</v>
      </c>
      <c r="M32" s="7" t="s">
        <v>3701</v>
      </c>
      <c r="N32" s="8">
        <v>0</v>
      </c>
      <c r="P32" s="7" t="str">
        <f t="shared" si="1"/>
        <v/>
      </c>
      <c r="Q32" s="7" t="str">
        <f>IF(AND(VLOOKUP(M32,法术查询!$C$8:$E$15,3,FALSE)="启用",$B$1=N32),L32,"")</f>
        <v/>
      </c>
      <c r="R32" s="5" t="str">
        <f t="array" ref="R32">INDEX(P:P,SMALL(IF(P$1:P$500&lt;&gt;"",ROW($1:$500),1000),ROW(P32)))&amp;""</f>
        <v/>
      </c>
      <c r="S32" s="5" t="str">
        <f t="array" ref="S32">INDEX(Q:Q,SMALL(IF(Q$1:Q$500&lt;&gt;"",ROW($1:$500),1000),ROW(Q32)))&amp;""</f>
        <v/>
      </c>
      <c r="U32" s="7" t="s">
        <v>3921</v>
      </c>
      <c r="V32" s="7" t="s">
        <v>3176</v>
      </c>
      <c r="W32" s="7" t="s">
        <v>210</v>
      </c>
      <c r="X32" s="8">
        <v>1</v>
      </c>
      <c r="Z32" s="7" t="str">
        <f t="shared" si="2"/>
        <v/>
      </c>
      <c r="AA32" s="7" t="str">
        <f>IF(AND(VLOOKUP(W32,法术查询!$C$8:$E$15,3,FALSE)="启用",$B$1=X32),V32,"")</f>
        <v/>
      </c>
      <c r="AB32" s="5" t="str">
        <f t="array" ref="AB32">INDEX(Z:Z,SMALL(IF(Z$1:Z$500&lt;&gt;"",ROW($1:$500),1000),ROW(Z32)))&amp;""</f>
        <v/>
      </c>
      <c r="AC32" s="5" t="str">
        <f t="array" ref="AC32">INDEX(AA:AA,SMALL(IF(AA$1:AA$500&lt;&gt;"",ROW($1:$500),1000),ROW(AA32)))&amp;""</f>
        <v/>
      </c>
      <c r="AE32" s="7" t="s">
        <v>4218</v>
      </c>
      <c r="AF32" s="7" t="s">
        <v>3181</v>
      </c>
      <c r="AG32" s="7" t="s">
        <v>210</v>
      </c>
      <c r="AH32" s="8">
        <v>2</v>
      </c>
      <c r="AJ32" s="7" t="str">
        <f t="shared" si="3"/>
        <v/>
      </c>
      <c r="AK32" s="7" t="str">
        <f>IF(AND(VLOOKUP(AG32,法术查询!$C$8:$E$15,3,FALSE)="启用",$B$1=AH32),AF32,"")</f>
        <v/>
      </c>
      <c r="AL32" s="5" t="str">
        <f t="array" ref="AL32">INDEX(AJ:AJ,SMALL(IF(AJ$1:AJ$500&lt;&gt;"",ROW($1:$500),1000),ROW(AJ32)))&amp;""</f>
        <v/>
      </c>
      <c r="AM32" s="5" t="str">
        <f t="array" ref="AM32">INDEX(AK:AK,SMALL(IF(AK$1:AK$500&lt;&gt;"",ROW($1:$500),1000),ROW(AK32)))&amp;""</f>
        <v/>
      </c>
      <c r="AO32" s="7" t="s">
        <v>4522</v>
      </c>
      <c r="AP32" s="7" t="s">
        <v>3230</v>
      </c>
      <c r="AQ32" s="7" t="s">
        <v>210</v>
      </c>
      <c r="AR32" s="7">
        <v>3</v>
      </c>
      <c r="AT32" s="7" t="str">
        <f t="shared" si="4"/>
        <v/>
      </c>
      <c r="AU32" s="7" t="str">
        <f>IF(AND(VLOOKUP(AQ32,法术查询!$C$8:$E$15,3,FALSE)="启用",$B$1=AR32),AP32,"")</f>
        <v/>
      </c>
      <c r="AV32" s="5" t="str">
        <f t="array" ref="AV32">INDEX(AT:AT,SMALL(IF(AT$1:AT$500&lt;&gt;"",ROW($1:$500),1000),ROW(AT32)))&amp;""</f>
        <v/>
      </c>
      <c r="AW32" s="5" t="str">
        <f t="array" ref="AW32">INDEX(AU:AU,SMALL(IF(AU$1:AU$500&lt;&gt;"",ROW($1:$500),1000),ROW(AU32)))&amp;""</f>
        <v/>
      </c>
      <c r="AY32" s="7" t="s">
        <v>4314</v>
      </c>
      <c r="AZ32" s="7" t="s">
        <v>3229</v>
      </c>
      <c r="BA32" s="7" t="s">
        <v>210</v>
      </c>
      <c r="BB32" s="7">
        <v>2</v>
      </c>
      <c r="BD32" s="7" t="str">
        <f t="shared" si="5"/>
        <v/>
      </c>
      <c r="BE32" s="7" t="str">
        <f>IF(AND(VLOOKUP(BA32,法术查询!$C$8:$E$15,3,FALSE)="启用",$B$1=BB32),AZ32,"")</f>
        <v/>
      </c>
      <c r="BF32" s="5" t="str">
        <f t="array" ref="BF32">INDEX(BD:BD,SMALL(IF(BD$1:BD$500&lt;&gt;"",ROW($1:$500),1000),ROW(BD32)))&amp;""</f>
        <v/>
      </c>
      <c r="BG32" s="5" t="str">
        <f t="array" ref="BG32">INDEX(BE:BE,SMALL(IF(BE$1:BE$500&lt;&gt;"",ROW($1:$500),1000),ROW(BE32)))&amp;""</f>
        <v/>
      </c>
      <c r="BI32" s="7" t="s">
        <v>3960</v>
      </c>
      <c r="BJ32" s="7" t="s">
        <v>3154</v>
      </c>
      <c r="BK32" s="7" t="s">
        <v>210</v>
      </c>
      <c r="BL32" s="8">
        <v>1</v>
      </c>
      <c r="BN32" s="7" t="str">
        <f t="shared" si="6"/>
        <v/>
      </c>
      <c r="BO32" s="7" t="str">
        <f>IF(AND(VLOOKUP(BK32,法术查询!$C$8:$E$15,3,FALSE)="启用",$B$1=BL32),BJ32,"")</f>
        <v/>
      </c>
      <c r="BP32" s="5" t="str">
        <f t="array" ref="BP32">INDEX(BN:BN,SMALL(IF(BN$1:BN$500&lt;&gt;"",ROW($1:$500),1000),ROW(BN32)))&amp;""</f>
        <v/>
      </c>
      <c r="BQ32" s="5" t="str">
        <f t="array" ref="BQ32">INDEX(BO:BO,SMALL(IF(BO$1:BO$500&lt;&gt;"",ROW($1:$500),1000),ROW(BO32)))&amp;""</f>
        <v/>
      </c>
      <c r="BS32" s="7" t="s">
        <v>3982</v>
      </c>
      <c r="BT32" s="7" t="s">
        <v>3142</v>
      </c>
      <c r="BU32" s="7" t="s">
        <v>210</v>
      </c>
      <c r="BV32" s="8">
        <v>1</v>
      </c>
      <c r="BX32" s="7" t="str">
        <f t="shared" si="7"/>
        <v/>
      </c>
      <c r="BY32" s="7" t="str">
        <f>IF(AND(VLOOKUP(BU32,法术查询!$C$8:$E$15,3,FALSE)="启用",$B$1=BV32),BT32,"")</f>
        <v/>
      </c>
      <c r="BZ32" s="5" t="str">
        <f t="array" ref="BZ32">INDEX(BX:BX,SMALL(IF(BX$1:BX$500&lt;&gt;"",ROW($1:$500),1000),ROW(BX32)))&amp;""</f>
        <v/>
      </c>
      <c r="CA32" s="5" t="str">
        <f t="array" ref="CA32">INDEX(BY:BY,SMALL(IF(BY$1:BY$500&lt;&gt;"",ROW($1:$500),1000),ROW(BY32)))&amp;""</f>
        <v/>
      </c>
    </row>
    <row r="33" spans="1:79" x14ac:dyDescent="0.25">
      <c r="A33" s="7" t="s">
        <v>5342</v>
      </c>
      <c r="B33" s="7" t="s">
        <v>3178</v>
      </c>
      <c r="C33" s="7" t="s">
        <v>3701</v>
      </c>
      <c r="D33" s="8">
        <v>0</v>
      </c>
      <c r="F33" s="7" t="str">
        <f t="shared" si="0"/>
        <v/>
      </c>
      <c r="G33" s="7" t="str">
        <f>IF(AND(VLOOKUP(C33,法术查询!$C$8:$E$15,3,FALSE)="启用",$B$1=D33),B33,"")</f>
        <v/>
      </c>
      <c r="H33" s="5" t="str">
        <f t="array" ref="H33">INDEX(F:F,SMALL(IF($F$1:$F$500&lt;&gt;"",ROW($1:$500),1000),ROW(F33)))&amp;""</f>
        <v/>
      </c>
      <c r="I33" s="5" t="str">
        <f t="array" ref="I33">INDEX(G:G,SMALL(IF($F$1:$F$500&lt;&gt;"",ROW($1:$500),1000),ROW(G33)))&amp;""</f>
        <v/>
      </c>
      <c r="K33" s="7" t="s">
        <v>5344</v>
      </c>
      <c r="L33" s="7" t="s">
        <v>3182</v>
      </c>
      <c r="M33" s="7" t="s">
        <v>372</v>
      </c>
      <c r="N33" s="8">
        <v>0</v>
      </c>
      <c r="P33" s="7" t="str">
        <f t="shared" si="1"/>
        <v/>
      </c>
      <c r="Q33" s="7" t="str">
        <f>IF(AND(VLOOKUP(M33,法术查询!$C$8:$E$15,3,FALSE)="启用",$B$1=N33),L33,"")</f>
        <v/>
      </c>
      <c r="R33" s="5" t="str">
        <f t="array" ref="R33">INDEX(P:P,SMALL(IF(P$1:P$500&lt;&gt;"",ROW($1:$500),1000),ROW(P33)))&amp;""</f>
        <v/>
      </c>
      <c r="S33" s="5" t="str">
        <f t="array" ref="S33">INDEX(Q:Q,SMALL(IF(Q$1:Q$500&lt;&gt;"",ROW($1:$500),1000),ROW(Q33)))&amp;""</f>
        <v/>
      </c>
      <c r="U33" s="7" t="s">
        <v>3927</v>
      </c>
      <c r="V33" s="7" t="s">
        <v>3179</v>
      </c>
      <c r="W33" s="7" t="s">
        <v>210</v>
      </c>
      <c r="X33" s="8">
        <v>1</v>
      </c>
      <c r="Z33" s="7" t="str">
        <f t="shared" si="2"/>
        <v/>
      </c>
      <c r="AA33" s="7" t="str">
        <f>IF(AND(VLOOKUP(W33,法术查询!$C$8:$E$15,3,FALSE)="启用",$B$1=X33),V33,"")</f>
        <v/>
      </c>
      <c r="AB33" s="5" t="str">
        <f t="array" ref="AB33">INDEX(Z:Z,SMALL(IF(Z$1:Z$500&lt;&gt;"",ROW($1:$500),1000),ROW(Z33)))&amp;""</f>
        <v/>
      </c>
      <c r="AC33" s="5" t="str">
        <f t="array" ref="AC33">INDEX(AA:AA,SMALL(IF(AA$1:AA$500&lt;&gt;"",ROW($1:$500),1000),ROW(AA33)))&amp;""</f>
        <v/>
      </c>
      <c r="AE33" s="7" t="s">
        <v>4223</v>
      </c>
      <c r="AF33" s="7" t="s">
        <v>3185</v>
      </c>
      <c r="AG33" s="7" t="s">
        <v>210</v>
      </c>
      <c r="AH33" s="8">
        <v>2</v>
      </c>
      <c r="AJ33" s="7" t="str">
        <f t="shared" si="3"/>
        <v/>
      </c>
      <c r="AK33" s="7" t="str">
        <f>IF(AND(VLOOKUP(AG33,法术查询!$C$8:$E$15,3,FALSE)="启用",$B$1=AH33),AF33,"")</f>
        <v/>
      </c>
      <c r="AL33" s="5" t="str">
        <f t="array" ref="AL33">INDEX(AJ:AJ,SMALL(IF(AJ$1:AJ$500&lt;&gt;"",ROW($1:$500),1000),ROW(AJ33)))&amp;""</f>
        <v/>
      </c>
      <c r="AM33" s="5" t="str">
        <f t="array" ref="AM33">INDEX(AK:AK,SMALL(IF(AK$1:AK$500&lt;&gt;"",ROW($1:$500),1000),ROW(AK33)))&amp;""</f>
        <v/>
      </c>
      <c r="AO33" s="7" t="s">
        <v>4525</v>
      </c>
      <c r="AP33" s="7" t="s">
        <v>3232</v>
      </c>
      <c r="AQ33" s="7" t="s">
        <v>210</v>
      </c>
      <c r="AR33" s="7">
        <v>3</v>
      </c>
      <c r="AT33" s="7" t="str">
        <f t="shared" si="4"/>
        <v/>
      </c>
      <c r="AU33" s="7" t="str">
        <f>IF(AND(VLOOKUP(AQ33,法术查询!$C$8:$E$15,3,FALSE)="启用",$B$1=AR33),AP33,"")</f>
        <v/>
      </c>
      <c r="AV33" s="5" t="str">
        <f t="array" ref="AV33">INDEX(AT:AT,SMALL(IF(AT$1:AT$500&lt;&gt;"",ROW($1:$500),1000),ROW(AT33)))&amp;""</f>
        <v/>
      </c>
      <c r="AW33" s="5" t="str">
        <f t="array" ref="AW33">INDEX(AU:AU,SMALL(IF(AU$1:AU$500&lt;&gt;"",ROW($1:$500),1000),ROW(AU33)))&amp;""</f>
        <v/>
      </c>
      <c r="AY33" s="7" t="s">
        <v>4316</v>
      </c>
      <c r="AZ33" s="7" t="s">
        <v>3231</v>
      </c>
      <c r="BA33" s="7" t="s">
        <v>210</v>
      </c>
      <c r="BB33" s="7">
        <v>2</v>
      </c>
      <c r="BD33" s="7" t="str">
        <f t="shared" si="5"/>
        <v/>
      </c>
      <c r="BE33" s="7" t="str">
        <f>IF(AND(VLOOKUP(BA33,法术查询!$C$8:$E$15,3,FALSE)="启用",$B$1=BB33),AZ33,"")</f>
        <v/>
      </c>
      <c r="BF33" s="5" t="str">
        <f t="array" ref="BF33">INDEX(BD:BD,SMALL(IF(BD$1:BD$500&lt;&gt;"",ROW($1:$500),1000),ROW(BD33)))&amp;""</f>
        <v/>
      </c>
      <c r="BG33" s="5" t="str">
        <f t="array" ref="BG33">INDEX(BE:BE,SMALL(IF(BE$1:BE$500&lt;&gt;"",ROW($1:$500),1000),ROW(BE33)))&amp;""</f>
        <v/>
      </c>
      <c r="BI33" s="7" t="s">
        <v>3977</v>
      </c>
      <c r="BJ33" s="7" t="s">
        <v>3136</v>
      </c>
      <c r="BK33" s="7" t="s">
        <v>210</v>
      </c>
      <c r="BL33" s="8">
        <v>1</v>
      </c>
      <c r="BN33" s="7" t="str">
        <f t="shared" si="6"/>
        <v/>
      </c>
      <c r="BO33" s="7" t="str">
        <f>IF(AND(VLOOKUP(BK33,法术查询!$C$8:$E$15,3,FALSE)="启用",$B$1=BL33),BJ33,"")</f>
        <v/>
      </c>
      <c r="BP33" s="5" t="str">
        <f t="array" ref="BP33">INDEX(BN:BN,SMALL(IF(BN$1:BN$500&lt;&gt;"",ROW($1:$500),1000),ROW(BN33)))&amp;""</f>
        <v/>
      </c>
      <c r="BQ33" s="5" t="str">
        <f t="array" ref="BQ33">INDEX(BO:BO,SMALL(IF(BO$1:BO$500&lt;&gt;"",ROW($1:$500),1000),ROW(BO33)))&amp;""</f>
        <v/>
      </c>
      <c r="BS33" s="7" t="s">
        <v>3987</v>
      </c>
      <c r="BT33" s="7" t="s">
        <v>3147</v>
      </c>
      <c r="BU33" s="7" t="s">
        <v>210</v>
      </c>
      <c r="BV33" s="8">
        <v>1</v>
      </c>
      <c r="BX33" s="7" t="str">
        <f t="shared" si="7"/>
        <v/>
      </c>
      <c r="BY33" s="7" t="str">
        <f>IF(AND(VLOOKUP(BU33,法术查询!$C$8:$E$15,3,FALSE)="启用",$B$1=BV33),BT33,"")</f>
        <v/>
      </c>
      <c r="BZ33" s="5" t="str">
        <f t="array" ref="BZ33">INDEX(BX:BX,SMALL(IF(BX$1:BX$500&lt;&gt;"",ROW($1:$500),1000),ROW(BX33)))&amp;""</f>
        <v/>
      </c>
      <c r="CA33" s="5" t="str">
        <f t="array" ref="CA33">INDEX(BY:BY,SMALL(IF(BY$1:BY$500&lt;&gt;"",ROW($1:$500),1000),ROW(BY33)))&amp;""</f>
        <v/>
      </c>
    </row>
    <row r="34" spans="1:79" x14ac:dyDescent="0.25">
      <c r="A34" s="7" t="s">
        <v>5344</v>
      </c>
      <c r="B34" s="7" t="s">
        <v>3182</v>
      </c>
      <c r="C34" s="7" t="s">
        <v>372</v>
      </c>
      <c r="D34" s="8">
        <v>0</v>
      </c>
      <c r="F34" s="7" t="str">
        <f t="shared" si="0"/>
        <v/>
      </c>
      <c r="G34" s="7" t="str">
        <f>IF(AND(VLOOKUP(C34,法术查询!$C$8:$E$15,3,FALSE)="启用",$B$1=D34),B34,"")</f>
        <v/>
      </c>
      <c r="H34" s="5" t="str">
        <f t="array" ref="H34">INDEX(F:F,SMALL(IF($F$1:$F$500&lt;&gt;"",ROW($1:$500),1000),ROW(F34)))&amp;""</f>
        <v/>
      </c>
      <c r="I34" s="5" t="str">
        <f t="array" ref="I34">INDEX(G:G,SMALL(IF($F$1:$F$500&lt;&gt;"",ROW($1:$500),1000),ROW(G34)))&amp;""</f>
        <v/>
      </c>
      <c r="K34" s="7" t="s">
        <v>5344</v>
      </c>
      <c r="L34" s="7" t="s">
        <v>3186</v>
      </c>
      <c r="M34" s="7" t="s">
        <v>3701</v>
      </c>
      <c r="N34" s="8">
        <v>0</v>
      </c>
      <c r="P34" s="7" t="str">
        <f t="shared" si="1"/>
        <v/>
      </c>
      <c r="Q34" s="7" t="str">
        <f>IF(AND(VLOOKUP(M34,法术查询!$C$8:$E$15,3,FALSE)="启用",$B$1=N34),L34,"")</f>
        <v/>
      </c>
      <c r="R34" s="5" t="str">
        <f t="array" ref="R34">INDEX(P:P,SMALL(IF(P$1:P$500&lt;&gt;"",ROW($1:$500),1000),ROW(P34)))&amp;""</f>
        <v/>
      </c>
      <c r="S34" s="5" t="str">
        <f t="array" ref="S34">INDEX(Q:Q,SMALL(IF(Q$1:Q$500&lt;&gt;"",ROW($1:$500),1000),ROW(Q34)))&amp;""</f>
        <v/>
      </c>
      <c r="U34" s="7" t="s">
        <v>3989</v>
      </c>
      <c r="V34" s="7" t="s">
        <v>3234</v>
      </c>
      <c r="W34" s="7" t="s">
        <v>210</v>
      </c>
      <c r="X34" s="8">
        <v>1</v>
      </c>
      <c r="Z34" s="7" t="str">
        <f t="shared" si="2"/>
        <v/>
      </c>
      <c r="AA34" s="7" t="str">
        <f>IF(AND(VLOOKUP(W34,法术查询!$C$8:$E$15,3,FALSE)="启用",$B$1=X34),V34,"")</f>
        <v/>
      </c>
      <c r="AB34" s="5" t="str">
        <f t="array" ref="AB34">INDEX(Z:Z,SMALL(IF(Z$1:Z$500&lt;&gt;"",ROW($1:$500),1000),ROW(Z34)))&amp;""</f>
        <v/>
      </c>
      <c r="AC34" s="5" t="str">
        <f t="array" ref="AC34">INDEX(AA:AA,SMALL(IF(AA$1:AA$500&lt;&gt;"",ROW($1:$500),1000),ROW(AA34)))&amp;""</f>
        <v/>
      </c>
      <c r="AE34" s="7" t="s">
        <v>4226</v>
      </c>
      <c r="AF34" s="7" t="s">
        <v>3233</v>
      </c>
      <c r="AG34" s="7" t="s">
        <v>210</v>
      </c>
      <c r="AH34" s="8">
        <v>2</v>
      </c>
      <c r="AJ34" s="7" t="str">
        <f t="shared" si="3"/>
        <v/>
      </c>
      <c r="AK34" s="7" t="str">
        <f>IF(AND(VLOOKUP(AG34,法术查询!$C$8:$E$15,3,FALSE)="启用",$B$1=AH34),AF34,"")</f>
        <v/>
      </c>
      <c r="AL34" s="5" t="str">
        <f t="array" ref="AL34">INDEX(AJ:AJ,SMALL(IF(AJ$1:AJ$500&lt;&gt;"",ROW($1:$500),1000),ROW(AJ34)))&amp;""</f>
        <v/>
      </c>
      <c r="AM34" s="5" t="str">
        <f t="array" ref="AM34">INDEX(AK:AK,SMALL(IF(AK$1:AK$500&lt;&gt;"",ROW($1:$500),1000),ROW(AK34)))&amp;""</f>
        <v/>
      </c>
      <c r="AO34" s="7" t="s">
        <v>4527</v>
      </c>
      <c r="AP34" s="7" t="s">
        <v>3236</v>
      </c>
      <c r="AQ34" s="7" t="s">
        <v>210</v>
      </c>
      <c r="AR34" s="7">
        <v>3</v>
      </c>
      <c r="AT34" s="7" t="str">
        <f t="shared" si="4"/>
        <v/>
      </c>
      <c r="AU34" s="7" t="str">
        <f>IF(AND(VLOOKUP(AQ34,法术查询!$C$8:$E$15,3,FALSE)="启用",$B$1=AR34),AP34,"")</f>
        <v/>
      </c>
      <c r="AV34" s="5" t="str">
        <f t="array" ref="AV34">INDEX(AT:AT,SMALL(IF(AT$1:AT$500&lt;&gt;"",ROW($1:$500),1000),ROW(AT34)))&amp;""</f>
        <v/>
      </c>
      <c r="AW34" s="5" t="str">
        <f t="array" ref="AW34">INDEX(AU:AU,SMALL(IF(AU$1:AU$500&lt;&gt;"",ROW($1:$500),1000),ROW(AU34)))&amp;""</f>
        <v/>
      </c>
      <c r="AY34" s="7" t="s">
        <v>4320</v>
      </c>
      <c r="AZ34" s="7" t="s">
        <v>3235</v>
      </c>
      <c r="BA34" s="7" t="s">
        <v>210</v>
      </c>
      <c r="BB34" s="7">
        <v>2</v>
      </c>
      <c r="BD34" s="7" t="str">
        <f t="shared" si="5"/>
        <v/>
      </c>
      <c r="BE34" s="7" t="str">
        <f>IF(AND(VLOOKUP(BA34,法术查询!$C$8:$E$15,3,FALSE)="启用",$B$1=BB34),AZ34,"")</f>
        <v/>
      </c>
      <c r="BF34" s="5" t="str">
        <f t="array" ref="BF34">INDEX(BD:BD,SMALL(IF(BD$1:BD$500&lt;&gt;"",ROW($1:$500),1000),ROW(BD34)))&amp;""</f>
        <v/>
      </c>
      <c r="BG34" s="5" t="str">
        <f t="array" ref="BG34">INDEX(BE:BE,SMALL(IF(BE$1:BE$500&lt;&gt;"",ROW($1:$500),1000),ROW(BE34)))&amp;""</f>
        <v/>
      </c>
      <c r="BI34" s="7" t="s">
        <v>3982</v>
      </c>
      <c r="BJ34" s="7" t="s">
        <v>3142</v>
      </c>
      <c r="BK34" s="7" t="s">
        <v>210</v>
      </c>
      <c r="BL34" s="8">
        <v>1</v>
      </c>
      <c r="BN34" s="7" t="str">
        <f t="shared" si="6"/>
        <v/>
      </c>
      <c r="BO34" s="7" t="str">
        <f>IF(AND(VLOOKUP(BK34,法术查询!$C$8:$E$15,3,FALSE)="启用",$B$1=BL34),BJ34,"")</f>
        <v/>
      </c>
      <c r="BP34" s="5" t="str">
        <f t="array" ref="BP34">INDEX(BN:BN,SMALL(IF(BN$1:BN$500&lt;&gt;"",ROW($1:$500),1000),ROW(BN34)))&amp;""</f>
        <v/>
      </c>
      <c r="BQ34" s="5" t="str">
        <f t="array" ref="BQ34">INDEX(BO:BO,SMALL(IF(BO$1:BO$500&lt;&gt;"",ROW($1:$500),1000),ROW(BO34)))&amp;""</f>
        <v/>
      </c>
      <c r="BS34" s="7" t="s">
        <v>3989</v>
      </c>
      <c r="BT34" s="7" t="s">
        <v>3234</v>
      </c>
      <c r="BU34" s="7" t="s">
        <v>210</v>
      </c>
      <c r="BV34" s="8">
        <v>1</v>
      </c>
      <c r="BX34" s="7" t="str">
        <f t="shared" si="7"/>
        <v/>
      </c>
      <c r="BY34" s="7" t="str">
        <f>IF(AND(VLOOKUP(BU34,法术查询!$C$8:$E$15,3,FALSE)="启用",$B$1=BV34),BT34,"")</f>
        <v/>
      </c>
      <c r="BZ34" s="5" t="str">
        <f t="array" ref="BZ34">INDEX(BX:BX,SMALL(IF(BX$1:BX$500&lt;&gt;"",ROW($1:$500),1000),ROW(BX34)))&amp;""</f>
        <v/>
      </c>
      <c r="CA34" s="5" t="str">
        <f t="array" ref="CA34">INDEX(BY:BY,SMALL(IF(BY$1:BY$500&lt;&gt;"",ROW($1:$500),1000),ROW(BY34)))&amp;""</f>
        <v/>
      </c>
    </row>
    <row r="35" spans="1:79" x14ac:dyDescent="0.25">
      <c r="A35" s="7" t="s">
        <v>5344</v>
      </c>
      <c r="B35" s="7" t="s">
        <v>3186</v>
      </c>
      <c r="C35" s="7" t="s">
        <v>3701</v>
      </c>
      <c r="D35" s="8">
        <v>0</v>
      </c>
      <c r="F35" s="7" t="str">
        <f t="shared" si="0"/>
        <v/>
      </c>
      <c r="G35" s="7" t="str">
        <f>IF(AND(VLOOKUP(C35,法术查询!$C$8:$E$15,3,FALSE)="启用",$B$1=D35),B35,"")</f>
        <v/>
      </c>
      <c r="H35" s="5" t="str">
        <f t="array" ref="H35">INDEX(F:F,SMALL(IF($F$1:$F$500&lt;&gt;"",ROW($1:$500),1000),ROW(F35)))&amp;""</f>
        <v/>
      </c>
      <c r="I35" s="5" t="str">
        <f t="array" ref="I35">INDEX(G:G,SMALL(IF($F$1:$F$500&lt;&gt;"",ROW($1:$500),1000),ROW(G35)))&amp;""</f>
        <v/>
      </c>
      <c r="K35" s="7" t="s">
        <v>5346</v>
      </c>
      <c r="L35" s="7" t="s">
        <v>3190</v>
      </c>
      <c r="M35" s="7" t="s">
        <v>372</v>
      </c>
      <c r="N35" s="8">
        <v>0</v>
      </c>
      <c r="P35" s="7" t="str">
        <f t="shared" si="1"/>
        <v/>
      </c>
      <c r="Q35" s="7" t="str">
        <f>IF(AND(VLOOKUP(M35,法术查询!$C$8:$E$15,3,FALSE)="启用",$B$1=N35),L35,"")</f>
        <v/>
      </c>
      <c r="R35" s="5" t="str">
        <f t="array" ref="R35">INDEX(P:P,SMALL(IF(P$1:P$500&lt;&gt;"",ROW($1:$500),1000),ROW(P35)))&amp;""</f>
        <v/>
      </c>
      <c r="S35" s="5" t="str">
        <f t="array" ref="S35">INDEX(Q:Q,SMALL(IF(Q$1:Q$500&lt;&gt;"",ROW($1:$500),1000),ROW(Q35)))&amp;""</f>
        <v/>
      </c>
      <c r="U35" s="7" t="s">
        <v>4010</v>
      </c>
      <c r="V35" s="7" t="s">
        <v>3148</v>
      </c>
      <c r="W35" s="7" t="s">
        <v>210</v>
      </c>
      <c r="X35" s="8">
        <v>1</v>
      </c>
      <c r="Z35" s="7" t="str">
        <f t="shared" si="2"/>
        <v/>
      </c>
      <c r="AA35" s="7" t="str">
        <f>IF(AND(VLOOKUP(W35,法术查询!$C$8:$E$15,3,FALSE)="启用",$B$1=X35),V35,"")</f>
        <v/>
      </c>
      <c r="AB35" s="5" t="str">
        <f t="array" ref="AB35">INDEX(Z:Z,SMALL(IF(Z$1:Z$500&lt;&gt;"",ROW($1:$500),1000),ROW(Z35)))&amp;""</f>
        <v/>
      </c>
      <c r="AC35" s="5" t="str">
        <f t="array" ref="AC35">INDEX(AA:AA,SMALL(IF(AA$1:AA$500&lt;&gt;"",ROW($1:$500),1000),ROW(AA35)))&amp;""</f>
        <v/>
      </c>
      <c r="AE35" s="7" t="s">
        <v>4253</v>
      </c>
      <c r="AF35" s="7" t="s">
        <v>3200</v>
      </c>
      <c r="AG35" s="7" t="s">
        <v>210</v>
      </c>
      <c r="AH35" s="8">
        <v>2</v>
      </c>
      <c r="AJ35" s="7" t="str">
        <f t="shared" si="3"/>
        <v/>
      </c>
      <c r="AK35" s="7" t="str">
        <f>IF(AND(VLOOKUP(AG35,法术查询!$C$8:$E$15,3,FALSE)="启用",$B$1=AH35),AF35,"")</f>
        <v/>
      </c>
      <c r="AL35" s="5" t="str">
        <f t="array" ref="AL35">INDEX(AJ:AJ,SMALL(IF(AJ$1:AJ$500&lt;&gt;"",ROW($1:$500),1000),ROW(AJ35)))&amp;""</f>
        <v/>
      </c>
      <c r="AM35" s="5" t="str">
        <f t="array" ref="AM35">INDEX(AK:AK,SMALL(IF(AK$1:AK$500&lt;&gt;"",ROW($1:$500),1000),ROW(AK35)))&amp;""</f>
        <v/>
      </c>
      <c r="AO35" s="7" t="s">
        <v>4544</v>
      </c>
      <c r="AP35" s="7" t="s">
        <v>3239</v>
      </c>
      <c r="AQ35" s="7" t="s">
        <v>210</v>
      </c>
      <c r="AR35" s="7">
        <v>3</v>
      </c>
      <c r="AT35" s="7" t="str">
        <f t="shared" si="4"/>
        <v/>
      </c>
      <c r="AU35" s="7" t="str">
        <f>IF(AND(VLOOKUP(AQ35,法术查询!$C$8:$E$15,3,FALSE)="启用",$B$1=AR35),AP35,"")</f>
        <v/>
      </c>
      <c r="AV35" s="5" t="str">
        <f t="array" ref="AV35">INDEX(AT:AT,SMALL(IF(AT$1:AT$500&lt;&gt;"",ROW($1:$500),1000),ROW(AT35)))&amp;""</f>
        <v/>
      </c>
      <c r="AW35" s="5" t="str">
        <f t="array" ref="AW35">INDEX(AU:AU,SMALL(IF(AU$1:AU$500&lt;&gt;"",ROW($1:$500),1000),ROW(AU35)))&amp;""</f>
        <v/>
      </c>
      <c r="AY35" s="7" t="s">
        <v>4394</v>
      </c>
      <c r="AZ35" s="7" t="s">
        <v>3238</v>
      </c>
      <c r="BA35" s="7" t="s">
        <v>210</v>
      </c>
      <c r="BB35" s="7">
        <v>3</v>
      </c>
      <c r="BD35" s="7" t="str">
        <f t="shared" si="5"/>
        <v/>
      </c>
      <c r="BE35" s="7" t="str">
        <f>IF(AND(VLOOKUP(BA35,法术查询!$C$8:$E$15,3,FALSE)="启用",$B$1=BB35),AZ35,"")</f>
        <v/>
      </c>
      <c r="BF35" s="5" t="str">
        <f t="array" ref="BF35">INDEX(BD:BD,SMALL(IF(BD$1:BD$500&lt;&gt;"",ROW($1:$500),1000),ROW(BD35)))&amp;""</f>
        <v/>
      </c>
      <c r="BG35" s="5" t="str">
        <f t="array" ref="BG35">INDEX(BE:BE,SMALL(IF(BE$1:BE$500&lt;&gt;"",ROW($1:$500),1000),ROW(BE35)))&amp;""</f>
        <v/>
      </c>
      <c r="BI35" s="7" t="s">
        <v>3987</v>
      </c>
      <c r="BJ35" s="7" t="s">
        <v>3147</v>
      </c>
      <c r="BK35" s="7" t="s">
        <v>210</v>
      </c>
      <c r="BL35" s="8">
        <v>1</v>
      </c>
      <c r="BN35" s="7" t="str">
        <f t="shared" si="6"/>
        <v/>
      </c>
      <c r="BO35" s="7" t="str">
        <f>IF(AND(VLOOKUP(BK35,法术查询!$C$8:$E$15,3,FALSE)="启用",$B$1=BL35),BJ35,"")</f>
        <v/>
      </c>
      <c r="BP35" s="5" t="str">
        <f t="array" ref="BP35">INDEX(BN:BN,SMALL(IF(BN$1:BN$500&lt;&gt;"",ROW($1:$500),1000),ROW(BN35)))&amp;""</f>
        <v/>
      </c>
      <c r="BQ35" s="5" t="str">
        <f t="array" ref="BQ35">INDEX(BO:BO,SMALL(IF(BO$1:BO$500&lt;&gt;"",ROW($1:$500),1000),ROW(BO35)))&amp;""</f>
        <v/>
      </c>
      <c r="BS35" s="7" t="s">
        <v>3992</v>
      </c>
      <c r="BT35" s="7" t="s">
        <v>3237</v>
      </c>
      <c r="BU35" s="7" t="s">
        <v>210</v>
      </c>
      <c r="BV35" s="8">
        <v>1</v>
      </c>
      <c r="BX35" s="7" t="str">
        <f t="shared" si="7"/>
        <v/>
      </c>
      <c r="BY35" s="7" t="str">
        <f>IF(AND(VLOOKUP(BU35,法术查询!$C$8:$E$15,3,FALSE)="启用",$B$1=BV35),BT35,"")</f>
        <v/>
      </c>
      <c r="BZ35" s="5" t="str">
        <f t="array" ref="BZ35">INDEX(BX:BX,SMALL(IF(BX$1:BX$500&lt;&gt;"",ROW($1:$500),1000),ROW(BX35)))&amp;""</f>
        <v/>
      </c>
      <c r="CA35" s="5" t="str">
        <f t="array" ref="CA35">INDEX(BY:BY,SMALL(IF(BY$1:BY$500&lt;&gt;"",ROW($1:$500),1000),ROW(BY35)))&amp;""</f>
        <v/>
      </c>
    </row>
    <row r="36" spans="1:79" x14ac:dyDescent="0.25">
      <c r="A36" s="7" t="s">
        <v>5346</v>
      </c>
      <c r="B36" s="7" t="s">
        <v>3190</v>
      </c>
      <c r="C36" s="7" t="s">
        <v>372</v>
      </c>
      <c r="D36" s="8">
        <v>0</v>
      </c>
      <c r="F36" s="7" t="str">
        <f t="shared" si="0"/>
        <v/>
      </c>
      <c r="G36" s="7" t="str">
        <f>IF(AND(VLOOKUP(C36,法术查询!$C$8:$E$15,3,FALSE)="启用",$B$1=D36),B36,"")</f>
        <v/>
      </c>
      <c r="H36" s="5" t="str">
        <f t="array" ref="H36">INDEX(F:F,SMALL(IF($F$1:$F$500&lt;&gt;"",ROW($1:$500),1000),ROW(F36)))&amp;""</f>
        <v/>
      </c>
      <c r="I36" s="5" t="str">
        <f t="array" ref="I36">INDEX(G:G,SMALL(IF($F$1:$F$500&lt;&gt;"",ROW($1:$500),1000),ROW(G36)))&amp;""</f>
        <v/>
      </c>
      <c r="K36" s="7" t="s">
        <v>5346</v>
      </c>
      <c r="L36" s="7" t="s">
        <v>3195</v>
      </c>
      <c r="M36" s="7" t="s">
        <v>3701</v>
      </c>
      <c r="N36" s="8">
        <v>0</v>
      </c>
      <c r="P36" s="7" t="str">
        <f t="shared" si="1"/>
        <v/>
      </c>
      <c r="Q36" s="7" t="str">
        <f>IF(AND(VLOOKUP(M36,法术查询!$C$8:$E$15,3,FALSE)="启用",$B$1=N36),L36,"")</f>
        <v/>
      </c>
      <c r="R36" s="5" t="str">
        <f t="array" ref="R36">INDEX(P:P,SMALL(IF(P$1:P$500&lt;&gt;"",ROW($1:$500),1000),ROW(P36)))&amp;""</f>
        <v/>
      </c>
      <c r="S36" s="5" t="str">
        <f t="array" ref="S36">INDEX(Q:Q,SMALL(IF(Q$1:Q$500&lt;&gt;"",ROW($1:$500),1000),ROW(Q36)))&amp;""</f>
        <v/>
      </c>
      <c r="U36" s="7" t="s">
        <v>3830</v>
      </c>
      <c r="V36" s="7" t="s">
        <v>3241</v>
      </c>
      <c r="W36" s="7" t="s">
        <v>3701</v>
      </c>
      <c r="X36" s="8">
        <v>1</v>
      </c>
      <c r="Z36" s="7" t="str">
        <f t="shared" si="2"/>
        <v/>
      </c>
      <c r="AA36" s="7" t="str">
        <f>IF(AND(VLOOKUP(W36,法术查询!$C$8:$E$15,3,FALSE)="启用",$B$1=X36),V36,"")</f>
        <v/>
      </c>
      <c r="AB36" s="5" t="str">
        <f t="array" ref="AB36">INDEX(Z:Z,SMALL(IF(Z$1:Z$500&lt;&gt;"",ROW($1:$500),1000),ROW(Z36)))&amp;""</f>
        <v/>
      </c>
      <c r="AC36" s="5" t="str">
        <f t="array" ref="AC36">INDEX(AA:AA,SMALL(IF(AA$1:AA$500&lt;&gt;"",ROW($1:$500),1000),ROW(AA36)))&amp;""</f>
        <v/>
      </c>
      <c r="AE36" s="7" t="s">
        <v>4257</v>
      </c>
      <c r="AF36" s="7" t="s">
        <v>3240</v>
      </c>
      <c r="AG36" s="7" t="s">
        <v>210</v>
      </c>
      <c r="AH36" s="8">
        <v>2</v>
      </c>
      <c r="AJ36" s="7" t="str">
        <f t="shared" si="3"/>
        <v/>
      </c>
      <c r="AK36" s="7" t="str">
        <f>IF(AND(VLOOKUP(AG36,法术查询!$C$8:$E$15,3,FALSE)="启用",$B$1=AH36),AF36,"")</f>
        <v/>
      </c>
      <c r="AL36" s="5" t="str">
        <f t="array" ref="AL36">INDEX(AJ:AJ,SMALL(IF(AJ$1:AJ$500&lt;&gt;"",ROW($1:$500),1000),ROW(AJ36)))&amp;""</f>
        <v/>
      </c>
      <c r="AM36" s="5" t="str">
        <f t="array" ref="AM36">INDEX(AK:AK,SMALL(IF(AK$1:AK$500&lt;&gt;"",ROW($1:$500),1000),ROW(AK36)))&amp;""</f>
        <v/>
      </c>
      <c r="AO36" s="7" t="s">
        <v>4627</v>
      </c>
      <c r="AP36" s="7" t="s">
        <v>3244</v>
      </c>
      <c r="AQ36" s="7" t="s">
        <v>210</v>
      </c>
      <c r="AR36" s="7">
        <v>4</v>
      </c>
      <c r="AT36" s="7" t="str">
        <f t="shared" si="4"/>
        <v/>
      </c>
      <c r="AU36" s="7" t="str">
        <f>IF(AND(VLOOKUP(AQ36,法术查询!$C$8:$E$15,3,FALSE)="启用",$B$1=AR36),AP36,"")</f>
        <v/>
      </c>
      <c r="AV36" s="5" t="str">
        <f t="array" ref="AV36">INDEX(AT:AT,SMALL(IF(AT$1:AT$500&lt;&gt;"",ROW($1:$500),1000),ROW(AT36)))&amp;""</f>
        <v/>
      </c>
      <c r="AW36" s="5" t="str">
        <f t="array" ref="AW36">INDEX(AU:AU,SMALL(IF(AU$1:AU$500&lt;&gt;"",ROW($1:$500),1000),ROW(AU36)))&amp;""</f>
        <v/>
      </c>
      <c r="AY36" s="7" t="s">
        <v>4399</v>
      </c>
      <c r="AZ36" s="7" t="s">
        <v>3243</v>
      </c>
      <c r="BA36" s="7" t="s">
        <v>210</v>
      </c>
      <c r="BB36" s="7">
        <v>3</v>
      </c>
      <c r="BD36" s="7" t="str">
        <f t="shared" si="5"/>
        <v/>
      </c>
      <c r="BE36" s="7" t="str">
        <f>IF(AND(VLOOKUP(BA36,法术查询!$C$8:$E$15,3,FALSE)="启用",$B$1=BB36),AZ36,"")</f>
        <v/>
      </c>
      <c r="BF36" s="5" t="str">
        <f t="array" ref="BF36">INDEX(BD:BD,SMALL(IF(BD$1:BD$500&lt;&gt;"",ROW($1:$500),1000),ROW(BD36)))&amp;""</f>
        <v/>
      </c>
      <c r="BG36" s="5" t="str">
        <f t="array" ref="BG36">INDEX(BE:BE,SMALL(IF(BE$1:BE$500&lt;&gt;"",ROW($1:$500),1000),ROW(BE36)))&amp;""</f>
        <v/>
      </c>
      <c r="BI36" s="7" t="s">
        <v>3989</v>
      </c>
      <c r="BJ36" s="7" t="s">
        <v>3234</v>
      </c>
      <c r="BK36" s="7" t="s">
        <v>210</v>
      </c>
      <c r="BL36" s="8">
        <v>1</v>
      </c>
      <c r="BN36" s="7" t="str">
        <f t="shared" si="6"/>
        <v/>
      </c>
      <c r="BO36" s="7" t="str">
        <f>IF(AND(VLOOKUP(BK36,法术查询!$C$8:$E$15,3,FALSE)="启用",$B$1=BL36),BJ36,"")</f>
        <v/>
      </c>
      <c r="BP36" s="5" t="str">
        <f t="array" ref="BP36">INDEX(BN:BN,SMALL(IF(BN$1:BN$500&lt;&gt;"",ROW($1:$500),1000),ROW(BN36)))&amp;""</f>
        <v/>
      </c>
      <c r="BQ36" s="5" t="str">
        <f t="array" ref="BQ36">INDEX(BO:BO,SMALL(IF(BO$1:BO$500&lt;&gt;"",ROW($1:$500),1000),ROW(BO36)))&amp;""</f>
        <v/>
      </c>
      <c r="BS36" s="7" t="s">
        <v>3995</v>
      </c>
      <c r="BT36" s="7" t="s">
        <v>3242</v>
      </c>
      <c r="BU36" s="7" t="s">
        <v>210</v>
      </c>
      <c r="BV36" s="8">
        <v>1</v>
      </c>
      <c r="BX36" s="7" t="str">
        <f t="shared" si="7"/>
        <v/>
      </c>
      <c r="BY36" s="7" t="str">
        <f>IF(AND(VLOOKUP(BU36,法术查询!$C$8:$E$15,3,FALSE)="启用",$B$1=BV36),BT36,"")</f>
        <v/>
      </c>
      <c r="BZ36" s="5" t="str">
        <f t="array" ref="BZ36">INDEX(BX:BX,SMALL(IF(BX$1:BX$500&lt;&gt;"",ROW($1:$500),1000),ROW(BX36)))&amp;""</f>
        <v/>
      </c>
      <c r="CA36" s="5" t="str">
        <f t="array" ref="CA36">INDEX(BY:BY,SMALL(IF(BY$1:BY$500&lt;&gt;"",ROW($1:$500),1000),ROW(BY36)))&amp;""</f>
        <v/>
      </c>
    </row>
    <row r="37" spans="1:79" x14ac:dyDescent="0.25">
      <c r="A37" s="7" t="s">
        <v>5346</v>
      </c>
      <c r="B37" s="7" t="s">
        <v>3195</v>
      </c>
      <c r="C37" s="7" t="s">
        <v>3701</v>
      </c>
      <c r="D37" s="8">
        <v>0</v>
      </c>
      <c r="F37" s="7" t="str">
        <f t="shared" si="0"/>
        <v/>
      </c>
      <c r="G37" s="7" t="str">
        <f>IF(AND(VLOOKUP(C37,法术查询!$C$8:$E$15,3,FALSE)="启用",$B$1=D37),B37,"")</f>
        <v/>
      </c>
      <c r="H37" s="5" t="str">
        <f t="array" ref="H37">INDEX(F:F,SMALL(IF($F$1:$F$500&lt;&gt;"",ROW($1:$500),1000),ROW(F37)))&amp;""</f>
        <v/>
      </c>
      <c r="I37" s="5" t="str">
        <f t="array" ref="I37">INDEX(G:G,SMALL(IF($F$1:$F$500&lt;&gt;"",ROW($1:$500),1000),ROW(G37)))&amp;""</f>
        <v/>
      </c>
      <c r="K37" s="7" t="s">
        <v>3799</v>
      </c>
      <c r="L37" s="7" t="s">
        <v>3246</v>
      </c>
      <c r="M37" s="7" t="s">
        <v>3701</v>
      </c>
      <c r="N37" s="8">
        <v>1</v>
      </c>
      <c r="P37" s="7" t="str">
        <f t="shared" si="1"/>
        <v/>
      </c>
      <c r="Q37" s="7" t="str">
        <f>IF(AND(VLOOKUP(M37,法术查询!$C$8:$E$15,3,FALSE)="启用",$B$1=N37),L37,"")</f>
        <v/>
      </c>
      <c r="R37" s="5" t="str">
        <f t="array" ref="R37">INDEX(P:P,SMALL(IF(P$1:P$500&lt;&gt;"",ROW($1:$500),1000),ROW(P37)))&amp;""</f>
        <v/>
      </c>
      <c r="S37" s="5" t="str">
        <f t="array" ref="S37">INDEX(Q:Q,SMALL(IF(Q$1:Q$500&lt;&gt;"",ROW($1:$500),1000),ROW(Q37)))&amp;""</f>
        <v/>
      </c>
      <c r="U37" s="7" t="s">
        <v>4129</v>
      </c>
      <c r="V37" s="7" t="s">
        <v>3247</v>
      </c>
      <c r="W37" s="7" t="s">
        <v>210</v>
      </c>
      <c r="X37" s="8">
        <v>2</v>
      </c>
      <c r="Z37" s="7" t="str">
        <f t="shared" si="2"/>
        <v/>
      </c>
      <c r="AA37" s="7" t="str">
        <f>IF(AND(VLOOKUP(W37,法术查询!$C$8:$E$15,3,FALSE)="启用",$B$1=X37),V37,"")</f>
        <v/>
      </c>
      <c r="AB37" s="5" t="str">
        <f t="array" ref="AB37">INDEX(Z:Z,SMALL(IF(Z$1:Z$500&lt;&gt;"",ROW($1:$500),1000),ROW(Z37)))&amp;""</f>
        <v/>
      </c>
      <c r="AC37" s="5" t="str">
        <f t="array" ref="AC37">INDEX(AA:AA,SMALL(IF(AA$1:AA$500&lt;&gt;"",ROW($1:$500),1000),ROW(AA37)))&amp;""</f>
        <v/>
      </c>
      <c r="AE37" s="7" t="s">
        <v>4263</v>
      </c>
      <c r="AF37" s="7" t="s">
        <v>3245</v>
      </c>
      <c r="AG37" s="7" t="s">
        <v>210</v>
      </c>
      <c r="AH37" s="8">
        <v>2</v>
      </c>
      <c r="AJ37" s="7" t="str">
        <f t="shared" si="3"/>
        <v/>
      </c>
      <c r="AK37" s="7" t="str">
        <f>IF(AND(VLOOKUP(AG37,法术查询!$C$8:$E$15,3,FALSE)="启用",$B$1=AH37),AF37,"")</f>
        <v/>
      </c>
      <c r="AL37" s="5" t="str">
        <f t="array" ref="AL37">INDEX(AJ:AJ,SMALL(IF(AJ$1:AJ$500&lt;&gt;"",ROW($1:$500),1000),ROW(AJ37)))&amp;""</f>
        <v/>
      </c>
      <c r="AM37" s="5" t="str">
        <f t="array" ref="AM37">INDEX(AK:AK,SMALL(IF(AK$1:AK$500&lt;&gt;"",ROW($1:$500),1000),ROW(AK37)))&amp;""</f>
        <v/>
      </c>
      <c r="AO37" s="7" t="s">
        <v>4645</v>
      </c>
      <c r="AP37" s="7" t="s">
        <v>3250</v>
      </c>
      <c r="AQ37" s="7" t="s">
        <v>210</v>
      </c>
      <c r="AR37" s="7">
        <v>4</v>
      </c>
      <c r="AT37" s="7" t="str">
        <f t="shared" si="4"/>
        <v/>
      </c>
      <c r="AU37" s="7" t="str">
        <f>IF(AND(VLOOKUP(AQ37,法术查询!$C$8:$E$15,3,FALSE)="启用",$B$1=AR37),AP37,"")</f>
        <v/>
      </c>
      <c r="AV37" s="5" t="str">
        <f t="array" ref="AV37">INDEX(AT:AT,SMALL(IF(AT$1:AT$500&lt;&gt;"",ROW($1:$500),1000),ROW(AT37)))&amp;""</f>
        <v/>
      </c>
      <c r="AW37" s="5" t="str">
        <f t="array" ref="AW37">INDEX(AU:AU,SMALL(IF(AU$1:AU$500&lt;&gt;"",ROW($1:$500),1000),ROW(AU37)))&amp;""</f>
        <v/>
      </c>
      <c r="AY37" s="7" t="s">
        <v>4438</v>
      </c>
      <c r="AZ37" s="7" t="s">
        <v>3249</v>
      </c>
      <c r="BA37" s="7" t="s">
        <v>210</v>
      </c>
      <c r="BB37" s="7">
        <v>3</v>
      </c>
      <c r="BD37" s="7" t="str">
        <f t="shared" si="5"/>
        <v/>
      </c>
      <c r="BE37" s="7" t="str">
        <f>IF(AND(VLOOKUP(BA37,法术查询!$C$8:$E$15,3,FALSE)="启用",$B$1=BB37),AZ37,"")</f>
        <v/>
      </c>
      <c r="BF37" s="5" t="str">
        <f t="array" ref="BF37">INDEX(BD:BD,SMALL(IF(BD$1:BD$500&lt;&gt;"",ROW($1:$500),1000),ROW(BD37)))&amp;""</f>
        <v/>
      </c>
      <c r="BG37" s="5" t="str">
        <f t="array" ref="BG37">INDEX(BE:BE,SMALL(IF(BE$1:BE$500&lt;&gt;"",ROW($1:$500),1000),ROW(BE37)))&amp;""</f>
        <v/>
      </c>
      <c r="BI37" s="7" t="s">
        <v>3992</v>
      </c>
      <c r="BJ37" s="7" t="s">
        <v>3237</v>
      </c>
      <c r="BK37" s="7" t="s">
        <v>210</v>
      </c>
      <c r="BL37" s="8">
        <v>1</v>
      </c>
      <c r="BN37" s="7" t="str">
        <f t="shared" si="6"/>
        <v/>
      </c>
      <c r="BO37" s="7" t="str">
        <f>IF(AND(VLOOKUP(BK37,法术查询!$C$8:$E$15,3,FALSE)="启用",$B$1=BL37),BJ37,"")</f>
        <v/>
      </c>
      <c r="BP37" s="5" t="str">
        <f t="array" ref="BP37">INDEX(BN:BN,SMALL(IF(BN$1:BN$500&lt;&gt;"",ROW($1:$500),1000),ROW(BN37)))&amp;""</f>
        <v/>
      </c>
      <c r="BQ37" s="5" t="str">
        <f t="array" ref="BQ37">INDEX(BO:BO,SMALL(IF(BO$1:BO$500&lt;&gt;"",ROW($1:$500),1000),ROW(BO37)))&amp;""</f>
        <v/>
      </c>
      <c r="BS37" s="7" t="s">
        <v>3998</v>
      </c>
      <c r="BT37" s="7" t="s">
        <v>3248</v>
      </c>
      <c r="BU37" s="7" t="s">
        <v>210</v>
      </c>
      <c r="BV37" s="8">
        <v>1</v>
      </c>
      <c r="BX37" s="7" t="str">
        <f t="shared" si="7"/>
        <v/>
      </c>
      <c r="BY37" s="7" t="str">
        <f>IF(AND(VLOOKUP(BU37,法术查询!$C$8:$E$15,3,FALSE)="启用",$B$1=BV37),BT37,"")</f>
        <v/>
      </c>
      <c r="BZ37" s="5" t="str">
        <f t="array" ref="BZ37">INDEX(BX:BX,SMALL(IF(BX$1:BX$500&lt;&gt;"",ROW($1:$500),1000),ROW(BX37)))&amp;""</f>
        <v/>
      </c>
      <c r="CA37" s="5" t="str">
        <f t="array" ref="CA37">INDEX(BY:BY,SMALL(IF(BY$1:BY$500&lt;&gt;"",ROW($1:$500),1000),ROW(BY37)))&amp;""</f>
        <v/>
      </c>
    </row>
    <row r="38" spans="1:79" x14ac:dyDescent="0.25">
      <c r="A38" s="7" t="s">
        <v>3852</v>
      </c>
      <c r="B38" s="7" t="s">
        <v>3104</v>
      </c>
      <c r="C38" s="7" t="s">
        <v>210</v>
      </c>
      <c r="D38" s="8">
        <v>1</v>
      </c>
      <c r="F38" s="7" t="str">
        <f t="shared" si="0"/>
        <v/>
      </c>
      <c r="G38" s="7" t="str">
        <f>IF(AND(VLOOKUP(C38,法术查询!$C$8:$E$15,3,FALSE)="启用",$B$1=D38),B38,"")</f>
        <v/>
      </c>
      <c r="H38" s="5" t="str">
        <f t="array" ref="H38">INDEX(F:F,SMALL(IF($F$1:$F$500&lt;&gt;"",ROW($1:$500),1000),ROW(F38)))&amp;""</f>
        <v/>
      </c>
      <c r="I38" s="5" t="str">
        <f t="array" ref="I38">INDEX(G:G,SMALL(IF($F$1:$F$500&lt;&gt;"",ROW($1:$500),1000),ROW(G38)))&amp;""</f>
        <v/>
      </c>
      <c r="K38" s="7" t="s">
        <v>3807</v>
      </c>
      <c r="L38" s="7" t="s">
        <v>3251</v>
      </c>
      <c r="M38" s="7" t="s">
        <v>372</v>
      </c>
      <c r="N38" s="8">
        <v>1</v>
      </c>
      <c r="P38" s="7" t="str">
        <f t="shared" si="1"/>
        <v/>
      </c>
      <c r="Q38" s="7" t="str">
        <f>IF(AND(VLOOKUP(M38,法术查询!$C$8:$E$15,3,FALSE)="启用",$B$1=N38),L38,"")</f>
        <v/>
      </c>
      <c r="R38" s="5" t="str">
        <f t="array" ref="R38">INDEX(P:P,SMALL(IF(P$1:P$500&lt;&gt;"",ROW($1:$500),1000),ROW(P38)))&amp;""</f>
        <v/>
      </c>
      <c r="S38" s="5" t="str">
        <f t="array" ref="S38">INDEX(Q:Q,SMALL(IF(Q$1:Q$500&lt;&gt;"",ROW($1:$500),1000),ROW(Q38)))&amp;""</f>
        <v/>
      </c>
      <c r="U38" s="7" t="s">
        <v>4086</v>
      </c>
      <c r="V38" s="7" t="s">
        <v>3252</v>
      </c>
      <c r="W38" s="7" t="s">
        <v>3701</v>
      </c>
      <c r="X38" s="8">
        <v>2</v>
      </c>
      <c r="Z38" s="7" t="str">
        <f t="shared" si="2"/>
        <v/>
      </c>
      <c r="AA38" s="7" t="str">
        <f>IF(AND(VLOOKUP(W38,法术查询!$C$8:$E$15,3,FALSE)="启用",$B$1=X38),V38,"")</f>
        <v/>
      </c>
      <c r="AB38" s="5" t="str">
        <f t="array" ref="AB38">INDEX(Z:Z,SMALL(IF(Z$1:Z$500&lt;&gt;"",ROW($1:$500),1000),ROW(Z38)))&amp;""</f>
        <v/>
      </c>
      <c r="AC38" s="5" t="str">
        <f t="array" ref="AC38">INDEX(AA:AA,SMALL(IF(AA$1:AA$500&lt;&gt;"",ROW($1:$500),1000),ROW(AA38)))&amp;""</f>
        <v/>
      </c>
      <c r="AE38" s="7" t="s">
        <v>4269</v>
      </c>
      <c r="AF38" s="7" t="s">
        <v>3213</v>
      </c>
      <c r="AG38" s="7" t="s">
        <v>210</v>
      </c>
      <c r="AH38" s="8">
        <v>2</v>
      </c>
      <c r="AJ38" s="7" t="str">
        <f t="shared" si="3"/>
        <v/>
      </c>
      <c r="AK38" s="7" t="str">
        <f>IF(AND(VLOOKUP(AG38,法术查询!$C$8:$E$15,3,FALSE)="启用",$B$1=AH38),AF38,"")</f>
        <v/>
      </c>
      <c r="AL38" s="5" t="str">
        <f t="array" ref="AL38">INDEX(AJ:AJ,SMALL(IF(AJ$1:AJ$500&lt;&gt;"",ROW($1:$500),1000),ROW(AJ38)))&amp;""</f>
        <v/>
      </c>
      <c r="AM38" s="5" t="str">
        <f t="array" ref="AM38">INDEX(AK:AK,SMALL(IF(AK$1:AK$500&lt;&gt;"",ROW($1:$500),1000),ROW(AK38)))&amp;""</f>
        <v/>
      </c>
      <c r="AO38" s="7" t="s">
        <v>4647</v>
      </c>
      <c r="AP38" s="7" t="s">
        <v>3255</v>
      </c>
      <c r="AQ38" s="7" t="s">
        <v>210</v>
      </c>
      <c r="AR38" s="7">
        <v>4</v>
      </c>
      <c r="AT38" s="7" t="str">
        <f t="shared" si="4"/>
        <v/>
      </c>
      <c r="AU38" s="7" t="str">
        <f>IF(AND(VLOOKUP(AQ38,法术查询!$C$8:$E$15,3,FALSE)="启用",$B$1=AR38),AP38,"")</f>
        <v/>
      </c>
      <c r="AV38" s="5" t="str">
        <f t="array" ref="AV38">INDEX(AT:AT,SMALL(IF(AT$1:AT$500&lt;&gt;"",ROW($1:$500),1000),ROW(AT38)))&amp;""</f>
        <v/>
      </c>
      <c r="AW38" s="5" t="str">
        <f t="array" ref="AW38">INDEX(AU:AU,SMALL(IF(AU$1:AU$500&lt;&gt;"",ROW($1:$500),1000),ROW(AU38)))&amp;""</f>
        <v/>
      </c>
      <c r="AY38" s="7" t="s">
        <v>4503</v>
      </c>
      <c r="AZ38" s="7" t="s">
        <v>3254</v>
      </c>
      <c r="BA38" s="7" t="s">
        <v>210</v>
      </c>
      <c r="BB38" s="7">
        <v>3</v>
      </c>
      <c r="BD38" s="7" t="str">
        <f t="shared" si="5"/>
        <v/>
      </c>
      <c r="BE38" s="7" t="str">
        <f>IF(AND(VLOOKUP(BA38,法术查询!$C$8:$E$15,3,FALSE)="启用",$B$1=BB38),AZ38,"")</f>
        <v/>
      </c>
      <c r="BF38" s="5" t="str">
        <f t="array" ref="BF38">INDEX(BD:BD,SMALL(IF(BD$1:BD$500&lt;&gt;"",ROW($1:$500),1000),ROW(BD38)))&amp;""</f>
        <v/>
      </c>
      <c r="BG38" s="5" t="str">
        <f t="array" ref="BG38">INDEX(BE:BE,SMALL(IF(BE$1:BE$500&lt;&gt;"",ROW($1:$500),1000),ROW(BE38)))&amp;""</f>
        <v/>
      </c>
      <c r="BI38" s="7" t="s">
        <v>3995</v>
      </c>
      <c r="BJ38" s="7" t="s">
        <v>3242</v>
      </c>
      <c r="BK38" s="7" t="s">
        <v>210</v>
      </c>
      <c r="BL38" s="8">
        <v>1</v>
      </c>
      <c r="BN38" s="7" t="str">
        <f t="shared" si="6"/>
        <v/>
      </c>
      <c r="BO38" s="7" t="str">
        <f>IF(AND(VLOOKUP(BK38,法术查询!$C$8:$E$15,3,FALSE)="启用",$B$1=BL38),BJ38,"")</f>
        <v/>
      </c>
      <c r="BP38" s="5" t="str">
        <f t="array" ref="BP38">INDEX(BN:BN,SMALL(IF(BN$1:BN$500&lt;&gt;"",ROW($1:$500),1000),ROW(BN38)))&amp;""</f>
        <v/>
      </c>
      <c r="BQ38" s="5" t="str">
        <f t="array" ref="BQ38">INDEX(BO:BO,SMALL(IF(BO$1:BO$500&lt;&gt;"",ROW($1:$500),1000),ROW(BO38)))&amp;""</f>
        <v/>
      </c>
      <c r="BS38" s="7" t="s">
        <v>4107</v>
      </c>
      <c r="BT38" s="7" t="s">
        <v>3253</v>
      </c>
      <c r="BU38" s="7" t="s">
        <v>372</v>
      </c>
      <c r="BV38" s="8">
        <v>2</v>
      </c>
      <c r="BX38" s="7" t="str">
        <f t="shared" si="7"/>
        <v/>
      </c>
      <c r="BY38" s="7" t="str">
        <f>IF(AND(VLOOKUP(BU38,法术查询!$C$8:$E$15,3,FALSE)="启用",$B$1=BV38),BT38,"")</f>
        <v/>
      </c>
      <c r="BZ38" s="5" t="str">
        <f t="array" ref="BZ38">INDEX(BX:BX,SMALL(IF(BX$1:BX$500&lt;&gt;"",ROW($1:$500),1000),ROW(BX38)))&amp;""</f>
        <v/>
      </c>
      <c r="CA38" s="5" t="str">
        <f t="array" ref="CA38">INDEX(BY:BY,SMALL(IF(BY$1:BY$500&lt;&gt;"",ROW($1:$500),1000),ROW(BY38)))&amp;""</f>
        <v/>
      </c>
    </row>
    <row r="39" spans="1:79" x14ac:dyDescent="0.25">
      <c r="A39" s="7" t="s">
        <v>3799</v>
      </c>
      <c r="B39" s="7" t="s">
        <v>3246</v>
      </c>
      <c r="C39" s="7" t="s">
        <v>3701</v>
      </c>
      <c r="D39" s="8">
        <v>1</v>
      </c>
      <c r="F39" s="7" t="str">
        <f t="shared" si="0"/>
        <v/>
      </c>
      <c r="G39" s="7" t="str">
        <f>IF(AND(VLOOKUP(C39,法术查询!$C$8:$E$15,3,FALSE)="启用",$B$1=D39),B39,"")</f>
        <v/>
      </c>
      <c r="H39" s="5" t="str">
        <f t="array" ref="H39">INDEX(F:F,SMALL(IF($F$1:$F$500&lt;&gt;"",ROW($1:$500),1000),ROW(F39)))&amp;""</f>
        <v/>
      </c>
      <c r="I39" s="5" t="str">
        <f t="array" ref="I39">INDEX(G:G,SMALL(IF($F$1:$F$500&lt;&gt;"",ROW($1:$500),1000),ROW(G39)))&amp;""</f>
        <v/>
      </c>
      <c r="K39" s="7" t="s">
        <v>3807</v>
      </c>
      <c r="L39" s="7" t="s">
        <v>3256</v>
      </c>
      <c r="M39" s="7" t="s">
        <v>3701</v>
      </c>
      <c r="N39" s="8">
        <v>1</v>
      </c>
      <c r="P39" s="7" t="str">
        <f t="shared" si="1"/>
        <v/>
      </c>
      <c r="Q39" s="7" t="str">
        <f>IF(AND(VLOOKUP(M39,法术查询!$C$8:$E$15,3,FALSE)="启用",$B$1=N39),L39,"")</f>
        <v/>
      </c>
      <c r="R39" s="5" t="str">
        <f t="array" ref="R39">INDEX(P:P,SMALL(IF(P$1:P$500&lt;&gt;"",ROW($1:$500),1000),ROW(P39)))&amp;""</f>
        <v/>
      </c>
      <c r="S39" s="5" t="str">
        <f t="array" ref="S39">INDEX(Q:Q,SMALL(IF(Q$1:Q$500&lt;&gt;"",ROW($1:$500),1000),ROW(Q39)))&amp;""</f>
        <v/>
      </c>
      <c r="U39" s="7" t="s">
        <v>4090</v>
      </c>
      <c r="V39" s="7" t="s">
        <v>3257</v>
      </c>
      <c r="W39" s="7" t="s">
        <v>3701</v>
      </c>
      <c r="X39" s="8">
        <v>2</v>
      </c>
      <c r="Z39" s="7" t="str">
        <f t="shared" si="2"/>
        <v/>
      </c>
      <c r="AA39" s="7" t="str">
        <f>IF(AND(VLOOKUP(W39,法术查询!$C$8:$E$15,3,FALSE)="启用",$B$1=X39),V39,"")</f>
        <v/>
      </c>
      <c r="AB39" s="5" t="str">
        <f t="array" ref="AB39">INDEX(Z:Z,SMALL(IF(Z$1:Z$500&lt;&gt;"",ROW($1:$500),1000),ROW(Z39)))&amp;""</f>
        <v/>
      </c>
      <c r="AC39" s="5" t="str">
        <f t="array" ref="AC39">INDEX(AA:AA,SMALL(IF(AA$1:AA$500&lt;&gt;"",ROW($1:$500),1000),ROW(AA39)))&amp;""</f>
        <v/>
      </c>
      <c r="AE39" s="7" t="s">
        <v>4272</v>
      </c>
      <c r="AF39" s="7" t="s">
        <v>3205</v>
      </c>
      <c r="AG39" s="7" t="s">
        <v>210</v>
      </c>
      <c r="AH39" s="8">
        <v>2</v>
      </c>
      <c r="AJ39" s="7" t="str">
        <f t="shared" si="3"/>
        <v/>
      </c>
      <c r="AK39" s="7" t="str">
        <f>IF(AND(VLOOKUP(AG39,法术查询!$C$8:$E$15,3,FALSE)="启用",$B$1=AH39),AF39,"")</f>
        <v/>
      </c>
      <c r="AL39" s="5" t="str">
        <f t="array" ref="AL39">INDEX(AJ:AJ,SMALL(IF(AJ$1:AJ$500&lt;&gt;"",ROW($1:$500),1000),ROW(AJ39)))&amp;""</f>
        <v/>
      </c>
      <c r="AM39" s="5" t="str">
        <f t="array" ref="AM39">INDEX(AK:AK,SMALL(IF(AK$1:AK$500&lt;&gt;"",ROW($1:$500),1000),ROW(AK39)))&amp;""</f>
        <v/>
      </c>
      <c r="AO39" s="7" t="s">
        <v>4603</v>
      </c>
      <c r="AP39" s="7" t="s">
        <v>3260</v>
      </c>
      <c r="AQ39" s="7" t="s">
        <v>3701</v>
      </c>
      <c r="AR39" s="7">
        <v>4</v>
      </c>
      <c r="AT39" s="7" t="str">
        <f t="shared" si="4"/>
        <v/>
      </c>
      <c r="AU39" s="7" t="str">
        <f>IF(AND(VLOOKUP(AQ39,法术查询!$C$8:$E$15,3,FALSE)="启用",$B$1=AR39),AP39,"")</f>
        <v/>
      </c>
      <c r="AV39" s="5" t="str">
        <f t="array" ref="AV39">INDEX(AT:AT,SMALL(IF(AT$1:AT$500&lt;&gt;"",ROW($1:$500),1000),ROW(AT39)))&amp;""</f>
        <v/>
      </c>
      <c r="AW39" s="5" t="str">
        <f t="array" ref="AW39">INDEX(AU:AU,SMALL(IF(AU$1:AU$500&lt;&gt;"",ROW($1:$500),1000),ROW(AU39)))&amp;""</f>
        <v/>
      </c>
      <c r="AY39" s="7" t="s">
        <v>4506</v>
      </c>
      <c r="AZ39" s="7" t="s">
        <v>3259</v>
      </c>
      <c r="BA39" s="7" t="s">
        <v>210</v>
      </c>
      <c r="BB39" s="7">
        <v>3</v>
      </c>
      <c r="BD39" s="7" t="str">
        <f t="shared" si="5"/>
        <v/>
      </c>
      <c r="BE39" s="7" t="str">
        <f>IF(AND(VLOOKUP(BA39,法术查询!$C$8:$E$15,3,FALSE)="启用",$B$1=BB39),AZ39,"")</f>
        <v/>
      </c>
      <c r="BF39" s="5" t="str">
        <f t="array" ref="BF39">INDEX(BD:BD,SMALL(IF(BD$1:BD$500&lt;&gt;"",ROW($1:$500),1000),ROW(BD39)))&amp;""</f>
        <v/>
      </c>
      <c r="BG39" s="5" t="str">
        <f t="array" ref="BG39">INDEX(BE:BE,SMALL(IF(BE$1:BE$500&lt;&gt;"",ROW($1:$500),1000),ROW(BE39)))&amp;""</f>
        <v/>
      </c>
      <c r="BI39" s="7" t="s">
        <v>4027</v>
      </c>
      <c r="BJ39" s="7" t="s">
        <v>3152</v>
      </c>
      <c r="BK39" s="7" t="s">
        <v>210</v>
      </c>
      <c r="BL39" s="8">
        <v>1</v>
      </c>
      <c r="BN39" s="7" t="str">
        <f t="shared" si="6"/>
        <v/>
      </c>
      <c r="BO39" s="7" t="str">
        <f>IF(AND(VLOOKUP(BK39,法术查询!$C$8:$E$15,3,FALSE)="启用",$B$1=BL39),BJ39,"")</f>
        <v/>
      </c>
      <c r="BP39" s="5" t="str">
        <f t="array" ref="BP39">INDEX(BN:BN,SMALL(IF(BN$1:BN$500&lt;&gt;"",ROW($1:$500),1000),ROW(BN39)))&amp;""</f>
        <v/>
      </c>
      <c r="BQ39" s="5" t="str">
        <f t="array" ref="BQ39">INDEX(BO:BO,SMALL(IF(BO$1:BO$500&lt;&gt;"",ROW($1:$500),1000),ROW(BO39)))&amp;""</f>
        <v/>
      </c>
      <c r="BS39" s="7" t="s">
        <v>4107</v>
      </c>
      <c r="BT39" s="7" t="s">
        <v>3258</v>
      </c>
      <c r="BU39" s="7" t="s">
        <v>3701</v>
      </c>
      <c r="BV39" s="8">
        <v>2</v>
      </c>
      <c r="BX39" s="7" t="str">
        <f t="shared" si="7"/>
        <v/>
      </c>
      <c r="BY39" s="7" t="str">
        <f>IF(AND(VLOOKUP(BU39,法术查询!$C$8:$E$15,3,FALSE)="启用",$B$1=BV39),BT39,"")</f>
        <v/>
      </c>
      <c r="BZ39" s="5" t="str">
        <f t="array" ref="BZ39">INDEX(BX:BX,SMALL(IF(BX$1:BX$500&lt;&gt;"",ROW($1:$500),1000),ROW(BX39)))&amp;""</f>
        <v/>
      </c>
      <c r="CA39" s="5" t="str">
        <f t="array" ref="CA39">INDEX(BY:BY,SMALL(IF(BY$1:BY$500&lt;&gt;"",ROW($1:$500),1000),ROW(BY39)))&amp;""</f>
        <v/>
      </c>
    </row>
    <row r="40" spans="1:79" x14ac:dyDescent="0.25">
      <c r="A40" s="7" t="s">
        <v>3807</v>
      </c>
      <c r="B40" s="7" t="s">
        <v>3251</v>
      </c>
      <c r="C40" s="7" t="s">
        <v>372</v>
      </c>
      <c r="D40" s="8">
        <v>1</v>
      </c>
      <c r="F40" s="7" t="str">
        <f t="shared" si="0"/>
        <v/>
      </c>
      <c r="G40" s="7" t="str">
        <f>IF(AND(VLOOKUP(C40,法术查询!$C$8:$E$15,3,FALSE)="启用",$B$1=D40),B40,"")</f>
        <v/>
      </c>
      <c r="H40" s="5" t="str">
        <f t="array" ref="H40">INDEX(F:F,SMALL(IF($F$1:$F$500&lt;&gt;"",ROW($1:$500),1000),ROW(F40)))&amp;""</f>
        <v/>
      </c>
      <c r="I40" s="5" t="str">
        <f t="array" ref="I40">INDEX(G:G,SMALL(IF($F$1:$F$500&lt;&gt;"",ROW($1:$500),1000),ROW(G40)))&amp;""</f>
        <v/>
      </c>
      <c r="K40" s="7" t="s">
        <v>3879</v>
      </c>
      <c r="L40" s="7" t="s">
        <v>3218</v>
      </c>
      <c r="M40" s="7" t="s">
        <v>210</v>
      </c>
      <c r="N40" s="8">
        <v>1</v>
      </c>
      <c r="P40" s="7" t="str">
        <f t="shared" si="1"/>
        <v/>
      </c>
      <c r="Q40" s="7" t="str">
        <f>IF(AND(VLOOKUP(M40,法术查询!$C$8:$E$15,3,FALSE)="启用",$B$1=N40),L40,"")</f>
        <v/>
      </c>
      <c r="R40" s="5" t="str">
        <f t="array" ref="R40">INDEX(P:P,SMALL(IF(P$1:P$500&lt;&gt;"",ROW($1:$500),1000),ROW(P40)))&amp;""</f>
        <v/>
      </c>
      <c r="S40" s="5" t="str">
        <f t="array" ref="S40">INDEX(Q:Q,SMALL(IF(Q$1:Q$500&lt;&gt;"",ROW($1:$500),1000),ROW(Q40)))&amp;""</f>
        <v/>
      </c>
      <c r="U40" s="7" t="s">
        <v>4135</v>
      </c>
      <c r="V40" s="7" t="s">
        <v>3262</v>
      </c>
      <c r="W40" s="7" t="s">
        <v>210</v>
      </c>
      <c r="X40" s="8">
        <v>2</v>
      </c>
      <c r="Z40" s="7" t="str">
        <f t="shared" si="2"/>
        <v/>
      </c>
      <c r="AA40" s="7" t="str">
        <f>IF(AND(VLOOKUP(W40,法术查询!$C$8:$E$15,3,FALSE)="启用",$B$1=X40),V40,"")</f>
        <v/>
      </c>
      <c r="AB40" s="5" t="str">
        <f t="array" ref="AB40">INDEX(Z:Z,SMALL(IF(Z$1:Z$500&lt;&gt;"",ROW($1:$500),1000),ROW(Z40)))&amp;""</f>
        <v/>
      </c>
      <c r="AC40" s="5" t="str">
        <f t="array" ref="AC40">INDEX(AA:AA,SMALL(IF(AA$1:AA$500&lt;&gt;"",ROW($1:$500),1000),ROW(AA40)))&amp;""</f>
        <v/>
      </c>
      <c r="AE40" s="7" t="s">
        <v>4274</v>
      </c>
      <c r="AF40" s="7" t="s">
        <v>3261</v>
      </c>
      <c r="AG40" s="7" t="s">
        <v>210</v>
      </c>
      <c r="AH40" s="8">
        <v>2</v>
      </c>
      <c r="AJ40" s="7" t="str">
        <f t="shared" si="3"/>
        <v/>
      </c>
      <c r="AK40" s="7" t="str">
        <f>IF(AND(VLOOKUP(AG40,法术查询!$C$8:$E$15,3,FALSE)="启用",$B$1=AH40),AF40,"")</f>
        <v/>
      </c>
      <c r="AL40" s="5" t="str">
        <f t="array" ref="AL40">INDEX(AJ:AJ,SMALL(IF(AJ$1:AJ$500&lt;&gt;"",ROW($1:$500),1000),ROW(AJ40)))&amp;""</f>
        <v/>
      </c>
      <c r="AM40" s="5" t="str">
        <f t="array" ref="AM40">INDEX(AK:AK,SMALL(IF(AK$1:AK$500&lt;&gt;"",ROW($1:$500),1000),ROW(AK40)))&amp;""</f>
        <v/>
      </c>
      <c r="AO40" s="7" t="s">
        <v>4649</v>
      </c>
      <c r="AP40" s="7" t="s">
        <v>3265</v>
      </c>
      <c r="AQ40" s="7" t="s">
        <v>210</v>
      </c>
      <c r="AR40" s="7">
        <v>4</v>
      </c>
      <c r="AT40" s="7" t="str">
        <f t="shared" si="4"/>
        <v/>
      </c>
      <c r="AU40" s="7" t="str">
        <f>IF(AND(VLOOKUP(AQ40,法术查询!$C$8:$E$15,3,FALSE)="启用",$B$1=AR40),AP40,"")</f>
        <v/>
      </c>
      <c r="AV40" s="5" t="str">
        <f t="array" ref="AV40">INDEX(AT:AT,SMALL(IF(AT$1:AT$500&lt;&gt;"",ROW($1:$500),1000),ROW(AT40)))&amp;""</f>
        <v/>
      </c>
      <c r="AW40" s="5" t="str">
        <f t="array" ref="AW40">INDEX(AU:AU,SMALL(IF(AU$1:AU$500&lt;&gt;"",ROW($1:$500),1000),ROW(AU40)))&amp;""</f>
        <v/>
      </c>
      <c r="AY40" s="7" t="s">
        <v>4535</v>
      </c>
      <c r="AZ40" s="7" t="s">
        <v>3264</v>
      </c>
      <c r="BA40" s="7" t="s">
        <v>210</v>
      </c>
      <c r="BB40" s="7">
        <v>3</v>
      </c>
      <c r="BD40" s="7" t="str">
        <f t="shared" si="5"/>
        <v/>
      </c>
      <c r="BE40" s="7" t="str">
        <f>IF(AND(VLOOKUP(BA40,法术查询!$C$8:$E$15,3,FALSE)="启用",$B$1=BB40),AZ40,"")</f>
        <v/>
      </c>
      <c r="BF40" s="5" t="str">
        <f t="array" ref="BF40">INDEX(BD:BD,SMALL(IF(BD$1:BD$500&lt;&gt;"",ROW($1:$500),1000),ROW(BD40)))&amp;""</f>
        <v/>
      </c>
      <c r="BG40" s="5" t="str">
        <f t="array" ref="BG40">INDEX(BE:BE,SMALL(IF(BE$1:BE$500&lt;&gt;"",ROW($1:$500),1000),ROW(BE40)))&amp;""</f>
        <v/>
      </c>
      <c r="BI40" s="7" t="s">
        <v>4032</v>
      </c>
      <c r="BJ40" s="7" t="s">
        <v>3174</v>
      </c>
      <c r="BK40" s="7" t="s">
        <v>210</v>
      </c>
      <c r="BL40" s="8">
        <v>1</v>
      </c>
      <c r="BN40" s="7" t="str">
        <f t="shared" si="6"/>
        <v/>
      </c>
      <c r="BO40" s="7" t="str">
        <f>IF(AND(VLOOKUP(BK40,法术查询!$C$8:$E$15,3,FALSE)="启用",$B$1=BL40),BJ40,"")</f>
        <v/>
      </c>
      <c r="BP40" s="5" t="str">
        <f t="array" ref="BP40">INDEX(BN:BN,SMALL(IF(BN$1:BN$500&lt;&gt;"",ROW($1:$500),1000),ROW(BN40)))&amp;""</f>
        <v/>
      </c>
      <c r="BQ40" s="5" t="str">
        <f t="array" ref="BQ40">INDEX(BO:BO,SMALL(IF(BO$1:BO$500&lt;&gt;"",ROW($1:$500),1000),ROW(BO40)))&amp;""</f>
        <v/>
      </c>
      <c r="BS40" s="7" t="s">
        <v>4109</v>
      </c>
      <c r="BT40" s="7" t="s">
        <v>3263</v>
      </c>
      <c r="BU40" s="7" t="s">
        <v>3701</v>
      </c>
      <c r="BV40" s="8">
        <v>2</v>
      </c>
      <c r="BX40" s="7" t="str">
        <f t="shared" si="7"/>
        <v/>
      </c>
      <c r="BY40" s="7" t="str">
        <f>IF(AND(VLOOKUP(BU40,法术查询!$C$8:$E$15,3,FALSE)="启用",$B$1=BV40),BT40,"")</f>
        <v/>
      </c>
      <c r="BZ40" s="5" t="str">
        <f t="array" ref="BZ40">INDEX(BX:BX,SMALL(IF(BX$1:BX$500&lt;&gt;"",ROW($1:$500),1000),ROW(BX40)))&amp;""</f>
        <v/>
      </c>
      <c r="CA40" s="5" t="str">
        <f t="array" ref="CA40">INDEX(BY:BY,SMALL(IF(BY$1:BY$500&lt;&gt;"",ROW($1:$500),1000),ROW(BY40)))&amp;""</f>
        <v/>
      </c>
    </row>
    <row r="41" spans="1:79" x14ac:dyDescent="0.25">
      <c r="A41" s="7" t="s">
        <v>3807</v>
      </c>
      <c r="B41" s="7" t="s">
        <v>3256</v>
      </c>
      <c r="C41" s="7" t="s">
        <v>3701</v>
      </c>
      <c r="D41" s="8">
        <v>1</v>
      </c>
      <c r="F41" s="7" t="str">
        <f t="shared" si="0"/>
        <v/>
      </c>
      <c r="G41" s="7" t="str">
        <f>IF(AND(VLOOKUP(C41,法术查询!$C$8:$E$15,3,FALSE)="启用",$B$1=D41),B41,"")</f>
        <v/>
      </c>
      <c r="H41" s="5" t="str">
        <f t="array" ref="H41">INDEX(F:F,SMALL(IF($F$1:$F$500&lt;&gt;"",ROW($1:$500),1000),ROW(F41)))&amp;""</f>
        <v/>
      </c>
      <c r="I41" s="5" t="str">
        <f t="array" ref="I41">INDEX(G:G,SMALL(IF($F$1:$F$500&lt;&gt;"",ROW($1:$500),1000),ROW(G41)))&amp;""</f>
        <v/>
      </c>
      <c r="K41" s="7" t="s">
        <v>3882</v>
      </c>
      <c r="L41" s="7" t="s">
        <v>3223</v>
      </c>
      <c r="M41" s="7" t="s">
        <v>210</v>
      </c>
      <c r="N41" s="8">
        <v>1</v>
      </c>
      <c r="P41" s="7" t="str">
        <f t="shared" si="1"/>
        <v/>
      </c>
      <c r="Q41" s="7" t="str">
        <f>IF(AND(VLOOKUP(M41,法术查询!$C$8:$E$15,3,FALSE)="启用",$B$1=N41),L41,"")</f>
        <v/>
      </c>
      <c r="R41" s="5" t="str">
        <f t="array" ref="R41">INDEX(P:P,SMALL(IF(P$1:P$500&lt;&gt;"",ROW($1:$500),1000),ROW(P41)))&amp;""</f>
        <v/>
      </c>
      <c r="S41" s="5" t="str">
        <f t="array" ref="S41">INDEX(Q:Q,SMALL(IF(Q$1:Q$500&lt;&gt;"",ROW($1:$500),1000),ROW(Q41)))&amp;""</f>
        <v/>
      </c>
      <c r="U41" s="7" t="s">
        <v>4139</v>
      </c>
      <c r="V41" s="7" t="s">
        <v>3267</v>
      </c>
      <c r="W41" s="7" t="s">
        <v>210</v>
      </c>
      <c r="X41" s="8">
        <v>2</v>
      </c>
      <c r="Z41" s="7" t="str">
        <f t="shared" si="2"/>
        <v/>
      </c>
      <c r="AA41" s="7" t="str">
        <f>IF(AND(VLOOKUP(W41,法术查询!$C$8:$E$15,3,FALSE)="启用",$B$1=X41),V41,"")</f>
        <v/>
      </c>
      <c r="AB41" s="5" t="str">
        <f t="array" ref="AB41">INDEX(Z:Z,SMALL(IF(Z$1:Z$500&lt;&gt;"",ROW($1:$500),1000),ROW(Z41)))&amp;""</f>
        <v/>
      </c>
      <c r="AC41" s="5" t="str">
        <f t="array" ref="AC41">INDEX(AA:AA,SMALL(IF(AA$1:AA$500&lt;&gt;"",ROW($1:$500),1000),ROW(AA41)))&amp;""</f>
        <v/>
      </c>
      <c r="AE41" s="7" t="s">
        <v>4278</v>
      </c>
      <c r="AF41" s="7" t="s">
        <v>3266</v>
      </c>
      <c r="AG41" s="7" t="s">
        <v>210</v>
      </c>
      <c r="AH41" s="8">
        <v>2</v>
      </c>
      <c r="AJ41" s="7" t="str">
        <f t="shared" si="3"/>
        <v/>
      </c>
      <c r="AK41" s="7" t="str">
        <f>IF(AND(VLOOKUP(AG41,法术查询!$C$8:$E$15,3,FALSE)="启用",$B$1=AH41),AF41,"")</f>
        <v/>
      </c>
      <c r="AL41" s="5" t="str">
        <f t="array" ref="AL41">INDEX(AJ:AJ,SMALL(IF(AJ$1:AJ$500&lt;&gt;"",ROW($1:$500),1000),ROW(AJ41)))&amp;""</f>
        <v/>
      </c>
      <c r="AM41" s="5" t="str">
        <f t="array" ref="AM41">INDEX(AK:AK,SMALL(IF(AK$1:AK$500&lt;&gt;"",ROW($1:$500),1000),ROW(AK41)))&amp;""</f>
        <v/>
      </c>
      <c r="AO41" s="7" t="s">
        <v>4651</v>
      </c>
      <c r="AP41" s="7" t="s">
        <v>3270</v>
      </c>
      <c r="AQ41" s="7" t="s">
        <v>210</v>
      </c>
      <c r="AR41" s="7">
        <v>4</v>
      </c>
      <c r="AT41" s="7" t="str">
        <f t="shared" si="4"/>
        <v/>
      </c>
      <c r="AU41" s="7" t="str">
        <f>IF(AND(VLOOKUP(AQ41,法术查询!$C$8:$E$15,3,FALSE)="启用",$B$1=AR41),AP41,"")</f>
        <v/>
      </c>
      <c r="AV41" s="5" t="str">
        <f t="array" ref="AV41">INDEX(AT:AT,SMALL(IF(AT$1:AT$500&lt;&gt;"",ROW($1:$500),1000),ROW(AT41)))&amp;""</f>
        <v/>
      </c>
      <c r="AW41" s="5" t="str">
        <f t="array" ref="AW41">INDEX(AU:AU,SMALL(IF(AU$1:AU$500&lt;&gt;"",ROW($1:$500),1000),ROW(AU41)))&amp;""</f>
        <v/>
      </c>
      <c r="AY41" s="7" t="s">
        <v>4538</v>
      </c>
      <c r="AZ41" s="7" t="s">
        <v>3269</v>
      </c>
      <c r="BA41" s="7" t="s">
        <v>210</v>
      </c>
      <c r="BB41" s="7">
        <v>3</v>
      </c>
      <c r="BD41" s="7" t="str">
        <f t="shared" si="5"/>
        <v/>
      </c>
      <c r="BE41" s="7" t="str">
        <f>IF(AND(VLOOKUP(BA41,法术查询!$C$8:$E$15,3,FALSE)="启用",$B$1=BB41),AZ41,"")</f>
        <v/>
      </c>
      <c r="BF41" s="5" t="str">
        <f t="array" ref="BF41">INDEX(BD:BD,SMALL(IF(BD$1:BD$500&lt;&gt;"",ROW($1:$500),1000),ROW(BD41)))&amp;""</f>
        <v/>
      </c>
      <c r="BG41" s="5" t="str">
        <f t="array" ref="BG41">INDEX(BE:BE,SMALL(IF(BE$1:BE$500&lt;&gt;"",ROW($1:$500),1000),ROW(BE41)))&amp;""</f>
        <v/>
      </c>
      <c r="BI41" s="7" t="s">
        <v>4037</v>
      </c>
      <c r="BJ41" s="7" t="s">
        <v>3194</v>
      </c>
      <c r="BK41" s="7" t="s">
        <v>210</v>
      </c>
      <c r="BL41" s="8">
        <v>1</v>
      </c>
      <c r="BN41" s="7" t="str">
        <f t="shared" si="6"/>
        <v/>
      </c>
      <c r="BO41" s="7" t="str">
        <f>IF(AND(VLOOKUP(BK41,法术查询!$C$8:$E$15,3,FALSE)="启用",$B$1=BL41),BJ41,"")</f>
        <v/>
      </c>
      <c r="BP41" s="5" t="str">
        <f t="array" ref="BP41">INDEX(BN:BN,SMALL(IF(BN$1:BN$500&lt;&gt;"",ROW($1:$500),1000),ROW(BN41)))&amp;""</f>
        <v/>
      </c>
      <c r="BQ41" s="5" t="str">
        <f t="array" ref="BQ41">INDEX(BO:BO,SMALL(IF(BO$1:BO$500&lt;&gt;"",ROW($1:$500),1000),ROW(BO41)))&amp;""</f>
        <v/>
      </c>
      <c r="BS41" s="7" t="s">
        <v>4111</v>
      </c>
      <c r="BT41" s="7" t="s">
        <v>3268</v>
      </c>
      <c r="BU41" s="7" t="s">
        <v>372</v>
      </c>
      <c r="BV41" s="8">
        <v>2</v>
      </c>
      <c r="BX41" s="7" t="str">
        <f t="shared" si="7"/>
        <v/>
      </c>
      <c r="BY41" s="7" t="str">
        <f>IF(AND(VLOOKUP(BU41,法术查询!$C$8:$E$15,3,FALSE)="启用",$B$1=BV41),BT41,"")</f>
        <v/>
      </c>
      <c r="BZ41" s="5" t="str">
        <f t="array" ref="BZ41">INDEX(BX:BX,SMALL(IF(BX$1:BX$500&lt;&gt;"",ROW($1:$500),1000),ROW(BX41)))&amp;""</f>
        <v/>
      </c>
      <c r="CA41" s="5" t="str">
        <f t="array" ref="CA41">INDEX(BY:BY,SMALL(IF(BY$1:BY$500&lt;&gt;"",ROW($1:$500),1000),ROW(BY41)))&amp;""</f>
        <v/>
      </c>
    </row>
    <row r="42" spans="1:79" x14ac:dyDescent="0.25">
      <c r="A42" s="7" t="s">
        <v>3879</v>
      </c>
      <c r="B42" s="7" t="s">
        <v>3218</v>
      </c>
      <c r="C42" s="7" t="s">
        <v>210</v>
      </c>
      <c r="D42" s="8">
        <v>1</v>
      </c>
      <c r="F42" s="7" t="str">
        <f t="shared" si="0"/>
        <v/>
      </c>
      <c r="G42" s="7" t="str">
        <f>IF(AND(VLOOKUP(C42,法术查询!$C$8:$E$15,3,FALSE)="启用",$B$1=D42),B42,"")</f>
        <v/>
      </c>
      <c r="H42" s="5" t="str">
        <f t="array" ref="H42">INDEX(F:F,SMALL(IF($F$1:$F$500&lt;&gt;"",ROW($1:$500),1000),ROW(F42)))&amp;""</f>
        <v/>
      </c>
      <c r="I42" s="5" t="str">
        <f t="array" ref="I42">INDEX(G:G,SMALL(IF($F$1:$F$500&lt;&gt;"",ROW($1:$500),1000),ROW(G42)))&amp;""</f>
        <v/>
      </c>
      <c r="K42" s="7" t="s">
        <v>3799</v>
      </c>
      <c r="L42" s="7" t="s">
        <v>3272</v>
      </c>
      <c r="M42" s="7" t="s">
        <v>372</v>
      </c>
      <c r="N42" s="8">
        <v>1</v>
      </c>
      <c r="P42" s="7" t="str">
        <f t="shared" si="1"/>
        <v/>
      </c>
      <c r="Q42" s="7" t="str">
        <f>IF(AND(VLOOKUP(M42,法术查询!$C$8:$E$15,3,FALSE)="启用",$B$1=N42),L42,"")</f>
        <v/>
      </c>
      <c r="R42" s="5" t="str">
        <f t="array" ref="R42">INDEX(P:P,SMALL(IF(P$1:P$500&lt;&gt;"",ROW($1:$500),1000),ROW(P42)))&amp;""</f>
        <v/>
      </c>
      <c r="S42" s="5" t="str">
        <f t="array" ref="S42">INDEX(Q:Q,SMALL(IF(Q$1:Q$500&lt;&gt;"",ROW($1:$500),1000),ROW(Q42)))&amp;""</f>
        <v/>
      </c>
      <c r="U42" s="7" t="s">
        <v>4141</v>
      </c>
      <c r="V42" s="7" t="s">
        <v>3273</v>
      </c>
      <c r="W42" s="7" t="s">
        <v>210</v>
      </c>
      <c r="X42" s="8">
        <v>2</v>
      </c>
      <c r="Z42" s="7" t="str">
        <f t="shared" si="2"/>
        <v/>
      </c>
      <c r="AA42" s="7" t="str">
        <f>IF(AND(VLOOKUP(W42,法术查询!$C$8:$E$15,3,FALSE)="启用",$B$1=X42),V42,"")</f>
        <v/>
      </c>
      <c r="AB42" s="5" t="str">
        <f t="array" ref="AB42">INDEX(Z:Z,SMALL(IF(Z$1:Z$500&lt;&gt;"",ROW($1:$500),1000),ROW(Z42)))&amp;""</f>
        <v/>
      </c>
      <c r="AC42" s="5" t="str">
        <f t="array" ref="AC42">INDEX(AA:AA,SMALL(IF(AA$1:AA$500&lt;&gt;"",ROW($1:$500),1000),ROW(AA42)))&amp;""</f>
        <v/>
      </c>
      <c r="AE42" s="7" t="s">
        <v>4280</v>
      </c>
      <c r="AF42" s="7" t="s">
        <v>3271</v>
      </c>
      <c r="AG42" s="7" t="s">
        <v>210</v>
      </c>
      <c r="AH42" s="8">
        <v>2</v>
      </c>
      <c r="AJ42" s="7" t="str">
        <f t="shared" si="3"/>
        <v/>
      </c>
      <c r="AK42" s="7" t="str">
        <f>IF(AND(VLOOKUP(AG42,法术查询!$C$8:$E$15,3,FALSE)="启用",$B$1=AH42),AF42,"")</f>
        <v/>
      </c>
      <c r="AL42" s="5" t="str">
        <f t="array" ref="AL42">INDEX(AJ:AJ,SMALL(IF(AJ$1:AJ$500&lt;&gt;"",ROW($1:$500),1000),ROW(AJ42)))&amp;""</f>
        <v/>
      </c>
      <c r="AM42" s="5" t="str">
        <f t="array" ref="AM42">INDEX(AK:AK,SMALL(IF(AK$1:AK$500&lt;&gt;"",ROW($1:$500),1000),ROW(AK42)))&amp;""</f>
        <v/>
      </c>
      <c r="AO42" s="7" t="s">
        <v>4656</v>
      </c>
      <c r="AP42" s="7" t="s">
        <v>3275</v>
      </c>
      <c r="AQ42" s="7" t="s">
        <v>210</v>
      </c>
      <c r="AR42" s="7">
        <v>4</v>
      </c>
      <c r="AT42" s="7" t="str">
        <f t="shared" si="4"/>
        <v/>
      </c>
      <c r="AU42" s="7" t="str">
        <f>IF(AND(VLOOKUP(AQ42,法术查询!$C$8:$E$15,3,FALSE)="启用",$B$1=AR42),AP42,"")</f>
        <v/>
      </c>
      <c r="AV42" s="5" t="str">
        <f t="array" ref="AV42">INDEX(AT:AT,SMALL(IF(AT$1:AT$500&lt;&gt;"",ROW($1:$500),1000),ROW(AT42)))&amp;""</f>
        <v/>
      </c>
      <c r="AW42" s="5" t="str">
        <f t="array" ref="AW42">INDEX(AU:AU,SMALL(IF(AU$1:AU$500&lt;&gt;"",ROW($1:$500),1000),ROW(AU42)))&amp;""</f>
        <v/>
      </c>
      <c r="AY42" s="7" t="s">
        <v>4544</v>
      </c>
      <c r="AZ42" s="7" t="s">
        <v>3239</v>
      </c>
      <c r="BA42" s="7" t="s">
        <v>210</v>
      </c>
      <c r="BB42" s="7">
        <v>3</v>
      </c>
      <c r="BD42" s="7" t="str">
        <f t="shared" si="5"/>
        <v/>
      </c>
      <c r="BE42" s="7" t="str">
        <f>IF(AND(VLOOKUP(BA42,法术查询!$C$8:$E$15,3,FALSE)="启用",$B$1=BB42),AZ42,"")</f>
        <v/>
      </c>
      <c r="BF42" s="5" t="str">
        <f t="array" ref="BF42">INDEX(BD:BD,SMALL(IF(BD$1:BD$500&lt;&gt;"",ROW($1:$500),1000),ROW(BD42)))&amp;""</f>
        <v/>
      </c>
      <c r="BG42" s="5" t="str">
        <f t="array" ref="BG42">INDEX(BE:BE,SMALL(IF(BE$1:BE$500&lt;&gt;"",ROW($1:$500),1000),ROW(BE42)))&amp;""</f>
        <v/>
      </c>
      <c r="BI42" s="7" t="s">
        <v>3834</v>
      </c>
      <c r="BJ42" s="7" t="s">
        <v>3161</v>
      </c>
      <c r="BK42" s="7" t="s">
        <v>3701</v>
      </c>
      <c r="BL42" s="8">
        <v>1</v>
      </c>
      <c r="BN42" s="7" t="str">
        <f t="shared" si="6"/>
        <v/>
      </c>
      <c r="BO42" s="7" t="str">
        <f>IF(AND(VLOOKUP(BK42,法术查询!$C$8:$E$15,3,FALSE)="启用",$B$1=BL42),BJ42,"")</f>
        <v/>
      </c>
      <c r="BP42" s="5" t="str">
        <f t="array" ref="BP42">INDEX(BN:BN,SMALL(IF(BN$1:BN$500&lt;&gt;"",ROW($1:$500),1000),ROW(BN42)))&amp;""</f>
        <v/>
      </c>
      <c r="BQ42" s="5" t="str">
        <f t="array" ref="BQ42">INDEX(BO:BO,SMALL(IF(BO$1:BO$500&lt;&gt;"",ROW($1:$500),1000),ROW(BO42)))&amp;""</f>
        <v/>
      </c>
      <c r="BS42" s="7" t="s">
        <v>4111</v>
      </c>
      <c r="BT42" s="7" t="s">
        <v>3274</v>
      </c>
      <c r="BU42" s="7" t="s">
        <v>3701</v>
      </c>
      <c r="BV42" s="8">
        <v>2</v>
      </c>
      <c r="BX42" s="7" t="str">
        <f t="shared" si="7"/>
        <v/>
      </c>
      <c r="BY42" s="7" t="str">
        <f>IF(AND(VLOOKUP(BU42,法术查询!$C$8:$E$15,3,FALSE)="启用",$B$1=BV42),BT42,"")</f>
        <v/>
      </c>
      <c r="BZ42" s="5" t="str">
        <f t="array" ref="BZ42">INDEX(BX:BX,SMALL(IF(BX$1:BX$500&lt;&gt;"",ROW($1:$500),1000),ROW(BX42)))&amp;""</f>
        <v/>
      </c>
      <c r="CA42" s="5" t="str">
        <f t="array" ref="CA42">INDEX(BY:BY,SMALL(IF(BY$1:BY$500&lt;&gt;"",ROW($1:$500),1000),ROW(BY42)))&amp;""</f>
        <v/>
      </c>
    </row>
    <row r="43" spans="1:79" x14ac:dyDescent="0.25">
      <c r="A43" s="7" t="s">
        <v>3882</v>
      </c>
      <c r="B43" s="7" t="s">
        <v>3223</v>
      </c>
      <c r="C43" s="7" t="s">
        <v>210</v>
      </c>
      <c r="D43" s="8">
        <v>1</v>
      </c>
      <c r="F43" s="7" t="str">
        <f t="shared" si="0"/>
        <v/>
      </c>
      <c r="G43" s="7" t="str">
        <f>IF(AND(VLOOKUP(C43,法术查询!$C$8:$E$15,3,FALSE)="启用",$B$1=D43),B43,"")</f>
        <v/>
      </c>
      <c r="H43" s="5" t="str">
        <f t="array" ref="H43">INDEX(F:F,SMALL(IF($F$1:$F$500&lt;&gt;"",ROW($1:$500),1000),ROW(F43)))&amp;""</f>
        <v/>
      </c>
      <c r="I43" s="5" t="str">
        <f t="array" ref="I43">INDEX(G:G,SMALL(IF($F$1:$F$500&lt;&gt;"",ROW($1:$500),1000),ROW(G43)))&amp;""</f>
        <v/>
      </c>
      <c r="K43" s="7" t="s">
        <v>3886</v>
      </c>
      <c r="L43" s="7" t="s">
        <v>3277</v>
      </c>
      <c r="M43" s="7" t="s">
        <v>210</v>
      </c>
      <c r="N43" s="8">
        <v>1</v>
      </c>
      <c r="P43" s="7" t="str">
        <f t="shared" si="1"/>
        <v/>
      </c>
      <c r="Q43" s="7" t="str">
        <f>IF(AND(VLOOKUP(M43,法术查询!$C$8:$E$15,3,FALSE)="启用",$B$1=N43),L43,"")</f>
        <v/>
      </c>
      <c r="R43" s="5" t="str">
        <f t="array" ref="R43">INDEX(P:P,SMALL(IF(P$1:P$500&lt;&gt;"",ROW($1:$500),1000),ROW(P43)))&amp;""</f>
        <v/>
      </c>
      <c r="S43" s="5" t="str">
        <f t="array" ref="S43">INDEX(Q:Q,SMALL(IF(Q$1:Q$500&lt;&gt;"",ROW($1:$500),1000),ROW(Q43)))&amp;""</f>
        <v/>
      </c>
      <c r="U43" s="7" t="s">
        <v>4143</v>
      </c>
      <c r="V43" s="7" t="s">
        <v>3278</v>
      </c>
      <c r="W43" s="7" t="s">
        <v>210</v>
      </c>
      <c r="X43" s="8">
        <v>2</v>
      </c>
      <c r="Z43" s="7" t="str">
        <f t="shared" si="2"/>
        <v/>
      </c>
      <c r="AA43" s="7" t="str">
        <f>IF(AND(VLOOKUP(W43,法术查询!$C$8:$E$15,3,FALSE)="启用",$B$1=X43),V43,"")</f>
        <v/>
      </c>
      <c r="AB43" s="5" t="str">
        <f t="array" ref="AB43">INDEX(Z:Z,SMALL(IF(Z$1:Z$500&lt;&gt;"",ROW($1:$500),1000),ROW(Z43)))&amp;""</f>
        <v/>
      </c>
      <c r="AC43" s="5" t="str">
        <f t="array" ref="AC43">INDEX(AA:AA,SMALL(IF(AA$1:AA$500&lt;&gt;"",ROW($1:$500),1000),ROW(AA43)))&amp;""</f>
        <v/>
      </c>
      <c r="AE43" s="7" t="s">
        <v>4282</v>
      </c>
      <c r="AF43" s="7" t="s">
        <v>3276</v>
      </c>
      <c r="AG43" s="7" t="s">
        <v>210</v>
      </c>
      <c r="AH43" s="8">
        <v>2</v>
      </c>
      <c r="AJ43" s="7" t="str">
        <f t="shared" si="3"/>
        <v/>
      </c>
      <c r="AK43" s="7" t="str">
        <f>IF(AND(VLOOKUP(AG43,法术查询!$C$8:$E$15,3,FALSE)="启用",$B$1=AH43),AF43,"")</f>
        <v/>
      </c>
      <c r="AL43" s="5" t="str">
        <f t="array" ref="AL43">INDEX(AJ:AJ,SMALL(IF(AJ$1:AJ$500&lt;&gt;"",ROW($1:$500),1000),ROW(AJ43)))&amp;""</f>
        <v/>
      </c>
      <c r="AM43" s="5" t="str">
        <f t="array" ref="AM43">INDEX(AK:AK,SMALL(IF(AK$1:AK$500&lt;&gt;"",ROW($1:$500),1000),ROW(AK43)))&amp;""</f>
        <v/>
      </c>
      <c r="AO43" s="7" t="s">
        <v>4834</v>
      </c>
      <c r="AP43" s="7" t="s">
        <v>3281</v>
      </c>
      <c r="AQ43" s="7" t="s">
        <v>210</v>
      </c>
      <c r="AR43" s="7">
        <v>5</v>
      </c>
      <c r="AT43" s="7" t="str">
        <f t="shared" si="4"/>
        <v/>
      </c>
      <c r="AU43" s="7" t="str">
        <f>IF(AND(VLOOKUP(AQ43,法术查询!$C$8:$E$15,3,FALSE)="启用",$B$1=AR43),AP43,"")</f>
        <v/>
      </c>
      <c r="AV43" s="5" t="str">
        <f t="array" ref="AV43">INDEX(AT:AT,SMALL(IF(AT$1:AT$500&lt;&gt;"",ROW($1:$500),1000),ROW(AT43)))&amp;""</f>
        <v/>
      </c>
      <c r="AW43" s="5" t="str">
        <f t="array" ref="AW43">INDEX(AU:AU,SMALL(IF(AU$1:AU$500&lt;&gt;"",ROW($1:$500),1000),ROW(AU43)))&amp;""</f>
        <v/>
      </c>
      <c r="AY43" s="7" t="s">
        <v>4382</v>
      </c>
      <c r="AZ43" s="7" t="s">
        <v>3280</v>
      </c>
      <c r="BA43" s="7" t="s">
        <v>3701</v>
      </c>
      <c r="BB43" s="7">
        <v>3</v>
      </c>
      <c r="BD43" s="7" t="str">
        <f t="shared" si="5"/>
        <v/>
      </c>
      <c r="BE43" s="7" t="str">
        <f>IF(AND(VLOOKUP(BA43,法术查询!$C$8:$E$15,3,FALSE)="启用",$B$1=BB43),AZ43,"")</f>
        <v/>
      </c>
      <c r="BF43" s="5" t="str">
        <f t="array" ref="BF43">INDEX(BD:BD,SMALL(IF(BD$1:BD$500&lt;&gt;"",ROW($1:$500),1000),ROW(BD43)))&amp;""</f>
        <v/>
      </c>
      <c r="BG43" s="5" t="str">
        <f t="array" ref="BG43">INDEX(BE:BE,SMALL(IF(BE$1:BE$500&lt;&gt;"",ROW($1:$500),1000),ROW(BE43)))&amp;""</f>
        <v/>
      </c>
      <c r="BI43" s="7" t="s">
        <v>3840</v>
      </c>
      <c r="BJ43" s="7" t="s">
        <v>3165</v>
      </c>
      <c r="BK43" s="7" t="s">
        <v>3701</v>
      </c>
      <c r="BL43" s="8">
        <v>1</v>
      </c>
      <c r="BN43" s="7" t="str">
        <f t="shared" si="6"/>
        <v/>
      </c>
      <c r="BO43" s="7" t="str">
        <f>IF(AND(VLOOKUP(BK43,法术查询!$C$8:$E$15,3,FALSE)="启用",$B$1=BL43),BJ43,"")</f>
        <v/>
      </c>
      <c r="BP43" s="5" t="str">
        <f t="array" ref="BP43">INDEX(BN:BN,SMALL(IF(BN$1:BN$500&lt;&gt;"",ROW($1:$500),1000),ROW(BN43)))&amp;""</f>
        <v/>
      </c>
      <c r="BQ43" s="5" t="str">
        <f t="array" ref="BQ43">INDEX(BO:BO,SMALL(IF(BO$1:BO$500&lt;&gt;"",ROW($1:$500),1000),ROW(BO43)))&amp;""</f>
        <v/>
      </c>
      <c r="BS43" s="7" t="s">
        <v>4163</v>
      </c>
      <c r="BT43" s="7" t="s">
        <v>3279</v>
      </c>
      <c r="BU43" s="7" t="s">
        <v>210</v>
      </c>
      <c r="BV43" s="8">
        <v>2</v>
      </c>
      <c r="BX43" s="7" t="str">
        <f t="shared" si="7"/>
        <v/>
      </c>
      <c r="BY43" s="7" t="str">
        <f>IF(AND(VLOOKUP(BU43,法术查询!$C$8:$E$15,3,FALSE)="启用",$B$1=BV43),BT43,"")</f>
        <v/>
      </c>
      <c r="BZ43" s="5" t="str">
        <f t="array" ref="BZ43">INDEX(BX:BX,SMALL(IF(BX$1:BX$500&lt;&gt;"",ROW($1:$500),1000),ROW(BX43)))&amp;""</f>
        <v/>
      </c>
      <c r="CA43" s="5" t="str">
        <f t="array" ref="CA43">INDEX(BY:BY,SMALL(IF(BY$1:BY$500&lt;&gt;"",ROW($1:$500),1000),ROW(BY43)))&amp;""</f>
        <v/>
      </c>
    </row>
    <row r="44" spans="1:79" x14ac:dyDescent="0.25">
      <c r="A44" s="7" t="s">
        <v>3799</v>
      </c>
      <c r="B44" s="7" t="s">
        <v>3272</v>
      </c>
      <c r="C44" s="7" t="s">
        <v>372</v>
      </c>
      <c r="D44" s="8">
        <v>1</v>
      </c>
      <c r="F44" s="7" t="str">
        <f t="shared" si="0"/>
        <v/>
      </c>
      <c r="G44" s="7" t="str">
        <f>IF(AND(VLOOKUP(C44,法术查询!$C$8:$E$15,3,FALSE)="启用",$B$1=D44),B44,"")</f>
        <v/>
      </c>
      <c r="H44" s="5" t="str">
        <f t="array" ref="H44">INDEX(F:F,SMALL(IF($F$1:$F$500&lt;&gt;"",ROW($1:$500),1000),ROW(F44)))&amp;""</f>
        <v/>
      </c>
      <c r="I44" s="5" t="str">
        <f t="array" ref="I44">INDEX(G:G,SMALL(IF($F$1:$F$500&lt;&gt;"",ROW($1:$500),1000),ROW(G44)))&amp;""</f>
        <v/>
      </c>
      <c r="K44" s="7" t="s">
        <v>3890</v>
      </c>
      <c r="L44" s="7" t="s">
        <v>3283</v>
      </c>
      <c r="M44" s="7" t="s">
        <v>210</v>
      </c>
      <c r="N44" s="8">
        <v>1</v>
      </c>
      <c r="P44" s="7" t="str">
        <f t="shared" si="1"/>
        <v/>
      </c>
      <c r="Q44" s="7" t="str">
        <f>IF(AND(VLOOKUP(M44,法术查询!$C$8:$E$15,3,FALSE)="启用",$B$1=N44),L44,"")</f>
        <v/>
      </c>
      <c r="R44" s="5" t="str">
        <f t="array" ref="R44">INDEX(P:P,SMALL(IF(P$1:P$500&lt;&gt;"",ROW($1:$500),1000),ROW(P44)))&amp;""</f>
        <v/>
      </c>
      <c r="S44" s="5" t="str">
        <f t="array" ref="S44">INDEX(Q:Q,SMALL(IF(Q$1:Q$500&lt;&gt;"",ROW($1:$500),1000),ROW(Q44)))&amp;""</f>
        <v/>
      </c>
      <c r="U44" s="7" t="s">
        <v>4163</v>
      </c>
      <c r="V44" s="7" t="s">
        <v>3279</v>
      </c>
      <c r="W44" s="7" t="s">
        <v>210</v>
      </c>
      <c r="X44" s="8">
        <v>2</v>
      </c>
      <c r="Z44" s="7" t="str">
        <f t="shared" si="2"/>
        <v/>
      </c>
      <c r="AA44" s="7" t="str">
        <f>IF(AND(VLOOKUP(W44,法术查询!$C$8:$E$15,3,FALSE)="启用",$B$1=X44),V44,"")</f>
        <v/>
      </c>
      <c r="AB44" s="5" t="str">
        <f t="array" ref="AB44">INDEX(Z:Z,SMALL(IF(Z$1:Z$500&lt;&gt;"",ROW($1:$500),1000),ROW(Z44)))&amp;""</f>
        <v/>
      </c>
      <c r="AC44" s="5" t="str">
        <f t="array" ref="AC44">INDEX(AA:AA,SMALL(IF(AA$1:AA$500&lt;&gt;"",ROW($1:$500),1000),ROW(AA44)))&amp;""</f>
        <v/>
      </c>
      <c r="AE44" s="7" t="s">
        <v>4461</v>
      </c>
      <c r="AF44" s="7" t="s">
        <v>3282</v>
      </c>
      <c r="AG44" s="7" t="s">
        <v>210</v>
      </c>
      <c r="AH44" s="8">
        <v>3</v>
      </c>
      <c r="AJ44" s="7" t="str">
        <f t="shared" si="3"/>
        <v/>
      </c>
      <c r="AK44" s="7" t="str">
        <f>IF(AND(VLOOKUP(AG44,法术查询!$C$8:$E$15,3,FALSE)="启用",$B$1=AH44),AF44,"")</f>
        <v/>
      </c>
      <c r="AL44" s="5" t="str">
        <f t="array" ref="AL44">INDEX(AJ:AJ,SMALL(IF(AJ$1:AJ$500&lt;&gt;"",ROW($1:$500),1000),ROW(AJ44)))&amp;""</f>
        <v/>
      </c>
      <c r="AM44" s="5" t="str">
        <f t="array" ref="AM44">INDEX(AK:AK,SMALL(IF(AK$1:AK$500&lt;&gt;"",ROW($1:$500),1000),ROW(AK44)))&amp;""</f>
        <v/>
      </c>
      <c r="AO44" s="7" t="s">
        <v>4848</v>
      </c>
      <c r="AP44" s="7" t="s">
        <v>3287</v>
      </c>
      <c r="AQ44" s="7" t="s">
        <v>210</v>
      </c>
      <c r="AR44" s="7">
        <v>5</v>
      </c>
      <c r="AT44" s="7" t="str">
        <f t="shared" si="4"/>
        <v/>
      </c>
      <c r="AU44" s="7" t="str">
        <f>IF(AND(VLOOKUP(AQ44,法术查询!$C$8:$E$15,3,FALSE)="启用",$B$1=AR44),AP44,"")</f>
        <v/>
      </c>
      <c r="AV44" s="5" t="str">
        <f t="array" ref="AV44">INDEX(AT:AT,SMALL(IF(AT$1:AT$500&lt;&gt;"",ROW($1:$500),1000),ROW(AT44)))&amp;""</f>
        <v/>
      </c>
      <c r="AW44" s="5" t="str">
        <f t="array" ref="AW44">INDEX(AU:AU,SMALL(IF(AU$1:AU$500&lt;&gt;"",ROW($1:$500),1000),ROW(AU44)))&amp;""</f>
        <v/>
      </c>
      <c r="AY44" s="7" t="s">
        <v>4561</v>
      </c>
      <c r="AZ44" s="7" t="s">
        <v>3286</v>
      </c>
      <c r="BA44" s="7" t="s">
        <v>210</v>
      </c>
      <c r="BB44" s="7">
        <v>3</v>
      </c>
      <c r="BD44" s="7" t="str">
        <f t="shared" si="5"/>
        <v/>
      </c>
      <c r="BE44" s="7" t="str">
        <f>IF(AND(VLOOKUP(BA44,法术查询!$C$8:$E$15,3,FALSE)="启用",$B$1=BB44),AZ44,"")</f>
        <v/>
      </c>
      <c r="BF44" s="5" t="str">
        <f t="array" ref="BF44">INDEX(BD:BD,SMALL(IF(BD$1:BD$500&lt;&gt;"",ROW($1:$500),1000),ROW(BD44)))&amp;""</f>
        <v/>
      </c>
      <c r="BG44" s="5" t="str">
        <f t="array" ref="BG44">INDEX(BE:BE,SMALL(IF(BE$1:BE$500&lt;&gt;"",ROW($1:$500),1000),ROW(BE44)))&amp;""</f>
        <v/>
      </c>
      <c r="BI44" s="7" t="s">
        <v>3846</v>
      </c>
      <c r="BJ44" s="7" t="s">
        <v>3284</v>
      </c>
      <c r="BK44" s="7" t="s">
        <v>372</v>
      </c>
      <c r="BL44" s="8">
        <v>1</v>
      </c>
      <c r="BN44" s="7" t="str">
        <f t="shared" si="6"/>
        <v/>
      </c>
      <c r="BO44" s="7" t="str">
        <f>IF(AND(VLOOKUP(BK44,法术查询!$C$8:$E$15,3,FALSE)="启用",$B$1=BL44),BJ44,"")</f>
        <v/>
      </c>
      <c r="BP44" s="5" t="str">
        <f t="array" ref="BP44">INDEX(BN:BN,SMALL(IF(BN$1:BN$500&lt;&gt;"",ROW($1:$500),1000),ROW(BN44)))&amp;""</f>
        <v/>
      </c>
      <c r="BQ44" s="5" t="str">
        <f t="array" ref="BQ44">INDEX(BO:BO,SMALL(IF(BO$1:BO$500&lt;&gt;"",ROW($1:$500),1000),ROW(BO44)))&amp;""</f>
        <v/>
      </c>
      <c r="BS44" s="7" t="s">
        <v>4167</v>
      </c>
      <c r="BT44" s="7" t="s">
        <v>3285</v>
      </c>
      <c r="BU44" s="7" t="s">
        <v>210</v>
      </c>
      <c r="BV44" s="8">
        <v>2</v>
      </c>
      <c r="BX44" s="7" t="str">
        <f t="shared" si="7"/>
        <v/>
      </c>
      <c r="BY44" s="7" t="str">
        <f>IF(AND(VLOOKUP(BU44,法术查询!$C$8:$E$15,3,FALSE)="启用",$B$1=BV44),BT44,"")</f>
        <v/>
      </c>
      <c r="BZ44" s="5" t="str">
        <f t="array" ref="BZ44">INDEX(BX:BX,SMALL(IF(BX$1:BX$500&lt;&gt;"",ROW($1:$500),1000),ROW(BX44)))&amp;""</f>
        <v/>
      </c>
      <c r="CA44" s="5" t="str">
        <f t="array" ref="CA44">INDEX(BY:BY,SMALL(IF(BY$1:BY$500&lt;&gt;"",ROW($1:$500),1000),ROW(BY44)))&amp;""</f>
        <v/>
      </c>
    </row>
    <row r="45" spans="1:79" x14ac:dyDescent="0.25">
      <c r="A45" s="7" t="s">
        <v>3886</v>
      </c>
      <c r="B45" s="7" t="s">
        <v>3277</v>
      </c>
      <c r="C45" s="7" t="s">
        <v>210</v>
      </c>
      <c r="D45" s="8">
        <v>1</v>
      </c>
      <c r="F45" s="7" t="str">
        <f t="shared" si="0"/>
        <v/>
      </c>
      <c r="G45" s="7" t="str">
        <f>IF(AND(VLOOKUP(C45,法术查询!$C$8:$E$15,3,FALSE)="启用",$B$1=D45),B45,"")</f>
        <v/>
      </c>
      <c r="H45" s="5" t="str">
        <f t="array" ref="H45">INDEX(F:F,SMALL(IF($F$1:$F$500&lt;&gt;"",ROW($1:$500),1000),ROW(F45)))&amp;""</f>
        <v/>
      </c>
      <c r="I45" s="5" t="str">
        <f t="array" ref="I45">INDEX(G:G,SMALL(IF($F$1:$F$500&lt;&gt;"",ROW($1:$500),1000),ROW(G45)))&amp;""</f>
        <v/>
      </c>
      <c r="K45" s="7" t="s">
        <v>3894</v>
      </c>
      <c r="L45" s="7" t="s">
        <v>3289</v>
      </c>
      <c r="M45" s="7" t="s">
        <v>210</v>
      </c>
      <c r="N45" s="8">
        <v>1</v>
      </c>
      <c r="P45" s="7" t="str">
        <f t="shared" si="1"/>
        <v/>
      </c>
      <c r="Q45" s="7" t="str">
        <f>IF(AND(VLOOKUP(M45,法术查询!$C$8:$E$15,3,FALSE)="启用",$B$1=N45),L45,"")</f>
        <v/>
      </c>
      <c r="R45" s="5" t="str">
        <f t="array" ref="R45">INDEX(P:P,SMALL(IF(P$1:P$500&lt;&gt;"",ROW($1:$500),1000),ROW(P45)))&amp;""</f>
        <v/>
      </c>
      <c r="S45" s="5" t="str">
        <f t="array" ref="S45">INDEX(Q:Q,SMALL(IF(Q$1:Q$500&lt;&gt;"",ROW($1:$500),1000),ROW(Q45)))&amp;""</f>
        <v/>
      </c>
      <c r="U45" s="7" t="s">
        <v>4167</v>
      </c>
      <c r="V45" s="7" t="s">
        <v>3285</v>
      </c>
      <c r="W45" s="7" t="s">
        <v>210</v>
      </c>
      <c r="X45" s="8">
        <v>2</v>
      </c>
      <c r="Z45" s="7" t="str">
        <f t="shared" si="2"/>
        <v/>
      </c>
      <c r="AA45" s="7" t="str">
        <f>IF(AND(VLOOKUP(W45,法术查询!$C$8:$E$15,3,FALSE)="启用",$B$1=X45),V45,"")</f>
        <v/>
      </c>
      <c r="AB45" s="5" t="str">
        <f t="array" ref="AB45">INDEX(Z:Z,SMALL(IF(Z$1:Z$500&lt;&gt;"",ROW($1:$500),1000),ROW(Z45)))&amp;""</f>
        <v/>
      </c>
      <c r="AC45" s="5" t="str">
        <f t="array" ref="AC45">INDEX(AA:AA,SMALL(IF(AA$1:AA$500&lt;&gt;"",ROW($1:$500),1000),ROW(AA45)))&amp;""</f>
        <v/>
      </c>
      <c r="AE45" s="7" t="s">
        <v>4467</v>
      </c>
      <c r="AF45" s="7" t="s">
        <v>3288</v>
      </c>
      <c r="AG45" s="7" t="s">
        <v>210</v>
      </c>
      <c r="AH45" s="8">
        <v>3</v>
      </c>
      <c r="AJ45" s="7" t="str">
        <f t="shared" si="3"/>
        <v/>
      </c>
      <c r="AK45" s="7" t="str">
        <f>IF(AND(VLOOKUP(AG45,法术查询!$C$8:$E$15,3,FALSE)="启用",$B$1=AH45),AF45,"")</f>
        <v/>
      </c>
      <c r="AL45" s="5" t="str">
        <f t="array" ref="AL45">INDEX(AJ:AJ,SMALL(IF(AJ$1:AJ$500&lt;&gt;"",ROW($1:$500),1000),ROW(AJ45)))&amp;""</f>
        <v/>
      </c>
      <c r="AM45" s="5" t="str">
        <f t="array" ref="AM45">INDEX(AK:AK,SMALL(IF(AK$1:AK$500&lt;&gt;"",ROW($1:$500),1000),ROW(AK45)))&amp;""</f>
        <v/>
      </c>
      <c r="AO45" s="7" t="s">
        <v>4870</v>
      </c>
      <c r="AP45" s="7" t="s">
        <v>3293</v>
      </c>
      <c r="AQ45" s="7" t="s">
        <v>210</v>
      </c>
      <c r="AR45" s="7">
        <v>5</v>
      </c>
      <c r="AT45" s="7" t="str">
        <f t="shared" si="4"/>
        <v/>
      </c>
      <c r="AU45" s="7" t="str">
        <f>IF(AND(VLOOKUP(AQ45,法术查询!$C$8:$E$15,3,FALSE)="启用",$B$1=AR45),AP45,"")</f>
        <v/>
      </c>
      <c r="AV45" s="5" t="str">
        <f t="array" ref="AV45">INDEX(AT:AT,SMALL(IF(AT$1:AT$500&lt;&gt;"",ROW($1:$500),1000),ROW(AT45)))&amp;""</f>
        <v/>
      </c>
      <c r="AW45" s="5" t="str">
        <f t="array" ref="AW45">INDEX(AU:AU,SMALL(IF(AU$1:AU$500&lt;&gt;"",ROW($1:$500),1000),ROW(AU45)))&amp;""</f>
        <v/>
      </c>
      <c r="AY45" s="7" t="s">
        <v>4565</v>
      </c>
      <c r="AZ45" s="7" t="s">
        <v>3292</v>
      </c>
      <c r="BA45" s="7" t="s">
        <v>210</v>
      </c>
      <c r="BB45" s="7">
        <v>3</v>
      </c>
      <c r="BD45" s="7" t="str">
        <f t="shared" si="5"/>
        <v/>
      </c>
      <c r="BE45" s="7" t="str">
        <f>IF(AND(VLOOKUP(BA45,法术查询!$C$8:$E$15,3,FALSE)="启用",$B$1=BB45),AZ45,"")</f>
        <v/>
      </c>
      <c r="BF45" s="5" t="str">
        <f t="array" ref="BF45">INDEX(BD:BD,SMALL(IF(BD$1:BD$500&lt;&gt;"",ROW($1:$500),1000),ROW(BD45)))&amp;""</f>
        <v/>
      </c>
      <c r="BG45" s="5" t="str">
        <f t="array" ref="BG45">INDEX(BE:BE,SMALL(IF(BE$1:BE$500&lt;&gt;"",ROW($1:$500),1000),ROW(BE45)))&amp;""</f>
        <v/>
      </c>
      <c r="BI45" s="7" t="s">
        <v>3846</v>
      </c>
      <c r="BJ45" s="7" t="s">
        <v>3290</v>
      </c>
      <c r="BK45" s="7" t="s">
        <v>3701</v>
      </c>
      <c r="BL45" s="8">
        <v>1</v>
      </c>
      <c r="BN45" s="7" t="str">
        <f t="shared" si="6"/>
        <v/>
      </c>
      <c r="BO45" s="7" t="str">
        <f>IF(AND(VLOOKUP(BK45,法术查询!$C$8:$E$15,3,FALSE)="启用",$B$1=BL45),BJ45,"")</f>
        <v/>
      </c>
      <c r="BP45" s="5" t="str">
        <f t="array" ref="BP45">INDEX(BN:BN,SMALL(IF(BN$1:BN$500&lt;&gt;"",ROW($1:$500),1000),ROW(BN45)))&amp;""</f>
        <v/>
      </c>
      <c r="BQ45" s="5" t="str">
        <f t="array" ref="BQ45">INDEX(BO:BO,SMALL(IF(BO$1:BO$500&lt;&gt;"",ROW($1:$500),1000),ROW(BO45)))&amp;""</f>
        <v/>
      </c>
      <c r="BS45" s="7" t="s">
        <v>4171</v>
      </c>
      <c r="BT45" s="7" t="s">
        <v>3291</v>
      </c>
      <c r="BU45" s="7" t="s">
        <v>210</v>
      </c>
      <c r="BV45" s="8">
        <v>2</v>
      </c>
      <c r="BX45" s="7" t="str">
        <f t="shared" si="7"/>
        <v/>
      </c>
      <c r="BY45" s="7" t="str">
        <f>IF(AND(VLOOKUP(BU45,法术查询!$C$8:$E$15,3,FALSE)="启用",$B$1=BV45),BT45,"")</f>
        <v/>
      </c>
      <c r="BZ45" s="5" t="str">
        <f t="array" ref="BZ45">INDEX(BX:BX,SMALL(IF(BX$1:BX$500&lt;&gt;"",ROW($1:$500),1000),ROW(BX45)))&amp;""</f>
        <v/>
      </c>
      <c r="CA45" s="5" t="str">
        <f t="array" ref="CA45">INDEX(BY:BY,SMALL(IF(BY$1:BY$500&lt;&gt;"",ROW($1:$500),1000),ROW(BY45)))&amp;""</f>
        <v/>
      </c>
    </row>
    <row r="46" spans="1:79" x14ac:dyDescent="0.25">
      <c r="A46" s="7" t="s">
        <v>3890</v>
      </c>
      <c r="B46" s="7" t="s">
        <v>3283</v>
      </c>
      <c r="C46" s="7" t="s">
        <v>210</v>
      </c>
      <c r="D46" s="8">
        <v>1</v>
      </c>
      <c r="F46" s="7" t="str">
        <f t="shared" si="0"/>
        <v/>
      </c>
      <c r="G46" s="7" t="str">
        <f>IF(AND(VLOOKUP(C46,法术查询!$C$8:$E$15,3,FALSE)="启用",$B$1=D46),B46,"")</f>
        <v/>
      </c>
      <c r="H46" s="5" t="str">
        <f t="array" ref="H46">INDEX(F:F,SMALL(IF($F$1:$F$500&lt;&gt;"",ROW($1:$500),1000),ROW(F46)))&amp;""</f>
        <v/>
      </c>
      <c r="I46" s="5" t="str">
        <f t="array" ref="I46">INDEX(G:G,SMALL(IF($F$1:$F$500&lt;&gt;"",ROW($1:$500),1000),ROW(G46)))&amp;""</f>
        <v/>
      </c>
      <c r="K46" s="7" t="s">
        <v>3899</v>
      </c>
      <c r="L46" s="7" t="s">
        <v>3295</v>
      </c>
      <c r="M46" s="7" t="s">
        <v>210</v>
      </c>
      <c r="N46" s="8">
        <v>1</v>
      </c>
      <c r="P46" s="7" t="str">
        <f t="shared" si="1"/>
        <v/>
      </c>
      <c r="Q46" s="7" t="str">
        <f>IF(AND(VLOOKUP(M46,法术查询!$C$8:$E$15,3,FALSE)="启用",$B$1=N46),L46,"")</f>
        <v/>
      </c>
      <c r="R46" s="5" t="str">
        <f t="array" ref="R46">INDEX(P:P,SMALL(IF(P$1:P$500&lt;&gt;"",ROW($1:$500),1000),ROW(P46)))&amp;""</f>
        <v/>
      </c>
      <c r="S46" s="5" t="str">
        <f t="array" ref="S46">INDEX(Q:Q,SMALL(IF(Q$1:Q$500&lt;&gt;"",ROW($1:$500),1000),ROW(Q46)))&amp;""</f>
        <v/>
      </c>
      <c r="U46" s="7" t="s">
        <v>4171</v>
      </c>
      <c r="V46" s="7" t="s">
        <v>3291</v>
      </c>
      <c r="W46" s="7" t="s">
        <v>210</v>
      </c>
      <c r="X46" s="8">
        <v>2</v>
      </c>
      <c r="Z46" s="7" t="str">
        <f t="shared" si="2"/>
        <v/>
      </c>
      <c r="AA46" s="7" t="str">
        <f>IF(AND(VLOOKUP(W46,法术查询!$C$8:$E$15,3,FALSE)="启用",$B$1=X46),V46,"")</f>
        <v/>
      </c>
      <c r="AB46" s="5" t="str">
        <f t="array" ref="AB46">INDEX(Z:Z,SMALL(IF(Z$1:Z$500&lt;&gt;"",ROW($1:$500),1000),ROW(Z46)))&amp;""</f>
        <v/>
      </c>
      <c r="AC46" s="5" t="str">
        <f t="array" ref="AC46">INDEX(AA:AA,SMALL(IF(AA$1:AA$500&lt;&gt;"",ROW($1:$500),1000),ROW(AA46)))&amp;""</f>
        <v/>
      </c>
      <c r="AE46" s="7" t="s">
        <v>4471</v>
      </c>
      <c r="AF46" s="7" t="s">
        <v>3294</v>
      </c>
      <c r="AG46" s="7" t="s">
        <v>210</v>
      </c>
      <c r="AH46" s="8">
        <v>3</v>
      </c>
      <c r="AJ46" s="7" t="str">
        <f t="shared" si="3"/>
        <v/>
      </c>
      <c r="AK46" s="7" t="str">
        <f>IF(AND(VLOOKUP(AG46,法术查询!$C$8:$E$15,3,FALSE)="启用",$B$1=AH46),AF46,"")</f>
        <v/>
      </c>
      <c r="AL46" s="5" t="str">
        <f t="array" ref="AL46">INDEX(AJ:AJ,SMALL(IF(AJ$1:AJ$500&lt;&gt;"",ROW($1:$500),1000),ROW(AJ46)))&amp;""</f>
        <v/>
      </c>
      <c r="AM46" s="5" t="str">
        <f t="array" ref="AM46">INDEX(AK:AK,SMALL(IF(AK$1:AK$500&lt;&gt;"",ROW($1:$500),1000),ROW(AK46)))&amp;""</f>
        <v/>
      </c>
      <c r="AO46" s="7" t="s">
        <v>4872</v>
      </c>
      <c r="AP46" s="7" t="s">
        <v>3298</v>
      </c>
      <c r="AQ46" s="7" t="s">
        <v>210</v>
      </c>
      <c r="AR46" s="7">
        <v>5</v>
      </c>
      <c r="AT46" s="7" t="str">
        <f t="shared" si="4"/>
        <v/>
      </c>
      <c r="AU46" s="7" t="str">
        <f>IF(AND(VLOOKUP(AQ46,法术查询!$C$8:$E$15,3,FALSE)="启用",$B$1=AR46),AP46,"")</f>
        <v/>
      </c>
      <c r="AV46" s="5" t="str">
        <f t="array" ref="AV46">INDEX(AT:AT,SMALL(IF(AT$1:AT$500&lt;&gt;"",ROW($1:$500),1000),ROW(AT46)))&amp;""</f>
        <v/>
      </c>
      <c r="AW46" s="5" t="str">
        <f t="array" ref="AW46">INDEX(AU:AU,SMALL(IF(AU$1:AU$500&lt;&gt;"",ROW($1:$500),1000),ROW(AU46)))&amp;""</f>
        <v/>
      </c>
      <c r="AY46" s="7" t="s">
        <v>4567</v>
      </c>
      <c r="AZ46" s="7" t="s">
        <v>3297</v>
      </c>
      <c r="BA46" s="7" t="s">
        <v>210</v>
      </c>
      <c r="BB46" s="7">
        <v>3</v>
      </c>
      <c r="BD46" s="7" t="str">
        <f t="shared" si="5"/>
        <v/>
      </c>
      <c r="BE46" s="7" t="str">
        <f>IF(AND(VLOOKUP(BA46,法术查询!$C$8:$E$15,3,FALSE)="启用",$B$1=BB46),AZ46,"")</f>
        <v/>
      </c>
      <c r="BF46" s="5" t="str">
        <f t="array" ref="BF46">INDEX(BD:BD,SMALL(IF(BD$1:BD$500&lt;&gt;"",ROW($1:$500),1000),ROW(BD46)))&amp;""</f>
        <v/>
      </c>
      <c r="BG46" s="5" t="str">
        <f t="array" ref="BG46">INDEX(BE:BE,SMALL(IF(BE$1:BE$500&lt;&gt;"",ROW($1:$500),1000),ROW(BE46)))&amp;""</f>
        <v/>
      </c>
      <c r="BI46" s="7" t="s">
        <v>4062</v>
      </c>
      <c r="BJ46" s="7" t="s">
        <v>3169</v>
      </c>
      <c r="BK46" s="7" t="s">
        <v>210</v>
      </c>
      <c r="BL46" s="8">
        <v>1</v>
      </c>
      <c r="BN46" s="7" t="str">
        <f t="shared" si="6"/>
        <v/>
      </c>
      <c r="BO46" s="7" t="str">
        <f>IF(AND(VLOOKUP(BK46,法术查询!$C$8:$E$15,3,FALSE)="启用",$B$1=BL46),BJ46,"")</f>
        <v/>
      </c>
      <c r="BP46" s="5" t="str">
        <f t="array" ref="BP46">INDEX(BN:BN,SMALL(IF(BN$1:BN$500&lt;&gt;"",ROW($1:$500),1000),ROW(BN46)))&amp;""</f>
        <v/>
      </c>
      <c r="BQ46" s="5" t="str">
        <f t="array" ref="BQ46">INDEX(BO:BO,SMALL(IF(BO$1:BO$500&lt;&gt;"",ROW($1:$500),1000),ROW(BO46)))&amp;""</f>
        <v/>
      </c>
      <c r="BS46" s="7" t="s">
        <v>4173</v>
      </c>
      <c r="BT46" s="7" t="s">
        <v>3296</v>
      </c>
      <c r="BU46" s="7" t="s">
        <v>210</v>
      </c>
      <c r="BV46" s="8">
        <v>2</v>
      </c>
      <c r="BX46" s="7" t="str">
        <f t="shared" si="7"/>
        <v/>
      </c>
      <c r="BY46" s="7" t="str">
        <f>IF(AND(VLOOKUP(BU46,法术查询!$C$8:$E$15,3,FALSE)="启用",$B$1=BV46),BT46,"")</f>
        <v/>
      </c>
      <c r="BZ46" s="5" t="str">
        <f t="array" ref="BZ46">INDEX(BX:BX,SMALL(IF(BX$1:BX$500&lt;&gt;"",ROW($1:$500),1000),ROW(BX46)))&amp;""</f>
        <v/>
      </c>
      <c r="CA46" s="5" t="str">
        <f t="array" ref="CA46">INDEX(BY:BY,SMALL(IF(BY$1:BY$500&lt;&gt;"",ROW($1:$500),1000),ROW(BY46)))&amp;""</f>
        <v/>
      </c>
    </row>
    <row r="47" spans="1:79" x14ac:dyDescent="0.25">
      <c r="A47" s="7" t="s">
        <v>3894</v>
      </c>
      <c r="B47" s="7" t="s">
        <v>3289</v>
      </c>
      <c r="C47" s="7" t="s">
        <v>210</v>
      </c>
      <c r="D47" s="8">
        <v>1</v>
      </c>
      <c r="F47" s="7" t="str">
        <f t="shared" si="0"/>
        <v/>
      </c>
      <c r="G47" s="7" t="str">
        <f>IF(AND(VLOOKUP(C47,法术查询!$C$8:$E$15,3,FALSE)="启用",$B$1=D47),B47,"")</f>
        <v/>
      </c>
      <c r="H47" s="5" t="str">
        <f t="array" ref="H47">INDEX(F:F,SMALL(IF($F$1:$F$500&lt;&gt;"",ROW($1:$500),1000),ROW(F47)))&amp;""</f>
        <v/>
      </c>
      <c r="I47" s="5" t="str">
        <f t="array" ref="I47">INDEX(G:G,SMALL(IF($F$1:$F$500&lt;&gt;"",ROW($1:$500),1000),ROW(G47)))&amp;""</f>
        <v/>
      </c>
      <c r="K47" s="7" t="s">
        <v>3903</v>
      </c>
      <c r="L47" s="7" t="s">
        <v>3300</v>
      </c>
      <c r="M47" s="7" t="s">
        <v>210</v>
      </c>
      <c r="N47" s="8">
        <v>1</v>
      </c>
      <c r="P47" s="7" t="str">
        <f t="shared" si="1"/>
        <v/>
      </c>
      <c r="Q47" s="7" t="str">
        <f>IF(AND(VLOOKUP(M47,法术查询!$C$8:$E$15,3,FALSE)="启用",$B$1=N47),L47,"")</f>
        <v/>
      </c>
      <c r="R47" s="5" t="str">
        <f t="array" ref="R47">INDEX(P:P,SMALL(IF(P$1:P$500&lt;&gt;"",ROW($1:$500),1000),ROW(P47)))&amp;""</f>
        <v/>
      </c>
      <c r="S47" s="5" t="str">
        <f t="array" ref="S47">INDEX(Q:Q,SMALL(IF(Q$1:Q$500&lt;&gt;"",ROW($1:$500),1000),ROW(Q47)))&amp;""</f>
        <v/>
      </c>
      <c r="U47" s="7" t="s">
        <v>4173</v>
      </c>
      <c r="V47" s="7" t="s">
        <v>3296</v>
      </c>
      <c r="W47" s="7" t="s">
        <v>210</v>
      </c>
      <c r="X47" s="8">
        <v>2</v>
      </c>
      <c r="Z47" s="7" t="str">
        <f t="shared" si="2"/>
        <v/>
      </c>
      <c r="AA47" s="7" t="str">
        <f>IF(AND(VLOOKUP(W47,法术查询!$C$8:$E$15,3,FALSE)="启用",$B$1=X47),V47,"")</f>
        <v/>
      </c>
      <c r="AB47" s="5" t="str">
        <f t="array" ref="AB47">INDEX(Z:Z,SMALL(IF(Z$1:Z$500&lt;&gt;"",ROW($1:$500),1000),ROW(Z47)))&amp;""</f>
        <v/>
      </c>
      <c r="AC47" s="5" t="str">
        <f t="array" ref="AC47">INDEX(AA:AA,SMALL(IF(AA$1:AA$500&lt;&gt;"",ROW($1:$500),1000),ROW(AA47)))&amp;""</f>
        <v/>
      </c>
      <c r="AE47" s="7" t="s">
        <v>4474</v>
      </c>
      <c r="AF47" s="7" t="s">
        <v>3299</v>
      </c>
      <c r="AG47" s="7" t="s">
        <v>210</v>
      </c>
      <c r="AH47" s="8">
        <v>3</v>
      </c>
      <c r="AJ47" s="7" t="str">
        <f t="shared" si="3"/>
        <v/>
      </c>
      <c r="AK47" s="7" t="str">
        <f>IF(AND(VLOOKUP(AG47,法术查询!$C$8:$E$15,3,FALSE)="启用",$B$1=AH47),AF47,"")</f>
        <v/>
      </c>
      <c r="AL47" s="5" t="str">
        <f t="array" ref="AL47">INDEX(AJ:AJ,SMALL(IF(AJ$1:AJ$500&lt;&gt;"",ROW($1:$500),1000),ROW(AJ47)))&amp;""</f>
        <v/>
      </c>
      <c r="AM47" s="5" t="str">
        <f t="array" ref="AM47">INDEX(AK:AK,SMALL(IF(AK$1:AK$500&lt;&gt;"",ROW($1:$500),1000),ROW(AK47)))&amp;""</f>
        <v/>
      </c>
      <c r="AO47" s="7" t="s">
        <v>4874</v>
      </c>
      <c r="AP47" s="7" t="s">
        <v>3303</v>
      </c>
      <c r="AQ47" s="7" t="s">
        <v>210</v>
      </c>
      <c r="AR47" s="7">
        <v>5</v>
      </c>
      <c r="AT47" s="7" t="str">
        <f t="shared" si="4"/>
        <v/>
      </c>
      <c r="AU47" s="7" t="str">
        <f>IF(AND(VLOOKUP(AQ47,法术查询!$C$8:$E$15,3,FALSE)="启用",$B$1=AR47),AP47,"")</f>
        <v/>
      </c>
      <c r="AV47" s="5" t="str">
        <f t="array" ref="AV47">INDEX(AT:AT,SMALL(IF(AT$1:AT$500&lt;&gt;"",ROW($1:$500),1000),ROW(AT47)))&amp;""</f>
        <v/>
      </c>
      <c r="AW47" s="5" t="str">
        <f t="array" ref="AW47">INDEX(AU:AU,SMALL(IF(AU$1:AU$500&lt;&gt;"",ROW($1:$500),1000),ROW(AU47)))&amp;""</f>
        <v/>
      </c>
      <c r="AY47" s="7" t="s">
        <v>4382</v>
      </c>
      <c r="AZ47" s="7" t="s">
        <v>3302</v>
      </c>
      <c r="BA47" s="7" t="s">
        <v>372</v>
      </c>
      <c r="BB47" s="7">
        <v>3</v>
      </c>
      <c r="BD47" s="7" t="str">
        <f t="shared" si="5"/>
        <v/>
      </c>
      <c r="BE47" s="7" t="str">
        <f>IF(AND(VLOOKUP(BA47,法术查询!$C$8:$E$15,3,FALSE)="启用",$B$1=BB47),AZ47,"")</f>
        <v/>
      </c>
      <c r="BF47" s="5" t="str">
        <f t="array" ref="BF47">INDEX(BD:BD,SMALL(IF(BD$1:BD$500&lt;&gt;"",ROW($1:$500),1000),ROW(BD47)))&amp;""</f>
        <v/>
      </c>
      <c r="BG47" s="5" t="str">
        <f t="array" ref="BG47">INDEX(BE:BE,SMALL(IF(BE$1:BE$500&lt;&gt;"",ROW($1:$500),1000),ROW(BE47)))&amp;""</f>
        <v/>
      </c>
      <c r="BI47" s="7" t="s">
        <v>4065</v>
      </c>
      <c r="BJ47" s="7" t="s">
        <v>3173</v>
      </c>
      <c r="BK47" s="7" t="s">
        <v>210</v>
      </c>
      <c r="BL47" s="8">
        <v>1</v>
      </c>
      <c r="BN47" s="7" t="str">
        <f t="shared" si="6"/>
        <v/>
      </c>
      <c r="BO47" s="7" t="str">
        <f>IF(AND(VLOOKUP(BK47,法术查询!$C$8:$E$15,3,FALSE)="启用",$B$1=BL47),BJ47,"")</f>
        <v/>
      </c>
      <c r="BP47" s="5" t="str">
        <f t="array" ref="BP47">INDEX(BN:BN,SMALL(IF(BN$1:BN$500&lt;&gt;"",ROW($1:$500),1000),ROW(BN47)))&amp;""</f>
        <v/>
      </c>
      <c r="BQ47" s="5" t="str">
        <f t="array" ref="BQ47">INDEX(BO:BO,SMALL(IF(BO$1:BO$500&lt;&gt;"",ROW($1:$500),1000),ROW(BO47)))&amp;""</f>
        <v/>
      </c>
      <c r="BS47" s="7" t="s">
        <v>4177</v>
      </c>
      <c r="BT47" s="7" t="s">
        <v>3301</v>
      </c>
      <c r="BU47" s="7" t="s">
        <v>210</v>
      </c>
      <c r="BV47" s="8">
        <v>2</v>
      </c>
      <c r="BX47" s="7" t="str">
        <f t="shared" si="7"/>
        <v/>
      </c>
      <c r="BY47" s="7" t="str">
        <f>IF(AND(VLOOKUP(BU47,法术查询!$C$8:$E$15,3,FALSE)="启用",$B$1=BV47),BT47,"")</f>
        <v/>
      </c>
      <c r="BZ47" s="5" t="str">
        <f t="array" ref="BZ47">INDEX(BX:BX,SMALL(IF(BX$1:BX$500&lt;&gt;"",ROW($1:$500),1000),ROW(BX47)))&amp;""</f>
        <v/>
      </c>
      <c r="CA47" s="5" t="str">
        <f t="array" ref="CA47">INDEX(BY:BY,SMALL(IF(BY$1:BY$500&lt;&gt;"",ROW($1:$500),1000),ROW(BY47)))&amp;""</f>
        <v/>
      </c>
    </row>
    <row r="48" spans="1:79" x14ac:dyDescent="0.25">
      <c r="A48" s="7" t="s">
        <v>3899</v>
      </c>
      <c r="B48" s="7" t="s">
        <v>3295</v>
      </c>
      <c r="C48" s="7" t="s">
        <v>210</v>
      </c>
      <c r="D48" s="8">
        <v>1</v>
      </c>
      <c r="F48" s="7" t="str">
        <f t="shared" si="0"/>
        <v/>
      </c>
      <c r="G48" s="7" t="str">
        <f>IF(AND(VLOOKUP(C48,法术查询!$C$8:$E$15,3,FALSE)="启用",$B$1=D48),B48,"")</f>
        <v/>
      </c>
      <c r="H48" s="5" t="str">
        <f t="array" ref="H48">INDEX(F:F,SMALL(IF($F$1:$F$500&lt;&gt;"",ROW($1:$500),1000),ROW(F48)))&amp;""</f>
        <v/>
      </c>
      <c r="I48" s="5" t="str">
        <f t="array" ref="I48">INDEX(G:G,SMALL(IF($F$1:$F$500&lt;&gt;"",ROW($1:$500),1000),ROW(G48)))&amp;""</f>
        <v/>
      </c>
      <c r="K48" s="7" t="s">
        <v>3907</v>
      </c>
      <c r="L48" s="7" t="s">
        <v>3305</v>
      </c>
      <c r="M48" s="7" t="s">
        <v>210</v>
      </c>
      <c r="N48" s="8">
        <v>1</v>
      </c>
      <c r="P48" s="7" t="str">
        <f t="shared" si="1"/>
        <v/>
      </c>
      <c r="Q48" s="7" t="str">
        <f>IF(AND(VLOOKUP(M48,法术查询!$C$8:$E$15,3,FALSE)="启用",$B$1=N48),L48,"")</f>
        <v/>
      </c>
      <c r="R48" s="5" t="str">
        <f t="array" ref="R48">INDEX(P:P,SMALL(IF(P$1:P$500&lt;&gt;"",ROW($1:$500),1000),ROW(P48)))&amp;""</f>
        <v/>
      </c>
      <c r="S48" s="5" t="str">
        <f t="array" ref="S48">INDEX(Q:Q,SMALL(IF(Q$1:Q$500&lt;&gt;"",ROW($1:$500),1000),ROW(Q48)))&amp;""</f>
        <v/>
      </c>
      <c r="U48" s="7" t="s">
        <v>4177</v>
      </c>
      <c r="V48" s="7" t="s">
        <v>3301</v>
      </c>
      <c r="W48" s="7" t="s">
        <v>210</v>
      </c>
      <c r="X48" s="8">
        <v>2</v>
      </c>
      <c r="Z48" s="7" t="str">
        <f t="shared" si="2"/>
        <v/>
      </c>
      <c r="AA48" s="7" t="str">
        <f>IF(AND(VLOOKUP(W48,法术查询!$C$8:$E$15,3,FALSE)="启用",$B$1=X48),V48,"")</f>
        <v/>
      </c>
      <c r="AB48" s="5" t="str">
        <f t="array" ref="AB48">INDEX(Z:Z,SMALL(IF(Z$1:Z$500&lt;&gt;"",ROW($1:$500),1000),ROW(Z48)))&amp;""</f>
        <v/>
      </c>
      <c r="AC48" s="5" t="str">
        <f t="array" ref="AC48">INDEX(AA:AA,SMALL(IF(AA$1:AA$500&lt;&gt;"",ROW($1:$500),1000),ROW(AA48)))&amp;""</f>
        <v/>
      </c>
      <c r="AE48" s="7" t="s">
        <v>4479</v>
      </c>
      <c r="AF48" s="7" t="s">
        <v>3304</v>
      </c>
      <c r="AG48" s="7" t="s">
        <v>210</v>
      </c>
      <c r="AH48" s="8">
        <v>3</v>
      </c>
      <c r="AJ48" s="7" t="str">
        <f t="shared" si="3"/>
        <v/>
      </c>
      <c r="AK48" s="7" t="str">
        <f>IF(AND(VLOOKUP(AG48,法术查询!$C$8:$E$15,3,FALSE)="启用",$B$1=AH48),AF48,"")</f>
        <v/>
      </c>
      <c r="AL48" s="5" t="str">
        <f t="array" ref="AL48">INDEX(AJ:AJ,SMALL(IF(AJ$1:AJ$500&lt;&gt;"",ROW($1:$500),1000),ROW(AJ48)))&amp;""</f>
        <v/>
      </c>
      <c r="AM48" s="5" t="str">
        <f t="array" ref="AM48">INDEX(AK:AK,SMALL(IF(AK$1:AK$500&lt;&gt;"",ROW($1:$500),1000),ROW(AK48)))&amp;""</f>
        <v/>
      </c>
      <c r="AO48" s="7" t="s">
        <v>4768</v>
      </c>
      <c r="AP48" s="7" t="s">
        <v>3308</v>
      </c>
      <c r="AQ48" s="7" t="s">
        <v>3701</v>
      </c>
      <c r="AR48" s="7">
        <v>5</v>
      </c>
      <c r="AT48" s="7" t="str">
        <f t="shared" si="4"/>
        <v/>
      </c>
      <c r="AU48" s="7" t="str">
        <f>IF(AND(VLOOKUP(AQ48,法术查询!$C$8:$E$15,3,FALSE)="启用",$B$1=AR48),AP48,"")</f>
        <v/>
      </c>
      <c r="AV48" s="5" t="str">
        <f t="array" ref="AV48">INDEX(AT:AT,SMALL(IF(AT$1:AT$500&lt;&gt;"",ROW($1:$500),1000),ROW(AT48)))&amp;""</f>
        <v/>
      </c>
      <c r="AW48" s="5" t="str">
        <f t="array" ref="AW48">INDEX(AU:AU,SMALL(IF(AU$1:AU$500&lt;&gt;"",ROW($1:$500),1000),ROW(AU48)))&amp;""</f>
        <v/>
      </c>
      <c r="AY48" s="7" t="s">
        <v>4621</v>
      </c>
      <c r="AZ48" s="7" t="s">
        <v>3307</v>
      </c>
      <c r="BA48" s="7" t="s">
        <v>210</v>
      </c>
      <c r="BB48" s="7">
        <v>4</v>
      </c>
      <c r="BD48" s="7" t="str">
        <f t="shared" si="5"/>
        <v/>
      </c>
      <c r="BE48" s="7" t="str">
        <f>IF(AND(VLOOKUP(BA48,法术查询!$C$8:$E$15,3,FALSE)="启用",$B$1=BB48),AZ48,"")</f>
        <v/>
      </c>
      <c r="BF48" s="5" t="str">
        <f t="array" ref="BF48">INDEX(BD:BD,SMALL(IF(BD$1:BD$500&lt;&gt;"",ROW($1:$500),1000),ROW(BD48)))&amp;""</f>
        <v/>
      </c>
      <c r="BG48" s="5" t="str">
        <f t="array" ref="BG48">INDEX(BE:BE,SMALL(IF(BE$1:BE$500&lt;&gt;"",ROW($1:$500),1000),ROW(BE48)))&amp;""</f>
        <v/>
      </c>
      <c r="BI48" s="7" t="s">
        <v>3825</v>
      </c>
      <c r="BJ48" s="7" t="s">
        <v>3157</v>
      </c>
      <c r="BK48" s="7" t="s">
        <v>372</v>
      </c>
      <c r="BL48" s="8">
        <v>1</v>
      </c>
      <c r="BN48" s="7" t="str">
        <f t="shared" si="6"/>
        <v/>
      </c>
      <c r="BO48" s="7" t="str">
        <f>IF(AND(VLOOKUP(BK48,法术查询!$C$8:$E$15,3,FALSE)="启用",$B$1=BL48),BJ48,"")</f>
        <v/>
      </c>
      <c r="BP48" s="5" t="str">
        <f t="array" ref="BP48">INDEX(BN:BN,SMALL(IF(BN$1:BN$500&lt;&gt;"",ROW($1:$500),1000),ROW(BN48)))&amp;""</f>
        <v/>
      </c>
      <c r="BQ48" s="5" t="str">
        <f t="array" ref="BQ48">INDEX(BO:BO,SMALL(IF(BO$1:BO$500&lt;&gt;"",ROW($1:$500),1000),ROW(BO48)))&amp;""</f>
        <v/>
      </c>
      <c r="BS48" s="7" t="s">
        <v>4181</v>
      </c>
      <c r="BT48" s="7" t="s">
        <v>3306</v>
      </c>
      <c r="BU48" s="7" t="s">
        <v>210</v>
      </c>
      <c r="BV48" s="8">
        <v>2</v>
      </c>
      <c r="BX48" s="7" t="str">
        <f t="shared" si="7"/>
        <v/>
      </c>
      <c r="BY48" s="7" t="str">
        <f>IF(AND(VLOOKUP(BU48,法术查询!$C$8:$E$15,3,FALSE)="启用",$B$1=BV48),BT48,"")</f>
        <v/>
      </c>
      <c r="BZ48" s="5" t="str">
        <f t="array" ref="BZ48">INDEX(BX:BX,SMALL(IF(BX$1:BX$500&lt;&gt;"",ROW($1:$500),1000),ROW(BX48)))&amp;""</f>
        <v/>
      </c>
      <c r="CA48" s="5" t="str">
        <f t="array" ref="CA48">INDEX(BY:BY,SMALL(IF(BY$1:BY$500&lt;&gt;"",ROW($1:$500),1000),ROW(BY48)))&amp;""</f>
        <v/>
      </c>
    </row>
    <row r="49" spans="1:79" x14ac:dyDescent="0.25">
      <c r="A49" s="7" t="s">
        <v>3903</v>
      </c>
      <c r="B49" s="7" t="s">
        <v>3300</v>
      </c>
      <c r="C49" s="7" t="s">
        <v>210</v>
      </c>
      <c r="D49" s="8">
        <v>1</v>
      </c>
      <c r="F49" s="7" t="str">
        <f t="shared" si="0"/>
        <v/>
      </c>
      <c r="G49" s="7" t="str">
        <f>IF(AND(VLOOKUP(C49,法术查询!$C$8:$E$15,3,FALSE)="启用",$B$1=D49),B49,"")</f>
        <v/>
      </c>
      <c r="H49" s="5" t="str">
        <f t="array" ref="H49">INDEX(F:F,SMALL(IF($F$1:$F$500&lt;&gt;"",ROW($1:$500),1000),ROW(F49)))&amp;""</f>
        <v/>
      </c>
      <c r="I49" s="5" t="str">
        <f t="array" ref="I49">INDEX(G:G,SMALL(IF($F$1:$F$500&lt;&gt;"",ROW($1:$500),1000),ROW(G49)))&amp;""</f>
        <v/>
      </c>
      <c r="K49" s="7" t="s">
        <v>3909</v>
      </c>
      <c r="L49" s="7" t="s">
        <v>3309</v>
      </c>
      <c r="M49" s="7" t="s">
        <v>210</v>
      </c>
      <c r="N49" s="8">
        <v>1</v>
      </c>
      <c r="P49" s="7" t="str">
        <f t="shared" si="1"/>
        <v/>
      </c>
      <c r="Q49" s="7" t="str">
        <f>IF(AND(VLOOKUP(M49,法术查询!$C$8:$E$15,3,FALSE)="启用",$B$1=N49),L49,"")</f>
        <v/>
      </c>
      <c r="R49" s="5" t="str">
        <f t="array" ref="R49">INDEX(P:P,SMALL(IF(P$1:P$500&lt;&gt;"",ROW($1:$500),1000),ROW(P49)))&amp;""</f>
        <v/>
      </c>
      <c r="S49" s="5" t="str">
        <f t="array" ref="S49">INDEX(Q:Q,SMALL(IF(Q$1:Q$500&lt;&gt;"",ROW($1:$500),1000),ROW(Q49)))&amp;""</f>
        <v/>
      </c>
      <c r="U49" s="7" t="s">
        <v>4181</v>
      </c>
      <c r="V49" s="7" t="s">
        <v>3306</v>
      </c>
      <c r="W49" s="7" t="s">
        <v>210</v>
      </c>
      <c r="X49" s="8">
        <v>2</v>
      </c>
      <c r="Z49" s="7" t="str">
        <f t="shared" si="2"/>
        <v/>
      </c>
      <c r="AA49" s="7" t="str">
        <f>IF(AND(VLOOKUP(W49,法术查询!$C$8:$E$15,3,FALSE)="启用",$B$1=X49),V49,"")</f>
        <v/>
      </c>
      <c r="AB49" s="5" t="str">
        <f t="array" ref="AB49">INDEX(Z:Z,SMALL(IF(Z$1:Z$500&lt;&gt;"",ROW($1:$500),1000),ROW(Z49)))&amp;""</f>
        <v/>
      </c>
      <c r="AC49" s="5" t="str">
        <f t="array" ref="AC49">INDEX(AA:AA,SMALL(IF(AA$1:AA$500&lt;&gt;"",ROW($1:$500),1000),ROW(AA49)))&amp;""</f>
        <v/>
      </c>
      <c r="AE49" s="7" t="s">
        <v>4483</v>
      </c>
      <c r="AF49" s="7" t="s">
        <v>3210</v>
      </c>
      <c r="AG49" s="7" t="s">
        <v>210</v>
      </c>
      <c r="AH49" s="8">
        <v>3</v>
      </c>
      <c r="AJ49" s="7" t="str">
        <f t="shared" si="3"/>
        <v/>
      </c>
      <c r="AK49" s="7" t="str">
        <f>IF(AND(VLOOKUP(AG49,法术查询!$C$8:$E$15,3,FALSE)="启用",$B$1=AH49),AF49,"")</f>
        <v/>
      </c>
      <c r="AL49" s="5" t="str">
        <f t="array" ref="AL49">INDEX(AJ:AJ,SMALL(IF(AJ$1:AJ$500&lt;&gt;"",ROW($1:$500),1000),ROW(AJ49)))&amp;""</f>
        <v/>
      </c>
      <c r="AM49" s="5" t="str">
        <f t="array" ref="AM49">INDEX(AK:AK,SMALL(IF(AK$1:AK$500&lt;&gt;"",ROW($1:$500),1000),ROW(AK49)))&amp;""</f>
        <v/>
      </c>
      <c r="AO49" s="7" t="s">
        <v>4876</v>
      </c>
      <c r="AP49" s="7" t="s">
        <v>3311</v>
      </c>
      <c r="AQ49" s="7" t="s">
        <v>210</v>
      </c>
      <c r="AR49" s="7">
        <v>5</v>
      </c>
      <c r="AT49" s="7" t="str">
        <f t="shared" si="4"/>
        <v/>
      </c>
      <c r="AU49" s="7" t="str">
        <f>IF(AND(VLOOKUP(AQ49,法术查询!$C$8:$E$15,3,FALSE)="启用",$B$1=AR49),AP49,"")</f>
        <v/>
      </c>
      <c r="AV49" s="5" t="str">
        <f t="array" ref="AV49">INDEX(AT:AT,SMALL(IF(AT$1:AT$500&lt;&gt;"",ROW($1:$500),1000),ROW(AT49)))&amp;""</f>
        <v/>
      </c>
      <c r="AW49" s="5" t="str">
        <f t="array" ref="AW49">INDEX(AU:AU,SMALL(IF(AU$1:AU$500&lt;&gt;"",ROW($1:$500),1000),ROW(AU49)))&amp;""</f>
        <v/>
      </c>
      <c r="AY49" s="7" t="s">
        <v>4627</v>
      </c>
      <c r="AZ49" s="7" t="s">
        <v>3244</v>
      </c>
      <c r="BA49" s="7" t="s">
        <v>210</v>
      </c>
      <c r="BB49" s="7">
        <v>4</v>
      </c>
      <c r="BD49" s="7" t="str">
        <f t="shared" si="5"/>
        <v/>
      </c>
      <c r="BE49" s="7" t="str">
        <f>IF(AND(VLOOKUP(BA49,法术查询!$C$8:$E$15,3,FALSE)="启用",$B$1=BB49),AZ49,"")</f>
        <v/>
      </c>
      <c r="BF49" s="5" t="str">
        <f t="array" ref="BF49">INDEX(BD:BD,SMALL(IF(BD$1:BD$500&lt;&gt;"",ROW($1:$500),1000),ROW(BD49)))&amp;""</f>
        <v/>
      </c>
      <c r="BG49" s="5" t="str">
        <f t="array" ref="BG49">INDEX(BE:BE,SMALL(IF(BE$1:BE$500&lt;&gt;"",ROW($1:$500),1000),ROW(BE49)))&amp;""</f>
        <v/>
      </c>
      <c r="BI49" s="7" t="s">
        <v>3840</v>
      </c>
      <c r="BJ49" s="7" t="s">
        <v>3180</v>
      </c>
      <c r="BK49" s="7" t="s">
        <v>372</v>
      </c>
      <c r="BL49" s="8">
        <v>1</v>
      </c>
      <c r="BN49" s="7" t="str">
        <f t="shared" si="6"/>
        <v/>
      </c>
      <c r="BO49" s="7" t="str">
        <f>IF(AND(VLOOKUP(BK49,法术查询!$C$8:$E$15,3,FALSE)="启用",$B$1=BL49),BJ49,"")</f>
        <v/>
      </c>
      <c r="BP49" s="5" t="str">
        <f t="array" ref="BP49">INDEX(BN:BN,SMALL(IF(BN$1:BN$500&lt;&gt;"",ROW($1:$500),1000),ROW(BN49)))&amp;""</f>
        <v/>
      </c>
      <c r="BQ49" s="5" t="str">
        <f t="array" ref="BQ49">INDEX(BO:BO,SMALL(IF(BO$1:BO$500&lt;&gt;"",ROW($1:$500),1000),ROW(BO49)))&amp;""</f>
        <v/>
      </c>
      <c r="BS49" s="7" t="s">
        <v>3706</v>
      </c>
      <c r="BT49" s="7" t="s">
        <v>3310</v>
      </c>
      <c r="BU49" s="7" t="s">
        <v>210</v>
      </c>
      <c r="BV49" s="8">
        <v>2</v>
      </c>
      <c r="BX49" s="7" t="str">
        <f t="shared" si="7"/>
        <v/>
      </c>
      <c r="BY49" s="7" t="str">
        <f>IF(AND(VLOOKUP(BU49,法术查询!$C$8:$E$15,3,FALSE)="启用",$B$1=BV49),BT49,"")</f>
        <v/>
      </c>
      <c r="BZ49" s="5" t="str">
        <f t="array" ref="BZ49">INDEX(BX:BX,SMALL(IF(BX$1:BX$500&lt;&gt;"",ROW($1:$500),1000),ROW(BX49)))&amp;""</f>
        <v/>
      </c>
      <c r="CA49" s="5" t="str">
        <f t="array" ref="CA49">INDEX(BY:BY,SMALL(IF(BY$1:BY$500&lt;&gt;"",ROW($1:$500),1000),ROW(BY49)))&amp;""</f>
        <v/>
      </c>
    </row>
    <row r="50" spans="1:79" x14ac:dyDescent="0.25">
      <c r="A50" s="7" t="s">
        <v>3907</v>
      </c>
      <c r="B50" s="7" t="s">
        <v>3305</v>
      </c>
      <c r="C50" s="7" t="s">
        <v>210</v>
      </c>
      <c r="D50" s="8">
        <v>1</v>
      </c>
      <c r="F50" s="7" t="str">
        <f t="shared" si="0"/>
        <v/>
      </c>
      <c r="G50" s="7" t="str">
        <f>IF(AND(VLOOKUP(C50,法术查询!$C$8:$E$15,3,FALSE)="启用",$B$1=D50),B50,"")</f>
        <v/>
      </c>
      <c r="H50" s="5" t="str">
        <f t="array" ref="H50">INDEX(F:F,SMALL(IF($F$1:$F$500&lt;&gt;"",ROW($1:$500),1000),ROW(F50)))&amp;""</f>
        <v/>
      </c>
      <c r="I50" s="5" t="str">
        <f t="array" ref="I50">INDEX(G:G,SMALL(IF($F$1:$F$500&lt;&gt;"",ROW($1:$500),1000),ROW(G50)))&amp;""</f>
        <v/>
      </c>
      <c r="K50" s="7" t="s">
        <v>3911</v>
      </c>
      <c r="L50" s="7" t="s">
        <v>3313</v>
      </c>
      <c r="M50" s="7" t="s">
        <v>210</v>
      </c>
      <c r="N50" s="8">
        <v>1</v>
      </c>
      <c r="P50" s="7" t="str">
        <f t="shared" si="1"/>
        <v/>
      </c>
      <c r="Q50" s="7" t="str">
        <f>IF(AND(VLOOKUP(M50,法术查询!$C$8:$E$15,3,FALSE)="启用",$B$1=N50),L50,"")</f>
        <v/>
      </c>
      <c r="R50" s="5" t="str">
        <f t="array" ref="R50">INDEX(P:P,SMALL(IF(P$1:P$500&lt;&gt;"",ROW($1:$500),1000),ROW(P50)))&amp;""</f>
        <v/>
      </c>
      <c r="S50" s="5" t="str">
        <f t="array" ref="S50">INDEX(Q:Q,SMALL(IF(Q$1:Q$500&lt;&gt;"",ROW($1:$500),1000),ROW(Q50)))&amp;""</f>
        <v/>
      </c>
      <c r="U50" s="7" t="s">
        <v>4208</v>
      </c>
      <c r="V50" s="7" t="s">
        <v>3222</v>
      </c>
      <c r="W50" s="7" t="s">
        <v>210</v>
      </c>
      <c r="X50" s="8">
        <v>2</v>
      </c>
      <c r="Z50" s="7" t="str">
        <f t="shared" si="2"/>
        <v/>
      </c>
      <c r="AA50" s="7" t="str">
        <f>IF(AND(VLOOKUP(W50,法术查询!$C$8:$E$15,3,FALSE)="启用",$B$1=X50),V50,"")</f>
        <v/>
      </c>
      <c r="AB50" s="5" t="str">
        <f t="array" ref="AB50">INDEX(Z:Z,SMALL(IF(Z$1:Z$500&lt;&gt;"",ROW($1:$500),1000),ROW(Z50)))&amp;""</f>
        <v/>
      </c>
      <c r="AC50" s="5" t="str">
        <f t="array" ref="AC50">INDEX(AA:AA,SMALL(IF(AA$1:AA$500&lt;&gt;"",ROW($1:$500),1000),ROW(AA50)))&amp;""</f>
        <v/>
      </c>
      <c r="AE50" s="7" t="s">
        <v>4486</v>
      </c>
      <c r="AF50" s="7" t="s">
        <v>3312</v>
      </c>
      <c r="AG50" s="7" t="s">
        <v>210</v>
      </c>
      <c r="AH50" s="8">
        <v>3</v>
      </c>
      <c r="AJ50" s="7" t="str">
        <f t="shared" si="3"/>
        <v/>
      </c>
      <c r="AK50" s="7" t="str">
        <f>IF(AND(VLOOKUP(AG50,法术查询!$C$8:$E$15,3,FALSE)="启用",$B$1=AH50),AF50,"")</f>
        <v/>
      </c>
      <c r="AL50" s="5" t="str">
        <f t="array" ref="AL50">INDEX(AJ:AJ,SMALL(IF(AJ$1:AJ$500&lt;&gt;"",ROW($1:$500),1000),ROW(AJ50)))&amp;""</f>
        <v/>
      </c>
      <c r="AM50" s="5" t="str">
        <f t="array" ref="AM50">INDEX(AK:AK,SMALL(IF(AK$1:AK$500&lt;&gt;"",ROW($1:$500),1000),ROW(AK50)))&amp;""</f>
        <v/>
      </c>
      <c r="AV50" s="5" t="str">
        <f t="array" ref="AV50">INDEX(AT:AT,SMALL(IF(AT$1:AT$500&lt;&gt;"",ROW($1:$500),1000),ROW(AT50)))&amp;""</f>
        <v/>
      </c>
      <c r="AW50" s="5" t="str">
        <f t="array" ref="AW50">INDEX(AU:AU,SMALL(IF(AU$1:AU$500&lt;&gt;"",ROW($1:$500),1000),ROW(AU50)))&amp;""</f>
        <v/>
      </c>
      <c r="AY50" s="7" t="s">
        <v>4608</v>
      </c>
      <c r="AZ50" s="7" t="s">
        <v>3315</v>
      </c>
      <c r="BA50" s="7" t="s">
        <v>3701</v>
      </c>
      <c r="BB50" s="7">
        <v>4</v>
      </c>
      <c r="BD50" s="7" t="str">
        <f t="shared" si="5"/>
        <v/>
      </c>
      <c r="BE50" s="7" t="str">
        <f>IF(AND(VLOOKUP(BA50,法术查询!$C$8:$E$15,3,FALSE)="启用",$B$1=BB50),AZ50,"")</f>
        <v/>
      </c>
      <c r="BF50" s="5" t="str">
        <f t="array" ref="BF50">INDEX(BD:BD,SMALL(IF(BD$1:BD$500&lt;&gt;"",ROW($1:$500),1000),ROW(BD50)))&amp;""</f>
        <v/>
      </c>
      <c r="BG50" s="5" t="str">
        <f t="array" ref="BG50">INDEX(BE:BE,SMALL(IF(BE$1:BE$500&lt;&gt;"",ROW($1:$500),1000),ROW(BE50)))&amp;""</f>
        <v/>
      </c>
      <c r="BI50" s="7" t="s">
        <v>4069</v>
      </c>
      <c r="BJ50" s="7" t="s">
        <v>3184</v>
      </c>
      <c r="BK50" s="7" t="s">
        <v>210</v>
      </c>
      <c r="BL50" s="8">
        <v>1</v>
      </c>
      <c r="BN50" s="7" t="str">
        <f t="shared" si="6"/>
        <v/>
      </c>
      <c r="BO50" s="7" t="str">
        <f>IF(AND(VLOOKUP(BK50,法术查询!$C$8:$E$15,3,FALSE)="启用",$B$1=BL50),BJ50,"")</f>
        <v/>
      </c>
      <c r="BP50" s="5" t="str">
        <f t="array" ref="BP50">INDEX(BN:BN,SMALL(IF(BN$1:BN$500&lt;&gt;"",ROW($1:$500),1000),ROW(BN50)))&amp;""</f>
        <v/>
      </c>
      <c r="BQ50" s="5" t="str">
        <f t="array" ref="BQ50">INDEX(BO:BO,SMALL(IF(BO$1:BO$500&lt;&gt;"",ROW($1:$500),1000),ROW(BO50)))&amp;""</f>
        <v/>
      </c>
      <c r="BS50" s="7" t="s">
        <v>4188</v>
      </c>
      <c r="BT50" s="7" t="s">
        <v>3314</v>
      </c>
      <c r="BU50" s="7" t="s">
        <v>210</v>
      </c>
      <c r="BV50" s="8">
        <v>2</v>
      </c>
      <c r="BX50" s="7" t="str">
        <f t="shared" si="7"/>
        <v/>
      </c>
      <c r="BY50" s="7" t="str">
        <f>IF(AND(VLOOKUP(BU50,法术查询!$C$8:$E$15,3,FALSE)="启用",$B$1=BV50),BT50,"")</f>
        <v/>
      </c>
      <c r="BZ50" s="5" t="str">
        <f t="array" ref="BZ50">INDEX(BX:BX,SMALL(IF(BX$1:BX$500&lt;&gt;"",ROW($1:$500),1000),ROW(BX50)))&amp;""</f>
        <v/>
      </c>
      <c r="CA50" s="5" t="str">
        <f t="array" ref="CA50">INDEX(BY:BY,SMALL(IF(BY$1:BY$500&lt;&gt;"",ROW($1:$500),1000),ROW(BY50)))&amp;""</f>
        <v/>
      </c>
    </row>
    <row r="51" spans="1:79" x14ac:dyDescent="0.25">
      <c r="A51" s="7" t="s">
        <v>3909</v>
      </c>
      <c r="B51" s="7" t="s">
        <v>3309</v>
      </c>
      <c r="C51" s="7" t="s">
        <v>210</v>
      </c>
      <c r="D51" s="8">
        <v>1</v>
      </c>
      <c r="F51" s="7" t="str">
        <f t="shared" si="0"/>
        <v/>
      </c>
      <c r="G51" s="7" t="str">
        <f>IF(AND(VLOOKUP(C51,法术查询!$C$8:$E$15,3,FALSE)="启用",$B$1=D51),B51,"")</f>
        <v/>
      </c>
      <c r="H51" s="5" t="str">
        <f t="array" ref="H51">INDEX(F:F,SMALL(IF($F$1:$F$500&lt;&gt;"",ROW($1:$500),1000),ROW(F51)))&amp;""</f>
        <v/>
      </c>
      <c r="I51" s="5" t="str">
        <f t="array" ref="I51">INDEX(G:G,SMALL(IF($F$1:$F$500&lt;&gt;"",ROW($1:$500),1000),ROW(G51)))&amp;""</f>
        <v/>
      </c>
      <c r="K51" s="7" t="s">
        <v>3811</v>
      </c>
      <c r="L51" s="7" t="s">
        <v>3317</v>
      </c>
      <c r="M51" s="7" t="s">
        <v>3701</v>
      </c>
      <c r="N51" s="8">
        <v>1</v>
      </c>
      <c r="P51" s="7" t="str">
        <f t="shared" si="1"/>
        <v/>
      </c>
      <c r="Q51" s="7" t="str">
        <f>IF(AND(VLOOKUP(M51,法术查询!$C$8:$E$15,3,FALSE)="启用",$B$1=N51),L51,"")</f>
        <v/>
      </c>
      <c r="R51" s="5" t="str">
        <f t="array" ref="R51">INDEX(P:P,SMALL(IF(P$1:P$500&lt;&gt;"",ROW($1:$500),1000),ROW(P51)))&amp;""</f>
        <v/>
      </c>
      <c r="S51" s="5" t="str">
        <f t="array" ref="S51">INDEX(Q:Q,SMALL(IF(Q$1:Q$500&lt;&gt;"",ROW($1:$500),1000),ROW(Q51)))&amp;""</f>
        <v/>
      </c>
      <c r="U51" s="7" t="s">
        <v>4118</v>
      </c>
      <c r="V51" s="7" t="s">
        <v>3319</v>
      </c>
      <c r="W51" s="7" t="s">
        <v>372</v>
      </c>
      <c r="X51" s="8">
        <v>2</v>
      </c>
      <c r="Z51" s="7" t="str">
        <f t="shared" si="2"/>
        <v/>
      </c>
      <c r="AA51" s="7" t="str">
        <f>IF(AND(VLOOKUP(W51,法术查询!$C$8:$E$15,3,FALSE)="启用",$B$1=X51),V51,"")</f>
        <v/>
      </c>
      <c r="AB51" s="5" t="str">
        <f t="array" ref="AB51">INDEX(Z:Z,SMALL(IF(Z$1:Z$500&lt;&gt;"",ROW($1:$500),1000),ROW(Z51)))&amp;""</f>
        <v/>
      </c>
      <c r="AC51" s="5" t="str">
        <f t="array" ref="AC51">INDEX(AA:AA,SMALL(IF(AA$1:AA$500&lt;&gt;"",ROW($1:$500),1000),ROW(AA51)))&amp;""</f>
        <v/>
      </c>
      <c r="AE51" s="7" t="s">
        <v>4492</v>
      </c>
      <c r="AF51" s="7" t="s">
        <v>3316</v>
      </c>
      <c r="AG51" s="7" t="s">
        <v>210</v>
      </c>
      <c r="AH51" s="8">
        <v>3</v>
      </c>
      <c r="AJ51" s="7" t="str">
        <f t="shared" si="3"/>
        <v/>
      </c>
      <c r="AK51" s="7" t="str">
        <f>IF(AND(VLOOKUP(AG51,法术查询!$C$8:$E$15,3,FALSE)="启用",$B$1=AH51),AF51,"")</f>
        <v/>
      </c>
      <c r="AL51" s="5" t="str">
        <f t="array" ref="AL51">INDEX(AJ:AJ,SMALL(IF(AJ$1:AJ$500&lt;&gt;"",ROW($1:$500),1000),ROW(AJ51)))&amp;""</f>
        <v/>
      </c>
      <c r="AM51" s="5" t="str">
        <f t="array" ref="AM51">INDEX(AK:AK,SMALL(IF(AK$1:AK$500&lt;&gt;"",ROW($1:$500),1000),ROW(AK51)))&amp;""</f>
        <v/>
      </c>
      <c r="AV51" s="5" t="str">
        <f t="array" ref="AV51">INDEX(AT:AT,SMALL(IF(AT$1:AT$500&lt;&gt;"",ROW($1:$500),1000),ROW(AT51)))&amp;""</f>
        <v/>
      </c>
      <c r="AW51" s="5" t="str">
        <f t="array" ref="AW51">INDEX(AU:AU,SMALL(IF(AU$1:AU$500&lt;&gt;"",ROW($1:$500),1000),ROW(AU51)))&amp;""</f>
        <v/>
      </c>
      <c r="AY51" s="7" t="s">
        <v>4706</v>
      </c>
      <c r="AZ51" s="7" t="s">
        <v>3321</v>
      </c>
      <c r="BA51" s="7" t="s">
        <v>210</v>
      </c>
      <c r="BB51" s="7">
        <v>4</v>
      </c>
      <c r="BD51" s="7" t="str">
        <f t="shared" si="5"/>
        <v/>
      </c>
      <c r="BE51" s="7" t="str">
        <f>IF(AND(VLOOKUP(BA51,法术查询!$C$8:$E$15,3,FALSE)="启用",$B$1=BB51),AZ51,"")</f>
        <v/>
      </c>
      <c r="BF51" s="5" t="str">
        <f t="array" ref="BF51">INDEX(BD:BD,SMALL(IF(BD$1:BD$500&lt;&gt;"",ROW($1:$500),1000),ROW(BD51)))&amp;""</f>
        <v/>
      </c>
      <c r="BG51" s="5" t="str">
        <f t="array" ref="BG51">INDEX(BE:BE,SMALL(IF(BE$1:BE$500&lt;&gt;"",ROW($1:$500),1000),ROW(BE51)))&amp;""</f>
        <v/>
      </c>
      <c r="BI51" s="7" t="s">
        <v>4073</v>
      </c>
      <c r="BJ51" s="7" t="s">
        <v>3318</v>
      </c>
      <c r="BK51" s="7" t="s">
        <v>210</v>
      </c>
      <c r="BL51" s="8">
        <v>1</v>
      </c>
      <c r="BN51" s="7" t="str">
        <f t="shared" si="6"/>
        <v/>
      </c>
      <c r="BO51" s="7" t="str">
        <f>IF(AND(VLOOKUP(BK51,法术查询!$C$8:$E$15,3,FALSE)="启用",$B$1=BL51),BJ51,"")</f>
        <v/>
      </c>
      <c r="BP51" s="5" t="str">
        <f t="array" ref="BP51">INDEX(BN:BN,SMALL(IF(BN$1:BN$500&lt;&gt;"",ROW($1:$500),1000),ROW(BN51)))&amp;""</f>
        <v/>
      </c>
      <c r="BQ51" s="5" t="str">
        <f t="array" ref="BQ51">INDEX(BO:BO,SMALL(IF(BO$1:BO$500&lt;&gt;"",ROW($1:$500),1000),ROW(BO51)))&amp;""</f>
        <v/>
      </c>
      <c r="BS51" s="7" t="s">
        <v>4190</v>
      </c>
      <c r="BT51" s="7" t="s">
        <v>3320</v>
      </c>
      <c r="BU51" s="7" t="s">
        <v>210</v>
      </c>
      <c r="BV51" s="8">
        <v>2</v>
      </c>
      <c r="BX51" s="7" t="str">
        <f t="shared" si="7"/>
        <v/>
      </c>
      <c r="BY51" s="7" t="str">
        <f>IF(AND(VLOOKUP(BU51,法术查询!$C$8:$E$15,3,FALSE)="启用",$B$1=BV51),BT51,"")</f>
        <v/>
      </c>
      <c r="BZ51" s="5" t="str">
        <f t="array" ref="BZ51">INDEX(BX:BX,SMALL(IF(BX$1:BX$500&lt;&gt;"",ROW($1:$500),1000),ROW(BX51)))&amp;""</f>
        <v/>
      </c>
      <c r="CA51" s="5" t="str">
        <f t="array" ref="CA51">INDEX(BY:BY,SMALL(IF(BY$1:BY$500&lt;&gt;"",ROW($1:$500),1000),ROW(BY51)))&amp;""</f>
        <v/>
      </c>
    </row>
    <row r="52" spans="1:79" x14ac:dyDescent="0.25">
      <c r="A52" s="7" t="s">
        <v>3911</v>
      </c>
      <c r="B52" s="7" t="s">
        <v>3313</v>
      </c>
      <c r="C52" s="7" t="s">
        <v>210</v>
      </c>
      <c r="D52" s="8">
        <v>1</v>
      </c>
      <c r="F52" s="7" t="str">
        <f t="shared" si="0"/>
        <v/>
      </c>
      <c r="G52" s="7" t="str">
        <f>IF(AND(VLOOKUP(C52,法术查询!$C$8:$E$15,3,FALSE)="启用",$B$1=D52),B52,"")</f>
        <v/>
      </c>
      <c r="H52" s="5" t="str">
        <f t="array" ref="H52">INDEX(F:F,SMALL(IF($F$1:$F$500&lt;&gt;"",ROW($1:$500),1000),ROW(F52)))&amp;""</f>
        <v/>
      </c>
      <c r="I52" s="5" t="str">
        <f t="array" ref="I52">INDEX(G:G,SMALL(IF($F$1:$F$500&lt;&gt;"",ROW($1:$500),1000),ROW(G52)))&amp;""</f>
        <v/>
      </c>
      <c r="K52" s="7" t="s">
        <v>3815</v>
      </c>
      <c r="L52" s="7" t="s">
        <v>3164</v>
      </c>
      <c r="M52" s="7" t="s">
        <v>372</v>
      </c>
      <c r="N52" s="8">
        <v>1</v>
      </c>
      <c r="P52" s="7" t="str">
        <f t="shared" si="1"/>
        <v/>
      </c>
      <c r="Q52" s="7" t="str">
        <f>IF(AND(VLOOKUP(M52,法术查询!$C$8:$E$15,3,FALSE)="启用",$B$1=N52),L52,"")</f>
        <v/>
      </c>
      <c r="R52" s="5" t="str">
        <f t="array" ref="R52">INDEX(P:P,SMALL(IF(P$1:P$500&lt;&gt;"",ROW($1:$500),1000),ROW(P52)))&amp;""</f>
        <v/>
      </c>
      <c r="S52" s="5" t="str">
        <f t="array" ref="S52">INDEX(Q:Q,SMALL(IF(Q$1:Q$500&lt;&gt;"",ROW($1:$500),1000),ROW(Q52)))&amp;""</f>
        <v/>
      </c>
      <c r="U52" s="7" t="s">
        <v>4118</v>
      </c>
      <c r="V52" s="7" t="s">
        <v>3319</v>
      </c>
      <c r="W52" s="7" t="s">
        <v>3701</v>
      </c>
      <c r="X52" s="8">
        <v>2</v>
      </c>
      <c r="Z52" s="7" t="str">
        <f t="shared" si="2"/>
        <v/>
      </c>
      <c r="AA52" s="7" t="str">
        <f>IF(AND(VLOOKUP(W52,法术查询!$C$8:$E$15,3,FALSE)="启用",$B$1=X52),V52,"")</f>
        <v/>
      </c>
      <c r="AB52" s="5" t="str">
        <f t="array" ref="AB52">INDEX(Z:Z,SMALL(IF(Z$1:Z$500&lt;&gt;"",ROW($1:$500),1000),ROW(Z52)))&amp;""</f>
        <v/>
      </c>
      <c r="AC52" s="5" t="str">
        <f t="array" ref="AC52">INDEX(AA:AA,SMALL(IF(AA$1:AA$500&lt;&gt;"",ROW($1:$500),1000),ROW(AA52)))&amp;""</f>
        <v/>
      </c>
      <c r="AE52" s="7" t="s">
        <v>4368</v>
      </c>
      <c r="AF52" s="7" t="s">
        <v>3322</v>
      </c>
      <c r="AG52" s="7" t="s">
        <v>3701</v>
      </c>
      <c r="AH52" s="8">
        <v>3</v>
      </c>
      <c r="AJ52" s="7" t="str">
        <f t="shared" si="3"/>
        <v/>
      </c>
      <c r="AK52" s="7" t="str">
        <f>IF(AND(VLOOKUP(AG52,法术查询!$C$8:$E$15,3,FALSE)="启用",$B$1=AH52),AF52,"")</f>
        <v/>
      </c>
      <c r="AL52" s="5" t="str">
        <f t="array" ref="AL52">INDEX(AJ:AJ,SMALL(IF(AJ$1:AJ$500&lt;&gt;"",ROW($1:$500),1000),ROW(AJ52)))&amp;""</f>
        <v/>
      </c>
      <c r="AM52" s="5" t="str">
        <f t="array" ref="AM52">INDEX(AK:AK,SMALL(IF(AK$1:AK$500&lt;&gt;"",ROW($1:$500),1000),ROW(AK52)))&amp;""</f>
        <v/>
      </c>
      <c r="AV52" s="5" t="str">
        <f t="array" ref="AV52">INDEX(AT:AT,SMALL(IF(AT$1:AT$500&lt;&gt;"",ROW($1:$500),1000),ROW(AT52)))&amp;""</f>
        <v/>
      </c>
      <c r="AW52" s="5" t="str">
        <f t="array" ref="AW52">INDEX(AU:AU,SMALL(IF(AU$1:AU$500&lt;&gt;"",ROW($1:$500),1000),ROW(AU52)))&amp;""</f>
        <v/>
      </c>
      <c r="AY52" s="7" t="s">
        <v>4710</v>
      </c>
      <c r="AZ52" s="7" t="s">
        <v>3324</v>
      </c>
      <c r="BA52" s="7" t="s">
        <v>210</v>
      </c>
      <c r="BB52" s="7">
        <v>4</v>
      </c>
      <c r="BD52" s="7" t="str">
        <f t="shared" si="5"/>
        <v/>
      </c>
      <c r="BE52" s="7" t="str">
        <f>IF(AND(VLOOKUP(BA52,法术查询!$C$8:$E$15,3,FALSE)="启用",$B$1=BB52),AZ52,"")</f>
        <v/>
      </c>
      <c r="BF52" s="5" t="str">
        <f t="array" ref="BF52">INDEX(BD:BD,SMALL(IF(BD$1:BD$500&lt;&gt;"",ROW($1:$500),1000),ROW(BD52)))&amp;""</f>
        <v/>
      </c>
      <c r="BG52" s="5" t="str">
        <f t="array" ref="BG52">INDEX(BE:BE,SMALL(IF(BE$1:BE$500&lt;&gt;"",ROW($1:$500),1000),ROW(BE52)))&amp;""</f>
        <v/>
      </c>
      <c r="BI52" s="7" t="s">
        <v>4109</v>
      </c>
      <c r="BJ52" s="7" t="s">
        <v>3263</v>
      </c>
      <c r="BK52" s="7" t="s">
        <v>3701</v>
      </c>
      <c r="BL52" s="8">
        <v>2</v>
      </c>
      <c r="BN52" s="7" t="str">
        <f t="shared" si="6"/>
        <v/>
      </c>
      <c r="BO52" s="7" t="str">
        <f>IF(AND(VLOOKUP(BK52,法术查询!$C$8:$E$15,3,FALSE)="启用",$B$1=BL52),BJ52,"")</f>
        <v/>
      </c>
      <c r="BP52" s="5" t="str">
        <f t="array" ref="BP52">INDEX(BN:BN,SMALL(IF(BN$1:BN$500&lt;&gt;"",ROW($1:$500),1000),ROW(BN52)))&amp;""</f>
        <v/>
      </c>
      <c r="BQ52" s="5" t="str">
        <f t="array" ref="BQ52">INDEX(BO:BO,SMALL(IF(BO$1:BO$500&lt;&gt;"",ROW($1:$500),1000),ROW(BO52)))&amp;""</f>
        <v/>
      </c>
      <c r="BS52" s="7" t="s">
        <v>4194</v>
      </c>
      <c r="BT52" s="7" t="s">
        <v>3323</v>
      </c>
      <c r="BU52" s="7" t="s">
        <v>210</v>
      </c>
      <c r="BV52" s="8">
        <v>2</v>
      </c>
      <c r="BX52" s="7" t="str">
        <f t="shared" si="7"/>
        <v/>
      </c>
      <c r="BY52" s="7" t="str">
        <f>IF(AND(VLOOKUP(BU52,法术查询!$C$8:$E$15,3,FALSE)="启用",$B$1=BV52),BT52,"")</f>
        <v/>
      </c>
      <c r="BZ52" s="5" t="str">
        <f t="array" ref="BZ52">INDEX(BX:BX,SMALL(IF(BX$1:BX$500&lt;&gt;"",ROW($1:$500),1000),ROW(BX52)))&amp;""</f>
        <v/>
      </c>
      <c r="CA52" s="5" t="str">
        <f t="array" ref="CA52">INDEX(BY:BY,SMALL(IF(BY$1:BY$500&lt;&gt;"",ROW($1:$500),1000),ROW(BY52)))&amp;""</f>
        <v/>
      </c>
    </row>
    <row r="53" spans="1:79" x14ac:dyDescent="0.25">
      <c r="A53" s="7" t="s">
        <v>3815</v>
      </c>
      <c r="B53" s="7" t="s">
        <v>3164</v>
      </c>
      <c r="C53" s="7" t="s">
        <v>372</v>
      </c>
      <c r="D53" s="8">
        <v>1</v>
      </c>
      <c r="F53" s="7" t="str">
        <f t="shared" si="0"/>
        <v/>
      </c>
      <c r="G53" s="7" t="str">
        <f>IF(AND(VLOOKUP(C53,法术查询!$C$8:$E$15,3,FALSE)="启用",$B$1=D53),B53,"")</f>
        <v/>
      </c>
      <c r="H53" s="5" t="str">
        <f t="array" ref="H53">INDEX(F:F,SMALL(IF($F$1:$F$500&lt;&gt;"",ROW($1:$500),1000),ROW(F53)))&amp;""</f>
        <v/>
      </c>
      <c r="I53" s="5" t="str">
        <f t="array" ref="I53">INDEX(G:G,SMALL(IF($F$1:$F$500&lt;&gt;"",ROW($1:$500),1000),ROW(G53)))&amp;""</f>
        <v/>
      </c>
      <c r="K53" s="7" t="s">
        <v>3815</v>
      </c>
      <c r="L53" s="7" t="s">
        <v>3168</v>
      </c>
      <c r="M53" s="7" t="s">
        <v>3701</v>
      </c>
      <c r="N53" s="8">
        <v>1</v>
      </c>
      <c r="P53" s="7" t="str">
        <f t="shared" si="1"/>
        <v/>
      </c>
      <c r="Q53" s="7" t="str">
        <f>IF(AND(VLOOKUP(M53,法术查询!$C$8:$E$15,3,FALSE)="启用",$B$1=N53),L53,"")</f>
        <v/>
      </c>
      <c r="R53" s="5" t="str">
        <f t="array" ref="R53">INDEX(P:P,SMALL(IF(P$1:P$500&lt;&gt;"",ROW($1:$500),1000),ROW(P53)))&amp;""</f>
        <v/>
      </c>
      <c r="S53" s="5" t="str">
        <f t="array" ref="S53">INDEX(Q:Q,SMALL(IF(Q$1:Q$500&lt;&gt;"",ROW($1:$500),1000),ROW(Q53)))&amp;""</f>
        <v/>
      </c>
      <c r="U53" s="7" t="s">
        <v>4401</v>
      </c>
      <c r="V53" s="7" t="s">
        <v>3325</v>
      </c>
      <c r="W53" s="7" t="s">
        <v>210</v>
      </c>
      <c r="X53" s="8">
        <v>3</v>
      </c>
      <c r="Z53" s="7" t="str">
        <f t="shared" si="2"/>
        <v/>
      </c>
      <c r="AA53" s="7" t="str">
        <f>IF(AND(VLOOKUP(W53,法术查询!$C$8:$E$15,3,FALSE)="启用",$B$1=X53),V53,"")</f>
        <v/>
      </c>
      <c r="AB53" s="5" t="str">
        <f t="array" ref="AB53">INDEX(Z:Z,SMALL(IF(Z$1:Z$500&lt;&gt;"",ROW($1:$500),1000),ROW(Z53)))&amp;""</f>
        <v/>
      </c>
      <c r="AC53" s="5" t="str">
        <f t="array" ref="AC53">INDEX(AA:AA,SMALL(IF(AA$1:AA$500&lt;&gt;"",ROW($1:$500),1000),ROW(AA53)))&amp;""</f>
        <v/>
      </c>
      <c r="AE53" s="7" t="s">
        <v>4518</v>
      </c>
      <c r="AF53" s="7" t="s">
        <v>3228</v>
      </c>
      <c r="AG53" s="7" t="s">
        <v>210</v>
      </c>
      <c r="AH53" s="8">
        <v>3</v>
      </c>
      <c r="AJ53" s="7" t="str">
        <f t="shared" si="3"/>
        <v/>
      </c>
      <c r="AK53" s="7" t="str">
        <f>IF(AND(VLOOKUP(AG53,法术查询!$C$8:$E$15,3,FALSE)="启用",$B$1=AH53),AF53,"")</f>
        <v/>
      </c>
      <c r="AL53" s="5" t="str">
        <f t="array" ref="AL53">INDEX(AJ:AJ,SMALL(IF(AJ$1:AJ$500&lt;&gt;"",ROW($1:$500),1000),ROW(AJ53)))&amp;""</f>
        <v/>
      </c>
      <c r="AM53" s="5" t="str">
        <f t="array" ref="AM53">INDEX(AK:AK,SMALL(IF(AK$1:AK$500&lt;&gt;"",ROW($1:$500),1000),ROW(AK53)))&amp;""</f>
        <v/>
      </c>
      <c r="AV53" s="5" t="str">
        <f t="array" ref="AV53">INDEX(AT:AT,SMALL(IF(AT$1:AT$500&lt;&gt;"",ROW($1:$500),1000),ROW(AT53)))&amp;""</f>
        <v/>
      </c>
      <c r="AW53" s="5" t="str">
        <f t="array" ref="AW53">INDEX(AU:AU,SMALL(IF(AU$1:AU$500&lt;&gt;"",ROW($1:$500),1000),ROW(AU53)))&amp;""</f>
        <v/>
      </c>
      <c r="AY53" s="7" t="s">
        <v>4714</v>
      </c>
      <c r="AZ53" s="7" t="s">
        <v>3326</v>
      </c>
      <c r="BA53" s="7" t="s">
        <v>210</v>
      </c>
      <c r="BB53" s="7">
        <v>4</v>
      </c>
      <c r="BD53" s="7" t="str">
        <f t="shared" si="5"/>
        <v/>
      </c>
      <c r="BE53" s="7" t="str">
        <f>IF(AND(VLOOKUP(BA53,法术查询!$C$8:$E$15,3,FALSE)="启用",$B$1=BB53),AZ53,"")</f>
        <v/>
      </c>
      <c r="BF53" s="5" t="str">
        <f t="array" ref="BF53">INDEX(BD:BD,SMALL(IF(BD$1:BD$500&lt;&gt;"",ROW($1:$500),1000),ROW(BD53)))&amp;""</f>
        <v/>
      </c>
      <c r="BG53" s="5" t="str">
        <f t="array" ref="BG53">INDEX(BE:BE,SMALL(IF(BE$1:BE$500&lt;&gt;"",ROW($1:$500),1000),ROW(BE53)))&amp;""</f>
        <v/>
      </c>
      <c r="BI53" s="7" t="s">
        <v>4111</v>
      </c>
      <c r="BJ53" s="7" t="s">
        <v>3268</v>
      </c>
      <c r="BK53" s="7" t="s">
        <v>372</v>
      </c>
      <c r="BL53" s="8">
        <v>2</v>
      </c>
      <c r="BN53" s="7" t="str">
        <f t="shared" si="6"/>
        <v/>
      </c>
      <c r="BO53" s="7" t="str">
        <f>IF(AND(VLOOKUP(BK53,法术查询!$C$8:$E$15,3,FALSE)="启用",$B$1=BL53),BJ53,"")</f>
        <v/>
      </c>
      <c r="BP53" s="5" t="str">
        <f t="array" ref="BP53">INDEX(BN:BN,SMALL(IF(BN$1:BN$500&lt;&gt;"",ROW($1:$500),1000),ROW(BN53)))&amp;""</f>
        <v/>
      </c>
      <c r="BQ53" s="5" t="str">
        <f t="array" ref="BQ53">INDEX(BO:BO,SMALL(IF(BO$1:BO$500&lt;&gt;"",ROW($1:$500),1000),ROW(BO53)))&amp;""</f>
        <v/>
      </c>
      <c r="BS53" s="7" t="s">
        <v>4198</v>
      </c>
      <c r="BT53" s="7" t="s">
        <v>3192</v>
      </c>
      <c r="BU53" s="7" t="s">
        <v>210</v>
      </c>
      <c r="BV53" s="8">
        <v>2</v>
      </c>
      <c r="BX53" s="7" t="str">
        <f t="shared" si="7"/>
        <v/>
      </c>
      <c r="BY53" s="7" t="str">
        <f>IF(AND(VLOOKUP(BU53,法术查询!$C$8:$E$15,3,FALSE)="启用",$B$1=BV53),BT53,"")</f>
        <v/>
      </c>
      <c r="BZ53" s="5" t="str">
        <f t="array" ref="BZ53">INDEX(BX:BX,SMALL(IF(BX$1:BX$500&lt;&gt;"",ROW($1:$500),1000),ROW(BX53)))&amp;""</f>
        <v/>
      </c>
      <c r="CA53" s="5" t="str">
        <f t="array" ref="CA53">INDEX(BY:BY,SMALL(IF(BY$1:BY$500&lt;&gt;"",ROW($1:$500),1000),ROW(BY53)))&amp;""</f>
        <v/>
      </c>
    </row>
    <row r="54" spans="1:79" x14ac:dyDescent="0.25">
      <c r="A54" s="7" t="s">
        <v>3815</v>
      </c>
      <c r="B54" s="7" t="s">
        <v>3168</v>
      </c>
      <c r="C54" s="7" t="s">
        <v>3701</v>
      </c>
      <c r="D54" s="8">
        <v>1</v>
      </c>
      <c r="F54" s="7" t="str">
        <f t="shared" si="0"/>
        <v/>
      </c>
      <c r="G54" s="7" t="str">
        <f>IF(AND(VLOOKUP(C54,法术查询!$C$8:$E$15,3,FALSE)="启用",$B$1=D54),B54,"")</f>
        <v/>
      </c>
      <c r="H54" s="5" t="str">
        <f t="array" ref="H54">INDEX(F:F,SMALL(IF($F$1:$F$500&lt;&gt;"",ROW($1:$500),1000),ROW(F54)))&amp;""</f>
        <v/>
      </c>
      <c r="I54" s="5" t="str">
        <f t="array" ref="I54">INDEX(G:G,SMALL(IF($F$1:$F$500&lt;&gt;"",ROW($1:$500),1000),ROW(G54)))&amp;""</f>
        <v/>
      </c>
      <c r="K54" s="7" t="s">
        <v>3927</v>
      </c>
      <c r="L54" s="7" t="s">
        <v>3179</v>
      </c>
      <c r="M54" s="7" t="s">
        <v>210</v>
      </c>
      <c r="N54" s="8">
        <v>1</v>
      </c>
      <c r="P54" s="7" t="str">
        <f t="shared" si="1"/>
        <v/>
      </c>
      <c r="Q54" s="7" t="str">
        <f>IF(AND(VLOOKUP(M54,法术查询!$C$8:$E$15,3,FALSE)="启用",$B$1=N54),L54,"")</f>
        <v/>
      </c>
      <c r="R54" s="5" t="str">
        <f t="array" ref="R54">INDEX(P:P,SMALL(IF(P$1:P$500&lt;&gt;"",ROW($1:$500),1000),ROW(P54)))&amp;""</f>
        <v/>
      </c>
      <c r="S54" s="5" t="str">
        <f t="array" ref="S54">INDEX(Q:Q,SMALL(IF(Q$1:Q$500&lt;&gt;"",ROW($1:$500),1000),ROW(Q54)))&amp;""</f>
        <v/>
      </c>
      <c r="U54" s="7" t="s">
        <v>4403</v>
      </c>
      <c r="V54" s="7" t="s">
        <v>3327</v>
      </c>
      <c r="W54" s="7" t="s">
        <v>210</v>
      </c>
      <c r="X54" s="8">
        <v>3</v>
      </c>
      <c r="Z54" s="7" t="str">
        <f t="shared" si="2"/>
        <v/>
      </c>
      <c r="AA54" s="7" t="str">
        <f>IF(AND(VLOOKUP(W54,法术查询!$C$8:$E$15,3,FALSE)="启用",$B$1=X54),V54,"")</f>
        <v/>
      </c>
      <c r="AB54" s="5" t="str">
        <f t="array" ref="AB54">INDEX(Z:Z,SMALL(IF(Z$1:Z$500&lt;&gt;"",ROW($1:$500),1000),ROW(Z54)))&amp;""</f>
        <v/>
      </c>
      <c r="AC54" s="5" t="str">
        <f t="array" ref="AC54">INDEX(AA:AA,SMALL(IF(AA$1:AA$500&lt;&gt;"",ROW($1:$500),1000),ROW(AA54)))&amp;""</f>
        <v/>
      </c>
      <c r="AE54" s="7" t="s">
        <v>4522</v>
      </c>
      <c r="AF54" s="7" t="s">
        <v>3230</v>
      </c>
      <c r="AG54" s="7" t="s">
        <v>210</v>
      </c>
      <c r="AH54" s="8">
        <v>3</v>
      </c>
      <c r="AJ54" s="7" t="str">
        <f t="shared" si="3"/>
        <v/>
      </c>
      <c r="AK54" s="7" t="str">
        <f>IF(AND(VLOOKUP(AG54,法术查询!$C$8:$E$15,3,FALSE)="启用",$B$1=AH54),AF54,"")</f>
        <v/>
      </c>
      <c r="AL54" s="5" t="str">
        <f t="array" ref="AL54">INDEX(AJ:AJ,SMALL(IF(AJ$1:AJ$500&lt;&gt;"",ROW($1:$500),1000),ROW(AJ54)))&amp;""</f>
        <v/>
      </c>
      <c r="AM54" s="5" t="str">
        <f t="array" ref="AM54">INDEX(AK:AK,SMALL(IF(AK$1:AK$500&lt;&gt;"",ROW($1:$500),1000),ROW(AK54)))&amp;""</f>
        <v/>
      </c>
      <c r="AV54" s="5" t="str">
        <f t="array" ref="AV54">INDEX(AT:AT,SMALL(IF(AT$1:AT$500&lt;&gt;"",ROW($1:$500),1000),ROW(AT54)))&amp;""</f>
        <v/>
      </c>
      <c r="AW54" s="5" t="str">
        <f t="array" ref="AW54">INDEX(AU:AU,SMALL(IF(AU$1:AU$500&lt;&gt;"",ROW($1:$500),1000),ROW(AU54)))&amp;""</f>
        <v/>
      </c>
      <c r="AY54" s="7" t="s">
        <v>4745</v>
      </c>
      <c r="AZ54" s="7" t="s">
        <v>3328</v>
      </c>
      <c r="BA54" s="7" t="s">
        <v>3701</v>
      </c>
      <c r="BB54" s="7">
        <v>5</v>
      </c>
      <c r="BD54" s="7" t="str">
        <f t="shared" si="5"/>
        <v/>
      </c>
      <c r="BE54" s="7" t="str">
        <f>IF(AND(VLOOKUP(BA54,法术查询!$C$8:$E$15,3,FALSE)="启用",$B$1=BB54),AZ54,"")</f>
        <v/>
      </c>
      <c r="BF54" s="5" t="str">
        <f t="array" ref="BF54">INDEX(BD:BD,SMALL(IF(BD$1:BD$500&lt;&gt;"",ROW($1:$500),1000),ROW(BD54)))&amp;""</f>
        <v/>
      </c>
      <c r="BG54" s="5" t="str">
        <f t="array" ref="BG54">INDEX(BE:BE,SMALL(IF(BE$1:BE$500&lt;&gt;"",ROW($1:$500),1000),ROW(BE54)))&amp;""</f>
        <v/>
      </c>
      <c r="BI54" s="7" t="s">
        <v>4111</v>
      </c>
      <c r="BJ54" s="7" t="s">
        <v>3274</v>
      </c>
      <c r="BK54" s="7" t="s">
        <v>3701</v>
      </c>
      <c r="BL54" s="8">
        <v>2</v>
      </c>
      <c r="BN54" s="7" t="str">
        <f t="shared" si="6"/>
        <v/>
      </c>
      <c r="BO54" s="7" t="str">
        <f>IF(AND(VLOOKUP(BK54,法术查询!$C$8:$E$15,3,FALSE)="启用",$B$1=BL54),BJ54,"")</f>
        <v/>
      </c>
      <c r="BP54" s="5" t="str">
        <f t="array" ref="BP54">INDEX(BN:BN,SMALL(IF(BN$1:BN$500&lt;&gt;"",ROW($1:$500),1000),ROW(BN54)))&amp;""</f>
        <v/>
      </c>
      <c r="BQ54" s="5" t="str">
        <f t="array" ref="BQ54">INDEX(BO:BO,SMALL(IF(BO$1:BO$500&lt;&gt;"",ROW($1:$500),1000),ROW(BO54)))&amp;""</f>
        <v/>
      </c>
      <c r="BS54" s="7" t="s">
        <v>4202</v>
      </c>
      <c r="BT54" s="7" t="s">
        <v>3215</v>
      </c>
      <c r="BU54" s="7" t="s">
        <v>210</v>
      </c>
      <c r="BV54" s="8">
        <v>2</v>
      </c>
      <c r="BX54" s="7" t="str">
        <f t="shared" si="7"/>
        <v/>
      </c>
      <c r="BY54" s="7" t="str">
        <f>IF(AND(VLOOKUP(BU54,法术查询!$C$8:$E$15,3,FALSE)="启用",$B$1=BV54),BT54,"")</f>
        <v/>
      </c>
      <c r="BZ54" s="5" t="str">
        <f t="array" ref="BZ54">INDEX(BX:BX,SMALL(IF(BX$1:BX$500&lt;&gt;"",ROW($1:$500),1000),ROW(BX54)))&amp;""</f>
        <v/>
      </c>
      <c r="CA54" s="5" t="str">
        <f t="array" ref="CA54">INDEX(BY:BY,SMALL(IF(BY$1:BY$500&lt;&gt;"",ROW($1:$500),1000),ROW(BY54)))&amp;""</f>
        <v/>
      </c>
    </row>
    <row r="55" spans="1:79" x14ac:dyDescent="0.25">
      <c r="A55" s="7" t="s">
        <v>3914</v>
      </c>
      <c r="B55" s="7" t="s">
        <v>3172</v>
      </c>
      <c r="C55" s="7" t="s">
        <v>210</v>
      </c>
      <c r="D55" s="8">
        <v>1</v>
      </c>
      <c r="F55" s="7" t="str">
        <f t="shared" si="0"/>
        <v/>
      </c>
      <c r="G55" s="7" t="str">
        <f>IF(AND(VLOOKUP(C55,法术查询!$C$8:$E$15,3,FALSE)="启用",$B$1=D55),B55,"")</f>
        <v/>
      </c>
      <c r="H55" s="5" t="str">
        <f t="array" ref="H55">INDEX(F:F,SMALL(IF($F$1:$F$500&lt;&gt;"",ROW($1:$500),1000),ROW(F55)))&amp;""</f>
        <v/>
      </c>
      <c r="I55" s="5" t="str">
        <f t="array" ref="I55">INDEX(G:G,SMALL(IF($F$1:$F$500&lt;&gt;"",ROW($1:$500),1000),ROW(G55)))&amp;""</f>
        <v/>
      </c>
      <c r="K55" s="7" t="s">
        <v>3934</v>
      </c>
      <c r="L55" s="7" t="s">
        <v>3183</v>
      </c>
      <c r="M55" s="7" t="s">
        <v>210</v>
      </c>
      <c r="N55" s="8">
        <v>1</v>
      </c>
      <c r="P55" s="7" t="str">
        <f t="shared" si="1"/>
        <v/>
      </c>
      <c r="Q55" s="7" t="str">
        <f>IF(AND(VLOOKUP(M55,法术查询!$C$8:$E$15,3,FALSE)="启用",$B$1=N55),L55,"")</f>
        <v/>
      </c>
      <c r="R55" s="5" t="str">
        <f t="array" ref="R55">INDEX(P:P,SMALL(IF(P$1:P$500&lt;&gt;"",ROW($1:$500),1000),ROW(P55)))&amp;""</f>
        <v/>
      </c>
      <c r="S55" s="5" t="str">
        <f t="array" ref="S55">INDEX(Q:Q,SMALL(IF(Q$1:Q$500&lt;&gt;"",ROW($1:$500),1000),ROW(Q55)))&amp;""</f>
        <v/>
      </c>
      <c r="U55" s="7" t="s">
        <v>4352</v>
      </c>
      <c r="V55" s="7" t="s">
        <v>3329</v>
      </c>
      <c r="W55" s="7" t="s">
        <v>3701</v>
      </c>
      <c r="X55" s="8">
        <v>3</v>
      </c>
      <c r="Z55" s="7" t="str">
        <f t="shared" si="2"/>
        <v/>
      </c>
      <c r="AA55" s="7" t="str">
        <f>IF(AND(VLOOKUP(W55,法术查询!$C$8:$E$15,3,FALSE)="启用",$B$1=X55),V55,"")</f>
        <v/>
      </c>
      <c r="AB55" s="5" t="str">
        <f t="array" ref="AB55">INDEX(Z:Z,SMALL(IF(Z$1:Z$500&lt;&gt;"",ROW($1:$500),1000),ROW(Z55)))&amp;""</f>
        <v/>
      </c>
      <c r="AC55" s="5" t="str">
        <f t="array" ref="AC55">INDEX(AA:AA,SMALL(IF(AA$1:AA$500&lt;&gt;"",ROW($1:$500),1000),ROW(AA55)))&amp;""</f>
        <v/>
      </c>
      <c r="AE55" s="7" t="s">
        <v>4525</v>
      </c>
      <c r="AF55" s="7" t="s">
        <v>3232</v>
      </c>
      <c r="AG55" s="7" t="s">
        <v>210</v>
      </c>
      <c r="AH55" s="8">
        <v>3</v>
      </c>
      <c r="AJ55" s="7" t="str">
        <f t="shared" si="3"/>
        <v/>
      </c>
      <c r="AK55" s="7" t="str">
        <f>IF(AND(VLOOKUP(AG55,法术查询!$C$8:$E$15,3,FALSE)="启用",$B$1=AH55),AF55,"")</f>
        <v/>
      </c>
      <c r="AL55" s="5" t="str">
        <f t="array" ref="AL55">INDEX(AJ:AJ,SMALL(IF(AJ$1:AJ$500&lt;&gt;"",ROW($1:$500),1000),ROW(AJ55)))&amp;""</f>
        <v/>
      </c>
      <c r="AM55" s="5" t="str">
        <f t="array" ref="AM55">INDEX(AK:AK,SMALL(IF(AK$1:AK$500&lt;&gt;"",ROW($1:$500),1000),ROW(AK55)))&amp;""</f>
        <v/>
      </c>
      <c r="AV55" s="5" t="str">
        <f t="array" ref="AV55">INDEX(AT:AT,SMALL(IF(AT$1:AT$500&lt;&gt;"",ROW($1:$500),1000),ROW(AT55)))&amp;""</f>
        <v/>
      </c>
      <c r="AW55" s="5" t="str">
        <f t="array" ref="AW55">INDEX(AU:AU,SMALL(IF(AU$1:AU$500&lt;&gt;"",ROW($1:$500),1000),ROW(AU55)))&amp;""</f>
        <v/>
      </c>
      <c r="AY55" s="7" t="s">
        <v>4796</v>
      </c>
      <c r="AZ55" s="7" t="s">
        <v>3330</v>
      </c>
      <c r="BA55" s="7" t="s">
        <v>210</v>
      </c>
      <c r="BB55" s="7">
        <v>5</v>
      </c>
      <c r="BD55" s="7" t="str">
        <f t="shared" si="5"/>
        <v/>
      </c>
      <c r="BE55" s="7" t="str">
        <f>IF(AND(VLOOKUP(BA55,法术查询!$C$8:$E$15,3,FALSE)="启用",$B$1=BB55),AZ55,"")</f>
        <v/>
      </c>
      <c r="BF55" s="5" t="str">
        <f t="array" ref="BF55">INDEX(BD:BD,SMALL(IF(BD$1:BD$500&lt;&gt;"",ROW($1:$500),1000),ROW(BD55)))&amp;""</f>
        <v/>
      </c>
      <c r="BG55" s="5" t="str">
        <f t="array" ref="BG55">INDEX(BE:BE,SMALL(IF(BE$1:BE$500&lt;&gt;"",ROW($1:$500),1000),ROW(BE55)))&amp;""</f>
        <v/>
      </c>
      <c r="BI55" s="7" t="s">
        <v>4208</v>
      </c>
      <c r="BJ55" s="7" t="s">
        <v>3222</v>
      </c>
      <c r="BK55" s="7" t="s">
        <v>210</v>
      </c>
      <c r="BL55" s="8">
        <v>2</v>
      </c>
      <c r="BN55" s="7" t="str">
        <f t="shared" si="6"/>
        <v/>
      </c>
      <c r="BO55" s="7" t="str">
        <f>IF(AND(VLOOKUP(BK55,法术查询!$C$8:$E$15,3,FALSE)="启用",$B$1=BL55),BJ55,"")</f>
        <v/>
      </c>
      <c r="BP55" s="5" t="str">
        <f t="array" ref="BP55">INDEX(BN:BN,SMALL(IF(BN$1:BN$500&lt;&gt;"",ROW($1:$500),1000),ROW(BN55)))&amp;""</f>
        <v/>
      </c>
      <c r="BQ55" s="5" t="str">
        <f t="array" ref="BQ55">INDEX(BO:BO,SMALL(IF(BO$1:BO$500&lt;&gt;"",ROW($1:$500),1000),ROW(BO55)))&amp;""</f>
        <v/>
      </c>
      <c r="BS55" s="7" t="s">
        <v>4205</v>
      </c>
      <c r="BT55" s="7" t="s">
        <v>3177</v>
      </c>
      <c r="BU55" s="7" t="s">
        <v>210</v>
      </c>
      <c r="BV55" s="8">
        <v>2</v>
      </c>
      <c r="BX55" s="7" t="str">
        <f t="shared" si="7"/>
        <v/>
      </c>
      <c r="BY55" s="7" t="str">
        <f>IF(AND(VLOOKUP(BU55,法术查询!$C$8:$E$15,3,FALSE)="启用",$B$1=BV55),BT55,"")</f>
        <v/>
      </c>
      <c r="BZ55" s="5" t="str">
        <f t="array" ref="BZ55">INDEX(BX:BX,SMALL(IF(BX$1:BX$500&lt;&gt;"",ROW($1:$500),1000),ROW(BX55)))&amp;""</f>
        <v/>
      </c>
      <c r="CA55" s="5" t="str">
        <f t="array" ref="CA55">INDEX(BY:BY,SMALL(IF(BY$1:BY$500&lt;&gt;"",ROW($1:$500),1000),ROW(BY55)))&amp;""</f>
        <v/>
      </c>
    </row>
    <row r="56" spans="1:79" x14ac:dyDescent="0.25">
      <c r="A56" s="7" t="s">
        <v>3921</v>
      </c>
      <c r="B56" s="7" t="s">
        <v>3176</v>
      </c>
      <c r="C56" s="7" t="s">
        <v>210</v>
      </c>
      <c r="D56" s="8">
        <v>1</v>
      </c>
      <c r="F56" s="7" t="str">
        <f t="shared" si="0"/>
        <v/>
      </c>
      <c r="G56" s="7" t="str">
        <f>IF(AND(VLOOKUP(C56,法术查询!$C$8:$E$15,3,FALSE)="启用",$B$1=D56),B56,"")</f>
        <v/>
      </c>
      <c r="H56" s="5" t="str">
        <f t="array" ref="H56">INDEX(F:F,SMALL(IF($F$1:$F$500&lt;&gt;"",ROW($1:$500),1000),ROW(F56)))&amp;""</f>
        <v/>
      </c>
      <c r="I56" s="5" t="str">
        <f t="array" ref="I56">INDEX(G:G,SMALL(IF($F$1:$F$500&lt;&gt;"",ROW($1:$500),1000),ROW(G56)))&amp;""</f>
        <v/>
      </c>
      <c r="K56" s="7" t="s">
        <v>3937</v>
      </c>
      <c r="L56" s="7" t="s">
        <v>3187</v>
      </c>
      <c r="M56" s="7" t="s">
        <v>210</v>
      </c>
      <c r="N56" s="8">
        <v>1</v>
      </c>
      <c r="P56" s="7" t="str">
        <f t="shared" si="1"/>
        <v/>
      </c>
      <c r="Q56" s="7" t="str">
        <f>IF(AND(VLOOKUP(M56,法术查询!$C$8:$E$15,3,FALSE)="启用",$B$1=N56),L56,"")</f>
        <v/>
      </c>
      <c r="R56" s="5" t="str">
        <f t="array" ref="R56">INDEX(P:P,SMALL(IF(P$1:P$500&lt;&gt;"",ROW($1:$500),1000),ROW(P56)))&amp;""</f>
        <v/>
      </c>
      <c r="S56" s="5" t="str">
        <f t="array" ref="S56">INDEX(Q:Q,SMALL(IF(Q$1:Q$500&lt;&gt;"",ROW($1:$500),1000),ROW(Q56)))&amp;""</f>
        <v/>
      </c>
      <c r="U56" s="7" t="s">
        <v>4407</v>
      </c>
      <c r="V56" s="7" t="s">
        <v>3331</v>
      </c>
      <c r="W56" s="7" t="s">
        <v>210</v>
      </c>
      <c r="X56" s="8">
        <v>3</v>
      </c>
      <c r="Z56" s="7" t="str">
        <f t="shared" si="2"/>
        <v/>
      </c>
      <c r="AA56" s="7" t="str">
        <f>IF(AND(VLOOKUP(W56,法术查询!$C$8:$E$15,3,FALSE)="启用",$B$1=X56),V56,"")</f>
        <v/>
      </c>
      <c r="AB56" s="5" t="str">
        <f t="array" ref="AB56">INDEX(Z:Z,SMALL(IF(Z$1:Z$500&lt;&gt;"",ROW($1:$500),1000),ROW(Z56)))&amp;""</f>
        <v/>
      </c>
      <c r="AC56" s="5" t="str">
        <f t="array" ref="AC56">INDEX(AA:AA,SMALL(IF(AA$1:AA$500&lt;&gt;"",ROW($1:$500),1000),ROW(AA56)))&amp;""</f>
        <v/>
      </c>
      <c r="AE56" s="7" t="s">
        <v>4527</v>
      </c>
      <c r="AF56" s="7" t="s">
        <v>3236</v>
      </c>
      <c r="AG56" s="7" t="s">
        <v>210</v>
      </c>
      <c r="AH56" s="8">
        <v>3</v>
      </c>
      <c r="AJ56" s="7" t="str">
        <f t="shared" si="3"/>
        <v/>
      </c>
      <c r="AK56" s="7" t="str">
        <f>IF(AND(VLOOKUP(AG56,法术查询!$C$8:$E$15,3,FALSE)="启用",$B$1=AH56),AF56,"")</f>
        <v/>
      </c>
      <c r="AL56" s="5" t="str">
        <f t="array" ref="AL56">INDEX(AJ:AJ,SMALL(IF(AJ$1:AJ$500&lt;&gt;"",ROW($1:$500),1000),ROW(AJ56)))&amp;""</f>
        <v/>
      </c>
      <c r="AM56" s="5" t="str">
        <f t="array" ref="AM56">INDEX(AK:AK,SMALL(IF(AK$1:AK$500&lt;&gt;"",ROW($1:$500),1000),ROW(AK56)))&amp;""</f>
        <v/>
      </c>
      <c r="AV56" s="5" t="str">
        <f t="array" ref="AV56">INDEX(AT:AT,SMALL(IF(AT$1:AT$500&lt;&gt;"",ROW($1:$500),1000),ROW(AT56)))&amp;""</f>
        <v/>
      </c>
      <c r="AW56" s="5" t="str">
        <f t="array" ref="AW56">INDEX(AU:AU,SMALL(IF(AU$1:AU$500&lt;&gt;"",ROW($1:$500),1000),ROW(AU56)))&amp;""</f>
        <v/>
      </c>
      <c r="AY56" s="7" t="s">
        <v>4798</v>
      </c>
      <c r="AZ56" s="7" t="s">
        <v>3332</v>
      </c>
      <c r="BA56" s="7" t="s">
        <v>210</v>
      </c>
      <c r="BB56" s="7">
        <v>5</v>
      </c>
      <c r="BD56" s="7" t="str">
        <f t="shared" si="5"/>
        <v/>
      </c>
      <c r="BE56" s="7" t="str">
        <f>IF(AND(VLOOKUP(BA56,法术查询!$C$8:$E$15,3,FALSE)="启用",$B$1=BB56),AZ56,"")</f>
        <v/>
      </c>
      <c r="BF56" s="5" t="str">
        <f t="array" ref="BF56">INDEX(BD:BD,SMALL(IF(BD$1:BD$500&lt;&gt;"",ROW($1:$500),1000),ROW(BD56)))&amp;""</f>
        <v/>
      </c>
      <c r="BG56" s="5" t="str">
        <f t="array" ref="BG56">INDEX(BE:BE,SMALL(IF(BE$1:BE$500&lt;&gt;"",ROW($1:$500),1000),ROW(BE56)))&amp;""</f>
        <v/>
      </c>
      <c r="BI56" s="7" t="s">
        <v>4213</v>
      </c>
      <c r="BJ56" s="7" t="s">
        <v>3226</v>
      </c>
      <c r="BK56" s="7" t="s">
        <v>210</v>
      </c>
      <c r="BL56" s="8">
        <v>2</v>
      </c>
      <c r="BN56" s="7" t="str">
        <f t="shared" si="6"/>
        <v/>
      </c>
      <c r="BO56" s="7" t="str">
        <f>IF(AND(VLOOKUP(BK56,法术查询!$C$8:$E$15,3,FALSE)="启用",$B$1=BL56),BJ56,"")</f>
        <v/>
      </c>
      <c r="BP56" s="5" t="str">
        <f t="array" ref="BP56">INDEX(BN:BN,SMALL(IF(BN$1:BN$500&lt;&gt;"",ROW($1:$500),1000),ROW(BN56)))&amp;""</f>
        <v/>
      </c>
      <c r="BQ56" s="5" t="str">
        <f t="array" ref="BQ56">INDEX(BO:BO,SMALL(IF(BO$1:BO$500&lt;&gt;"",ROW($1:$500),1000),ROW(BO56)))&amp;""</f>
        <v/>
      </c>
      <c r="BS56" s="7" t="s">
        <v>4208</v>
      </c>
      <c r="BT56" s="7" t="s">
        <v>3222</v>
      </c>
      <c r="BU56" s="7" t="s">
        <v>210</v>
      </c>
      <c r="BV56" s="8">
        <v>2</v>
      </c>
      <c r="BX56" s="7" t="str">
        <f t="shared" si="7"/>
        <v/>
      </c>
      <c r="BY56" s="7" t="str">
        <f>IF(AND(VLOOKUP(BU56,法术查询!$C$8:$E$15,3,FALSE)="启用",$B$1=BV56),BT56,"")</f>
        <v/>
      </c>
      <c r="BZ56" s="5" t="str">
        <f t="array" ref="BZ56">INDEX(BX:BX,SMALL(IF(BX$1:BX$500&lt;&gt;"",ROW($1:$500),1000),ROW(BX56)))&amp;""</f>
        <v/>
      </c>
      <c r="CA56" s="5" t="str">
        <f t="array" ref="CA56">INDEX(BY:BY,SMALL(IF(BY$1:BY$500&lt;&gt;"",ROW($1:$500),1000),ROW(BY56)))&amp;""</f>
        <v/>
      </c>
    </row>
    <row r="57" spans="1:79" x14ac:dyDescent="0.25">
      <c r="A57" s="7" t="s">
        <v>3927</v>
      </c>
      <c r="B57" s="7" t="s">
        <v>3179</v>
      </c>
      <c r="C57" s="7" t="s">
        <v>210</v>
      </c>
      <c r="D57" s="8">
        <v>1</v>
      </c>
      <c r="F57" s="7" t="str">
        <f t="shared" si="0"/>
        <v/>
      </c>
      <c r="G57" s="7" t="str">
        <f>IF(AND(VLOOKUP(C57,法术查询!$C$8:$E$15,3,FALSE)="启用",$B$1=D57),B57,"")</f>
        <v/>
      </c>
      <c r="H57" s="5" t="str">
        <f t="array" ref="H57">INDEX(F:F,SMALL(IF($F$1:$F$500&lt;&gt;"",ROW($1:$500),1000),ROW(F57)))&amp;""</f>
        <v/>
      </c>
      <c r="I57" s="5" t="str">
        <f t="array" ref="I57">INDEX(G:G,SMALL(IF($F$1:$F$500&lt;&gt;"",ROW($1:$500),1000),ROW(G57)))&amp;""</f>
        <v/>
      </c>
      <c r="K57" s="7" t="s">
        <v>3943</v>
      </c>
      <c r="L57" s="7" t="s">
        <v>3191</v>
      </c>
      <c r="M57" s="7" t="s">
        <v>210</v>
      </c>
      <c r="N57" s="8">
        <v>1</v>
      </c>
      <c r="P57" s="7" t="str">
        <f t="shared" si="1"/>
        <v/>
      </c>
      <c r="Q57" s="7" t="str">
        <f>IF(AND(VLOOKUP(M57,法术查询!$C$8:$E$15,3,FALSE)="启用",$B$1=N57),L57,"")</f>
        <v/>
      </c>
      <c r="R57" s="5" t="str">
        <f t="array" ref="R57">INDEX(P:P,SMALL(IF(P$1:P$500&lt;&gt;"",ROW($1:$500),1000),ROW(P57)))&amp;""</f>
        <v/>
      </c>
      <c r="S57" s="5" t="str">
        <f t="array" ref="S57">INDEX(Q:Q,SMALL(IF(Q$1:Q$500&lt;&gt;"",ROW($1:$500),1000),ROW(Q57)))&amp;""</f>
        <v/>
      </c>
      <c r="U57" s="7" t="s">
        <v>4411</v>
      </c>
      <c r="V57" s="7" t="s">
        <v>3334</v>
      </c>
      <c r="W57" s="7" t="s">
        <v>210</v>
      </c>
      <c r="X57" s="8">
        <v>3</v>
      </c>
      <c r="Z57" s="7" t="str">
        <f t="shared" si="2"/>
        <v/>
      </c>
      <c r="AA57" s="7" t="str">
        <f>IF(AND(VLOOKUP(W57,法术查询!$C$8:$E$15,3,FALSE)="启用",$B$1=X57),V57,"")</f>
        <v/>
      </c>
      <c r="AB57" s="5" t="str">
        <f t="array" ref="AB57">INDEX(Z:Z,SMALL(IF(Z$1:Z$500&lt;&gt;"",ROW($1:$500),1000),ROW(Z57)))&amp;""</f>
        <v/>
      </c>
      <c r="AC57" s="5" t="str">
        <f t="array" ref="AC57">INDEX(AA:AA,SMALL(IF(AA$1:AA$500&lt;&gt;"",ROW($1:$500),1000),ROW(AA57)))&amp;""</f>
        <v/>
      </c>
      <c r="AE57" s="7" t="s">
        <v>4531</v>
      </c>
      <c r="AF57" s="7" t="s">
        <v>3333</v>
      </c>
      <c r="AG57" s="7" t="s">
        <v>210</v>
      </c>
      <c r="AH57" s="8">
        <v>3</v>
      </c>
      <c r="AJ57" s="7" t="str">
        <f t="shared" si="3"/>
        <v/>
      </c>
      <c r="AK57" s="7" t="str">
        <f>IF(AND(VLOOKUP(AG57,法术查询!$C$8:$E$15,3,FALSE)="启用",$B$1=AH57),AF57,"")</f>
        <v/>
      </c>
      <c r="AL57" s="5" t="str">
        <f t="array" ref="AL57">INDEX(AJ:AJ,SMALL(IF(AJ$1:AJ$500&lt;&gt;"",ROW($1:$500),1000),ROW(AJ57)))&amp;""</f>
        <v/>
      </c>
      <c r="AM57" s="5" t="str">
        <f t="array" ref="AM57">INDEX(AK:AK,SMALL(IF(AK$1:AK$500&lt;&gt;"",ROW($1:$500),1000),ROW(AK57)))&amp;""</f>
        <v/>
      </c>
      <c r="AV57" s="5" t="str">
        <f t="array" ref="AV57">INDEX(AT:AT,SMALL(IF(AT$1:AT$500&lt;&gt;"",ROW($1:$500),1000),ROW(AT57)))&amp;""</f>
        <v/>
      </c>
      <c r="AW57" s="5" t="str">
        <f t="array" ref="AW57">INDEX(AU:AU,SMALL(IF(AU$1:AU$500&lt;&gt;"",ROW($1:$500),1000),ROW(AU57)))&amp;""</f>
        <v/>
      </c>
      <c r="AY57" s="7" t="s">
        <v>4784</v>
      </c>
      <c r="AZ57" s="7" t="s">
        <v>3335</v>
      </c>
      <c r="BA57" s="7" t="s">
        <v>3701</v>
      </c>
      <c r="BB57" s="7">
        <v>5</v>
      </c>
      <c r="BD57" s="7" t="str">
        <f t="shared" si="5"/>
        <v/>
      </c>
      <c r="BE57" s="7" t="str">
        <f>IF(AND(VLOOKUP(BA57,法术查询!$C$8:$E$15,3,FALSE)="启用",$B$1=BB57),AZ57,"")</f>
        <v/>
      </c>
      <c r="BF57" s="5" t="str">
        <f t="array" ref="BF57">INDEX(BD:BD,SMALL(IF(BD$1:BD$500&lt;&gt;"",ROW($1:$500),1000),ROW(BD57)))&amp;""</f>
        <v/>
      </c>
      <c r="BG57" s="5" t="str">
        <f t="array" ref="BG57">INDEX(BE:BE,SMALL(IF(BE$1:BE$500&lt;&gt;"",ROW($1:$500),1000),ROW(BE57)))&amp;""</f>
        <v/>
      </c>
      <c r="BI57" s="7" t="s">
        <v>4218</v>
      </c>
      <c r="BJ57" s="7" t="s">
        <v>3181</v>
      </c>
      <c r="BK57" s="7" t="s">
        <v>210</v>
      </c>
      <c r="BL57" s="8">
        <v>2</v>
      </c>
      <c r="BN57" s="7" t="str">
        <f t="shared" si="6"/>
        <v/>
      </c>
      <c r="BO57" s="7" t="str">
        <f>IF(AND(VLOOKUP(BK57,法术查询!$C$8:$E$15,3,FALSE)="启用",$B$1=BL57),BJ57,"")</f>
        <v/>
      </c>
      <c r="BP57" s="5" t="str">
        <f t="array" ref="BP57">INDEX(BN:BN,SMALL(IF(BN$1:BN$500&lt;&gt;"",ROW($1:$500),1000),ROW(BN57)))&amp;""</f>
        <v/>
      </c>
      <c r="BQ57" s="5" t="str">
        <f t="array" ref="BQ57">INDEX(BO:BO,SMALL(IF(BO$1:BO$500&lt;&gt;"",ROW($1:$500),1000),ROW(BO57)))&amp;""</f>
        <v/>
      </c>
      <c r="BS57" s="7" t="s">
        <v>4213</v>
      </c>
      <c r="BT57" s="7" t="s">
        <v>3226</v>
      </c>
      <c r="BU57" s="7" t="s">
        <v>210</v>
      </c>
      <c r="BV57" s="8">
        <v>2</v>
      </c>
      <c r="BX57" s="7" t="str">
        <f t="shared" si="7"/>
        <v/>
      </c>
      <c r="BY57" s="7" t="str">
        <f>IF(AND(VLOOKUP(BU57,法术查询!$C$8:$E$15,3,FALSE)="启用",$B$1=BV57),BT57,"")</f>
        <v/>
      </c>
      <c r="BZ57" s="5" t="str">
        <f t="array" ref="BZ57">INDEX(BX:BX,SMALL(IF(BX$1:BX$500&lt;&gt;"",ROW($1:$500),1000),ROW(BX57)))&amp;""</f>
        <v/>
      </c>
      <c r="CA57" s="5" t="str">
        <f t="array" ref="CA57">INDEX(BY:BY,SMALL(IF(BY$1:BY$500&lt;&gt;"",ROW($1:$500),1000),ROW(BY57)))&amp;""</f>
        <v/>
      </c>
    </row>
    <row r="58" spans="1:79" x14ac:dyDescent="0.25">
      <c r="A58" s="7" t="s">
        <v>3934</v>
      </c>
      <c r="B58" s="7" t="s">
        <v>3183</v>
      </c>
      <c r="C58" s="7" t="s">
        <v>210</v>
      </c>
      <c r="D58" s="8">
        <v>1</v>
      </c>
      <c r="F58" s="7" t="str">
        <f t="shared" si="0"/>
        <v/>
      </c>
      <c r="G58" s="7" t="str">
        <f>IF(AND(VLOOKUP(C58,法术查询!$C$8:$E$15,3,FALSE)="启用",$B$1=D58),B58,"")</f>
        <v/>
      </c>
      <c r="H58" s="5" t="str">
        <f t="array" ref="H58">INDEX(F:F,SMALL(IF($F$1:$F$500&lt;&gt;"",ROW($1:$500),1000),ROW(F58)))&amp;""</f>
        <v/>
      </c>
      <c r="I58" s="5" t="str">
        <f t="array" ref="I58">INDEX(G:G,SMALL(IF($F$1:$F$500&lt;&gt;"",ROW($1:$500),1000),ROW(G58)))&amp;""</f>
        <v/>
      </c>
      <c r="K58" s="7" t="s">
        <v>3947</v>
      </c>
      <c r="L58" s="7" t="s">
        <v>3196</v>
      </c>
      <c r="M58" s="7" t="s">
        <v>210</v>
      </c>
      <c r="N58" s="8">
        <v>1</v>
      </c>
      <c r="P58" s="7" t="str">
        <f t="shared" si="1"/>
        <v/>
      </c>
      <c r="Q58" s="7" t="str">
        <f>IF(AND(VLOOKUP(M58,法术查询!$C$8:$E$15,3,FALSE)="启用",$B$1=N58),L58,"")</f>
        <v/>
      </c>
      <c r="R58" s="5" t="str">
        <f t="array" ref="R58">INDEX(P:P,SMALL(IF(P$1:P$500&lt;&gt;"",ROW($1:$500),1000),ROW(P58)))&amp;""</f>
        <v/>
      </c>
      <c r="S58" s="5" t="str">
        <f t="array" ref="S58">INDEX(Q:Q,SMALL(IF(Q$1:Q$500&lt;&gt;"",ROW($1:$500),1000),ROW(Q58)))&amp;""</f>
        <v/>
      </c>
      <c r="U58" s="7" t="s">
        <v>4415</v>
      </c>
      <c r="V58" s="7" t="s">
        <v>3336</v>
      </c>
      <c r="W58" s="7" t="s">
        <v>210</v>
      </c>
      <c r="X58" s="8">
        <v>3</v>
      </c>
      <c r="Z58" s="7" t="str">
        <f t="shared" si="2"/>
        <v/>
      </c>
      <c r="AA58" s="7" t="str">
        <f>IF(AND(VLOOKUP(W58,法术查询!$C$8:$E$15,3,FALSE)="启用",$B$1=X58),V58,"")</f>
        <v/>
      </c>
      <c r="AB58" s="5" t="str">
        <f t="array" ref="AB58">INDEX(Z:Z,SMALL(IF(Z$1:Z$500&lt;&gt;"",ROW($1:$500),1000),ROW(Z58)))&amp;""</f>
        <v/>
      </c>
      <c r="AC58" s="5" t="str">
        <f t="array" ref="AC58">INDEX(AA:AA,SMALL(IF(AA$1:AA$500&lt;&gt;"",ROW($1:$500),1000),ROW(AA58)))&amp;""</f>
        <v/>
      </c>
      <c r="AE58" s="7" t="s">
        <v>4535</v>
      </c>
      <c r="AF58" s="7" t="s">
        <v>3264</v>
      </c>
      <c r="AG58" s="7" t="s">
        <v>210</v>
      </c>
      <c r="AH58" s="8">
        <v>3</v>
      </c>
      <c r="AJ58" s="7" t="str">
        <f t="shared" si="3"/>
        <v/>
      </c>
      <c r="AK58" s="7" t="str">
        <f>IF(AND(VLOOKUP(AG58,法术查询!$C$8:$E$15,3,FALSE)="启用",$B$1=AH58),AF58,"")</f>
        <v/>
      </c>
      <c r="AL58" s="5" t="str">
        <f t="array" ref="AL58">INDEX(AJ:AJ,SMALL(IF(AJ$1:AJ$500&lt;&gt;"",ROW($1:$500),1000),ROW(AJ58)))&amp;""</f>
        <v/>
      </c>
      <c r="AM58" s="5" t="str">
        <f t="array" ref="AM58">INDEX(AK:AK,SMALL(IF(AK$1:AK$500&lt;&gt;"",ROW($1:$500),1000),ROW(AK58)))&amp;""</f>
        <v/>
      </c>
      <c r="AV58" s="5" t="str">
        <f t="array" ref="AV58">INDEX(AT:AT,SMALL(IF(AT$1:AT$500&lt;&gt;"",ROW($1:$500),1000),ROW(AT58)))&amp;""</f>
        <v/>
      </c>
      <c r="AW58" s="5" t="str">
        <f t="array" ref="AW58">INDEX(AU:AU,SMALL(IF(AU$1:AU$500&lt;&gt;"",ROW($1:$500),1000),ROW(AU58)))&amp;""</f>
        <v/>
      </c>
      <c r="AY58" s="7" t="s">
        <v>4915</v>
      </c>
      <c r="AZ58" s="7" t="s">
        <v>3337</v>
      </c>
      <c r="BA58" s="7" t="s">
        <v>210</v>
      </c>
      <c r="BB58" s="7">
        <v>5</v>
      </c>
      <c r="BD58" s="7" t="str">
        <f t="shared" si="5"/>
        <v/>
      </c>
      <c r="BE58" s="7" t="str">
        <f>IF(AND(VLOOKUP(BA58,法术查询!$C$8:$E$15,3,FALSE)="启用",$B$1=BB58),AZ58,"")</f>
        <v/>
      </c>
      <c r="BF58" s="5" t="str">
        <f t="array" ref="BF58">INDEX(BD:BD,SMALL(IF(BD$1:BD$500&lt;&gt;"",ROW($1:$500),1000),ROW(BD58)))&amp;""</f>
        <v/>
      </c>
      <c r="BG58" s="5" t="str">
        <f t="array" ref="BG58">INDEX(BE:BE,SMALL(IF(BE$1:BE$500&lt;&gt;"",ROW($1:$500),1000),ROW(BE58)))&amp;""</f>
        <v/>
      </c>
      <c r="BI58" s="7" t="s">
        <v>4223</v>
      </c>
      <c r="BJ58" s="7" t="s">
        <v>3185</v>
      </c>
      <c r="BK58" s="7" t="s">
        <v>210</v>
      </c>
      <c r="BL58" s="8">
        <v>2</v>
      </c>
      <c r="BN58" s="7" t="str">
        <f t="shared" si="6"/>
        <v/>
      </c>
      <c r="BO58" s="7" t="str">
        <f>IF(AND(VLOOKUP(BK58,法术查询!$C$8:$E$15,3,FALSE)="启用",$B$1=BL58),BJ58,"")</f>
        <v/>
      </c>
      <c r="BP58" s="5" t="str">
        <f t="array" ref="BP58">INDEX(BN:BN,SMALL(IF(BN$1:BN$500&lt;&gt;"",ROW($1:$500),1000),ROW(BN58)))&amp;""</f>
        <v/>
      </c>
      <c r="BQ58" s="5" t="str">
        <f t="array" ref="BQ58">INDEX(BO:BO,SMALL(IF(BO$1:BO$500&lt;&gt;"",ROW($1:$500),1000),ROW(BO58)))&amp;""</f>
        <v/>
      </c>
      <c r="BS58" s="7" t="s">
        <v>4218</v>
      </c>
      <c r="BT58" s="7" t="s">
        <v>3181</v>
      </c>
      <c r="BU58" s="7" t="s">
        <v>210</v>
      </c>
      <c r="BV58" s="8">
        <v>2</v>
      </c>
      <c r="BX58" s="7" t="str">
        <f t="shared" si="7"/>
        <v/>
      </c>
      <c r="BY58" s="7" t="str">
        <f>IF(AND(VLOOKUP(BU58,法术查询!$C$8:$E$15,3,FALSE)="启用",$B$1=BV58),BT58,"")</f>
        <v/>
      </c>
      <c r="BZ58" s="5" t="str">
        <f t="array" ref="BZ58">INDEX(BX:BX,SMALL(IF(BX$1:BX$500&lt;&gt;"",ROW($1:$500),1000),ROW(BX58)))&amp;""</f>
        <v/>
      </c>
      <c r="CA58" s="5" t="str">
        <f t="array" ref="CA58">INDEX(BY:BY,SMALL(IF(BY$1:BY$500&lt;&gt;"",ROW($1:$500),1000),ROW(BY58)))&amp;""</f>
        <v/>
      </c>
    </row>
    <row r="59" spans="1:79" x14ac:dyDescent="0.25">
      <c r="A59" s="7" t="s">
        <v>3937</v>
      </c>
      <c r="B59" s="7" t="s">
        <v>3187</v>
      </c>
      <c r="C59" s="7" t="s">
        <v>210</v>
      </c>
      <c r="D59" s="8">
        <v>1</v>
      </c>
      <c r="F59" s="7" t="str">
        <f t="shared" si="0"/>
        <v/>
      </c>
      <c r="G59" s="7" t="str">
        <f>IF(AND(VLOOKUP(C59,法术查询!$C$8:$E$15,3,FALSE)="启用",$B$1=D59),B59,"")</f>
        <v/>
      </c>
      <c r="H59" s="5" t="str">
        <f t="array" ref="H59">INDEX(F:F,SMALL(IF($F$1:$F$500&lt;&gt;"",ROW($1:$500),1000),ROW(F59)))&amp;""</f>
        <v/>
      </c>
      <c r="I59" s="5" t="str">
        <f t="array" ref="I59">INDEX(G:G,SMALL(IF($F$1:$F$500&lt;&gt;"",ROW($1:$500),1000),ROW(G59)))&amp;""</f>
        <v/>
      </c>
      <c r="K59" s="7" t="s">
        <v>3954</v>
      </c>
      <c r="L59" s="7" t="s">
        <v>3111</v>
      </c>
      <c r="M59" s="7" t="s">
        <v>210</v>
      </c>
      <c r="N59" s="8">
        <v>1</v>
      </c>
      <c r="P59" s="7" t="str">
        <f t="shared" si="1"/>
        <v/>
      </c>
      <c r="Q59" s="7" t="str">
        <f>IF(AND(VLOOKUP(M59,法术查询!$C$8:$E$15,3,FALSE)="启用",$B$1=N59),L59,"")</f>
        <v/>
      </c>
      <c r="R59" s="5" t="str">
        <f t="array" ref="R59">INDEX(P:P,SMALL(IF(P$1:P$500&lt;&gt;"",ROW($1:$500),1000),ROW(P59)))&amp;""</f>
        <v/>
      </c>
      <c r="S59" s="5" t="str">
        <f t="array" ref="S59">INDEX(Q:Q,SMALL(IF(Q$1:Q$500&lt;&gt;"",ROW($1:$500),1000),ROW(Q59)))&amp;""</f>
        <v/>
      </c>
      <c r="U59" s="7" t="s">
        <v>4360</v>
      </c>
      <c r="V59" s="7" t="s">
        <v>3338</v>
      </c>
      <c r="W59" s="7" t="s">
        <v>3701</v>
      </c>
      <c r="X59" s="8">
        <v>3</v>
      </c>
      <c r="Z59" s="7" t="str">
        <f t="shared" si="2"/>
        <v/>
      </c>
      <c r="AA59" s="7" t="str">
        <f>IF(AND(VLOOKUP(W59,法术查询!$C$8:$E$15,3,FALSE)="启用",$B$1=X59),V59,"")</f>
        <v/>
      </c>
      <c r="AB59" s="5" t="str">
        <f t="array" ref="AB59">INDEX(Z:Z,SMALL(IF(Z$1:Z$500&lt;&gt;"",ROW($1:$500),1000),ROW(Z59)))&amp;""</f>
        <v/>
      </c>
      <c r="AC59" s="5" t="str">
        <f t="array" ref="AC59">INDEX(AA:AA,SMALL(IF(AA$1:AA$500&lt;&gt;"",ROW($1:$500),1000),ROW(AA59)))&amp;""</f>
        <v/>
      </c>
      <c r="AE59" s="7" t="s">
        <v>4538</v>
      </c>
      <c r="AF59" s="7" t="s">
        <v>3269</v>
      </c>
      <c r="AG59" s="7" t="s">
        <v>210</v>
      </c>
      <c r="AH59" s="8">
        <v>3</v>
      </c>
      <c r="AJ59" s="7" t="str">
        <f t="shared" si="3"/>
        <v/>
      </c>
      <c r="AK59" s="7" t="str">
        <f>IF(AND(VLOOKUP(AG59,法术查询!$C$8:$E$15,3,FALSE)="启用",$B$1=AH59),AF59,"")</f>
        <v/>
      </c>
      <c r="AL59" s="5" t="str">
        <f t="array" ref="AL59">INDEX(AJ:AJ,SMALL(IF(AJ$1:AJ$500&lt;&gt;"",ROW($1:$500),1000),ROW(AJ59)))&amp;""</f>
        <v/>
      </c>
      <c r="AM59" s="5" t="str">
        <f t="array" ref="AM59">INDEX(AK:AK,SMALL(IF(AK$1:AK$500&lt;&gt;"",ROW($1:$500),1000),ROW(AK59)))&amp;""</f>
        <v/>
      </c>
      <c r="AV59" s="5" t="str">
        <f t="array" ref="AV59">INDEX(AT:AT,SMALL(IF(AT$1:AT$500&lt;&gt;"",ROW($1:$500),1000),ROW(AT59)))&amp;""</f>
        <v/>
      </c>
      <c r="AW59" s="5" t="str">
        <f t="array" ref="AW59">INDEX(AU:AU,SMALL(IF(AU$1:AU$500&lt;&gt;"",ROW($1:$500),1000),ROW(AU59)))&amp;""</f>
        <v/>
      </c>
      <c r="AY59" s="7" t="s">
        <v>4917</v>
      </c>
      <c r="AZ59" s="7" t="s">
        <v>3339</v>
      </c>
      <c r="BA59" s="7" t="s">
        <v>210</v>
      </c>
      <c r="BB59" s="7">
        <v>5</v>
      </c>
      <c r="BD59" s="7" t="str">
        <f t="shared" si="5"/>
        <v/>
      </c>
      <c r="BE59" s="7" t="str">
        <f>IF(AND(VLOOKUP(BA59,法术查询!$C$8:$E$15,3,FALSE)="启用",$B$1=BB59),AZ59,"")</f>
        <v/>
      </c>
      <c r="BF59" s="5" t="str">
        <f t="array" ref="BF59">INDEX(BD:BD,SMALL(IF(BD$1:BD$500&lt;&gt;"",ROW($1:$500),1000),ROW(BD59)))&amp;""</f>
        <v/>
      </c>
      <c r="BG59" s="5" t="str">
        <f t="array" ref="BG59">INDEX(BE:BE,SMALL(IF(BE$1:BE$500&lt;&gt;"",ROW($1:$500),1000),ROW(BE59)))&amp;""</f>
        <v/>
      </c>
      <c r="BI59" s="7" t="s">
        <v>4233</v>
      </c>
      <c r="BJ59" s="7" t="s">
        <v>3204</v>
      </c>
      <c r="BK59" s="7" t="s">
        <v>210</v>
      </c>
      <c r="BL59" s="8">
        <v>2</v>
      </c>
      <c r="BN59" s="7" t="str">
        <f t="shared" si="6"/>
        <v/>
      </c>
      <c r="BO59" s="7" t="str">
        <f>IF(AND(VLOOKUP(BK59,法术查询!$C$8:$E$15,3,FALSE)="启用",$B$1=BL59),BJ59,"")</f>
        <v/>
      </c>
      <c r="BP59" s="5" t="str">
        <f t="array" ref="BP59">INDEX(BN:BN,SMALL(IF(BN$1:BN$500&lt;&gt;"",ROW($1:$500),1000),ROW(BN59)))&amp;""</f>
        <v/>
      </c>
      <c r="BQ59" s="5" t="str">
        <f t="array" ref="BQ59">INDEX(BO:BO,SMALL(IF(BO$1:BO$500&lt;&gt;"",ROW($1:$500),1000),ROW(BO59)))&amp;""</f>
        <v/>
      </c>
      <c r="BS59" s="7" t="s">
        <v>4223</v>
      </c>
      <c r="BT59" s="7" t="s">
        <v>3185</v>
      </c>
      <c r="BU59" s="7" t="s">
        <v>210</v>
      </c>
      <c r="BV59" s="8">
        <v>2</v>
      </c>
      <c r="BX59" s="7" t="str">
        <f t="shared" si="7"/>
        <v/>
      </c>
      <c r="BY59" s="7" t="str">
        <f>IF(AND(VLOOKUP(BU59,法术查询!$C$8:$E$15,3,FALSE)="启用",$B$1=BV59),BT59,"")</f>
        <v/>
      </c>
      <c r="BZ59" s="5" t="str">
        <f t="array" ref="BZ59">INDEX(BX:BX,SMALL(IF(BX$1:BX$500&lt;&gt;"",ROW($1:$500),1000),ROW(BX59)))&amp;""</f>
        <v/>
      </c>
      <c r="CA59" s="5" t="str">
        <f t="array" ref="CA59">INDEX(BY:BY,SMALL(IF(BY$1:BY$500&lt;&gt;"",ROW($1:$500),1000),ROW(BY59)))&amp;""</f>
        <v/>
      </c>
    </row>
    <row r="60" spans="1:79" x14ac:dyDescent="0.25">
      <c r="A60" s="7" t="s">
        <v>3943</v>
      </c>
      <c r="B60" s="7" t="s">
        <v>3191</v>
      </c>
      <c r="C60" s="7" t="s">
        <v>210</v>
      </c>
      <c r="D60" s="8">
        <v>1</v>
      </c>
      <c r="F60" s="7" t="str">
        <f t="shared" si="0"/>
        <v/>
      </c>
      <c r="G60" s="7" t="str">
        <f>IF(AND(VLOOKUP(C60,法术查询!$C$8:$E$15,3,FALSE)="启用",$B$1=D60),B60,"")</f>
        <v/>
      </c>
      <c r="H60" s="5" t="str">
        <f t="array" ref="H60">INDEX(F:F,SMALL(IF($F$1:$F$500&lt;&gt;"",ROW($1:$500),1000),ROW(F60)))&amp;""</f>
        <v/>
      </c>
      <c r="I60" s="5" t="str">
        <f t="array" ref="I60">INDEX(G:G,SMALL(IF($F$1:$F$500&lt;&gt;"",ROW($1:$500),1000),ROW(G60)))&amp;""</f>
        <v/>
      </c>
      <c r="K60" s="7" t="s">
        <v>3989</v>
      </c>
      <c r="L60" s="7" t="s">
        <v>3234</v>
      </c>
      <c r="M60" s="7" t="s">
        <v>210</v>
      </c>
      <c r="N60" s="8">
        <v>1</v>
      </c>
      <c r="P60" s="7" t="str">
        <f t="shared" si="1"/>
        <v/>
      </c>
      <c r="Q60" s="7" t="str">
        <f>IF(AND(VLOOKUP(M60,法术查询!$C$8:$E$15,3,FALSE)="启用",$B$1=N60),L60,"")</f>
        <v/>
      </c>
      <c r="R60" s="5" t="str">
        <f t="array" ref="R60">INDEX(P:P,SMALL(IF(P$1:P$500&lt;&gt;"",ROW($1:$500),1000),ROW(P60)))&amp;""</f>
        <v/>
      </c>
      <c r="S60" s="5" t="str">
        <f t="array" ref="S60">INDEX(Q:Q,SMALL(IF(Q$1:Q$500&lt;&gt;"",ROW($1:$500),1000),ROW(Q60)))&amp;""</f>
        <v/>
      </c>
      <c r="U60" s="7" t="s">
        <v>4443</v>
      </c>
      <c r="V60" s="7" t="s">
        <v>3340</v>
      </c>
      <c r="W60" s="7" t="s">
        <v>210</v>
      </c>
      <c r="X60" s="8">
        <v>3</v>
      </c>
      <c r="Z60" s="7" t="str">
        <f t="shared" si="2"/>
        <v/>
      </c>
      <c r="AA60" s="7" t="str">
        <f>IF(AND(VLOOKUP(W60,法术查询!$C$8:$E$15,3,FALSE)="启用",$B$1=X60),V60,"")</f>
        <v/>
      </c>
      <c r="AB60" s="5" t="str">
        <f t="array" ref="AB60">INDEX(Z:Z,SMALL(IF(Z$1:Z$500&lt;&gt;"",ROW($1:$500),1000),ROW(Z60)))&amp;""</f>
        <v/>
      </c>
      <c r="AC60" s="5" t="str">
        <f t="array" ref="AC60">INDEX(AA:AA,SMALL(IF(AA$1:AA$500&lt;&gt;"",ROW($1:$500),1000),ROW(AA60)))&amp;""</f>
        <v/>
      </c>
      <c r="AE60" s="7" t="s">
        <v>4544</v>
      </c>
      <c r="AF60" s="7" t="s">
        <v>3239</v>
      </c>
      <c r="AG60" s="7" t="s">
        <v>210</v>
      </c>
      <c r="AH60" s="8">
        <v>3</v>
      </c>
      <c r="AJ60" s="7" t="str">
        <f t="shared" si="3"/>
        <v/>
      </c>
      <c r="AK60" s="7" t="str">
        <f>IF(AND(VLOOKUP(AG60,法术查询!$C$8:$E$15,3,FALSE)="启用",$B$1=AH60),AF60,"")</f>
        <v/>
      </c>
      <c r="AL60" s="5" t="str">
        <f t="array" ref="AL60">INDEX(AJ:AJ,SMALL(IF(AJ$1:AJ$500&lt;&gt;"",ROW($1:$500),1000),ROW(AJ60)))&amp;""</f>
        <v/>
      </c>
      <c r="AM60" s="5" t="str">
        <f t="array" ref="AM60">INDEX(AK:AK,SMALL(IF(AK$1:AK$500&lt;&gt;"",ROW($1:$500),1000),ROW(AK60)))&amp;""</f>
        <v/>
      </c>
      <c r="AV60" s="5" t="str">
        <f t="array" ref="AV60">INDEX(AT:AT,SMALL(IF(AT$1:AT$500&lt;&gt;"",ROW($1:$500),1000),ROW(AT60)))&amp;""</f>
        <v/>
      </c>
      <c r="AW60" s="5" t="str">
        <f t="array" ref="AW60">INDEX(AU:AU,SMALL(IF(AU$1:AU$500&lt;&gt;"",ROW($1:$500),1000),ROW(AU60)))&amp;""</f>
        <v/>
      </c>
      <c r="BF60" s="5" t="str">
        <f t="array" ref="BF60">INDEX(BD:BD,SMALL(IF(BD$1:BD$500&lt;&gt;"",ROW($1:$500),1000),ROW(BD60)))&amp;""</f>
        <v/>
      </c>
      <c r="BG60" s="5" t="str">
        <f t="array" ref="BG60">INDEX(BE:BE,SMALL(IF(BE$1:BE$500&lt;&gt;"",ROW($1:$500),1000),ROW(BE60)))&amp;""</f>
        <v/>
      </c>
      <c r="BI60" s="7" t="s">
        <v>4237</v>
      </c>
      <c r="BJ60" s="7" t="s">
        <v>3209</v>
      </c>
      <c r="BK60" s="7" t="s">
        <v>210</v>
      </c>
      <c r="BL60" s="8">
        <v>2</v>
      </c>
      <c r="BN60" s="7" t="str">
        <f t="shared" si="6"/>
        <v/>
      </c>
      <c r="BO60" s="7" t="str">
        <f>IF(AND(VLOOKUP(BK60,法术查询!$C$8:$E$15,3,FALSE)="启用",$B$1=BL60),BJ60,"")</f>
        <v/>
      </c>
      <c r="BP60" s="5" t="str">
        <f t="array" ref="BP60">INDEX(BN:BN,SMALL(IF(BN$1:BN$500&lt;&gt;"",ROW($1:$500),1000),ROW(BN60)))&amp;""</f>
        <v/>
      </c>
      <c r="BQ60" s="5" t="str">
        <f t="array" ref="BQ60">INDEX(BO:BO,SMALL(IF(BO$1:BO$500&lt;&gt;"",ROW($1:$500),1000),ROW(BO60)))&amp;""</f>
        <v/>
      </c>
      <c r="BS60" s="7" t="s">
        <v>4226</v>
      </c>
      <c r="BT60" s="7" t="s">
        <v>3233</v>
      </c>
      <c r="BU60" s="7" t="s">
        <v>210</v>
      </c>
      <c r="BV60" s="8">
        <v>2</v>
      </c>
      <c r="BX60" s="7" t="str">
        <f t="shared" si="7"/>
        <v/>
      </c>
      <c r="BY60" s="7" t="str">
        <f>IF(AND(VLOOKUP(BU60,法术查询!$C$8:$E$15,3,FALSE)="启用",$B$1=BV60),BT60,"")</f>
        <v/>
      </c>
      <c r="BZ60" s="5" t="str">
        <f t="array" ref="BZ60">INDEX(BX:BX,SMALL(IF(BX$1:BX$500&lt;&gt;"",ROW($1:$500),1000),ROW(BX60)))&amp;""</f>
        <v/>
      </c>
      <c r="CA60" s="5" t="str">
        <f t="array" ref="CA60">INDEX(BY:BY,SMALL(IF(BY$1:BY$500&lt;&gt;"",ROW($1:$500),1000),ROW(BY60)))&amp;""</f>
        <v/>
      </c>
    </row>
    <row r="61" spans="1:79" x14ac:dyDescent="0.25">
      <c r="A61" s="7" t="s">
        <v>3947</v>
      </c>
      <c r="B61" s="7" t="s">
        <v>3196</v>
      </c>
      <c r="C61" s="7" t="s">
        <v>210</v>
      </c>
      <c r="D61" s="8">
        <v>1</v>
      </c>
      <c r="F61" s="7" t="str">
        <f t="shared" si="0"/>
        <v/>
      </c>
      <c r="G61" s="7" t="str">
        <f>IF(AND(VLOOKUP(C61,法术查询!$C$8:$E$15,3,FALSE)="启用",$B$1=D61),B61,"")</f>
        <v/>
      </c>
      <c r="H61" s="5" t="str">
        <f t="array" ref="H61">INDEX(F:F,SMALL(IF($F$1:$F$500&lt;&gt;"",ROW($1:$500),1000),ROW(F61)))&amp;""</f>
        <v/>
      </c>
      <c r="I61" s="5" t="str">
        <f t="array" ref="I61">INDEX(G:G,SMALL(IF($F$1:$F$500&lt;&gt;"",ROW($1:$500),1000),ROW(G61)))&amp;""</f>
        <v/>
      </c>
      <c r="K61" s="7" t="s">
        <v>3992</v>
      </c>
      <c r="L61" s="7" t="s">
        <v>3237</v>
      </c>
      <c r="M61" s="7" t="s">
        <v>210</v>
      </c>
      <c r="N61" s="8">
        <v>1</v>
      </c>
      <c r="P61" s="7" t="str">
        <f t="shared" si="1"/>
        <v/>
      </c>
      <c r="Q61" s="7" t="str">
        <f>IF(AND(VLOOKUP(M61,法术查询!$C$8:$E$15,3,FALSE)="启用",$B$1=N61),L61,"")</f>
        <v/>
      </c>
      <c r="R61" s="5" t="str">
        <f t="array" ref="R61">INDEX(P:P,SMALL(IF(P$1:P$500&lt;&gt;"",ROW($1:$500),1000),ROW(P61)))&amp;""</f>
        <v/>
      </c>
      <c r="S61" s="5" t="str">
        <f t="array" ref="S61">INDEX(Q:Q,SMALL(IF(Q$1:Q$500&lt;&gt;"",ROW($1:$500),1000),ROW(Q61)))&amp;""</f>
        <v/>
      </c>
      <c r="U61" s="7" t="s">
        <v>4449</v>
      </c>
      <c r="V61" s="7" t="s">
        <v>3343</v>
      </c>
      <c r="W61" s="7" t="s">
        <v>210</v>
      </c>
      <c r="X61" s="8">
        <v>3</v>
      </c>
      <c r="Z61" s="7" t="str">
        <f t="shared" si="2"/>
        <v/>
      </c>
      <c r="AA61" s="7" t="str">
        <f>IF(AND(VLOOKUP(W61,法术查询!$C$8:$E$15,3,FALSE)="启用",$B$1=X61),V61,"")</f>
        <v/>
      </c>
      <c r="AB61" s="5" t="str">
        <f t="array" ref="AB61">INDEX(Z:Z,SMALL(IF(Z$1:Z$500&lt;&gt;"",ROW($1:$500),1000),ROW(Z61)))&amp;""</f>
        <v/>
      </c>
      <c r="AC61" s="5" t="str">
        <f t="array" ref="AC61">INDEX(AA:AA,SMALL(IF(AA$1:AA$500&lt;&gt;"",ROW($1:$500),1000),ROW(AA61)))&amp;""</f>
        <v/>
      </c>
      <c r="AE61" s="7" t="s">
        <v>4547</v>
      </c>
      <c r="AF61" s="7" t="s">
        <v>3341</v>
      </c>
      <c r="AG61" s="7" t="s">
        <v>210</v>
      </c>
      <c r="AH61" s="8">
        <v>3</v>
      </c>
      <c r="AJ61" s="7" t="str">
        <f t="shared" si="3"/>
        <v/>
      </c>
      <c r="AK61" s="7" t="str">
        <f>IF(AND(VLOOKUP(AG61,法术查询!$C$8:$E$15,3,FALSE)="启用",$B$1=AH61),AF61,"")</f>
        <v/>
      </c>
      <c r="AL61" s="5" t="str">
        <f t="array" ref="AL61">INDEX(AJ:AJ,SMALL(IF(AJ$1:AJ$500&lt;&gt;"",ROW($1:$500),1000),ROW(AJ61)))&amp;""</f>
        <v/>
      </c>
      <c r="AM61" s="5" t="str">
        <f t="array" ref="AM61">INDEX(AK:AK,SMALL(IF(AK$1:AK$500&lt;&gt;"",ROW($1:$500),1000),ROW(AK61)))&amp;""</f>
        <v/>
      </c>
      <c r="AV61" s="5" t="str">
        <f t="array" ref="AV61">INDEX(AT:AT,SMALL(IF(AT$1:AT$500&lt;&gt;"",ROW($1:$500),1000),ROW(AT61)))&amp;""</f>
        <v/>
      </c>
      <c r="AW61" s="5" t="str">
        <f t="array" ref="AW61">INDEX(AU:AU,SMALL(IF(AU$1:AU$500&lt;&gt;"",ROW($1:$500),1000),ROW(AU61)))&amp;""</f>
        <v/>
      </c>
      <c r="BF61" s="5" t="str">
        <f t="array" ref="BF61">INDEX(BD:BD,SMALL(IF(BD$1:BD$500&lt;&gt;"",ROW($1:$500),1000),ROW(BD61)))&amp;""</f>
        <v/>
      </c>
      <c r="BG61" s="5" t="str">
        <f t="array" ref="BG61">INDEX(BE:BE,SMALL(IF(BE$1:BE$500&lt;&gt;"",ROW($1:$500),1000),ROW(BE61)))&amp;""</f>
        <v/>
      </c>
      <c r="BI61" s="7" t="s">
        <v>4109</v>
      </c>
      <c r="BJ61" s="7" t="s">
        <v>3342</v>
      </c>
      <c r="BK61" s="7" t="s">
        <v>372</v>
      </c>
      <c r="BL61" s="8">
        <v>2</v>
      </c>
      <c r="BN61" s="7" t="str">
        <f t="shared" si="6"/>
        <v/>
      </c>
      <c r="BO61" s="7" t="str">
        <f>IF(AND(VLOOKUP(BK61,法术查询!$C$8:$E$15,3,FALSE)="启用",$B$1=BL61),BJ61,"")</f>
        <v/>
      </c>
      <c r="BP61" s="5" t="str">
        <f t="array" ref="BP61">INDEX(BN:BN,SMALL(IF(BN$1:BN$500&lt;&gt;"",ROW($1:$500),1000),ROW(BN61)))&amp;""</f>
        <v/>
      </c>
      <c r="BQ61" s="5" t="str">
        <f t="array" ref="BQ61">INDEX(BO:BO,SMALL(IF(BO$1:BO$500&lt;&gt;"",ROW($1:$500),1000),ROW(BO61)))&amp;""</f>
        <v/>
      </c>
      <c r="BS61" s="7" t="s">
        <v>4228</v>
      </c>
      <c r="BT61" s="7" t="s">
        <v>3344</v>
      </c>
      <c r="BU61" s="7" t="s">
        <v>210</v>
      </c>
      <c r="BV61" s="8">
        <v>2</v>
      </c>
      <c r="BX61" s="7" t="str">
        <f t="shared" si="7"/>
        <v/>
      </c>
      <c r="BY61" s="7" t="str">
        <f>IF(AND(VLOOKUP(BU61,法术查询!$C$8:$E$15,3,FALSE)="启用",$B$1=BV61),BT61,"")</f>
        <v/>
      </c>
      <c r="BZ61" s="5" t="str">
        <f t="array" ref="BZ61">INDEX(BX:BX,SMALL(IF(BX$1:BX$500&lt;&gt;"",ROW($1:$500),1000),ROW(BX61)))&amp;""</f>
        <v/>
      </c>
      <c r="CA61" s="5" t="str">
        <f t="array" ref="CA61">INDEX(BY:BY,SMALL(IF(BY$1:BY$500&lt;&gt;"",ROW($1:$500),1000),ROW(BY61)))&amp;""</f>
        <v/>
      </c>
    </row>
    <row r="62" spans="1:79" x14ac:dyDescent="0.25">
      <c r="A62" s="7" t="s">
        <v>3954</v>
      </c>
      <c r="B62" s="7" t="s">
        <v>3111</v>
      </c>
      <c r="C62" s="7" t="s">
        <v>210</v>
      </c>
      <c r="D62" s="8">
        <v>1</v>
      </c>
      <c r="F62" s="7" t="str">
        <f t="shared" si="0"/>
        <v/>
      </c>
      <c r="G62" s="7" t="str">
        <f>IF(AND(VLOOKUP(C62,法术查询!$C$8:$E$15,3,FALSE)="启用",$B$1=D62),B62,"")</f>
        <v/>
      </c>
      <c r="H62" s="5" t="str">
        <f t="array" ref="H62">INDEX(F:F,SMALL(IF($F$1:$F$500&lt;&gt;"",ROW($1:$500),1000),ROW(F62)))&amp;""</f>
        <v/>
      </c>
      <c r="I62" s="5" t="str">
        <f t="array" ref="I62">INDEX(G:G,SMALL(IF($F$1:$F$500&lt;&gt;"",ROW($1:$500),1000),ROW(G62)))&amp;""</f>
        <v/>
      </c>
      <c r="K62" s="7" t="s">
        <v>3825</v>
      </c>
      <c r="L62" s="7" t="s">
        <v>3157</v>
      </c>
      <c r="M62" s="7" t="s">
        <v>3701</v>
      </c>
      <c r="N62" s="8">
        <v>1</v>
      </c>
      <c r="P62" s="7" t="str">
        <f t="shared" si="1"/>
        <v/>
      </c>
      <c r="Q62" s="7" t="str">
        <f>IF(AND(VLOOKUP(M62,法术查询!$C$8:$E$15,3,FALSE)="启用",$B$1=N62),L62,"")</f>
        <v/>
      </c>
      <c r="R62" s="5" t="str">
        <f t="array" ref="R62">INDEX(P:P,SMALL(IF(P$1:P$500&lt;&gt;"",ROW($1:$500),1000),ROW(P62)))&amp;""</f>
        <v/>
      </c>
      <c r="S62" s="5" t="str">
        <f t="array" ref="S62">INDEX(Q:Q,SMALL(IF(Q$1:Q$500&lt;&gt;"",ROW($1:$500),1000),ROW(Q62)))&amp;""</f>
        <v/>
      </c>
      <c r="U62" s="7" t="s">
        <v>4453</v>
      </c>
      <c r="V62" s="7" t="s">
        <v>3347</v>
      </c>
      <c r="W62" s="7" t="s">
        <v>210</v>
      </c>
      <c r="X62" s="8">
        <v>3</v>
      </c>
      <c r="Z62" s="7" t="str">
        <f t="shared" si="2"/>
        <v/>
      </c>
      <c r="AA62" s="7" t="str">
        <f>IF(AND(VLOOKUP(W62,法术查询!$C$8:$E$15,3,FALSE)="启用",$B$1=X62),V62,"")</f>
        <v/>
      </c>
      <c r="AB62" s="5" t="str">
        <f t="array" ref="AB62">INDEX(Z:Z,SMALL(IF(Z$1:Z$500&lt;&gt;"",ROW($1:$500),1000),ROW(Z62)))&amp;""</f>
        <v/>
      </c>
      <c r="AC62" s="5" t="str">
        <f t="array" ref="AC62">INDEX(AA:AA,SMALL(IF(AA$1:AA$500&lt;&gt;"",ROW($1:$500),1000),ROW(AA62)))&amp;""</f>
        <v/>
      </c>
      <c r="AE62" s="7" t="s">
        <v>4549</v>
      </c>
      <c r="AF62" s="7" t="s">
        <v>3345</v>
      </c>
      <c r="AG62" s="7" t="s">
        <v>210</v>
      </c>
      <c r="AH62" s="8">
        <v>3</v>
      </c>
      <c r="AJ62" s="7" t="str">
        <f t="shared" si="3"/>
        <v/>
      </c>
      <c r="AK62" s="7" t="str">
        <f>IF(AND(VLOOKUP(AG62,法术查询!$C$8:$E$15,3,FALSE)="启用",$B$1=AH62),AF62,"")</f>
        <v/>
      </c>
      <c r="AL62" s="5" t="str">
        <f t="array" ref="AL62">INDEX(AJ:AJ,SMALL(IF(AJ$1:AJ$500&lt;&gt;"",ROW($1:$500),1000),ROW(AJ62)))&amp;""</f>
        <v/>
      </c>
      <c r="AM62" s="5" t="str">
        <f t="array" ref="AM62">INDEX(AK:AK,SMALL(IF(AK$1:AK$500&lt;&gt;"",ROW($1:$500),1000),ROW(AK62)))&amp;""</f>
        <v/>
      </c>
      <c r="AV62" s="5" t="str">
        <f t="array" ref="AV62">INDEX(AT:AT,SMALL(IF(AT$1:AT$500&lt;&gt;"",ROW($1:$500),1000),ROW(AT62)))&amp;""</f>
        <v/>
      </c>
      <c r="AW62" s="5" t="str">
        <f t="array" ref="AW62">INDEX(AU:AU,SMALL(IF(AU$1:AU$500&lt;&gt;"",ROW($1:$500),1000),ROW(AU62)))&amp;""</f>
        <v/>
      </c>
      <c r="BF62" s="5" t="str">
        <f t="array" ref="BF62">INDEX(BD:BD,SMALL(IF(BD$1:BD$500&lt;&gt;"",ROW($1:$500),1000),ROW(BD62)))&amp;""</f>
        <v/>
      </c>
      <c r="BG62" s="5" t="str">
        <f t="array" ref="BG62">INDEX(BE:BE,SMALL(IF(BE$1:BE$500&lt;&gt;"",ROW($1:$500),1000),ROW(BE62)))&amp;""</f>
        <v/>
      </c>
      <c r="BI62" s="7" t="s">
        <v>4242</v>
      </c>
      <c r="BJ62" s="7" t="s">
        <v>3346</v>
      </c>
      <c r="BK62" s="7" t="s">
        <v>210</v>
      </c>
      <c r="BL62" s="8">
        <v>2</v>
      </c>
      <c r="BN62" s="7" t="str">
        <f t="shared" si="6"/>
        <v/>
      </c>
      <c r="BO62" s="7" t="str">
        <f>IF(AND(VLOOKUP(BK62,法术查询!$C$8:$E$15,3,FALSE)="启用",$B$1=BL62),BJ62,"")</f>
        <v/>
      </c>
      <c r="BP62" s="5" t="str">
        <f t="array" ref="BP62">INDEX(BN:BN,SMALL(IF(BN$1:BN$500&lt;&gt;"",ROW($1:$500),1000),ROW(BN62)))&amp;""</f>
        <v/>
      </c>
      <c r="BQ62" s="5" t="str">
        <f t="array" ref="BQ62">INDEX(BO:BO,SMALL(IF(BO$1:BO$500&lt;&gt;"",ROW($1:$500),1000),ROW(BO62)))&amp;""</f>
        <v/>
      </c>
      <c r="BS62" s="7" t="s">
        <v>4233</v>
      </c>
      <c r="BT62" s="7" t="s">
        <v>3204</v>
      </c>
      <c r="BU62" s="7" t="s">
        <v>210</v>
      </c>
      <c r="BV62" s="8">
        <v>2</v>
      </c>
      <c r="BX62" s="7" t="str">
        <f t="shared" si="7"/>
        <v/>
      </c>
      <c r="BY62" s="7" t="str">
        <f>IF(AND(VLOOKUP(BU62,法术查询!$C$8:$E$15,3,FALSE)="启用",$B$1=BV62),BT62,"")</f>
        <v/>
      </c>
      <c r="BZ62" s="5" t="str">
        <f t="array" ref="BZ62">INDEX(BX:BX,SMALL(IF(BX$1:BX$500&lt;&gt;"",ROW($1:$500),1000),ROW(BX62)))&amp;""</f>
        <v/>
      </c>
      <c r="CA62" s="5" t="str">
        <f t="array" ref="CA62">INDEX(BY:BY,SMALL(IF(BY$1:BY$500&lt;&gt;"",ROW($1:$500),1000),ROW(BY62)))&amp;""</f>
        <v/>
      </c>
    </row>
    <row r="63" spans="1:79" x14ac:dyDescent="0.25">
      <c r="A63" s="7" t="s">
        <v>3968</v>
      </c>
      <c r="B63" s="7" t="s">
        <v>3219</v>
      </c>
      <c r="C63" s="7" t="s">
        <v>210</v>
      </c>
      <c r="D63" s="8">
        <v>1</v>
      </c>
      <c r="F63" s="7" t="str">
        <f t="shared" si="0"/>
        <v/>
      </c>
      <c r="G63" s="7" t="str">
        <f>IF(AND(VLOOKUP(C63,法术查询!$C$8:$E$15,3,FALSE)="启用",$B$1=D63),B63,"")</f>
        <v/>
      </c>
      <c r="H63" s="5" t="str">
        <f t="array" ref="H63">INDEX(F:F,SMALL(IF($F$1:$F$500&lt;&gt;"",ROW($1:$500),1000),ROW(F63)))&amp;""</f>
        <v/>
      </c>
      <c r="I63" s="5" t="str">
        <f t="array" ref="I63">INDEX(G:G,SMALL(IF($F$1:$F$500&lt;&gt;"",ROW($1:$500),1000),ROW(G63)))&amp;""</f>
        <v/>
      </c>
      <c r="K63" s="7" t="s">
        <v>3846</v>
      </c>
      <c r="L63" s="7" t="s">
        <v>3284</v>
      </c>
      <c r="M63" s="7" t="s">
        <v>372</v>
      </c>
      <c r="N63" s="8">
        <v>1</v>
      </c>
      <c r="P63" s="7" t="str">
        <f t="shared" si="1"/>
        <v/>
      </c>
      <c r="Q63" s="7" t="str">
        <f>IF(AND(VLOOKUP(M63,法术查询!$C$8:$E$15,3,FALSE)="启用",$B$1=N63),L63,"")</f>
        <v/>
      </c>
      <c r="R63" s="5" t="str">
        <f t="array" ref="R63">INDEX(P:P,SMALL(IF(P$1:P$500&lt;&gt;"",ROW($1:$500),1000),ROW(P63)))&amp;""</f>
        <v/>
      </c>
      <c r="S63" s="5" t="str">
        <f t="array" ref="S63">INDEX(Q:Q,SMALL(IF(Q$1:Q$500&lt;&gt;"",ROW($1:$500),1000),ROW(Q63)))&amp;""</f>
        <v/>
      </c>
      <c r="U63" s="7" t="s">
        <v>4461</v>
      </c>
      <c r="V63" s="7" t="s">
        <v>3282</v>
      </c>
      <c r="W63" s="7" t="s">
        <v>210</v>
      </c>
      <c r="X63" s="8">
        <v>3</v>
      </c>
      <c r="Z63" s="7" t="str">
        <f t="shared" si="2"/>
        <v/>
      </c>
      <c r="AA63" s="7" t="str">
        <f>IF(AND(VLOOKUP(W63,法术查询!$C$8:$E$15,3,FALSE)="启用",$B$1=X63),V63,"")</f>
        <v/>
      </c>
      <c r="AB63" s="5" t="str">
        <f t="array" ref="AB63">INDEX(Z:Z,SMALL(IF(Z$1:Z$500&lt;&gt;"",ROW($1:$500),1000),ROW(Z63)))&amp;""</f>
        <v/>
      </c>
      <c r="AC63" s="5" t="str">
        <f t="array" ref="AC63">INDEX(AA:AA,SMALL(IF(AA$1:AA$500&lt;&gt;"",ROW($1:$500),1000),ROW(AA63)))&amp;""</f>
        <v/>
      </c>
      <c r="AE63" s="7" t="s">
        <v>4551</v>
      </c>
      <c r="AF63" s="7" t="s">
        <v>3348</v>
      </c>
      <c r="AG63" s="7" t="s">
        <v>210</v>
      </c>
      <c r="AH63" s="8">
        <v>3</v>
      </c>
      <c r="AJ63" s="7" t="str">
        <f t="shared" si="3"/>
        <v/>
      </c>
      <c r="AK63" s="7" t="str">
        <f>IF(AND(VLOOKUP(AG63,法术查询!$C$8:$E$15,3,FALSE)="启用",$B$1=AH63),AF63,"")</f>
        <v/>
      </c>
      <c r="AL63" s="5" t="str">
        <f t="array" ref="AL63">INDEX(AJ:AJ,SMALL(IF(AJ$1:AJ$500&lt;&gt;"",ROW($1:$500),1000),ROW(AJ63)))&amp;""</f>
        <v/>
      </c>
      <c r="AM63" s="5" t="str">
        <f t="array" ref="AM63">INDEX(AK:AK,SMALL(IF(AK$1:AK$500&lt;&gt;"",ROW($1:$500),1000),ROW(AK63)))&amp;""</f>
        <v/>
      </c>
      <c r="AV63" s="5" t="str">
        <f t="array" ref="AV63">INDEX(AT:AT,SMALL(IF(AT$1:AT$500&lt;&gt;"",ROW($1:$500),1000),ROW(AT63)))&amp;""</f>
        <v/>
      </c>
      <c r="AW63" s="5" t="str">
        <f t="array" ref="AW63">INDEX(AU:AU,SMALL(IF(AU$1:AU$500&lt;&gt;"",ROW($1:$500),1000),ROW(AU63)))&amp;""</f>
        <v/>
      </c>
      <c r="BF63" s="5" t="str">
        <f t="array" ref="BF63">INDEX(BD:BD,SMALL(IF(BD$1:BD$500&lt;&gt;"",ROW($1:$500),1000),ROW(BD63)))&amp;""</f>
        <v/>
      </c>
      <c r="BG63" s="5" t="str">
        <f t="array" ref="BG63">INDEX(BE:BE,SMALL(IF(BE$1:BE$500&lt;&gt;"",ROW($1:$500),1000),ROW(BE63)))&amp;""</f>
        <v/>
      </c>
      <c r="BI63" s="7" t="s">
        <v>4269</v>
      </c>
      <c r="BJ63" s="7" t="s">
        <v>3213</v>
      </c>
      <c r="BK63" s="7" t="s">
        <v>210</v>
      </c>
      <c r="BL63" s="8">
        <v>2</v>
      </c>
      <c r="BN63" s="7" t="str">
        <f t="shared" si="6"/>
        <v/>
      </c>
      <c r="BO63" s="7" t="str">
        <f>IF(AND(VLOOKUP(BK63,法术查询!$C$8:$E$15,3,FALSE)="启用",$B$1=BL63),BJ63,"")</f>
        <v/>
      </c>
      <c r="BP63" s="5" t="str">
        <f t="array" ref="BP63">INDEX(BN:BN,SMALL(IF(BN$1:BN$500&lt;&gt;"",ROW($1:$500),1000),ROW(BN63)))&amp;""</f>
        <v/>
      </c>
      <c r="BQ63" s="5" t="str">
        <f t="array" ref="BQ63">INDEX(BO:BO,SMALL(IF(BO$1:BO$500&lt;&gt;"",ROW($1:$500),1000),ROW(BO63)))&amp;""</f>
        <v/>
      </c>
      <c r="BS63" s="7" t="s">
        <v>4237</v>
      </c>
      <c r="BT63" s="7" t="s">
        <v>3209</v>
      </c>
      <c r="BU63" s="7" t="s">
        <v>210</v>
      </c>
      <c r="BV63" s="8">
        <v>2</v>
      </c>
      <c r="BX63" s="7" t="str">
        <f t="shared" si="7"/>
        <v/>
      </c>
      <c r="BY63" s="7" t="str">
        <f>IF(AND(VLOOKUP(BU63,法术查询!$C$8:$E$15,3,FALSE)="启用",$B$1=BV63),BT63,"")</f>
        <v/>
      </c>
      <c r="BZ63" s="5" t="str">
        <f t="array" ref="BZ63">INDEX(BX:BX,SMALL(IF(BX$1:BX$500&lt;&gt;"",ROW($1:$500),1000),ROW(BX63)))&amp;""</f>
        <v/>
      </c>
      <c r="CA63" s="5" t="str">
        <f t="array" ref="CA63">INDEX(BY:BY,SMALL(IF(BY$1:BY$500&lt;&gt;"",ROW($1:$500),1000),ROW(BY63)))&amp;""</f>
        <v/>
      </c>
    </row>
    <row r="64" spans="1:79" x14ac:dyDescent="0.25">
      <c r="A64" s="7" t="s">
        <v>3973</v>
      </c>
      <c r="B64" s="7" t="s">
        <v>3224</v>
      </c>
      <c r="C64" s="7" t="s">
        <v>210</v>
      </c>
      <c r="D64" s="8">
        <v>1</v>
      </c>
      <c r="F64" s="7" t="str">
        <f t="shared" si="0"/>
        <v/>
      </c>
      <c r="G64" s="7" t="str">
        <f>IF(AND(VLOOKUP(C64,法术查询!$C$8:$E$15,3,FALSE)="启用",$B$1=D64),B64,"")</f>
        <v/>
      </c>
      <c r="H64" s="5" t="str">
        <f t="array" ref="H64">INDEX(F:F,SMALL(IF($F$1:$F$500&lt;&gt;"",ROW($1:$500),1000),ROW(F64)))&amp;""</f>
        <v/>
      </c>
      <c r="I64" s="5" t="str">
        <f t="array" ref="I64">INDEX(G:G,SMALL(IF($F$1:$F$500&lt;&gt;"",ROW($1:$500),1000),ROW(G64)))&amp;""</f>
        <v/>
      </c>
      <c r="K64" s="7" t="s">
        <v>3846</v>
      </c>
      <c r="L64" s="7" t="s">
        <v>3290</v>
      </c>
      <c r="M64" s="7" t="s">
        <v>3701</v>
      </c>
      <c r="N64" s="8">
        <v>1</v>
      </c>
      <c r="P64" s="7" t="str">
        <f t="shared" si="1"/>
        <v/>
      </c>
      <c r="Q64" s="7" t="str">
        <f>IF(AND(VLOOKUP(M64,法术查询!$C$8:$E$15,3,FALSE)="启用",$B$1=N64),L64,"")</f>
        <v/>
      </c>
      <c r="R64" s="5" t="str">
        <f t="array" ref="R64">INDEX(P:P,SMALL(IF(P$1:P$500&lt;&gt;"",ROW($1:$500),1000),ROW(P64)))&amp;""</f>
        <v/>
      </c>
      <c r="S64" s="5" t="str">
        <f t="array" ref="S64">INDEX(Q:Q,SMALL(IF(Q$1:Q$500&lt;&gt;"",ROW($1:$500),1000),ROW(Q64)))&amp;""</f>
        <v/>
      </c>
      <c r="U64" s="7" t="s">
        <v>4483</v>
      </c>
      <c r="V64" s="7" t="s">
        <v>3210</v>
      </c>
      <c r="W64" s="7" t="s">
        <v>210</v>
      </c>
      <c r="X64" s="8">
        <v>3</v>
      </c>
      <c r="Z64" s="7" t="str">
        <f t="shared" si="2"/>
        <v/>
      </c>
      <c r="AA64" s="7" t="str">
        <f>IF(AND(VLOOKUP(W64,法术查询!$C$8:$E$15,3,FALSE)="启用",$B$1=X64),V64,"")</f>
        <v/>
      </c>
      <c r="AB64" s="5" t="str">
        <f t="array" ref="AB64">INDEX(Z:Z,SMALL(IF(Z$1:Z$500&lt;&gt;"",ROW($1:$500),1000),ROW(Z64)))&amp;""</f>
        <v/>
      </c>
      <c r="AC64" s="5" t="str">
        <f t="array" ref="AC64">INDEX(AA:AA,SMALL(IF(AA$1:AA$500&lt;&gt;"",ROW($1:$500),1000),ROW(AA64)))&amp;""</f>
        <v/>
      </c>
      <c r="AE64" s="7" t="s">
        <v>4553</v>
      </c>
      <c r="AF64" s="7" t="s">
        <v>3349</v>
      </c>
      <c r="AG64" s="7" t="s">
        <v>210</v>
      </c>
      <c r="AH64" s="8">
        <v>3</v>
      </c>
      <c r="AJ64" s="7" t="str">
        <f t="shared" si="3"/>
        <v/>
      </c>
      <c r="AK64" s="7" t="str">
        <f>IF(AND(VLOOKUP(AG64,法术查询!$C$8:$E$15,3,FALSE)="启用",$B$1=AH64),AF64,"")</f>
        <v/>
      </c>
      <c r="AL64" s="5" t="str">
        <f t="array" ref="AL64">INDEX(AJ:AJ,SMALL(IF(AJ$1:AJ$500&lt;&gt;"",ROW($1:$500),1000),ROW(AJ64)))&amp;""</f>
        <v/>
      </c>
      <c r="AM64" s="5" t="str">
        <f t="array" ref="AM64">INDEX(AK:AK,SMALL(IF(AK$1:AK$500&lt;&gt;"",ROW($1:$500),1000),ROW(AK64)))&amp;""</f>
        <v/>
      </c>
      <c r="AV64" s="5" t="str">
        <f t="array" ref="AV64">INDEX(AT:AT,SMALL(IF(AT$1:AT$500&lt;&gt;"",ROW($1:$500),1000),ROW(AT64)))&amp;""</f>
        <v/>
      </c>
      <c r="AW64" s="5" t="str">
        <f t="array" ref="AW64">INDEX(AU:AU,SMALL(IF(AU$1:AU$500&lt;&gt;"",ROW($1:$500),1000),ROW(AU64)))&amp;""</f>
        <v/>
      </c>
      <c r="BF64" s="5" t="str">
        <f t="array" ref="BF64">INDEX(BD:BD,SMALL(IF(BD$1:BD$500&lt;&gt;"",ROW($1:$500),1000),ROW(BD64)))&amp;""</f>
        <v/>
      </c>
      <c r="BG64" s="5" t="str">
        <f t="array" ref="BG64">INDEX(BE:BE,SMALL(IF(BE$1:BE$500&lt;&gt;"",ROW($1:$500),1000),ROW(BE64)))&amp;""</f>
        <v/>
      </c>
      <c r="BI64" s="7" t="s">
        <v>4272</v>
      </c>
      <c r="BJ64" s="7" t="s">
        <v>3205</v>
      </c>
      <c r="BK64" s="7" t="s">
        <v>210</v>
      </c>
      <c r="BL64" s="8">
        <v>2</v>
      </c>
      <c r="BN64" s="7" t="str">
        <f t="shared" si="6"/>
        <v/>
      </c>
      <c r="BO64" s="7" t="str">
        <f>IF(AND(VLOOKUP(BK64,法术查询!$C$8:$E$15,3,FALSE)="启用",$B$1=BL64),BJ64,"")</f>
        <v/>
      </c>
      <c r="BP64" s="5" t="str">
        <f t="array" ref="BP64">INDEX(BN:BN,SMALL(IF(BN$1:BN$500&lt;&gt;"",ROW($1:$500),1000),ROW(BN64)))&amp;""</f>
        <v/>
      </c>
      <c r="BQ64" s="5" t="str">
        <f t="array" ref="BQ64">INDEX(BO:BO,SMALL(IF(BO$1:BO$500&lt;&gt;"",ROW($1:$500),1000),ROW(BO64)))&amp;""</f>
        <v/>
      </c>
      <c r="BS64" s="7" t="s">
        <v>4109</v>
      </c>
      <c r="BT64" s="7" t="s">
        <v>3342</v>
      </c>
      <c r="BU64" s="7" t="s">
        <v>372</v>
      </c>
      <c r="BV64" s="8">
        <v>2</v>
      </c>
      <c r="BX64" s="7" t="str">
        <f t="shared" si="7"/>
        <v/>
      </c>
      <c r="BY64" s="7" t="str">
        <f>IF(AND(VLOOKUP(BU64,法术查询!$C$8:$E$15,3,FALSE)="启用",$B$1=BV64),BT64,"")</f>
        <v/>
      </c>
      <c r="BZ64" s="5" t="str">
        <f t="array" ref="BZ64">INDEX(BX:BX,SMALL(IF(BX$1:BX$500&lt;&gt;"",ROW($1:$500),1000),ROW(BX64)))&amp;""</f>
        <v/>
      </c>
      <c r="CA64" s="5" t="str">
        <f t="array" ref="CA64">INDEX(BY:BY,SMALL(IF(BY$1:BY$500&lt;&gt;"",ROW($1:$500),1000),ROW(BY64)))&amp;""</f>
        <v/>
      </c>
    </row>
    <row r="65" spans="1:79" x14ac:dyDescent="0.25">
      <c r="A65" s="7" t="s">
        <v>3977</v>
      </c>
      <c r="B65" s="7" t="s">
        <v>3136</v>
      </c>
      <c r="C65" s="7" t="s">
        <v>210</v>
      </c>
      <c r="D65" s="8">
        <v>1</v>
      </c>
      <c r="F65" s="7" t="str">
        <f t="shared" si="0"/>
        <v/>
      </c>
      <c r="G65" s="7" t="str">
        <f>IF(AND(VLOOKUP(C65,法术查询!$C$8:$E$15,3,FALSE)="启用",$B$1=D65),B65,"")</f>
        <v/>
      </c>
      <c r="H65" s="5" t="str">
        <f t="array" ref="H65">INDEX(F:F,SMALL(IF($F$1:$F$500&lt;&gt;"",ROW($1:$500),1000),ROW(F65)))&amp;""</f>
        <v/>
      </c>
      <c r="I65" s="5" t="str">
        <f t="array" ref="I65">INDEX(G:G,SMALL(IF($F$1:$F$500&lt;&gt;"",ROW($1:$500),1000),ROW(G65)))&amp;""</f>
        <v/>
      </c>
      <c r="K65" s="7" t="s">
        <v>4062</v>
      </c>
      <c r="L65" s="7" t="s">
        <v>3169</v>
      </c>
      <c r="M65" s="7" t="s">
        <v>210</v>
      </c>
      <c r="N65" s="8">
        <v>1</v>
      </c>
      <c r="P65" s="7" t="str">
        <f t="shared" si="1"/>
        <v/>
      </c>
      <c r="Q65" s="7" t="str">
        <f>IF(AND(VLOOKUP(M65,法术查询!$C$8:$E$15,3,FALSE)="启用",$B$1=N65),L65,"")</f>
        <v/>
      </c>
      <c r="R65" s="5" t="str">
        <f t="array" ref="R65">INDEX(P:P,SMALL(IF(P$1:P$500&lt;&gt;"",ROW($1:$500),1000),ROW(P65)))&amp;""</f>
        <v/>
      </c>
      <c r="S65" s="5" t="str">
        <f t="array" ref="S65">INDEX(Q:Q,SMALL(IF(Q$1:Q$500&lt;&gt;"",ROW($1:$500),1000),ROW(Q65)))&amp;""</f>
        <v/>
      </c>
      <c r="U65" s="7" t="s">
        <v>4518</v>
      </c>
      <c r="V65" s="7" t="s">
        <v>3228</v>
      </c>
      <c r="W65" s="7" t="s">
        <v>210</v>
      </c>
      <c r="X65" s="8">
        <v>3</v>
      </c>
      <c r="Z65" s="7" t="str">
        <f t="shared" si="2"/>
        <v/>
      </c>
      <c r="AA65" s="7" t="str">
        <f>IF(AND(VLOOKUP(W65,法术查询!$C$8:$E$15,3,FALSE)="启用",$B$1=X65),V65,"")</f>
        <v/>
      </c>
      <c r="AB65" s="5" t="str">
        <f t="array" ref="AB65">INDEX(Z:Z,SMALL(IF(Z$1:Z$500&lt;&gt;"",ROW($1:$500),1000),ROW(Z65)))&amp;""</f>
        <v/>
      </c>
      <c r="AC65" s="5" t="str">
        <f t="array" ref="AC65">INDEX(AA:AA,SMALL(IF(AA$1:AA$500&lt;&gt;"",ROW($1:$500),1000),ROW(AA65)))&amp;""</f>
        <v/>
      </c>
      <c r="AE65" s="7" t="s">
        <v>4621</v>
      </c>
      <c r="AF65" s="7" t="s">
        <v>3307</v>
      </c>
      <c r="AG65" s="7" t="s">
        <v>210</v>
      </c>
      <c r="AH65" s="8">
        <v>4</v>
      </c>
      <c r="AJ65" s="7" t="str">
        <f t="shared" si="3"/>
        <v/>
      </c>
      <c r="AK65" s="7" t="str">
        <f>IF(AND(VLOOKUP(AG65,法术查询!$C$8:$E$15,3,FALSE)="启用",$B$1=AH65),AF65,"")</f>
        <v/>
      </c>
      <c r="AL65" s="5" t="str">
        <f t="array" ref="AL65">INDEX(AJ:AJ,SMALL(IF(AJ$1:AJ$500&lt;&gt;"",ROW($1:$500),1000),ROW(AJ65)))&amp;""</f>
        <v/>
      </c>
      <c r="AM65" s="5" t="str">
        <f t="array" ref="AM65">INDEX(AK:AK,SMALL(IF(AK$1:AK$500&lt;&gt;"",ROW($1:$500),1000),ROW(AK65)))&amp;""</f>
        <v/>
      </c>
      <c r="AV65" s="5" t="str">
        <f t="array" ref="AV65">INDEX(AT:AT,SMALL(IF(AT$1:AT$500&lt;&gt;"",ROW($1:$500),1000),ROW(AT65)))&amp;""</f>
        <v/>
      </c>
      <c r="AW65" s="5" t="str">
        <f t="array" ref="AW65">INDEX(AU:AU,SMALL(IF(AU$1:AU$500&lt;&gt;"",ROW($1:$500),1000),ROW(AU65)))&amp;""</f>
        <v/>
      </c>
      <c r="BF65" s="5" t="str">
        <f t="array" ref="BF65">INDEX(BD:BD,SMALL(IF(BD$1:BD$500&lt;&gt;"",ROW($1:$500),1000),ROW(BD65)))&amp;""</f>
        <v/>
      </c>
      <c r="BG65" s="5" t="str">
        <f t="array" ref="BG65">INDEX(BE:BE,SMALL(IF(BE$1:BE$500&lt;&gt;"",ROW($1:$500),1000),ROW(BE65)))&amp;""</f>
        <v/>
      </c>
      <c r="BI65" s="7" t="s">
        <v>4115</v>
      </c>
      <c r="BJ65" s="7" t="s">
        <v>3220</v>
      </c>
      <c r="BK65" s="7" t="s">
        <v>3701</v>
      </c>
      <c r="BL65" s="8">
        <v>2</v>
      </c>
      <c r="BN65" s="7" t="str">
        <f t="shared" si="6"/>
        <v/>
      </c>
      <c r="BO65" s="7" t="str">
        <f>IF(AND(VLOOKUP(BK65,法术查询!$C$8:$E$15,3,FALSE)="启用",$B$1=BL65),BJ65,"")</f>
        <v/>
      </c>
      <c r="BP65" s="5" t="str">
        <f t="array" ref="BP65">INDEX(BN:BN,SMALL(IF(BN$1:BN$500&lt;&gt;"",ROW($1:$500),1000),ROW(BN65)))&amp;""</f>
        <v/>
      </c>
      <c r="BQ65" s="5" t="str">
        <f t="array" ref="BQ65">INDEX(BO:BO,SMALL(IF(BO$1:BO$500&lt;&gt;"",ROW($1:$500),1000),ROW(BO65)))&amp;""</f>
        <v/>
      </c>
      <c r="BS65" s="7" t="s">
        <v>4242</v>
      </c>
      <c r="BT65" s="7" t="s">
        <v>3346</v>
      </c>
      <c r="BU65" s="7" t="s">
        <v>210</v>
      </c>
      <c r="BV65" s="8">
        <v>2</v>
      </c>
      <c r="BX65" s="7" t="str">
        <f t="shared" si="7"/>
        <v/>
      </c>
      <c r="BY65" s="7" t="str">
        <f>IF(AND(VLOOKUP(BU65,法术查询!$C$8:$E$15,3,FALSE)="启用",$B$1=BV65),BT65,"")</f>
        <v/>
      </c>
      <c r="BZ65" s="5" t="str">
        <f t="array" ref="BZ65">INDEX(BX:BX,SMALL(IF(BX$1:BX$500&lt;&gt;"",ROW($1:$500),1000),ROW(BX65)))&amp;""</f>
        <v/>
      </c>
      <c r="CA65" s="5" t="str">
        <f t="array" ref="CA65">INDEX(BY:BY,SMALL(IF(BY$1:BY$500&lt;&gt;"",ROW($1:$500),1000),ROW(BY65)))&amp;""</f>
        <v/>
      </c>
    </row>
    <row r="66" spans="1:79" x14ac:dyDescent="0.25">
      <c r="A66" s="7" t="s">
        <v>3989</v>
      </c>
      <c r="B66" s="7" t="s">
        <v>3234</v>
      </c>
      <c r="C66" s="7" t="s">
        <v>210</v>
      </c>
      <c r="D66" s="8">
        <v>1</v>
      </c>
      <c r="F66" s="7" t="str">
        <f t="shared" ref="F66:F129" si="8">IF(G66="","",A66)</f>
        <v/>
      </c>
      <c r="G66" s="7" t="str">
        <f>IF(AND(VLOOKUP(C66,法术查询!$C$8:$E$15,3,FALSE)="启用",$B$1=D66),B66,"")</f>
        <v/>
      </c>
      <c r="H66" s="5" t="str">
        <f t="array" ref="H66">INDEX(F:F,SMALL(IF($F$1:$F$500&lt;&gt;"",ROW($1:$500),1000),ROW(F66)))&amp;""</f>
        <v/>
      </c>
      <c r="I66" s="5" t="str">
        <f t="array" ref="I66">INDEX(G:G,SMALL(IF($F$1:$F$500&lt;&gt;"",ROW($1:$500),1000),ROW(G66)))&amp;""</f>
        <v/>
      </c>
      <c r="K66" s="7" t="s">
        <v>4065</v>
      </c>
      <c r="L66" s="7" t="s">
        <v>3173</v>
      </c>
      <c r="M66" s="7" t="s">
        <v>210</v>
      </c>
      <c r="N66" s="8">
        <v>1</v>
      </c>
      <c r="P66" s="7" t="str">
        <f t="shared" ref="P66:P129" si="9">IF(Q66="","",K66)</f>
        <v/>
      </c>
      <c r="Q66" s="7" t="str">
        <f>IF(AND(VLOOKUP(M66,法术查询!$C$8:$E$15,3,FALSE)="启用",$B$1=N66),L66,"")</f>
        <v/>
      </c>
      <c r="R66" s="5" t="str">
        <f t="array" ref="R66">INDEX(P:P,SMALL(IF(P$1:P$500&lt;&gt;"",ROW($1:$500),1000),ROW(P66)))&amp;""</f>
        <v/>
      </c>
      <c r="S66" s="5" t="str">
        <f t="array" ref="S66">INDEX(Q:Q,SMALL(IF(Q$1:Q$500&lt;&gt;"",ROW($1:$500),1000),ROW(Q66)))&amp;""</f>
        <v/>
      </c>
      <c r="U66" s="7" t="s">
        <v>4522</v>
      </c>
      <c r="V66" s="7" t="s">
        <v>3230</v>
      </c>
      <c r="W66" s="7" t="s">
        <v>210</v>
      </c>
      <c r="X66" s="8">
        <v>3</v>
      </c>
      <c r="Z66" s="7" t="str">
        <f t="shared" ref="Z66:Z125" si="10">IF(AA66="","",U66)</f>
        <v/>
      </c>
      <c r="AA66" s="7" t="str">
        <f>IF(AND(VLOOKUP(W66,法术查询!$C$8:$E$15,3,FALSE)="启用",$B$1=X66),V66,"")</f>
        <v/>
      </c>
      <c r="AB66" s="5" t="str">
        <f t="array" ref="AB66">INDEX(Z:Z,SMALL(IF(Z$1:Z$500&lt;&gt;"",ROW($1:$500),1000),ROW(Z66)))&amp;""</f>
        <v/>
      </c>
      <c r="AC66" s="5" t="str">
        <f t="array" ref="AC66">INDEX(AA:AA,SMALL(IF(AA$1:AA$500&lt;&gt;"",ROW($1:$500),1000),ROW(AA66)))&amp;""</f>
        <v/>
      </c>
      <c r="AE66" s="7" t="s">
        <v>4627</v>
      </c>
      <c r="AF66" s="7" t="s">
        <v>3244</v>
      </c>
      <c r="AG66" s="7" t="s">
        <v>210</v>
      </c>
      <c r="AH66" s="8">
        <v>4</v>
      </c>
      <c r="AJ66" s="7" t="str">
        <f t="shared" ref="AJ66:AJ114" si="11">IF(AK66="","",AE66)</f>
        <v/>
      </c>
      <c r="AK66" s="7" t="str">
        <f>IF(AND(VLOOKUP(AG66,法术查询!$C$8:$E$15,3,FALSE)="启用",$B$1=AH66),AF66,"")</f>
        <v/>
      </c>
      <c r="AL66" s="5" t="str">
        <f t="array" ref="AL66">INDEX(AJ:AJ,SMALL(IF(AJ$1:AJ$500&lt;&gt;"",ROW($1:$500),1000),ROW(AJ66)))&amp;""</f>
        <v/>
      </c>
      <c r="AM66" s="5" t="str">
        <f t="array" ref="AM66">INDEX(AK:AK,SMALL(IF(AK$1:AK$500&lt;&gt;"",ROW($1:$500),1000),ROW(AK66)))&amp;""</f>
        <v/>
      </c>
      <c r="AV66" s="5" t="str">
        <f t="array" ref="AV66">INDEX(AT:AT,SMALL(IF(AT$1:AT$500&lt;&gt;"",ROW($1:$500),1000),ROW(AT66)))&amp;""</f>
        <v/>
      </c>
      <c r="AW66" s="5" t="str">
        <f t="array" ref="AW66">INDEX(AU:AU,SMALL(IF(AU$1:AU$500&lt;&gt;"",ROW($1:$500),1000),ROW(AU66)))&amp;""</f>
        <v/>
      </c>
      <c r="BF66" s="5" t="str">
        <f t="array" ref="BF66">INDEX(BD:BD,SMALL(IF(BD$1:BD$500&lt;&gt;"",ROW($1:$500),1000),ROW(BD66)))&amp;""</f>
        <v/>
      </c>
      <c r="BG66" s="5" t="str">
        <f t="array" ref="BG66">INDEX(BE:BE,SMALL(IF(BE$1:BE$500&lt;&gt;"",ROW($1:$500),1000),ROW(BE66)))&amp;""</f>
        <v/>
      </c>
      <c r="BI66" s="7" t="s">
        <v>4118</v>
      </c>
      <c r="BJ66" s="7" t="s">
        <v>3319</v>
      </c>
      <c r="BK66" s="7" t="s">
        <v>372</v>
      </c>
      <c r="BL66" s="8">
        <v>2</v>
      </c>
      <c r="BN66" s="7" t="str">
        <f t="shared" ref="BN66:BN129" si="12">IF(BO66="","",BI66)</f>
        <v/>
      </c>
      <c r="BO66" s="7" t="str">
        <f>IF(AND(VLOOKUP(BK66,法术查询!$C$8:$E$15,3,FALSE)="启用",$B$1=BL66),BJ66,"")</f>
        <v/>
      </c>
      <c r="BP66" s="5" t="str">
        <f t="array" ref="BP66">INDEX(BN:BN,SMALL(IF(BN$1:BN$500&lt;&gt;"",ROW($1:$500),1000),ROW(BN66)))&amp;""</f>
        <v/>
      </c>
      <c r="BQ66" s="5" t="str">
        <f t="array" ref="BQ66">INDEX(BO:BO,SMALL(IF(BO$1:BO$500&lt;&gt;"",ROW($1:$500),1000),ROW(BO66)))&amp;""</f>
        <v/>
      </c>
      <c r="BS66" s="7" t="s">
        <v>4360</v>
      </c>
      <c r="BT66" s="7" t="s">
        <v>3338</v>
      </c>
      <c r="BU66" s="7" t="s">
        <v>3701</v>
      </c>
      <c r="BV66" s="8">
        <v>3</v>
      </c>
      <c r="BX66" s="7" t="str">
        <f t="shared" ref="BX66:BX129" si="13">IF(BY66="","",BS66)</f>
        <v/>
      </c>
      <c r="BY66" s="7" t="str">
        <f>IF(AND(VLOOKUP(BU66,法术查询!$C$8:$E$15,3,FALSE)="启用",$B$1=BV66),BT66,"")</f>
        <v/>
      </c>
      <c r="BZ66" s="5" t="str">
        <f t="array" ref="BZ66">INDEX(BX:BX,SMALL(IF(BX$1:BX$500&lt;&gt;"",ROW($1:$500),1000),ROW(BX66)))&amp;""</f>
        <v/>
      </c>
      <c r="CA66" s="5" t="str">
        <f t="array" ref="CA66">INDEX(BY:BY,SMALL(IF(BY$1:BY$500&lt;&gt;"",ROW($1:$500),1000),ROW(BY66)))&amp;""</f>
        <v/>
      </c>
    </row>
    <row r="67" spans="1:79" x14ac:dyDescent="0.25">
      <c r="A67" s="7" t="s">
        <v>3992</v>
      </c>
      <c r="B67" s="7" t="s">
        <v>3237</v>
      </c>
      <c r="C67" s="7" t="s">
        <v>210</v>
      </c>
      <c r="D67" s="8">
        <v>1</v>
      </c>
      <c r="F67" s="7" t="str">
        <f t="shared" si="8"/>
        <v/>
      </c>
      <c r="G67" s="7" t="str">
        <f>IF(AND(VLOOKUP(C67,法术查询!$C$8:$E$15,3,FALSE)="启用",$B$1=D67),B67,"")</f>
        <v/>
      </c>
      <c r="H67" s="5" t="str">
        <f t="array" ref="H67">INDEX(F:F,SMALL(IF($F$1:$F$500&lt;&gt;"",ROW($1:$500),1000),ROW(F67)))&amp;""</f>
        <v/>
      </c>
      <c r="I67" s="5" t="str">
        <f t="array" ref="I67">INDEX(G:G,SMALL(IF($F$1:$F$500&lt;&gt;"",ROW($1:$500),1000),ROW(G67)))&amp;""</f>
        <v/>
      </c>
      <c r="K67" s="7" t="s">
        <v>4086</v>
      </c>
      <c r="L67" s="7" t="s">
        <v>3252</v>
      </c>
      <c r="M67" s="7" t="s">
        <v>3701</v>
      </c>
      <c r="N67" s="8">
        <v>2</v>
      </c>
      <c r="P67" s="7" t="str">
        <f t="shared" si="9"/>
        <v/>
      </c>
      <c r="Q67" s="7" t="str">
        <f>IF(AND(VLOOKUP(M67,法术查询!$C$8:$E$15,3,FALSE)="启用",$B$1=N67),L67,"")</f>
        <v/>
      </c>
      <c r="R67" s="5" t="str">
        <f t="array" ref="R67">INDEX(P:P,SMALL(IF(P$1:P$500&lt;&gt;"",ROW($1:$500),1000),ROW(P67)))&amp;""</f>
        <v/>
      </c>
      <c r="S67" s="5" t="str">
        <f t="array" ref="S67">INDEX(Q:Q,SMALL(IF(Q$1:Q$500&lt;&gt;"",ROW($1:$500),1000),ROW(Q67)))&amp;""</f>
        <v/>
      </c>
      <c r="U67" s="7" t="s">
        <v>4371</v>
      </c>
      <c r="V67" s="7" t="s">
        <v>3350</v>
      </c>
      <c r="W67" s="7" t="s">
        <v>3701</v>
      </c>
      <c r="X67" s="8">
        <v>3</v>
      </c>
      <c r="Z67" s="7" t="str">
        <f t="shared" si="10"/>
        <v/>
      </c>
      <c r="AA67" s="7" t="str">
        <f>IF(AND(VLOOKUP(W67,法术查询!$C$8:$E$15,3,FALSE)="启用",$B$1=X67),V67,"")</f>
        <v/>
      </c>
      <c r="AB67" s="5" t="str">
        <f t="array" ref="AB67">INDEX(Z:Z,SMALL(IF(Z$1:Z$500&lt;&gt;"",ROW($1:$500),1000),ROW(Z67)))&amp;""</f>
        <v/>
      </c>
      <c r="AC67" s="5" t="str">
        <f t="array" ref="AC67">INDEX(AA:AA,SMALL(IF(AA$1:AA$500&lt;&gt;"",ROW($1:$500),1000),ROW(AA67)))&amp;""</f>
        <v/>
      </c>
      <c r="AE67" s="7" t="s">
        <v>4651</v>
      </c>
      <c r="AF67" s="7" t="s">
        <v>3270</v>
      </c>
      <c r="AG67" s="7" t="s">
        <v>210</v>
      </c>
      <c r="AH67" s="8">
        <v>4</v>
      </c>
      <c r="AJ67" s="7" t="str">
        <f t="shared" si="11"/>
        <v/>
      </c>
      <c r="AK67" s="7" t="str">
        <f>IF(AND(VLOOKUP(AG67,法术查询!$C$8:$E$15,3,FALSE)="启用",$B$1=AH67),AF67,"")</f>
        <v/>
      </c>
      <c r="AL67" s="5" t="str">
        <f t="array" ref="AL67">INDEX(AJ:AJ,SMALL(IF(AJ$1:AJ$500&lt;&gt;"",ROW($1:$500),1000),ROW(AJ67)))&amp;""</f>
        <v/>
      </c>
      <c r="AM67" s="5" t="str">
        <f t="array" ref="AM67">INDEX(AK:AK,SMALL(IF(AK$1:AK$500&lt;&gt;"",ROW($1:$500),1000),ROW(AK67)))&amp;""</f>
        <v/>
      </c>
      <c r="AV67" s="5" t="str">
        <f t="array" ref="AV67">INDEX(AT:AT,SMALL(IF(AT$1:AT$500&lt;&gt;"",ROW($1:$500),1000),ROW(AT67)))&amp;""</f>
        <v/>
      </c>
      <c r="AW67" s="5" t="str">
        <f t="array" ref="AW67">INDEX(AU:AU,SMALL(IF(AU$1:AU$500&lt;&gt;"",ROW($1:$500),1000),ROW(AU67)))&amp;""</f>
        <v/>
      </c>
      <c r="BF67" s="5" t="str">
        <f t="array" ref="BF67">INDEX(BD:BD,SMALL(IF(BD$1:BD$500&lt;&gt;"",ROW($1:$500),1000),ROW(BD67)))&amp;""</f>
        <v/>
      </c>
      <c r="BG67" s="5" t="str">
        <f t="array" ref="BG67">INDEX(BE:BE,SMALL(IF(BE$1:BE$500&lt;&gt;"",ROW($1:$500),1000),ROW(BE67)))&amp;""</f>
        <v/>
      </c>
      <c r="BI67" s="7" t="s">
        <v>4118</v>
      </c>
      <c r="BJ67" s="7" t="s">
        <v>3319</v>
      </c>
      <c r="BK67" s="7" t="s">
        <v>3701</v>
      </c>
      <c r="BL67" s="8">
        <v>2</v>
      </c>
      <c r="BN67" s="7" t="str">
        <f t="shared" si="12"/>
        <v/>
      </c>
      <c r="BO67" s="7" t="str">
        <f>IF(AND(VLOOKUP(BK67,法术查询!$C$8:$E$15,3,FALSE)="启用",$B$1=BL67),BJ67,"")</f>
        <v/>
      </c>
      <c r="BP67" s="5" t="str">
        <f t="array" ref="BP67">INDEX(BN:BN,SMALL(IF(BN$1:BN$500&lt;&gt;"",ROW($1:$500),1000),ROW(BN67)))&amp;""</f>
        <v/>
      </c>
      <c r="BQ67" s="5" t="str">
        <f t="array" ref="BQ67">INDEX(BO:BO,SMALL(IF(BO$1:BO$500&lt;&gt;"",ROW($1:$500),1000),ROW(BO67)))&amp;""</f>
        <v/>
      </c>
      <c r="BS67" s="7" t="s">
        <v>4364</v>
      </c>
      <c r="BT67" s="7" t="s">
        <v>3351</v>
      </c>
      <c r="BU67" s="7" t="s">
        <v>3701</v>
      </c>
      <c r="BV67" s="8">
        <v>3</v>
      </c>
      <c r="BX67" s="7" t="str">
        <f t="shared" si="13"/>
        <v/>
      </c>
      <c r="BY67" s="7" t="str">
        <f>IF(AND(VLOOKUP(BU67,法术查询!$C$8:$E$15,3,FALSE)="启用",$B$1=BV67),BT67,"")</f>
        <v/>
      </c>
      <c r="BZ67" s="5" t="str">
        <f t="array" ref="BZ67">INDEX(BX:BX,SMALL(IF(BX$1:BX$500&lt;&gt;"",ROW($1:$500),1000),ROW(BX67)))&amp;""</f>
        <v/>
      </c>
      <c r="CA67" s="5" t="str">
        <f t="array" ref="CA67">INDEX(BY:BY,SMALL(IF(BY$1:BY$500&lt;&gt;"",ROW($1:$500),1000),ROW(BY67)))&amp;""</f>
        <v/>
      </c>
    </row>
    <row r="68" spans="1:79" x14ac:dyDescent="0.25">
      <c r="A68" s="7" t="s">
        <v>4010</v>
      </c>
      <c r="B68" s="7" t="s">
        <v>3148</v>
      </c>
      <c r="C68" s="7" t="s">
        <v>210</v>
      </c>
      <c r="D68" s="8">
        <v>1</v>
      </c>
      <c r="F68" s="7" t="str">
        <f t="shared" si="8"/>
        <v/>
      </c>
      <c r="G68" s="7" t="str">
        <f>IF(AND(VLOOKUP(C68,法术查询!$C$8:$E$15,3,FALSE)="启用",$B$1=D68),B68,"")</f>
        <v/>
      </c>
      <c r="H68" s="5" t="str">
        <f t="array" ref="H68">INDEX(F:F,SMALL(IF($F$1:$F$500&lt;&gt;"",ROW($1:$500),1000),ROW(F68)))&amp;""</f>
        <v/>
      </c>
      <c r="I68" s="5" t="str">
        <f t="array" ref="I68">INDEX(G:G,SMALL(IF($F$1:$F$500&lt;&gt;"",ROW($1:$500),1000),ROW(G68)))&amp;""</f>
        <v/>
      </c>
      <c r="K68" s="7" t="s">
        <v>4090</v>
      </c>
      <c r="L68" s="7" t="s">
        <v>3257</v>
      </c>
      <c r="M68" s="7" t="s">
        <v>3701</v>
      </c>
      <c r="N68" s="8">
        <v>2</v>
      </c>
      <c r="P68" s="7" t="str">
        <f t="shared" si="9"/>
        <v/>
      </c>
      <c r="Q68" s="7" t="str">
        <f>IF(AND(VLOOKUP(M68,法术查询!$C$8:$E$15,3,FALSE)="启用",$B$1=N68),L68,"")</f>
        <v/>
      </c>
      <c r="R68" s="5" t="str">
        <f t="array" ref="R68">INDEX(P:P,SMALL(IF(P$1:P$500&lt;&gt;"",ROW($1:$500),1000),ROW(P68)))&amp;""</f>
        <v/>
      </c>
      <c r="S68" s="5" t="str">
        <f t="array" ref="S68">INDEX(Q:Q,SMALL(IF(Q$1:Q$500&lt;&gt;"",ROW($1:$500),1000),ROW(Q68)))&amp;""</f>
        <v/>
      </c>
      <c r="U68" s="7" t="s">
        <v>4585</v>
      </c>
      <c r="V68" s="7" t="s">
        <v>3353</v>
      </c>
      <c r="W68" s="7" t="s">
        <v>3701</v>
      </c>
      <c r="X68" s="8">
        <v>4</v>
      </c>
      <c r="Z68" s="7" t="str">
        <f t="shared" si="10"/>
        <v/>
      </c>
      <c r="AA68" s="7" t="str">
        <f>IF(AND(VLOOKUP(W68,法术查询!$C$8:$E$15,3,FALSE)="启用",$B$1=X68),V68,"")</f>
        <v/>
      </c>
      <c r="AB68" s="5" t="str">
        <f t="array" ref="AB68">INDEX(Z:Z,SMALL(IF(Z$1:Z$500&lt;&gt;"",ROW($1:$500),1000),ROW(Z68)))&amp;""</f>
        <v/>
      </c>
      <c r="AC68" s="5" t="str">
        <f t="array" ref="AC68">INDEX(AA:AA,SMALL(IF(AA$1:AA$500&lt;&gt;"",ROW($1:$500),1000),ROW(AA68)))&amp;""</f>
        <v/>
      </c>
      <c r="AE68" s="7" t="s">
        <v>4656</v>
      </c>
      <c r="AF68" s="7" t="s">
        <v>3275</v>
      </c>
      <c r="AG68" s="7" t="s">
        <v>210</v>
      </c>
      <c r="AH68" s="8">
        <v>4</v>
      </c>
      <c r="AJ68" s="7" t="str">
        <f t="shared" si="11"/>
        <v/>
      </c>
      <c r="AK68" s="7" t="str">
        <f>IF(AND(VLOOKUP(AG68,法术查询!$C$8:$E$15,3,FALSE)="启用",$B$1=AH68),AF68,"")</f>
        <v/>
      </c>
      <c r="AL68" s="5" t="str">
        <f t="array" ref="AL68">INDEX(AJ:AJ,SMALL(IF(AJ$1:AJ$500&lt;&gt;"",ROW($1:$500),1000),ROW(AJ68)))&amp;""</f>
        <v/>
      </c>
      <c r="AM68" s="5" t="str">
        <f t="array" ref="AM68">INDEX(AK:AK,SMALL(IF(AK$1:AK$500&lt;&gt;"",ROW($1:$500),1000),ROW(AK68)))&amp;""</f>
        <v/>
      </c>
      <c r="AV68" s="5" t="str">
        <f t="array" ref="AV68">INDEX(AT:AT,SMALL(IF(AT$1:AT$500&lt;&gt;"",ROW($1:$500),1000),ROW(AT68)))&amp;""</f>
        <v/>
      </c>
      <c r="AW68" s="5" t="str">
        <f t="array" ref="AW68">INDEX(AU:AU,SMALL(IF(AU$1:AU$500&lt;&gt;"",ROW($1:$500),1000),ROW(AU68)))&amp;""</f>
        <v/>
      </c>
      <c r="BF68" s="5" t="str">
        <f t="array" ref="BF68">INDEX(BD:BD,SMALL(IF(BD$1:BD$500&lt;&gt;"",ROW($1:$500),1000),ROW(BD68)))&amp;""</f>
        <v/>
      </c>
      <c r="BG68" s="5" t="str">
        <f t="array" ref="BG68">INDEX(BE:BE,SMALL(IF(BE$1:BE$500&lt;&gt;"",ROW($1:$500),1000),ROW(BE68)))&amp;""</f>
        <v/>
      </c>
      <c r="BI68" s="7" t="s">
        <v>4121</v>
      </c>
      <c r="BJ68" s="7" t="s">
        <v>3352</v>
      </c>
      <c r="BK68" s="7" t="s">
        <v>372</v>
      </c>
      <c r="BL68" s="8">
        <v>2</v>
      </c>
      <c r="BN68" s="7" t="str">
        <f t="shared" si="12"/>
        <v/>
      </c>
      <c r="BO68" s="7" t="str">
        <f>IF(AND(VLOOKUP(BK68,法术查询!$C$8:$E$15,3,FALSE)="启用",$B$1=BL68),BJ68,"")</f>
        <v/>
      </c>
      <c r="BP68" s="5" t="str">
        <f t="array" ref="BP68">INDEX(BN:BN,SMALL(IF(BN$1:BN$500&lt;&gt;"",ROW($1:$500),1000),ROW(BN68)))&amp;""</f>
        <v/>
      </c>
      <c r="BQ68" s="5" t="str">
        <f t="array" ref="BQ68">INDEX(BO:BO,SMALL(IF(BO$1:BO$500&lt;&gt;"",ROW($1:$500),1000),ROW(BO68)))&amp;""</f>
        <v/>
      </c>
      <c r="BS68" s="7" t="s">
        <v>4438</v>
      </c>
      <c r="BT68" s="7" t="s">
        <v>3249</v>
      </c>
      <c r="BU68" s="7" t="s">
        <v>210</v>
      </c>
      <c r="BV68" s="8">
        <v>3</v>
      </c>
      <c r="BX68" s="7" t="str">
        <f t="shared" si="13"/>
        <v/>
      </c>
      <c r="BY68" s="7" t="str">
        <f>IF(AND(VLOOKUP(BU68,法术查询!$C$8:$E$15,3,FALSE)="启用",$B$1=BV68),BT68,"")</f>
        <v/>
      </c>
      <c r="BZ68" s="5" t="str">
        <f t="array" ref="BZ68">INDEX(BX:BX,SMALL(IF(BX$1:BX$500&lt;&gt;"",ROW($1:$500),1000),ROW(BX68)))&amp;""</f>
        <v/>
      </c>
      <c r="CA68" s="5" t="str">
        <f t="array" ref="CA68">INDEX(BY:BY,SMALL(IF(BY$1:BY$500&lt;&gt;"",ROW($1:$500),1000),ROW(BY68)))&amp;""</f>
        <v/>
      </c>
    </row>
    <row r="69" spans="1:79" x14ac:dyDescent="0.25">
      <c r="A69" s="7" t="s">
        <v>3825</v>
      </c>
      <c r="B69" s="7" t="s">
        <v>3157</v>
      </c>
      <c r="C69" s="7" t="s">
        <v>3701</v>
      </c>
      <c r="D69" s="8">
        <v>1</v>
      </c>
      <c r="F69" s="7" t="str">
        <f t="shared" si="8"/>
        <v/>
      </c>
      <c r="G69" s="7" t="str">
        <f>IF(AND(VLOOKUP(C69,法术查询!$C$8:$E$15,3,FALSE)="启用",$B$1=D69),B69,"")</f>
        <v/>
      </c>
      <c r="H69" s="5" t="str">
        <f t="array" ref="H69">INDEX(F:F,SMALL(IF($F$1:$F$500&lt;&gt;"",ROW($1:$500),1000),ROW(F69)))&amp;""</f>
        <v/>
      </c>
      <c r="I69" s="5" t="str">
        <f t="array" ref="I69">INDEX(G:G,SMALL(IF($F$1:$F$500&lt;&gt;"",ROW($1:$500),1000),ROW(G69)))&amp;""</f>
        <v/>
      </c>
      <c r="K69" s="7" t="s">
        <v>4093</v>
      </c>
      <c r="L69" s="7" t="s">
        <v>3355</v>
      </c>
      <c r="M69" s="7" t="s">
        <v>3701</v>
      </c>
      <c r="N69" s="8">
        <v>2</v>
      </c>
      <c r="P69" s="7" t="str">
        <f t="shared" si="9"/>
        <v/>
      </c>
      <c r="Q69" s="7" t="str">
        <f>IF(AND(VLOOKUP(M69,法术查询!$C$8:$E$15,3,FALSE)="启用",$B$1=N69),L69,"")</f>
        <v/>
      </c>
      <c r="R69" s="5" t="str">
        <f t="array" ref="R69">INDEX(P:P,SMALL(IF(P$1:P$500&lt;&gt;"",ROW($1:$500),1000),ROW(P69)))&amp;""</f>
        <v/>
      </c>
      <c r="S69" s="5" t="str">
        <f t="array" ref="S69">INDEX(Q:Q,SMALL(IF(Q$1:Q$500&lt;&gt;"",ROW($1:$500),1000),ROW(Q69)))&amp;""</f>
        <v/>
      </c>
      <c r="U69" s="7" t="s">
        <v>4590</v>
      </c>
      <c r="V69" s="7" t="s">
        <v>3357</v>
      </c>
      <c r="W69" s="7" t="s">
        <v>3701</v>
      </c>
      <c r="X69" s="8">
        <v>4</v>
      </c>
      <c r="Z69" s="7" t="str">
        <f t="shared" si="10"/>
        <v/>
      </c>
      <c r="AA69" s="7" t="str">
        <f>IF(AND(VLOOKUP(W69,法术查询!$C$8:$E$15,3,FALSE)="启用",$B$1=X69),V69,"")</f>
        <v/>
      </c>
      <c r="AB69" s="5" t="str">
        <f t="array" ref="AB69">INDEX(Z:Z,SMALL(IF(Z$1:Z$500&lt;&gt;"",ROW($1:$500),1000),ROW(Z69)))&amp;""</f>
        <v/>
      </c>
      <c r="AC69" s="5" t="str">
        <f t="array" ref="AC69">INDEX(AA:AA,SMALL(IF(AA$1:AA$500&lt;&gt;"",ROW($1:$500),1000),ROW(AA69)))&amp;""</f>
        <v/>
      </c>
      <c r="AE69" s="7" t="s">
        <v>4658</v>
      </c>
      <c r="AF69" s="7" t="s">
        <v>3354</v>
      </c>
      <c r="AG69" s="7" t="s">
        <v>210</v>
      </c>
      <c r="AH69" s="8">
        <v>4</v>
      </c>
      <c r="AJ69" s="7" t="str">
        <f t="shared" si="11"/>
        <v/>
      </c>
      <c r="AK69" s="7" t="str">
        <f>IF(AND(VLOOKUP(AG69,法术查询!$C$8:$E$15,3,FALSE)="启用",$B$1=AH69),AF69,"")</f>
        <v/>
      </c>
      <c r="AL69" s="5" t="str">
        <f t="array" ref="AL69">INDEX(AJ:AJ,SMALL(IF(AJ$1:AJ$500&lt;&gt;"",ROW($1:$500),1000),ROW(AJ69)))&amp;""</f>
        <v/>
      </c>
      <c r="AM69" s="5" t="str">
        <f t="array" ref="AM69">INDEX(AK:AK,SMALL(IF(AK$1:AK$500&lt;&gt;"",ROW($1:$500),1000),ROW(AK69)))&amp;""</f>
        <v/>
      </c>
      <c r="AV69" s="5" t="str">
        <f t="array" ref="AV69">INDEX(AT:AT,SMALL(IF(AT$1:AT$500&lt;&gt;"",ROW($1:$500),1000),ROW(AT69)))&amp;""</f>
        <v/>
      </c>
      <c r="AW69" s="5" t="str">
        <f t="array" ref="AW69">INDEX(AU:AU,SMALL(IF(AU$1:AU$500&lt;&gt;"",ROW($1:$500),1000),ROW(AU69)))&amp;""</f>
        <v/>
      </c>
      <c r="BF69" s="5" t="str">
        <f t="array" ref="BF69">INDEX(BD:BD,SMALL(IF(BD$1:BD$500&lt;&gt;"",ROW($1:$500),1000),ROW(BD69)))&amp;""</f>
        <v/>
      </c>
      <c r="BG69" s="5" t="str">
        <f t="array" ref="BG69">INDEX(BE:BE,SMALL(IF(BE$1:BE$500&lt;&gt;"",ROW($1:$500),1000),ROW(BE69)))&amp;""</f>
        <v/>
      </c>
      <c r="BI69" s="7" t="s">
        <v>4121</v>
      </c>
      <c r="BJ69" s="7" t="s">
        <v>3356</v>
      </c>
      <c r="BK69" s="7" t="s">
        <v>3701</v>
      </c>
      <c r="BL69" s="8">
        <v>2</v>
      </c>
      <c r="BN69" s="7" t="str">
        <f t="shared" si="12"/>
        <v/>
      </c>
      <c r="BO69" s="7" t="str">
        <f>IF(AND(VLOOKUP(BK69,法术查询!$C$8:$E$15,3,FALSE)="启用",$B$1=BL69),BJ69,"")</f>
        <v/>
      </c>
      <c r="BP69" s="5" t="str">
        <f t="array" ref="BP69">INDEX(BN:BN,SMALL(IF(BN$1:BN$500&lt;&gt;"",ROW($1:$500),1000),ROW(BN69)))&amp;""</f>
        <v/>
      </c>
      <c r="BQ69" s="5" t="str">
        <f t="array" ref="BQ69">INDEX(BO:BO,SMALL(IF(BO$1:BO$500&lt;&gt;"",ROW($1:$500),1000),ROW(BO69)))&amp;""</f>
        <v/>
      </c>
      <c r="BS69" s="7" t="s">
        <v>4443</v>
      </c>
      <c r="BT69" s="7" t="s">
        <v>3340</v>
      </c>
      <c r="BU69" s="7" t="s">
        <v>210</v>
      </c>
      <c r="BV69" s="8">
        <v>3</v>
      </c>
      <c r="BX69" s="7" t="str">
        <f t="shared" si="13"/>
        <v/>
      </c>
      <c r="BY69" s="7" t="str">
        <f>IF(AND(VLOOKUP(BU69,法术查询!$C$8:$E$15,3,FALSE)="启用",$B$1=BV69),BT69,"")</f>
        <v/>
      </c>
      <c r="BZ69" s="5" t="str">
        <f t="array" ref="BZ69">INDEX(BX:BX,SMALL(IF(BX$1:BX$500&lt;&gt;"",ROW($1:$500),1000),ROW(BX69)))&amp;""</f>
        <v/>
      </c>
      <c r="CA69" s="5" t="str">
        <f t="array" ref="CA69">INDEX(BY:BY,SMALL(IF(BY$1:BY$500&lt;&gt;"",ROW($1:$500),1000),ROW(BY69)))&amp;""</f>
        <v/>
      </c>
    </row>
    <row r="70" spans="1:79" x14ac:dyDescent="0.25">
      <c r="A70" s="7" t="s">
        <v>3830</v>
      </c>
      <c r="B70" s="7" t="s">
        <v>3241</v>
      </c>
      <c r="C70" s="7" t="s">
        <v>3701</v>
      </c>
      <c r="D70" s="8">
        <v>1</v>
      </c>
      <c r="F70" s="7" t="str">
        <f t="shared" si="8"/>
        <v/>
      </c>
      <c r="G70" s="7" t="str">
        <f>IF(AND(VLOOKUP(C70,法术查询!$C$8:$E$15,3,FALSE)="启用",$B$1=D70),B70,"")</f>
        <v/>
      </c>
      <c r="H70" s="5" t="str">
        <f t="array" ref="H70">INDEX(F:F,SMALL(IF($F$1:$F$500&lt;&gt;"",ROW($1:$500),1000),ROW(F70)))&amp;""</f>
        <v/>
      </c>
      <c r="I70" s="5" t="str">
        <f t="array" ref="I70">INDEX(G:G,SMALL(IF($F$1:$F$500&lt;&gt;"",ROW($1:$500),1000),ROW(G70)))&amp;""</f>
        <v/>
      </c>
      <c r="K70" s="7" t="s">
        <v>4098</v>
      </c>
      <c r="L70" s="7" t="s">
        <v>3359</v>
      </c>
      <c r="M70" s="7" t="s">
        <v>372</v>
      </c>
      <c r="N70" s="8">
        <v>2</v>
      </c>
      <c r="P70" s="7" t="str">
        <f t="shared" si="9"/>
        <v/>
      </c>
      <c r="Q70" s="7" t="str">
        <f>IF(AND(VLOOKUP(M70,法术查询!$C$8:$E$15,3,FALSE)="启用",$B$1=N70),L70,"")</f>
        <v/>
      </c>
      <c r="R70" s="5" t="str">
        <f t="array" ref="R70">INDEX(P:P,SMALL(IF(P$1:P$500&lt;&gt;"",ROW($1:$500),1000),ROW(P70)))&amp;""</f>
        <v/>
      </c>
      <c r="S70" s="5" t="str">
        <f t="array" ref="S70">INDEX(Q:Q,SMALL(IF(Q$1:Q$500&lt;&gt;"",ROW($1:$500),1000),ROW(Q70)))&amp;""</f>
        <v/>
      </c>
      <c r="U70" s="7" t="s">
        <v>4599</v>
      </c>
      <c r="V70" s="7" t="s">
        <v>3360</v>
      </c>
      <c r="W70" s="7" t="s">
        <v>3701</v>
      </c>
      <c r="X70" s="8">
        <v>4</v>
      </c>
      <c r="Z70" s="7" t="str">
        <f t="shared" si="10"/>
        <v/>
      </c>
      <c r="AA70" s="7" t="str">
        <f>IF(AND(VLOOKUP(W70,法术查询!$C$8:$E$15,3,FALSE)="启用",$B$1=X70),V70,"")</f>
        <v/>
      </c>
      <c r="AB70" s="5" t="str">
        <f t="array" ref="AB70">INDEX(Z:Z,SMALL(IF(Z$1:Z$500&lt;&gt;"",ROW($1:$500),1000),ROW(Z70)))&amp;""</f>
        <v/>
      </c>
      <c r="AC70" s="5" t="str">
        <f t="array" ref="AC70">INDEX(AA:AA,SMALL(IF(AA$1:AA$500&lt;&gt;"",ROW($1:$500),1000),ROW(AA70)))&amp;""</f>
        <v/>
      </c>
      <c r="AE70" s="7" t="s">
        <v>4663</v>
      </c>
      <c r="AF70" s="7" t="s">
        <v>3358</v>
      </c>
      <c r="AG70" s="7" t="s">
        <v>210</v>
      </c>
      <c r="AH70" s="8">
        <v>4</v>
      </c>
      <c r="AJ70" s="7" t="str">
        <f t="shared" si="11"/>
        <v/>
      </c>
      <c r="AK70" s="7" t="str">
        <f>IF(AND(VLOOKUP(AG70,法术查询!$C$8:$E$15,3,FALSE)="启用",$B$1=AH70),AF70,"")</f>
        <v/>
      </c>
      <c r="AL70" s="5" t="str">
        <f t="array" ref="AL70">INDEX(AJ:AJ,SMALL(IF(AJ$1:AJ$500&lt;&gt;"",ROW($1:$500),1000),ROW(AJ70)))&amp;""</f>
        <v/>
      </c>
      <c r="AM70" s="5" t="str">
        <f t="array" ref="AM70">INDEX(AK:AK,SMALL(IF(AK$1:AK$500&lt;&gt;"",ROW($1:$500),1000),ROW(AK70)))&amp;""</f>
        <v/>
      </c>
      <c r="AV70" s="5" t="str">
        <f t="array" ref="AV70">INDEX(AT:AT,SMALL(IF(AT$1:AT$500&lt;&gt;"",ROW($1:$500),1000),ROW(AT70)))&amp;""</f>
        <v/>
      </c>
      <c r="AW70" s="5" t="str">
        <f t="array" ref="AW70">INDEX(AU:AU,SMALL(IF(AU$1:AU$500&lt;&gt;"",ROW($1:$500),1000),ROW(AU70)))&amp;""</f>
        <v/>
      </c>
      <c r="BF70" s="5" t="str">
        <f t="array" ref="BF70">INDEX(BD:BD,SMALL(IF(BD$1:BD$500&lt;&gt;"",ROW($1:$500),1000),ROW(BD70)))&amp;""</f>
        <v/>
      </c>
      <c r="BG70" s="5" t="str">
        <f t="array" ref="BG70">INDEX(BE:BE,SMALL(IF(BE$1:BE$500&lt;&gt;"",ROW($1:$500),1000),ROW(BE70)))&amp;""</f>
        <v/>
      </c>
      <c r="BI70" s="7" t="s">
        <v>4306</v>
      </c>
      <c r="BJ70" s="7" t="s">
        <v>261</v>
      </c>
      <c r="BK70" s="7" t="s">
        <v>210</v>
      </c>
      <c r="BL70" s="8">
        <v>2</v>
      </c>
      <c r="BN70" s="7" t="str">
        <f t="shared" si="12"/>
        <v/>
      </c>
      <c r="BO70" s="7" t="str">
        <f>IF(AND(VLOOKUP(BK70,法术查询!$C$8:$E$15,3,FALSE)="启用",$B$1=BL70),BJ70,"")</f>
        <v/>
      </c>
      <c r="BP70" s="5" t="str">
        <f t="array" ref="BP70">INDEX(BN:BN,SMALL(IF(BN$1:BN$500&lt;&gt;"",ROW($1:$500),1000),ROW(BN70)))&amp;""</f>
        <v/>
      </c>
      <c r="BQ70" s="5" t="str">
        <f t="array" ref="BQ70">INDEX(BO:BO,SMALL(IF(BO$1:BO$500&lt;&gt;"",ROW($1:$500),1000),ROW(BO70)))&amp;""</f>
        <v/>
      </c>
      <c r="BS70" s="7" t="s">
        <v>4449</v>
      </c>
      <c r="BT70" s="7" t="s">
        <v>3343</v>
      </c>
      <c r="BU70" s="7" t="s">
        <v>210</v>
      </c>
      <c r="BV70" s="8">
        <v>3</v>
      </c>
      <c r="BX70" s="7" t="str">
        <f t="shared" si="13"/>
        <v/>
      </c>
      <c r="BY70" s="7" t="str">
        <f>IF(AND(VLOOKUP(BU70,法术查询!$C$8:$E$15,3,FALSE)="启用",$B$1=BV70),BT70,"")</f>
        <v/>
      </c>
      <c r="BZ70" s="5" t="str">
        <f t="array" ref="BZ70">INDEX(BX:BX,SMALL(IF(BX$1:BX$500&lt;&gt;"",ROW($1:$500),1000),ROW(BX70)))&amp;""</f>
        <v/>
      </c>
      <c r="CA70" s="5" t="str">
        <f t="array" ref="CA70">INDEX(BY:BY,SMALL(IF(BY$1:BY$500&lt;&gt;"",ROW($1:$500),1000),ROW(BY70)))&amp;""</f>
        <v/>
      </c>
    </row>
    <row r="71" spans="1:79" x14ac:dyDescent="0.25">
      <c r="A71" s="7" t="s">
        <v>4050</v>
      </c>
      <c r="B71" s="7" t="s">
        <v>3361</v>
      </c>
      <c r="C71" s="7" t="s">
        <v>210</v>
      </c>
      <c r="D71" s="8">
        <v>1</v>
      </c>
      <c r="F71" s="7" t="str">
        <f t="shared" si="8"/>
        <v/>
      </c>
      <c r="G71" s="7" t="str">
        <f>IF(AND(VLOOKUP(C71,法术查询!$C$8:$E$15,3,FALSE)="启用",$B$1=D71),B71,"")</f>
        <v/>
      </c>
      <c r="H71" s="5" t="str">
        <f t="array" ref="H71">INDEX(F:F,SMALL(IF($F$1:$F$500&lt;&gt;"",ROW($1:$500),1000),ROW(F71)))&amp;""</f>
        <v/>
      </c>
      <c r="I71" s="5" t="str">
        <f t="array" ref="I71">INDEX(G:G,SMALL(IF($F$1:$F$500&lt;&gt;"",ROW($1:$500),1000),ROW(G71)))&amp;""</f>
        <v/>
      </c>
      <c r="K71" s="7" t="s">
        <v>4098</v>
      </c>
      <c r="L71" s="7" t="s">
        <v>3363</v>
      </c>
      <c r="M71" s="7" t="s">
        <v>3701</v>
      </c>
      <c r="N71" s="8">
        <v>2</v>
      </c>
      <c r="P71" s="7" t="str">
        <f t="shared" si="9"/>
        <v/>
      </c>
      <c r="Q71" s="7" t="str">
        <f>IF(AND(VLOOKUP(M71,法术查询!$C$8:$E$15,3,FALSE)="启用",$B$1=N71),L71,"")</f>
        <v/>
      </c>
      <c r="R71" s="5" t="str">
        <f t="array" ref="R71">INDEX(P:P,SMALL(IF(P$1:P$500&lt;&gt;"",ROW($1:$500),1000),ROW(P71)))&amp;""</f>
        <v/>
      </c>
      <c r="S71" s="5" t="str">
        <f t="array" ref="S71">INDEX(Q:Q,SMALL(IF(Q$1:Q$500&lt;&gt;"",ROW($1:$500),1000),ROW(Q71)))&amp;""</f>
        <v/>
      </c>
      <c r="U71" s="7" t="s">
        <v>4616</v>
      </c>
      <c r="V71" s="7" t="s">
        <v>3364</v>
      </c>
      <c r="W71" s="7" t="s">
        <v>210</v>
      </c>
      <c r="X71" s="8">
        <v>4</v>
      </c>
      <c r="Z71" s="7" t="str">
        <f t="shared" si="10"/>
        <v/>
      </c>
      <c r="AA71" s="7" t="str">
        <f>IF(AND(VLOOKUP(W71,法术查询!$C$8:$E$15,3,FALSE)="启用",$B$1=X71),V71,"")</f>
        <v/>
      </c>
      <c r="AB71" s="5" t="str">
        <f t="array" ref="AB71">INDEX(Z:Z,SMALL(IF(Z$1:Z$500&lt;&gt;"",ROW($1:$500),1000),ROW(Z71)))&amp;""</f>
        <v/>
      </c>
      <c r="AC71" s="5" t="str">
        <f t="array" ref="AC71">INDEX(AA:AA,SMALL(IF(AA$1:AA$500&lt;&gt;"",ROW($1:$500),1000),ROW(AA71)))&amp;""</f>
        <v/>
      </c>
      <c r="AE71" s="7" t="s">
        <v>4667</v>
      </c>
      <c r="AF71" s="7" t="s">
        <v>3362</v>
      </c>
      <c r="AG71" s="7" t="s">
        <v>210</v>
      </c>
      <c r="AH71" s="8">
        <v>4</v>
      </c>
      <c r="AJ71" s="7" t="str">
        <f t="shared" si="11"/>
        <v/>
      </c>
      <c r="AK71" s="7" t="str">
        <f>IF(AND(VLOOKUP(AG71,法术查询!$C$8:$E$15,3,FALSE)="启用",$B$1=AH71),AF71,"")</f>
        <v/>
      </c>
      <c r="AL71" s="5" t="str">
        <f t="array" ref="AL71">INDEX(AJ:AJ,SMALL(IF(AJ$1:AJ$500&lt;&gt;"",ROW($1:$500),1000),ROW(AJ71)))&amp;""</f>
        <v/>
      </c>
      <c r="AM71" s="5" t="str">
        <f t="array" ref="AM71">INDEX(AK:AK,SMALL(IF(AK$1:AK$500&lt;&gt;"",ROW($1:$500),1000),ROW(AK71)))&amp;""</f>
        <v/>
      </c>
      <c r="AV71" s="5" t="str">
        <f t="array" ref="AV71">INDEX(AT:AT,SMALL(IF(AT$1:AT$500&lt;&gt;"",ROW($1:$500),1000),ROW(AT71)))&amp;""</f>
        <v/>
      </c>
      <c r="AW71" s="5" t="str">
        <f t="array" ref="AW71">INDEX(AU:AU,SMALL(IF(AU$1:AU$500&lt;&gt;"",ROW($1:$500),1000),ROW(AU71)))&amp;""</f>
        <v/>
      </c>
      <c r="BF71" s="5" t="str">
        <f t="array" ref="BF71">INDEX(BD:BD,SMALL(IF(BD$1:BD$500&lt;&gt;"",ROW($1:$500),1000),ROW(BD71)))&amp;""</f>
        <v/>
      </c>
      <c r="BG71" s="5" t="str">
        <f t="array" ref="BG71">INDEX(BE:BE,SMALL(IF(BE$1:BE$500&lt;&gt;"",ROW($1:$500),1000),ROW(BE71)))&amp;""</f>
        <v/>
      </c>
      <c r="BI71" s="7" t="s">
        <v>4310</v>
      </c>
      <c r="BJ71" s="7" t="s">
        <v>3227</v>
      </c>
      <c r="BK71" s="7" t="s">
        <v>210</v>
      </c>
      <c r="BL71" s="8">
        <v>2</v>
      </c>
      <c r="BN71" s="7" t="str">
        <f t="shared" si="12"/>
        <v/>
      </c>
      <c r="BO71" s="7" t="str">
        <f>IF(AND(VLOOKUP(BK71,法术查询!$C$8:$E$15,3,FALSE)="启用",$B$1=BL71),BJ71,"")</f>
        <v/>
      </c>
      <c r="BP71" s="5" t="str">
        <f t="array" ref="BP71">INDEX(BN:BN,SMALL(IF(BN$1:BN$500&lt;&gt;"",ROW($1:$500),1000),ROW(BN71)))&amp;""</f>
        <v/>
      </c>
      <c r="BQ71" s="5" t="str">
        <f t="array" ref="BQ71">INDEX(BO:BO,SMALL(IF(BO$1:BO$500&lt;&gt;"",ROW($1:$500),1000),ROW(BO71)))&amp;""</f>
        <v/>
      </c>
      <c r="BS71" s="7" t="s">
        <v>4453</v>
      </c>
      <c r="BT71" s="7" t="s">
        <v>3347</v>
      </c>
      <c r="BU71" s="7" t="s">
        <v>210</v>
      </c>
      <c r="BV71" s="8">
        <v>3</v>
      </c>
      <c r="BX71" s="7" t="str">
        <f t="shared" si="13"/>
        <v/>
      </c>
      <c r="BY71" s="7" t="str">
        <f>IF(AND(VLOOKUP(BU71,法术查询!$C$8:$E$15,3,FALSE)="启用",$B$1=BV71),BT71,"")</f>
        <v/>
      </c>
      <c r="BZ71" s="5" t="str">
        <f t="array" ref="BZ71">INDEX(BX:BX,SMALL(IF(BX$1:BX$500&lt;&gt;"",ROW($1:$500),1000),ROW(BX71)))&amp;""</f>
        <v/>
      </c>
      <c r="CA71" s="5" t="str">
        <f t="array" ref="CA71">INDEX(BY:BY,SMALL(IF(BY$1:BY$500&lt;&gt;"",ROW($1:$500),1000),ROW(BY71)))&amp;""</f>
        <v/>
      </c>
    </row>
    <row r="72" spans="1:79" x14ac:dyDescent="0.25">
      <c r="A72" s="7" t="s">
        <v>4054</v>
      </c>
      <c r="B72" s="7" t="s">
        <v>3365</v>
      </c>
      <c r="C72" s="7" t="s">
        <v>210</v>
      </c>
      <c r="D72" s="8">
        <v>1</v>
      </c>
      <c r="F72" s="7" t="str">
        <f t="shared" si="8"/>
        <v/>
      </c>
      <c r="G72" s="7" t="str">
        <f>IF(AND(VLOOKUP(C72,法术查询!$C$8:$E$15,3,FALSE)="启用",$B$1=D72),B72,"")</f>
        <v/>
      </c>
      <c r="H72" s="5" t="str">
        <f t="array" ref="H72">INDEX(F:F,SMALL(IF($F$1:$F$500&lt;&gt;"",ROW($1:$500),1000),ROW(F72)))&amp;""</f>
        <v/>
      </c>
      <c r="I72" s="5" t="str">
        <f t="array" ref="I72">INDEX(G:G,SMALL(IF($F$1:$F$500&lt;&gt;"",ROW($1:$500),1000),ROW(G72)))&amp;""</f>
        <v/>
      </c>
      <c r="K72" s="7" t="s">
        <v>4133</v>
      </c>
      <c r="L72" s="7" t="s">
        <v>3367</v>
      </c>
      <c r="M72" s="7" t="s">
        <v>210</v>
      </c>
      <c r="N72" s="8">
        <v>2</v>
      </c>
      <c r="P72" s="7" t="str">
        <f t="shared" si="9"/>
        <v/>
      </c>
      <c r="Q72" s="7" t="str">
        <f>IF(AND(VLOOKUP(M72,法术查询!$C$8:$E$15,3,FALSE)="启用",$B$1=N72),L72,"")</f>
        <v/>
      </c>
      <c r="R72" s="5" t="str">
        <f t="array" ref="R72">INDEX(P:P,SMALL(IF(P$1:P$500&lt;&gt;"",ROW($1:$500),1000),ROW(P72)))&amp;""</f>
        <v/>
      </c>
      <c r="S72" s="5" t="str">
        <f t="array" ref="S72">INDEX(Q:Q,SMALL(IF(Q$1:Q$500&lt;&gt;"",ROW($1:$500),1000),ROW(Q72)))&amp;""</f>
        <v/>
      </c>
      <c r="U72" s="7" t="s">
        <v>4630</v>
      </c>
      <c r="V72" s="7" t="s">
        <v>3368</v>
      </c>
      <c r="W72" s="7" t="s">
        <v>210</v>
      </c>
      <c r="X72" s="8">
        <v>4</v>
      </c>
      <c r="Z72" s="7" t="str">
        <f t="shared" si="10"/>
        <v/>
      </c>
      <c r="AA72" s="7" t="str">
        <f>IF(AND(VLOOKUP(W72,法术查询!$C$8:$E$15,3,FALSE)="启用",$B$1=X72),V72,"")</f>
        <v/>
      </c>
      <c r="AB72" s="5" t="str">
        <f t="array" ref="AB72">INDEX(Z:Z,SMALL(IF(Z$1:Z$500&lt;&gt;"",ROW($1:$500),1000),ROW(Z72)))&amp;""</f>
        <v/>
      </c>
      <c r="AC72" s="5" t="str">
        <f t="array" ref="AC72">INDEX(AA:AA,SMALL(IF(AA$1:AA$500&lt;&gt;"",ROW($1:$500),1000),ROW(AA72)))&amp;""</f>
        <v/>
      </c>
      <c r="AE72" s="7" t="s">
        <v>4672</v>
      </c>
      <c r="AF72" s="7" t="s">
        <v>3366</v>
      </c>
      <c r="AG72" s="7" t="s">
        <v>210</v>
      </c>
      <c r="AH72" s="8">
        <v>4</v>
      </c>
      <c r="AJ72" s="7" t="str">
        <f t="shared" si="11"/>
        <v/>
      </c>
      <c r="AK72" s="7" t="str">
        <f>IF(AND(VLOOKUP(AG72,法术查询!$C$8:$E$15,3,FALSE)="启用",$B$1=AH72),AF72,"")</f>
        <v/>
      </c>
      <c r="AL72" s="5" t="str">
        <f t="array" ref="AL72">INDEX(AJ:AJ,SMALL(IF(AJ$1:AJ$500&lt;&gt;"",ROW($1:$500),1000),ROW(AJ72)))&amp;""</f>
        <v/>
      </c>
      <c r="AM72" s="5" t="str">
        <f t="array" ref="AM72">INDEX(AK:AK,SMALL(IF(AK$1:AK$500&lt;&gt;"",ROW($1:$500),1000),ROW(AK72)))&amp;""</f>
        <v/>
      </c>
      <c r="AV72" s="5" t="str">
        <f t="array" ref="AV72">INDEX(AT:AT,SMALL(IF(AT$1:AT$500&lt;&gt;"",ROW($1:$500),1000),ROW(AT72)))&amp;""</f>
        <v/>
      </c>
      <c r="AW72" s="5" t="str">
        <f t="array" ref="AW72">INDEX(AU:AU,SMALL(IF(AU$1:AU$500&lt;&gt;"",ROW($1:$500),1000),ROW(AU72)))&amp;""</f>
        <v/>
      </c>
      <c r="BF72" s="5" t="str">
        <f t="array" ref="BF72">INDEX(BD:BD,SMALL(IF(BD$1:BD$500&lt;&gt;"",ROW($1:$500),1000),ROW(BD72)))&amp;""</f>
        <v/>
      </c>
      <c r="BG72" s="5" t="str">
        <f t="array" ref="BG72">INDEX(BE:BE,SMALL(IF(BE$1:BE$500&lt;&gt;"",ROW($1:$500),1000),ROW(BE72)))&amp;""</f>
        <v/>
      </c>
      <c r="BI72" s="7" t="s">
        <v>4314</v>
      </c>
      <c r="BJ72" s="7" t="s">
        <v>3229</v>
      </c>
      <c r="BK72" s="7" t="s">
        <v>210</v>
      </c>
      <c r="BL72" s="8">
        <v>2</v>
      </c>
      <c r="BN72" s="7" t="str">
        <f t="shared" si="12"/>
        <v/>
      </c>
      <c r="BO72" s="7" t="str">
        <f>IF(AND(VLOOKUP(BK72,法术查询!$C$8:$E$15,3,FALSE)="启用",$B$1=BL72),BJ72,"")</f>
        <v/>
      </c>
      <c r="BP72" s="5" t="str">
        <f t="array" ref="BP72">INDEX(BN:BN,SMALL(IF(BN$1:BN$500&lt;&gt;"",ROW($1:$500),1000),ROW(BN72)))&amp;""</f>
        <v/>
      </c>
      <c r="BQ72" s="5" t="str">
        <f t="array" ref="BQ72">INDEX(BO:BO,SMALL(IF(BO$1:BO$500&lt;&gt;"",ROW($1:$500),1000),ROW(BO72)))&amp;""</f>
        <v/>
      </c>
      <c r="BS72" s="7" t="s">
        <v>4457</v>
      </c>
      <c r="BT72" s="7" t="s">
        <v>3369</v>
      </c>
      <c r="BU72" s="7" t="s">
        <v>210</v>
      </c>
      <c r="BV72" s="8">
        <v>3</v>
      </c>
      <c r="BX72" s="7" t="str">
        <f t="shared" si="13"/>
        <v/>
      </c>
      <c r="BY72" s="7" t="str">
        <f>IF(AND(VLOOKUP(BU72,法术查询!$C$8:$E$15,3,FALSE)="启用",$B$1=BV72),BT72,"")</f>
        <v/>
      </c>
      <c r="BZ72" s="5" t="str">
        <f t="array" ref="BZ72">INDEX(BX:BX,SMALL(IF(BX$1:BX$500&lt;&gt;"",ROW($1:$500),1000),ROW(BX72)))&amp;""</f>
        <v/>
      </c>
      <c r="CA72" s="5" t="str">
        <f t="array" ref="CA72">INDEX(BY:BY,SMALL(IF(BY$1:BY$500&lt;&gt;"",ROW($1:$500),1000),ROW(BY72)))&amp;""</f>
        <v/>
      </c>
    </row>
    <row r="73" spans="1:79" x14ac:dyDescent="0.25">
      <c r="A73" s="7" t="s">
        <v>4058</v>
      </c>
      <c r="B73" s="7" t="s">
        <v>3370</v>
      </c>
      <c r="C73" s="7" t="s">
        <v>210</v>
      </c>
      <c r="D73" s="8">
        <v>1</v>
      </c>
      <c r="F73" s="7" t="str">
        <f t="shared" si="8"/>
        <v/>
      </c>
      <c r="G73" s="7" t="str">
        <f>IF(AND(VLOOKUP(C73,法术查询!$C$8:$E$15,3,FALSE)="启用",$B$1=D73),B73,"")</f>
        <v/>
      </c>
      <c r="H73" s="5" t="str">
        <f t="array" ref="H73">INDEX(F:F,SMALL(IF($F$1:$F$500&lt;&gt;"",ROW($1:$500),1000),ROW(F73)))&amp;""</f>
        <v/>
      </c>
      <c r="I73" s="5" t="str">
        <f t="array" ref="I73">INDEX(G:G,SMALL(IF($F$1:$F$500&lt;&gt;"",ROW($1:$500),1000),ROW(G73)))&amp;""</f>
        <v/>
      </c>
      <c r="K73" s="7" t="s">
        <v>4102</v>
      </c>
      <c r="L73" s="7" t="s">
        <v>3371</v>
      </c>
      <c r="M73" s="7" t="s">
        <v>372</v>
      </c>
      <c r="N73" s="8">
        <v>2</v>
      </c>
      <c r="P73" s="7" t="str">
        <f t="shared" si="9"/>
        <v/>
      </c>
      <c r="Q73" s="7" t="str">
        <f>IF(AND(VLOOKUP(M73,法术查询!$C$8:$E$15,3,FALSE)="启用",$B$1=N73),L73,"")</f>
        <v/>
      </c>
      <c r="R73" s="5" t="str">
        <f t="array" ref="R73">INDEX(P:P,SMALL(IF(P$1:P$500&lt;&gt;"",ROW($1:$500),1000),ROW(P73)))&amp;""</f>
        <v/>
      </c>
      <c r="S73" s="5" t="str">
        <f t="array" ref="S73">INDEX(Q:Q,SMALL(IF(Q$1:Q$500&lt;&gt;"",ROW($1:$500),1000),ROW(Q73)))&amp;""</f>
        <v/>
      </c>
      <c r="U73" s="7" t="s">
        <v>4651</v>
      </c>
      <c r="V73" s="7" t="s">
        <v>3270</v>
      </c>
      <c r="W73" s="7" t="s">
        <v>210</v>
      </c>
      <c r="X73" s="8">
        <v>4</v>
      </c>
      <c r="Z73" s="7" t="str">
        <f t="shared" si="10"/>
        <v/>
      </c>
      <c r="AA73" s="7" t="str">
        <f>IF(AND(VLOOKUP(W73,法术查询!$C$8:$E$15,3,FALSE)="启用",$B$1=X73),V73,"")</f>
        <v/>
      </c>
      <c r="AB73" s="5" t="str">
        <f t="array" ref="AB73">INDEX(Z:Z,SMALL(IF(Z$1:Z$500&lt;&gt;"",ROW($1:$500),1000),ROW(Z73)))&amp;""</f>
        <v/>
      </c>
      <c r="AC73" s="5" t="str">
        <f t="array" ref="AC73">INDEX(AA:AA,SMALL(IF(AA$1:AA$500&lt;&gt;"",ROW($1:$500),1000),ROW(AA73)))&amp;""</f>
        <v/>
      </c>
      <c r="AE73" s="7" t="s">
        <v>4834</v>
      </c>
      <c r="AF73" s="7" t="s">
        <v>3281</v>
      </c>
      <c r="AG73" s="7" t="s">
        <v>210</v>
      </c>
      <c r="AH73" s="8">
        <v>5</v>
      </c>
      <c r="AJ73" s="7" t="str">
        <f t="shared" si="11"/>
        <v/>
      </c>
      <c r="AK73" s="7" t="str">
        <f>IF(AND(VLOOKUP(AG73,法术查询!$C$8:$E$15,3,FALSE)="启用",$B$1=AH73),AF73,"")</f>
        <v/>
      </c>
      <c r="AL73" s="5" t="str">
        <f t="array" ref="AL73">INDEX(AJ:AJ,SMALL(IF(AJ$1:AJ$500&lt;&gt;"",ROW($1:$500),1000),ROW(AJ73)))&amp;""</f>
        <v/>
      </c>
      <c r="AM73" s="5" t="str">
        <f t="array" ref="AM73">INDEX(AK:AK,SMALL(IF(AK$1:AK$500&lt;&gt;"",ROW($1:$500),1000),ROW(AK73)))&amp;""</f>
        <v/>
      </c>
      <c r="AV73" s="5" t="str">
        <f t="array" ref="AV73">INDEX(AT:AT,SMALL(IF(AT$1:AT$500&lt;&gt;"",ROW($1:$500),1000),ROW(AT73)))&amp;""</f>
        <v/>
      </c>
      <c r="AW73" s="5" t="str">
        <f t="array" ref="AW73">INDEX(AU:AU,SMALL(IF(AU$1:AU$500&lt;&gt;"",ROW($1:$500),1000),ROW(AU73)))&amp;""</f>
        <v/>
      </c>
      <c r="BF73" s="5" t="str">
        <f t="array" ref="BF73">INDEX(BD:BD,SMALL(IF(BD$1:BD$500&lt;&gt;"",ROW($1:$500),1000),ROW(BD73)))&amp;""</f>
        <v/>
      </c>
      <c r="BG73" s="5" t="str">
        <f t="array" ref="BG73">INDEX(BE:BE,SMALL(IF(BE$1:BE$500&lt;&gt;"",ROW($1:$500),1000),ROW(BE73)))&amp;""</f>
        <v/>
      </c>
      <c r="BI73" s="7" t="s">
        <v>4316</v>
      </c>
      <c r="BJ73" s="7" t="s">
        <v>3231</v>
      </c>
      <c r="BK73" s="7" t="s">
        <v>210</v>
      </c>
      <c r="BL73" s="8">
        <v>2</v>
      </c>
      <c r="BN73" s="7" t="str">
        <f t="shared" si="12"/>
        <v/>
      </c>
      <c r="BO73" s="7" t="str">
        <f>IF(AND(VLOOKUP(BK73,法术查询!$C$8:$E$15,3,FALSE)="启用",$B$1=BL73),BJ73,"")</f>
        <v/>
      </c>
      <c r="BP73" s="5" t="str">
        <f t="array" ref="BP73">INDEX(BN:BN,SMALL(IF(BN$1:BN$500&lt;&gt;"",ROW($1:$500),1000),ROW(BN73)))&amp;""</f>
        <v/>
      </c>
      <c r="BQ73" s="5" t="str">
        <f t="array" ref="BQ73">INDEX(BO:BO,SMALL(IF(BO$1:BO$500&lt;&gt;"",ROW($1:$500),1000),ROW(BO73)))&amp;""</f>
        <v/>
      </c>
      <c r="BS73" s="7" t="s">
        <v>4461</v>
      </c>
      <c r="BT73" s="7" t="s">
        <v>3282</v>
      </c>
      <c r="BU73" s="7" t="s">
        <v>210</v>
      </c>
      <c r="BV73" s="8">
        <v>3</v>
      </c>
      <c r="BX73" s="7" t="str">
        <f t="shared" si="13"/>
        <v/>
      </c>
      <c r="BY73" s="7" t="str">
        <f>IF(AND(VLOOKUP(BU73,法术查询!$C$8:$E$15,3,FALSE)="启用",$B$1=BV73),BT73,"")</f>
        <v/>
      </c>
      <c r="BZ73" s="5" t="str">
        <f t="array" ref="BZ73">INDEX(BX:BX,SMALL(IF(BX$1:BX$500&lt;&gt;"",ROW($1:$500),1000),ROW(BX73)))&amp;""</f>
        <v/>
      </c>
      <c r="CA73" s="5" t="str">
        <f t="array" ref="CA73">INDEX(BY:BY,SMALL(IF(BY$1:BY$500&lt;&gt;"",ROW($1:$500),1000),ROW(BY73)))&amp;""</f>
        <v/>
      </c>
    </row>
    <row r="74" spans="1:79" x14ac:dyDescent="0.25">
      <c r="A74" s="7" t="s">
        <v>3834</v>
      </c>
      <c r="B74" s="7" t="s">
        <v>3161</v>
      </c>
      <c r="C74" s="7" t="s">
        <v>3701</v>
      </c>
      <c r="D74" s="8">
        <v>1</v>
      </c>
      <c r="F74" s="7" t="str">
        <f t="shared" si="8"/>
        <v/>
      </c>
      <c r="G74" s="7" t="str">
        <f>IF(AND(VLOOKUP(C74,法术查询!$C$8:$E$15,3,FALSE)="启用",$B$1=D74),B74,"")</f>
        <v/>
      </c>
      <c r="H74" s="5" t="str">
        <f t="array" ref="H74">INDEX(F:F,SMALL(IF($F$1:$F$500&lt;&gt;"",ROW($1:$500),1000),ROW(F74)))&amp;""</f>
        <v/>
      </c>
      <c r="I74" s="5" t="str">
        <f t="array" ref="I74">INDEX(G:G,SMALL(IF($F$1:$F$500&lt;&gt;"",ROW($1:$500),1000),ROW(G74)))&amp;""</f>
        <v/>
      </c>
      <c r="K74" s="7" t="s">
        <v>4102</v>
      </c>
      <c r="L74" s="7" t="s">
        <v>3373</v>
      </c>
      <c r="M74" s="7" t="s">
        <v>3701</v>
      </c>
      <c r="N74" s="8">
        <v>2</v>
      </c>
      <c r="P74" s="7" t="str">
        <f t="shared" si="9"/>
        <v/>
      </c>
      <c r="Q74" s="7" t="str">
        <f>IF(AND(VLOOKUP(M74,法术查询!$C$8:$E$15,3,FALSE)="启用",$B$1=N74),L74,"")</f>
        <v/>
      </c>
      <c r="R74" s="5" t="str">
        <f t="array" ref="R74">INDEX(P:P,SMALL(IF(P$1:P$500&lt;&gt;"",ROW($1:$500),1000),ROW(P74)))&amp;""</f>
        <v/>
      </c>
      <c r="S74" s="5" t="str">
        <f t="array" ref="S74">INDEX(Q:Q,SMALL(IF(Q$1:Q$500&lt;&gt;"",ROW($1:$500),1000),ROW(Q74)))&amp;""</f>
        <v/>
      </c>
      <c r="U74" s="7" t="s">
        <v>4606</v>
      </c>
      <c r="V74" s="7" t="s">
        <v>3374</v>
      </c>
      <c r="W74" s="7" t="s">
        <v>3701</v>
      </c>
      <c r="X74" s="8">
        <v>4</v>
      </c>
      <c r="Z74" s="7" t="str">
        <f t="shared" si="10"/>
        <v/>
      </c>
      <c r="AA74" s="7" t="str">
        <f>IF(AND(VLOOKUP(W74,法术查询!$C$8:$E$15,3,FALSE)="启用",$B$1=X74),V74,"")</f>
        <v/>
      </c>
      <c r="AB74" s="5" t="str">
        <f t="array" ref="AB74">INDEX(Z:Z,SMALL(IF(Z$1:Z$500&lt;&gt;"",ROW($1:$500),1000),ROW(Z74)))&amp;""</f>
        <v/>
      </c>
      <c r="AC74" s="5" t="str">
        <f t="array" ref="AC74">INDEX(AA:AA,SMALL(IF(AA$1:AA$500&lt;&gt;"",ROW($1:$500),1000),ROW(AA74)))&amp;""</f>
        <v/>
      </c>
      <c r="AE74" s="7" t="s">
        <v>4838</v>
      </c>
      <c r="AF74" s="7" t="s">
        <v>3372</v>
      </c>
      <c r="AG74" s="7" t="s">
        <v>210</v>
      </c>
      <c r="AH74" s="8">
        <v>5</v>
      </c>
      <c r="AJ74" s="7" t="str">
        <f t="shared" si="11"/>
        <v/>
      </c>
      <c r="AK74" s="7" t="str">
        <f>IF(AND(VLOOKUP(AG74,法术查询!$C$8:$E$15,3,FALSE)="启用",$B$1=AH74),AF74,"")</f>
        <v/>
      </c>
      <c r="AL74" s="5" t="str">
        <f t="array" ref="AL74">INDEX(AJ:AJ,SMALL(IF(AJ$1:AJ$500&lt;&gt;"",ROW($1:$500),1000),ROW(AJ74)))&amp;""</f>
        <v/>
      </c>
      <c r="AM74" s="5" t="str">
        <f t="array" ref="AM74">INDEX(AK:AK,SMALL(IF(AK$1:AK$500&lt;&gt;"",ROW($1:$500),1000),ROW(AK74)))&amp;""</f>
        <v/>
      </c>
      <c r="AV74" s="5" t="str">
        <f t="array" ref="AV74">INDEX(AT:AT,SMALL(IF(AT$1:AT$500&lt;&gt;"",ROW($1:$500),1000),ROW(AT74)))&amp;""</f>
        <v/>
      </c>
      <c r="AW74" s="5" t="str">
        <f t="array" ref="AW74">INDEX(AU:AU,SMALL(IF(AU$1:AU$500&lt;&gt;"",ROW($1:$500),1000),ROW(AU74)))&amp;""</f>
        <v/>
      </c>
      <c r="BF74" s="5" t="str">
        <f t="array" ref="BF74">INDEX(BD:BD,SMALL(IF(BD$1:BD$500&lt;&gt;"",ROW($1:$500),1000),ROW(BD74)))&amp;""</f>
        <v/>
      </c>
      <c r="BG74" s="5" t="str">
        <f t="array" ref="BG74">INDEX(BE:BE,SMALL(IF(BE$1:BE$500&lt;&gt;"",ROW($1:$500),1000),ROW(BE74)))&amp;""</f>
        <v/>
      </c>
      <c r="BI74" s="7" t="s">
        <v>4320</v>
      </c>
      <c r="BJ74" s="7" t="s">
        <v>3235</v>
      </c>
      <c r="BK74" s="7" t="s">
        <v>210</v>
      </c>
      <c r="BL74" s="8">
        <v>2</v>
      </c>
      <c r="BN74" s="7" t="str">
        <f t="shared" si="12"/>
        <v/>
      </c>
      <c r="BO74" s="7" t="str">
        <f>IF(AND(VLOOKUP(BK74,法术查询!$C$8:$E$15,3,FALSE)="启用",$B$1=BL74),BJ74,"")</f>
        <v/>
      </c>
      <c r="BP74" s="5" t="str">
        <f t="array" ref="BP74">INDEX(BN:BN,SMALL(IF(BN$1:BN$500&lt;&gt;"",ROW($1:$500),1000),ROW(BN74)))&amp;""</f>
        <v/>
      </c>
      <c r="BQ74" s="5" t="str">
        <f t="array" ref="BQ74">INDEX(BO:BO,SMALL(IF(BO$1:BO$500&lt;&gt;"",ROW($1:$500),1000),ROW(BO74)))&amp;""</f>
        <v/>
      </c>
      <c r="BS74" s="7" t="s">
        <v>4467</v>
      </c>
      <c r="BT74" s="7" t="s">
        <v>3288</v>
      </c>
      <c r="BU74" s="7" t="s">
        <v>210</v>
      </c>
      <c r="BV74" s="8">
        <v>3</v>
      </c>
      <c r="BX74" s="7" t="str">
        <f t="shared" si="13"/>
        <v/>
      </c>
      <c r="BY74" s="7" t="str">
        <f>IF(AND(VLOOKUP(BU74,法术查询!$C$8:$E$15,3,FALSE)="启用",$B$1=BV74),BT74,"")</f>
        <v/>
      </c>
      <c r="BZ74" s="5" t="str">
        <f t="array" ref="BZ74">INDEX(BX:BX,SMALL(IF(BX$1:BX$500&lt;&gt;"",ROW($1:$500),1000),ROW(BX74)))&amp;""</f>
        <v/>
      </c>
      <c r="CA74" s="5" t="str">
        <f t="array" ref="CA74">INDEX(BY:BY,SMALL(IF(BY$1:BY$500&lt;&gt;"",ROW($1:$500),1000),ROW(BY74)))&amp;""</f>
        <v/>
      </c>
    </row>
    <row r="75" spans="1:79" x14ac:dyDescent="0.25">
      <c r="A75" s="7" t="s">
        <v>3846</v>
      </c>
      <c r="B75" s="7" t="s">
        <v>3284</v>
      </c>
      <c r="C75" s="7" t="s">
        <v>372</v>
      </c>
      <c r="D75" s="8">
        <v>1</v>
      </c>
      <c r="F75" s="7" t="str">
        <f t="shared" si="8"/>
        <v/>
      </c>
      <c r="G75" s="7" t="str">
        <f>IF(AND(VLOOKUP(C75,法术查询!$C$8:$E$15,3,FALSE)="启用",$B$1=D75),B75,"")</f>
        <v/>
      </c>
      <c r="H75" s="5" t="str">
        <f t="array" ref="H75">INDEX(F:F,SMALL(IF($F$1:$F$500&lt;&gt;"",ROW($1:$500),1000),ROW(F75)))&amp;""</f>
        <v/>
      </c>
      <c r="I75" s="5" t="str">
        <f t="array" ref="I75">INDEX(G:G,SMALL(IF($F$1:$F$500&lt;&gt;"",ROW($1:$500),1000),ROW(G75)))&amp;""</f>
        <v/>
      </c>
      <c r="K75" s="7" t="s">
        <v>4135</v>
      </c>
      <c r="L75" s="7" t="s">
        <v>3262</v>
      </c>
      <c r="M75" s="7" t="s">
        <v>210</v>
      </c>
      <c r="N75" s="8">
        <v>2</v>
      </c>
      <c r="P75" s="7" t="str">
        <f t="shared" si="9"/>
        <v/>
      </c>
      <c r="Q75" s="7" t="str">
        <f>IF(AND(VLOOKUP(M75,法术查询!$C$8:$E$15,3,FALSE)="启用",$B$1=N75),L75,"")</f>
        <v/>
      </c>
      <c r="R75" s="5" t="str">
        <f t="array" ref="R75">INDEX(P:P,SMALL(IF(P$1:P$500&lt;&gt;"",ROW($1:$500),1000),ROW(P75)))&amp;""</f>
        <v/>
      </c>
      <c r="S75" s="5" t="str">
        <f t="array" ref="S75">INDEX(Q:Q,SMALL(IF(Q$1:Q$500&lt;&gt;"",ROW($1:$500),1000),ROW(Q75)))&amp;""</f>
        <v/>
      </c>
      <c r="U75" s="7" t="s">
        <v>4613</v>
      </c>
      <c r="V75" s="7" t="s">
        <v>3377</v>
      </c>
      <c r="W75" s="7" t="s">
        <v>372</v>
      </c>
      <c r="X75" s="8">
        <v>4</v>
      </c>
      <c r="Z75" s="7" t="str">
        <f t="shared" si="10"/>
        <v/>
      </c>
      <c r="AA75" s="7" t="str">
        <f>IF(AND(VLOOKUP(W75,法术查询!$C$8:$E$15,3,FALSE)="启用",$B$1=X75),V75,"")</f>
        <v/>
      </c>
      <c r="AB75" s="5" t="str">
        <f t="array" ref="AB75">INDEX(Z:Z,SMALL(IF(Z$1:Z$500&lt;&gt;"",ROW($1:$500),1000),ROW(Z75)))&amp;""</f>
        <v/>
      </c>
      <c r="AC75" s="5" t="str">
        <f t="array" ref="AC75">INDEX(AA:AA,SMALL(IF(AA$1:AA$500&lt;&gt;"",ROW($1:$500),1000),ROW(AA75)))&amp;""</f>
        <v/>
      </c>
      <c r="AE75" s="7" t="s">
        <v>4843</v>
      </c>
      <c r="AF75" s="7" t="s">
        <v>3375</v>
      </c>
      <c r="AG75" s="7" t="s">
        <v>210</v>
      </c>
      <c r="AH75" s="8">
        <v>5</v>
      </c>
      <c r="AJ75" s="7" t="str">
        <f t="shared" si="11"/>
        <v/>
      </c>
      <c r="AK75" s="7" t="str">
        <f>IF(AND(VLOOKUP(AG75,法术查询!$C$8:$E$15,3,FALSE)="启用",$B$1=AH75),AF75,"")</f>
        <v/>
      </c>
      <c r="AL75" s="5" t="str">
        <f t="array" ref="AL75">INDEX(AJ:AJ,SMALL(IF(AJ$1:AJ$500&lt;&gt;"",ROW($1:$500),1000),ROW(AJ75)))&amp;""</f>
        <v/>
      </c>
      <c r="AM75" s="5" t="str">
        <f t="array" ref="AM75">INDEX(AK:AK,SMALL(IF(AK$1:AK$500&lt;&gt;"",ROW($1:$500),1000),ROW(AK75)))&amp;""</f>
        <v/>
      </c>
      <c r="AV75" s="5" t="str">
        <f t="array" ref="AV75">INDEX(AT:AT,SMALL(IF(AT$1:AT$500&lt;&gt;"",ROW($1:$500),1000),ROW(AT75)))&amp;""</f>
        <v/>
      </c>
      <c r="AW75" s="5" t="str">
        <f t="array" ref="AW75">INDEX(AU:AU,SMALL(IF(AU$1:AU$500&lt;&gt;"",ROW($1:$500),1000),ROW(AU75)))&amp;""</f>
        <v/>
      </c>
      <c r="BF75" s="5" t="str">
        <f t="array" ref="BF75">INDEX(BD:BD,SMALL(IF(BD$1:BD$500&lt;&gt;"",ROW($1:$500),1000),ROW(BD75)))&amp;""</f>
        <v/>
      </c>
      <c r="BG75" s="5" t="str">
        <f t="array" ref="BG75">INDEX(BE:BE,SMALL(IF(BE$1:BE$500&lt;&gt;"",ROW($1:$500),1000),ROW(BE75)))&amp;""</f>
        <v/>
      </c>
      <c r="BI75" s="7" t="s">
        <v>4324</v>
      </c>
      <c r="BJ75" s="7" t="s">
        <v>3376</v>
      </c>
      <c r="BK75" s="7" t="s">
        <v>210</v>
      </c>
      <c r="BL75" s="8">
        <v>2</v>
      </c>
      <c r="BN75" s="7" t="str">
        <f t="shared" si="12"/>
        <v/>
      </c>
      <c r="BO75" s="7" t="str">
        <f>IF(AND(VLOOKUP(BK75,法术查询!$C$8:$E$15,3,FALSE)="启用",$B$1=BL75),BJ75,"")</f>
        <v/>
      </c>
      <c r="BP75" s="5" t="str">
        <f t="array" ref="BP75">INDEX(BN:BN,SMALL(IF(BN$1:BN$500&lt;&gt;"",ROW($1:$500),1000),ROW(BN75)))&amp;""</f>
        <v/>
      </c>
      <c r="BQ75" s="5" t="str">
        <f t="array" ref="BQ75">INDEX(BO:BO,SMALL(IF(BO$1:BO$500&lt;&gt;"",ROW($1:$500),1000),ROW(BO75)))&amp;""</f>
        <v/>
      </c>
      <c r="BS75" s="7" t="s">
        <v>4471</v>
      </c>
      <c r="BT75" s="7" t="s">
        <v>3294</v>
      </c>
      <c r="BU75" s="7" t="s">
        <v>210</v>
      </c>
      <c r="BV75" s="8">
        <v>3</v>
      </c>
      <c r="BX75" s="7" t="str">
        <f t="shared" si="13"/>
        <v/>
      </c>
      <c r="BY75" s="7" t="str">
        <f>IF(AND(VLOOKUP(BU75,法术查询!$C$8:$E$15,3,FALSE)="启用",$B$1=BV75),BT75,"")</f>
        <v/>
      </c>
      <c r="BZ75" s="5" t="str">
        <f t="array" ref="BZ75">INDEX(BX:BX,SMALL(IF(BX$1:BX$500&lt;&gt;"",ROW($1:$500),1000),ROW(BX75)))&amp;""</f>
        <v/>
      </c>
      <c r="CA75" s="5" t="str">
        <f t="array" ref="CA75">INDEX(BY:BY,SMALL(IF(BY$1:BY$500&lt;&gt;"",ROW($1:$500),1000),ROW(BY75)))&amp;""</f>
        <v/>
      </c>
    </row>
    <row r="76" spans="1:79" x14ac:dyDescent="0.25">
      <c r="A76" s="7" t="s">
        <v>3846</v>
      </c>
      <c r="B76" s="7" t="s">
        <v>3290</v>
      </c>
      <c r="C76" s="7" t="s">
        <v>3701</v>
      </c>
      <c r="D76" s="8">
        <v>1</v>
      </c>
      <c r="F76" s="7" t="str">
        <f t="shared" si="8"/>
        <v/>
      </c>
      <c r="G76" s="7" t="str">
        <f>IF(AND(VLOOKUP(C76,法术查询!$C$8:$E$15,3,FALSE)="启用",$B$1=D76),B76,"")</f>
        <v/>
      </c>
      <c r="H76" s="5" t="str">
        <f t="array" ref="H76">INDEX(F:F,SMALL(IF($F$1:$F$500&lt;&gt;"",ROW($1:$500),1000),ROW(F76)))&amp;""</f>
        <v/>
      </c>
      <c r="I76" s="5" t="str">
        <f t="array" ref="I76">INDEX(G:G,SMALL(IF($F$1:$F$500&lt;&gt;"",ROW($1:$500),1000),ROW(G76)))&amp;""</f>
        <v/>
      </c>
      <c r="K76" s="7" t="s">
        <v>4139</v>
      </c>
      <c r="L76" s="7" t="s">
        <v>3267</v>
      </c>
      <c r="M76" s="7" t="s">
        <v>210</v>
      </c>
      <c r="N76" s="8">
        <v>2</v>
      </c>
      <c r="P76" s="7" t="str">
        <f t="shared" si="9"/>
        <v/>
      </c>
      <c r="Q76" s="7" t="str">
        <f>IF(AND(VLOOKUP(M76,法术查询!$C$8:$E$15,3,FALSE)="启用",$B$1=N76),L76,"")</f>
        <v/>
      </c>
      <c r="R76" s="5" t="str">
        <f t="array" ref="R76">INDEX(P:P,SMALL(IF(P$1:P$500&lt;&gt;"",ROW($1:$500),1000),ROW(P76)))&amp;""</f>
        <v/>
      </c>
      <c r="S76" s="5" t="str">
        <f t="array" ref="S76">INDEX(Q:Q,SMALL(IF(Q$1:Q$500&lt;&gt;"",ROW($1:$500),1000),ROW(Q76)))&amp;""</f>
        <v/>
      </c>
      <c r="U76" s="7" t="s">
        <v>4613</v>
      </c>
      <c r="V76" s="7" t="s">
        <v>3379</v>
      </c>
      <c r="W76" s="7" t="s">
        <v>3701</v>
      </c>
      <c r="X76" s="8">
        <v>4</v>
      </c>
      <c r="Z76" s="7" t="str">
        <f t="shared" si="10"/>
        <v/>
      </c>
      <c r="AA76" s="7" t="str">
        <f>IF(AND(VLOOKUP(W76,法术查询!$C$8:$E$15,3,FALSE)="启用",$B$1=X76),V76,"")</f>
        <v/>
      </c>
      <c r="AB76" s="5" t="str">
        <f t="array" ref="AB76">INDEX(Z:Z,SMALL(IF(Z$1:Z$500&lt;&gt;"",ROW($1:$500),1000),ROW(Z76)))&amp;""</f>
        <v/>
      </c>
      <c r="AC76" s="5" t="str">
        <f t="array" ref="AC76">INDEX(AA:AA,SMALL(IF(AA$1:AA$500&lt;&gt;"",ROW($1:$500),1000),ROW(AA76)))&amp;""</f>
        <v/>
      </c>
      <c r="AE76" s="7" t="s">
        <v>4848</v>
      </c>
      <c r="AF76" s="7" t="s">
        <v>3287</v>
      </c>
      <c r="AG76" s="7" t="s">
        <v>210</v>
      </c>
      <c r="AH76" s="8">
        <v>5</v>
      </c>
      <c r="AJ76" s="7" t="str">
        <f t="shared" si="11"/>
        <v/>
      </c>
      <c r="AK76" s="7" t="str">
        <f>IF(AND(VLOOKUP(AG76,法术查询!$C$8:$E$15,3,FALSE)="启用",$B$1=AH76),AF76,"")</f>
        <v/>
      </c>
      <c r="AL76" s="5" t="str">
        <f t="array" ref="AL76">INDEX(AJ:AJ,SMALL(IF(AJ$1:AJ$500&lt;&gt;"",ROW($1:$500),1000),ROW(AJ76)))&amp;""</f>
        <v/>
      </c>
      <c r="AM76" s="5" t="str">
        <f t="array" ref="AM76">INDEX(AK:AK,SMALL(IF(AK$1:AK$500&lt;&gt;"",ROW($1:$500),1000),ROW(AK76)))&amp;""</f>
        <v/>
      </c>
      <c r="AV76" s="5" t="str">
        <f t="array" ref="AV76">INDEX(AT:AT,SMALL(IF(AT$1:AT$500&lt;&gt;"",ROW($1:$500),1000),ROW(AT76)))&amp;""</f>
        <v/>
      </c>
      <c r="AW76" s="5" t="str">
        <f t="array" ref="AW76">INDEX(AU:AU,SMALL(IF(AU$1:AU$500&lt;&gt;"",ROW($1:$500),1000),ROW(AU76)))&amp;""</f>
        <v/>
      </c>
      <c r="BF76" s="5" t="str">
        <f t="array" ref="BF76">INDEX(BD:BD,SMALL(IF(BD$1:BD$500&lt;&gt;"",ROW($1:$500),1000),ROW(BD76)))&amp;""</f>
        <v/>
      </c>
      <c r="BG76" s="5" t="str">
        <f t="array" ref="BG76">INDEX(BE:BE,SMALL(IF(BE$1:BE$500&lt;&gt;"",ROW($1:$500),1000),ROW(BE76)))&amp;""</f>
        <v/>
      </c>
      <c r="BI76" s="7" t="s">
        <v>4329</v>
      </c>
      <c r="BJ76" s="7" t="s">
        <v>3378</v>
      </c>
      <c r="BK76" s="7" t="s">
        <v>210</v>
      </c>
      <c r="BL76" s="8">
        <v>2</v>
      </c>
      <c r="BN76" s="7" t="str">
        <f t="shared" si="12"/>
        <v/>
      </c>
      <c r="BO76" s="7" t="str">
        <f>IF(AND(VLOOKUP(BK76,法术查询!$C$8:$E$15,3,FALSE)="启用",$B$1=BL76),BJ76,"")</f>
        <v/>
      </c>
      <c r="BP76" s="5" t="str">
        <f t="array" ref="BP76">INDEX(BN:BN,SMALL(IF(BN$1:BN$500&lt;&gt;"",ROW($1:$500),1000),ROW(BN76)))&amp;""</f>
        <v/>
      </c>
      <c r="BQ76" s="5" t="str">
        <f t="array" ref="BQ76">INDEX(BO:BO,SMALL(IF(BO$1:BO$500&lt;&gt;"",ROW($1:$500),1000),ROW(BO76)))&amp;""</f>
        <v/>
      </c>
      <c r="BS76" s="7" t="s">
        <v>4474</v>
      </c>
      <c r="BT76" s="7" t="s">
        <v>3299</v>
      </c>
      <c r="BU76" s="7" t="s">
        <v>210</v>
      </c>
      <c r="BV76" s="8">
        <v>3</v>
      </c>
      <c r="BX76" s="7" t="str">
        <f t="shared" si="13"/>
        <v/>
      </c>
      <c r="BY76" s="7" t="str">
        <f>IF(AND(VLOOKUP(BU76,法术查询!$C$8:$E$15,3,FALSE)="启用",$B$1=BV76),BT76,"")</f>
        <v/>
      </c>
      <c r="BZ76" s="5" t="str">
        <f t="array" ref="BZ76">INDEX(BX:BX,SMALL(IF(BX$1:BX$500&lt;&gt;"",ROW($1:$500),1000),ROW(BX76)))&amp;""</f>
        <v/>
      </c>
      <c r="CA76" s="5" t="str">
        <f t="array" ref="CA76">INDEX(BY:BY,SMALL(IF(BY$1:BY$500&lt;&gt;"",ROW($1:$500),1000),ROW(BY76)))&amp;""</f>
        <v/>
      </c>
    </row>
    <row r="77" spans="1:79" x14ac:dyDescent="0.25">
      <c r="A77" s="7" t="s">
        <v>4062</v>
      </c>
      <c r="B77" s="7" t="s">
        <v>3169</v>
      </c>
      <c r="C77" s="7" t="s">
        <v>210</v>
      </c>
      <c r="D77" s="8">
        <v>1</v>
      </c>
      <c r="F77" s="7" t="str">
        <f t="shared" si="8"/>
        <v/>
      </c>
      <c r="G77" s="7" t="str">
        <f>IF(AND(VLOOKUP(C77,法术查询!$C$8:$E$15,3,FALSE)="启用",$B$1=D77),B77,"")</f>
        <v/>
      </c>
      <c r="H77" s="5" t="str">
        <f t="array" ref="H77">INDEX(F:F,SMALL(IF($F$1:$F$500&lt;&gt;"",ROW($1:$500),1000),ROW(F77)))&amp;""</f>
        <v/>
      </c>
      <c r="I77" s="5" t="str">
        <f t="array" ref="I77">INDEX(G:G,SMALL(IF($F$1:$F$500&lt;&gt;"",ROW($1:$500),1000),ROW(G77)))&amp;""</f>
        <v/>
      </c>
      <c r="K77" s="7" t="s">
        <v>4141</v>
      </c>
      <c r="L77" s="7" t="s">
        <v>3273</v>
      </c>
      <c r="M77" s="7" t="s">
        <v>210</v>
      </c>
      <c r="N77" s="8">
        <v>2</v>
      </c>
      <c r="P77" s="7" t="str">
        <f t="shared" si="9"/>
        <v/>
      </c>
      <c r="Q77" s="7" t="str">
        <f>IF(AND(VLOOKUP(M77,法术查询!$C$8:$E$15,3,FALSE)="启用",$B$1=N77),L77,"")</f>
        <v/>
      </c>
      <c r="R77" s="5" t="str">
        <f t="array" ref="R77">INDEX(P:P,SMALL(IF(P$1:P$500&lt;&gt;"",ROW($1:$500),1000),ROW(P77)))&amp;""</f>
        <v/>
      </c>
      <c r="S77" s="5" t="str">
        <f t="array" ref="S77">INDEX(Q:Q,SMALL(IF(Q$1:Q$500&lt;&gt;"",ROW($1:$500),1000),ROW(Q77)))&amp;""</f>
        <v/>
      </c>
      <c r="U77" s="7" t="s">
        <v>4716</v>
      </c>
      <c r="V77" s="7" t="s">
        <v>3382</v>
      </c>
      <c r="W77" s="7" t="s">
        <v>210</v>
      </c>
      <c r="X77" s="8">
        <v>4</v>
      </c>
      <c r="Z77" s="7" t="str">
        <f t="shared" si="10"/>
        <v/>
      </c>
      <c r="AA77" s="7" t="str">
        <f>IF(AND(VLOOKUP(W77,法术查询!$C$8:$E$15,3,FALSE)="启用",$B$1=X77),V77,"")</f>
        <v/>
      </c>
      <c r="AB77" s="5" t="str">
        <f t="array" ref="AB77">INDEX(Z:Z,SMALL(IF(Z$1:Z$500&lt;&gt;"",ROW($1:$500),1000),ROW(Z77)))&amp;""</f>
        <v/>
      </c>
      <c r="AC77" s="5" t="str">
        <f t="array" ref="AC77">INDEX(AA:AA,SMALL(IF(AA$1:AA$500&lt;&gt;"",ROW($1:$500),1000),ROW(AA77)))&amp;""</f>
        <v/>
      </c>
      <c r="AE77" s="7" t="s">
        <v>4851</v>
      </c>
      <c r="AF77" s="7" t="s">
        <v>3380</v>
      </c>
      <c r="AG77" s="7" t="s">
        <v>210</v>
      </c>
      <c r="AH77" s="8">
        <v>5</v>
      </c>
      <c r="AJ77" s="7" t="str">
        <f t="shared" si="11"/>
        <v/>
      </c>
      <c r="AK77" s="7" t="str">
        <f>IF(AND(VLOOKUP(AG77,法术查询!$C$8:$E$15,3,FALSE)="启用",$B$1=AH77),AF77,"")</f>
        <v/>
      </c>
      <c r="AL77" s="5" t="str">
        <f t="array" ref="AL77">INDEX(AJ:AJ,SMALL(IF(AJ$1:AJ$500&lt;&gt;"",ROW($1:$500),1000),ROW(AJ77)))&amp;""</f>
        <v/>
      </c>
      <c r="AM77" s="5" t="str">
        <f t="array" ref="AM77">INDEX(AK:AK,SMALL(IF(AK$1:AK$500&lt;&gt;"",ROW($1:$500),1000),ROW(AK77)))&amp;""</f>
        <v/>
      </c>
      <c r="AV77" s="5" t="str">
        <f t="array" ref="AV77">INDEX(AT:AT,SMALL(IF(AT$1:AT$500&lt;&gt;"",ROW($1:$500),1000),ROW(AT77)))&amp;""</f>
        <v/>
      </c>
      <c r="AW77" s="5" t="str">
        <f t="array" ref="AW77">INDEX(AU:AU,SMALL(IF(AU$1:AU$500&lt;&gt;"",ROW($1:$500),1000),ROW(AU77)))&amp;""</f>
        <v/>
      </c>
      <c r="BF77" s="5" t="str">
        <f t="array" ref="BF77">INDEX(BD:BD,SMALL(IF(BD$1:BD$500&lt;&gt;"",ROW($1:$500),1000),ROW(BD77)))&amp;""</f>
        <v/>
      </c>
      <c r="BG77" s="5" t="str">
        <f t="array" ref="BG77">INDEX(BE:BE,SMALL(IF(BE$1:BE$500&lt;&gt;"",ROW($1:$500),1000),ROW(BE77)))&amp;""</f>
        <v/>
      </c>
      <c r="BI77" s="7" t="s">
        <v>4333</v>
      </c>
      <c r="BJ77" s="7" t="s">
        <v>3381</v>
      </c>
      <c r="BK77" s="7" t="s">
        <v>210</v>
      </c>
      <c r="BL77" s="8">
        <v>2</v>
      </c>
      <c r="BN77" s="7" t="str">
        <f t="shared" si="12"/>
        <v/>
      </c>
      <c r="BO77" s="7" t="str">
        <f>IF(AND(VLOOKUP(BK77,法术查询!$C$8:$E$15,3,FALSE)="启用",$B$1=BL77),BJ77,"")</f>
        <v/>
      </c>
      <c r="BP77" s="5" t="str">
        <f t="array" ref="BP77">INDEX(BN:BN,SMALL(IF(BN$1:BN$500&lt;&gt;"",ROW($1:$500),1000),ROW(BN77)))&amp;""</f>
        <v/>
      </c>
      <c r="BQ77" s="5" t="str">
        <f t="array" ref="BQ77">INDEX(BO:BO,SMALL(IF(BO$1:BO$500&lt;&gt;"",ROW($1:$500),1000),ROW(BO77)))&amp;""</f>
        <v/>
      </c>
      <c r="BS77" s="7" t="s">
        <v>4479</v>
      </c>
      <c r="BT77" s="7" t="s">
        <v>3304</v>
      </c>
      <c r="BU77" s="7" t="s">
        <v>210</v>
      </c>
      <c r="BV77" s="8">
        <v>3</v>
      </c>
      <c r="BX77" s="7" t="str">
        <f t="shared" si="13"/>
        <v/>
      </c>
      <c r="BY77" s="7" t="str">
        <f>IF(AND(VLOOKUP(BU77,法术查询!$C$8:$E$15,3,FALSE)="启用",$B$1=BV77),BT77,"")</f>
        <v/>
      </c>
      <c r="BZ77" s="5" t="str">
        <f t="array" ref="BZ77">INDEX(BX:BX,SMALL(IF(BX$1:BX$500&lt;&gt;"",ROW($1:$500),1000),ROW(BX77)))&amp;""</f>
        <v/>
      </c>
      <c r="CA77" s="5" t="str">
        <f t="array" ref="CA77">INDEX(BY:BY,SMALL(IF(BY$1:BY$500&lt;&gt;"",ROW($1:$500),1000),ROW(BY77)))&amp;""</f>
        <v/>
      </c>
    </row>
    <row r="78" spans="1:79" x14ac:dyDescent="0.25">
      <c r="A78" s="7" t="s">
        <v>4065</v>
      </c>
      <c r="B78" s="7" t="s">
        <v>3173</v>
      </c>
      <c r="C78" s="7" t="s">
        <v>210</v>
      </c>
      <c r="D78" s="8">
        <v>1</v>
      </c>
      <c r="F78" s="7" t="str">
        <f t="shared" si="8"/>
        <v/>
      </c>
      <c r="G78" s="7" t="str">
        <f>IF(AND(VLOOKUP(C78,法术查询!$C$8:$E$15,3,FALSE)="启用",$B$1=D78),B78,"")</f>
        <v/>
      </c>
      <c r="H78" s="5" t="str">
        <f t="array" ref="H78">INDEX(F:F,SMALL(IF($F$1:$F$500&lt;&gt;"",ROW($1:$500),1000),ROW(F78)))&amp;""</f>
        <v/>
      </c>
      <c r="I78" s="5" t="str">
        <f t="array" ref="I78">INDEX(G:G,SMALL(IF($F$1:$F$500&lt;&gt;"",ROW($1:$500),1000),ROW(G78)))&amp;""</f>
        <v/>
      </c>
      <c r="K78" s="7" t="s">
        <v>4143</v>
      </c>
      <c r="L78" s="7" t="s">
        <v>3278</v>
      </c>
      <c r="M78" s="7" t="s">
        <v>210</v>
      </c>
      <c r="N78" s="8">
        <v>2</v>
      </c>
      <c r="P78" s="7" t="str">
        <f t="shared" si="9"/>
        <v/>
      </c>
      <c r="Q78" s="7" t="str">
        <f>IF(AND(VLOOKUP(M78,法术查询!$C$8:$E$15,3,FALSE)="启用",$B$1=N78),L78,"")</f>
        <v/>
      </c>
      <c r="R78" s="5" t="str">
        <f t="array" ref="R78">INDEX(P:P,SMALL(IF(P$1:P$500&lt;&gt;"",ROW($1:$500),1000),ROW(P78)))&amp;""</f>
        <v/>
      </c>
      <c r="S78" s="5" t="str">
        <f t="array" ref="S78">INDEX(Q:Q,SMALL(IF(Q$1:Q$500&lt;&gt;"",ROW($1:$500),1000),ROW(Q78)))&amp;""</f>
        <v/>
      </c>
      <c r="U78" s="7" t="s">
        <v>4802</v>
      </c>
      <c r="V78" s="7" t="s">
        <v>3384</v>
      </c>
      <c r="W78" s="7" t="s">
        <v>210</v>
      </c>
      <c r="X78" s="8">
        <v>5</v>
      </c>
      <c r="Z78" s="7" t="str">
        <f t="shared" si="10"/>
        <v/>
      </c>
      <c r="AA78" s="7" t="str">
        <f>IF(AND(VLOOKUP(W78,法术查询!$C$8:$E$15,3,FALSE)="启用",$B$1=X78),V78,"")</f>
        <v/>
      </c>
      <c r="AB78" s="5" t="str">
        <f t="array" ref="AB78">INDEX(Z:Z,SMALL(IF(Z$1:Z$500&lt;&gt;"",ROW($1:$500),1000),ROW(Z78)))&amp;""</f>
        <v/>
      </c>
      <c r="AC78" s="5" t="str">
        <f t="array" ref="AC78">INDEX(AA:AA,SMALL(IF(AA$1:AA$500&lt;&gt;"",ROW($1:$500),1000),ROW(AA78)))&amp;""</f>
        <v/>
      </c>
      <c r="AE78" s="7" t="s">
        <v>4856</v>
      </c>
      <c r="AF78" s="7" t="s">
        <v>3383</v>
      </c>
      <c r="AG78" s="7" t="s">
        <v>210</v>
      </c>
      <c r="AH78" s="8">
        <v>5</v>
      </c>
      <c r="AJ78" s="7" t="str">
        <f t="shared" si="11"/>
        <v/>
      </c>
      <c r="AK78" s="7" t="str">
        <f>IF(AND(VLOOKUP(AG78,法术查询!$C$8:$E$15,3,FALSE)="启用",$B$1=AH78),AF78,"")</f>
        <v/>
      </c>
      <c r="AL78" s="5" t="str">
        <f t="array" ref="AL78">INDEX(AJ:AJ,SMALL(IF(AJ$1:AJ$500&lt;&gt;"",ROW($1:$500),1000),ROW(AJ78)))&amp;""</f>
        <v/>
      </c>
      <c r="AM78" s="5" t="str">
        <f t="array" ref="AM78">INDEX(AK:AK,SMALL(IF(AK$1:AK$500&lt;&gt;"",ROW($1:$500),1000),ROW(AK78)))&amp;""</f>
        <v/>
      </c>
      <c r="AV78" s="5" t="str">
        <f t="array" ref="AV78">INDEX(AT:AT,SMALL(IF(AT$1:AT$500&lt;&gt;"",ROW($1:$500),1000),ROW(AT78)))&amp;""</f>
        <v/>
      </c>
      <c r="AW78" s="5" t="str">
        <f t="array" ref="AW78">INDEX(AU:AU,SMALL(IF(AU$1:AU$500&lt;&gt;"",ROW($1:$500),1000),ROW(AU78)))&amp;""</f>
        <v/>
      </c>
      <c r="BF78" s="5" t="str">
        <f t="array" ref="BF78">INDEX(BD:BD,SMALL(IF(BD$1:BD$500&lt;&gt;"",ROW($1:$500),1000),ROW(BD78)))&amp;""</f>
        <v/>
      </c>
      <c r="BG78" s="5" t="str">
        <f t="array" ref="BG78">INDEX(BE:BE,SMALL(IF(BE$1:BE$500&lt;&gt;"",ROW($1:$500),1000),ROW(BE78)))&amp;""</f>
        <v/>
      </c>
      <c r="BI78" s="7" t="s">
        <v>4483</v>
      </c>
      <c r="BJ78" s="7" t="s">
        <v>3210</v>
      </c>
      <c r="BK78" s="7" t="s">
        <v>210</v>
      </c>
      <c r="BL78" s="8">
        <v>3</v>
      </c>
      <c r="BN78" s="7" t="str">
        <f t="shared" si="12"/>
        <v/>
      </c>
      <c r="BO78" s="7" t="str">
        <f>IF(AND(VLOOKUP(BK78,法术查询!$C$8:$E$15,3,FALSE)="启用",$B$1=BL78),BJ78,"")</f>
        <v/>
      </c>
      <c r="BP78" s="5" t="str">
        <f t="array" ref="BP78">INDEX(BN:BN,SMALL(IF(BN$1:BN$500&lt;&gt;"",ROW($1:$500),1000),ROW(BN78)))&amp;""</f>
        <v/>
      </c>
      <c r="BQ78" s="5" t="str">
        <f t="array" ref="BQ78">INDEX(BO:BO,SMALL(IF(BO$1:BO$500&lt;&gt;"",ROW($1:$500),1000),ROW(BO78)))&amp;""</f>
        <v/>
      </c>
      <c r="BS78" s="7" t="s">
        <v>4483</v>
      </c>
      <c r="BT78" s="7" t="s">
        <v>3210</v>
      </c>
      <c r="BU78" s="7" t="s">
        <v>210</v>
      </c>
      <c r="BV78" s="8">
        <v>3</v>
      </c>
      <c r="BX78" s="7" t="str">
        <f t="shared" si="13"/>
        <v/>
      </c>
      <c r="BY78" s="7" t="str">
        <f>IF(AND(VLOOKUP(BU78,法术查询!$C$8:$E$15,3,FALSE)="启用",$B$1=BV78),BT78,"")</f>
        <v/>
      </c>
      <c r="BZ78" s="5" t="str">
        <f t="array" ref="BZ78">INDEX(BX:BX,SMALL(IF(BX$1:BX$500&lt;&gt;"",ROW($1:$500),1000),ROW(BX78)))&amp;""</f>
        <v/>
      </c>
      <c r="CA78" s="5" t="str">
        <f t="array" ref="CA78">INDEX(BY:BY,SMALL(IF(BY$1:BY$500&lt;&gt;"",ROW($1:$500),1000),ROW(BY78)))&amp;""</f>
        <v/>
      </c>
    </row>
    <row r="79" spans="1:79" x14ac:dyDescent="0.25">
      <c r="A79" s="7" t="s">
        <v>3825</v>
      </c>
      <c r="B79" s="7" t="s">
        <v>3157</v>
      </c>
      <c r="C79" s="7" t="s">
        <v>372</v>
      </c>
      <c r="D79" s="8">
        <v>1</v>
      </c>
      <c r="F79" s="7" t="str">
        <f t="shared" si="8"/>
        <v/>
      </c>
      <c r="G79" s="7" t="str">
        <f>IF(AND(VLOOKUP(C79,法术查询!$C$8:$E$15,3,FALSE)="启用",$B$1=D79),B79,"")</f>
        <v/>
      </c>
      <c r="H79" s="5" t="str">
        <f t="array" ref="H79">INDEX(F:F,SMALL(IF($F$1:$F$500&lt;&gt;"",ROW($1:$500),1000),ROW(F79)))&amp;""</f>
        <v/>
      </c>
      <c r="I79" s="5" t="str">
        <f t="array" ref="I79">INDEX(G:G,SMALL(IF($F$1:$F$500&lt;&gt;"",ROW($1:$500),1000),ROW(G79)))&amp;""</f>
        <v/>
      </c>
      <c r="K79" s="7" t="s">
        <v>4147</v>
      </c>
      <c r="L79" s="7" t="s">
        <v>3386</v>
      </c>
      <c r="M79" s="7" t="s">
        <v>210</v>
      </c>
      <c r="N79" s="8">
        <v>2</v>
      </c>
      <c r="P79" s="7" t="str">
        <f t="shared" si="9"/>
        <v/>
      </c>
      <c r="Q79" s="7" t="str">
        <f>IF(AND(VLOOKUP(M79,法术查询!$C$8:$E$15,3,FALSE)="启用",$B$1=N79),L79,"")</f>
        <v/>
      </c>
      <c r="R79" s="5" t="str">
        <f t="array" ref="R79">INDEX(P:P,SMALL(IF(P$1:P$500&lt;&gt;"",ROW($1:$500),1000),ROW(P79)))&amp;""</f>
        <v/>
      </c>
      <c r="S79" s="5" t="str">
        <f t="array" ref="S79">INDEX(Q:Q,SMALL(IF(Q$1:Q$500&lt;&gt;"",ROW($1:$500),1000),ROW(Q79)))&amp;""</f>
        <v/>
      </c>
      <c r="U79" s="7" t="s">
        <v>4750</v>
      </c>
      <c r="V79" s="7" t="s">
        <v>3387</v>
      </c>
      <c r="W79" s="7" t="s">
        <v>3701</v>
      </c>
      <c r="X79" s="8">
        <v>5</v>
      </c>
      <c r="Z79" s="7" t="str">
        <f t="shared" si="10"/>
        <v/>
      </c>
      <c r="AA79" s="7" t="str">
        <f>IF(AND(VLOOKUP(W79,法术查询!$C$8:$E$15,3,FALSE)="启用",$B$1=X79),V79,"")</f>
        <v/>
      </c>
      <c r="AB79" s="5" t="str">
        <f t="array" ref="AB79">INDEX(Z:Z,SMALL(IF(Z$1:Z$500&lt;&gt;"",ROW($1:$500),1000),ROW(Z79)))&amp;""</f>
        <v/>
      </c>
      <c r="AC79" s="5" t="str">
        <f t="array" ref="AC79">INDEX(AA:AA,SMALL(IF(AA$1:AA$500&lt;&gt;"",ROW($1:$500),1000),ROW(AA79)))&amp;""</f>
        <v/>
      </c>
      <c r="AE79" s="7" t="s">
        <v>4860</v>
      </c>
      <c r="AF79" s="7" t="s">
        <v>3385</v>
      </c>
      <c r="AG79" s="7" t="s">
        <v>210</v>
      </c>
      <c r="AH79" s="8">
        <v>5</v>
      </c>
      <c r="AJ79" s="7" t="str">
        <f t="shared" si="11"/>
        <v/>
      </c>
      <c r="AK79" s="7" t="str">
        <f>IF(AND(VLOOKUP(AG79,法术查询!$C$8:$E$15,3,FALSE)="启用",$B$1=AH79),AF79,"")</f>
        <v/>
      </c>
      <c r="AL79" s="5" t="str">
        <f t="array" ref="AL79">INDEX(AJ:AJ,SMALL(IF(AJ$1:AJ$500&lt;&gt;"",ROW($1:$500),1000),ROW(AJ79)))&amp;""</f>
        <v/>
      </c>
      <c r="AM79" s="5" t="str">
        <f t="array" ref="AM79">INDEX(AK:AK,SMALL(IF(AK$1:AK$500&lt;&gt;"",ROW($1:$500),1000),ROW(AK79)))&amp;""</f>
        <v/>
      </c>
      <c r="AV79" s="5" t="str">
        <f t="array" ref="AV79">INDEX(AT:AT,SMALL(IF(AT$1:AT$500&lt;&gt;"",ROW($1:$500),1000),ROW(AT79)))&amp;""</f>
        <v/>
      </c>
      <c r="AW79" s="5" t="str">
        <f t="array" ref="AW79">INDEX(AU:AU,SMALL(IF(AU$1:AU$500&lt;&gt;"",ROW($1:$500),1000),ROW(AU79)))&amp;""</f>
        <v/>
      </c>
      <c r="BF79" s="5" t="str">
        <f t="array" ref="BF79">INDEX(BD:BD,SMALL(IF(BD$1:BD$500&lt;&gt;"",ROW($1:$500),1000),ROW(BD79)))&amp;""</f>
        <v/>
      </c>
      <c r="BG79" s="5" t="str">
        <f t="array" ref="BG79">INDEX(BE:BE,SMALL(IF(BE$1:BE$500&lt;&gt;"",ROW($1:$500),1000),ROW(BE79)))&amp;""</f>
        <v/>
      </c>
      <c r="BI79" s="7" t="s">
        <v>4486</v>
      </c>
      <c r="BJ79" s="7" t="s">
        <v>3312</v>
      </c>
      <c r="BK79" s="7" t="s">
        <v>210</v>
      </c>
      <c r="BL79" s="8">
        <v>3</v>
      </c>
      <c r="BN79" s="7" t="str">
        <f t="shared" si="12"/>
        <v/>
      </c>
      <c r="BO79" s="7" t="str">
        <f>IF(AND(VLOOKUP(BK79,法术查询!$C$8:$E$15,3,FALSE)="启用",$B$1=BL79),BJ79,"")</f>
        <v/>
      </c>
      <c r="BP79" s="5" t="str">
        <f t="array" ref="BP79">INDEX(BN:BN,SMALL(IF(BN$1:BN$500&lt;&gt;"",ROW($1:$500),1000),ROW(BN79)))&amp;""</f>
        <v/>
      </c>
      <c r="BQ79" s="5" t="str">
        <f t="array" ref="BQ79">INDEX(BO:BO,SMALL(IF(BO$1:BO$500&lt;&gt;"",ROW($1:$500),1000),ROW(BO79)))&amp;""</f>
        <v/>
      </c>
      <c r="BS79" s="7" t="s">
        <v>4486</v>
      </c>
      <c r="BT79" s="7" t="s">
        <v>3312</v>
      </c>
      <c r="BU79" s="7" t="s">
        <v>210</v>
      </c>
      <c r="BV79" s="8">
        <v>3</v>
      </c>
      <c r="BX79" s="7" t="str">
        <f t="shared" si="13"/>
        <v/>
      </c>
      <c r="BY79" s="7" t="str">
        <f>IF(AND(VLOOKUP(BU79,法术查询!$C$8:$E$15,3,FALSE)="启用",$B$1=BV79),BT79,"")</f>
        <v/>
      </c>
      <c r="BZ79" s="5" t="str">
        <f t="array" ref="BZ79">INDEX(BX:BX,SMALL(IF(BX$1:BX$500&lt;&gt;"",ROW($1:$500),1000),ROW(BX79)))&amp;""</f>
        <v/>
      </c>
      <c r="CA79" s="5" t="str">
        <f t="array" ref="CA79">INDEX(BY:BY,SMALL(IF(BY$1:BY$500&lt;&gt;"",ROW($1:$500),1000),ROW(BY79)))&amp;""</f>
        <v/>
      </c>
    </row>
    <row r="80" spans="1:79" x14ac:dyDescent="0.25">
      <c r="A80" s="7" t="s">
        <v>4129</v>
      </c>
      <c r="B80" s="7" t="s">
        <v>3247</v>
      </c>
      <c r="C80" s="7" t="s">
        <v>210</v>
      </c>
      <c r="D80" s="8">
        <v>2</v>
      </c>
      <c r="F80" s="7" t="str">
        <f t="shared" si="8"/>
        <v/>
      </c>
      <c r="G80" s="7" t="str">
        <f>IF(AND(VLOOKUP(C80,法术查询!$C$8:$E$15,3,FALSE)="启用",$B$1=D80),B80,"")</f>
        <v/>
      </c>
      <c r="H80" s="5" t="str">
        <f t="array" ref="H80">INDEX(F:F,SMALL(IF($F$1:$F$500&lt;&gt;"",ROW($1:$500),1000),ROW(F80)))&amp;""</f>
        <v/>
      </c>
      <c r="I80" s="5" t="str">
        <f t="array" ref="I80">INDEX(G:G,SMALL(IF($F$1:$F$500&lt;&gt;"",ROW($1:$500),1000),ROW(G80)))&amp;""</f>
        <v/>
      </c>
      <c r="K80" s="7" t="s">
        <v>4149</v>
      </c>
      <c r="L80" s="7" t="s">
        <v>3388</v>
      </c>
      <c r="M80" s="7" t="s">
        <v>210</v>
      </c>
      <c r="N80" s="8">
        <v>2</v>
      </c>
      <c r="P80" s="7" t="str">
        <f t="shared" si="9"/>
        <v/>
      </c>
      <c r="Q80" s="7" t="str">
        <f>IF(AND(VLOOKUP(M80,法术查询!$C$8:$E$15,3,FALSE)="启用",$B$1=N80),L80,"")</f>
        <v/>
      </c>
      <c r="R80" s="5" t="str">
        <f t="array" ref="R80">INDEX(P:P,SMALL(IF(P$1:P$500&lt;&gt;"",ROW($1:$500),1000),ROW(P80)))&amp;""</f>
        <v/>
      </c>
      <c r="S80" s="5" t="str">
        <f t="array" ref="S80">INDEX(Q:Q,SMALL(IF(Q$1:Q$500&lt;&gt;"",ROW($1:$500),1000),ROW(Q80)))&amp;""</f>
        <v/>
      </c>
      <c r="U80" s="7" t="s">
        <v>4753</v>
      </c>
      <c r="V80" s="7" t="s">
        <v>3389</v>
      </c>
      <c r="W80" s="7" t="s">
        <v>3701</v>
      </c>
      <c r="X80" s="8">
        <v>5</v>
      </c>
      <c r="Z80" s="7" t="str">
        <f t="shared" si="10"/>
        <v/>
      </c>
      <c r="AA80" s="7" t="str">
        <f>IF(AND(VLOOKUP(W80,法术查询!$C$8:$E$15,3,FALSE)="启用",$B$1=X80),V80,"")</f>
        <v/>
      </c>
      <c r="AB80" s="5" t="str">
        <f t="array" ref="AB80">INDEX(Z:Z,SMALL(IF(Z$1:Z$500&lt;&gt;"",ROW($1:$500),1000),ROW(Z80)))&amp;""</f>
        <v/>
      </c>
      <c r="AC80" s="5" t="str">
        <f t="array" ref="AC80">INDEX(AA:AA,SMALL(IF(AA$1:AA$500&lt;&gt;"",ROW($1:$500),1000),ROW(AA80)))&amp;""</f>
        <v/>
      </c>
      <c r="AE80" s="7" t="s">
        <v>4768</v>
      </c>
      <c r="AF80" s="7" t="s">
        <v>3308</v>
      </c>
      <c r="AG80" s="7" t="s">
        <v>3701</v>
      </c>
      <c r="AH80" s="8">
        <v>5</v>
      </c>
      <c r="AJ80" s="7" t="str">
        <f t="shared" si="11"/>
        <v/>
      </c>
      <c r="AK80" s="7" t="str">
        <f>IF(AND(VLOOKUP(AG80,法术查询!$C$8:$E$15,3,FALSE)="启用",$B$1=AH80),AF80,"")</f>
        <v/>
      </c>
      <c r="AL80" s="5" t="str">
        <f t="array" ref="AL80">INDEX(AJ:AJ,SMALL(IF(AJ$1:AJ$500&lt;&gt;"",ROW($1:$500),1000),ROW(AJ80)))&amp;""</f>
        <v/>
      </c>
      <c r="AM80" s="5" t="str">
        <f t="array" ref="AM80">INDEX(AK:AK,SMALL(IF(AK$1:AK$500&lt;&gt;"",ROW($1:$500),1000),ROW(AK80)))&amp;""</f>
        <v/>
      </c>
      <c r="AV80" s="5" t="str">
        <f t="array" ref="AV80">INDEX(AT:AT,SMALL(IF(AT$1:AT$500&lt;&gt;"",ROW($1:$500),1000),ROW(AT80)))&amp;""</f>
        <v/>
      </c>
      <c r="AW80" s="5" t="str">
        <f t="array" ref="AW80">INDEX(AU:AU,SMALL(IF(AU$1:AU$500&lt;&gt;"",ROW($1:$500),1000),ROW(AU80)))&amp;""</f>
        <v/>
      </c>
      <c r="BF80" s="5" t="str">
        <f t="array" ref="BF80">INDEX(BD:BD,SMALL(IF(BD$1:BD$500&lt;&gt;"",ROW($1:$500),1000),ROW(BD80)))&amp;""</f>
        <v/>
      </c>
      <c r="BG80" s="5" t="str">
        <f t="array" ref="BG80">INDEX(BE:BE,SMALL(IF(BE$1:BE$500&lt;&gt;"",ROW($1:$500),1000),ROW(BE80)))&amp;""</f>
        <v/>
      </c>
      <c r="BI80" s="7" t="s">
        <v>4503</v>
      </c>
      <c r="BJ80" s="7" t="s">
        <v>3254</v>
      </c>
      <c r="BK80" s="7" t="s">
        <v>210</v>
      </c>
      <c r="BL80" s="8">
        <v>3</v>
      </c>
      <c r="BN80" s="7" t="str">
        <f t="shared" si="12"/>
        <v/>
      </c>
      <c r="BO80" s="7" t="str">
        <f>IF(AND(VLOOKUP(BK80,法术查询!$C$8:$E$15,3,FALSE)="启用",$B$1=BL80),BJ80,"")</f>
        <v/>
      </c>
      <c r="BP80" s="5" t="str">
        <f t="array" ref="BP80">INDEX(BN:BN,SMALL(IF(BN$1:BN$500&lt;&gt;"",ROW($1:$500),1000),ROW(BN80)))&amp;""</f>
        <v/>
      </c>
      <c r="BQ80" s="5" t="str">
        <f t="array" ref="BQ80">INDEX(BO:BO,SMALL(IF(BO$1:BO$500&lt;&gt;"",ROW($1:$500),1000),ROW(BO80)))&amp;""</f>
        <v/>
      </c>
      <c r="BS80" s="7" t="s">
        <v>4492</v>
      </c>
      <c r="BT80" s="7" t="s">
        <v>3316</v>
      </c>
      <c r="BU80" s="7" t="s">
        <v>210</v>
      </c>
      <c r="BV80" s="8">
        <v>3</v>
      </c>
      <c r="BX80" s="7" t="str">
        <f t="shared" si="13"/>
        <v/>
      </c>
      <c r="BY80" s="7" t="str">
        <f>IF(AND(VLOOKUP(BU80,法术查询!$C$8:$E$15,3,FALSE)="启用",$B$1=BV80),BT80,"")</f>
        <v/>
      </c>
      <c r="BZ80" s="5" t="str">
        <f t="array" ref="BZ80">INDEX(BX:BX,SMALL(IF(BX$1:BX$500&lt;&gt;"",ROW($1:$500),1000),ROW(BX80)))&amp;""</f>
        <v/>
      </c>
      <c r="CA80" s="5" t="str">
        <f t="array" ref="CA80">INDEX(BY:BY,SMALL(IF(BY$1:BY$500&lt;&gt;"",ROW($1:$500),1000),ROW(BY80)))&amp;""</f>
        <v/>
      </c>
    </row>
    <row r="81" spans="1:79" x14ac:dyDescent="0.25">
      <c r="A81" s="7" t="s">
        <v>4086</v>
      </c>
      <c r="B81" s="7" t="s">
        <v>3252</v>
      </c>
      <c r="C81" s="7" t="s">
        <v>3701</v>
      </c>
      <c r="D81" s="8">
        <v>2</v>
      </c>
      <c r="F81" s="7" t="str">
        <f t="shared" si="8"/>
        <v/>
      </c>
      <c r="G81" s="7" t="str">
        <f>IF(AND(VLOOKUP(C81,法术查询!$C$8:$E$15,3,FALSE)="启用",$B$1=D81),B81,"")</f>
        <v/>
      </c>
      <c r="H81" s="5" t="str">
        <f t="array" ref="H81">INDEX(F:F,SMALL(IF($F$1:$F$500&lt;&gt;"",ROW($1:$500),1000),ROW(F81)))&amp;""</f>
        <v/>
      </c>
      <c r="I81" s="5" t="str">
        <f t="array" ref="I81">INDEX(G:G,SMALL(IF($F$1:$F$500&lt;&gt;"",ROW($1:$500),1000),ROW(G81)))&amp;""</f>
        <v/>
      </c>
      <c r="K81" s="7" t="s">
        <v>4151</v>
      </c>
      <c r="L81" s="7" t="s">
        <v>3391</v>
      </c>
      <c r="M81" s="7" t="s">
        <v>210</v>
      </c>
      <c r="N81" s="8">
        <v>2</v>
      </c>
      <c r="P81" s="7" t="str">
        <f t="shared" si="9"/>
        <v/>
      </c>
      <c r="Q81" s="7" t="str">
        <f>IF(AND(VLOOKUP(M81,法术查询!$C$8:$E$15,3,FALSE)="启用",$B$1=N81),L81,"")</f>
        <v/>
      </c>
      <c r="R81" s="5" t="str">
        <f t="array" ref="R81">INDEX(P:P,SMALL(IF(P$1:P$500&lt;&gt;"",ROW($1:$500),1000),ROW(P81)))&amp;""</f>
        <v/>
      </c>
      <c r="S81" s="5" t="str">
        <f t="array" ref="S81">INDEX(Q:Q,SMALL(IF(Q$1:Q$500&lt;&gt;"",ROW($1:$500),1000),ROW(Q81)))&amp;""</f>
        <v/>
      </c>
      <c r="U81" s="7" t="s">
        <v>4755</v>
      </c>
      <c r="V81" s="7" t="s">
        <v>3392</v>
      </c>
      <c r="W81" s="7" t="s">
        <v>3701</v>
      </c>
      <c r="X81" s="8">
        <v>5</v>
      </c>
      <c r="Z81" s="7" t="str">
        <f t="shared" si="10"/>
        <v/>
      </c>
      <c r="AA81" s="7" t="str">
        <f>IF(AND(VLOOKUP(W81,法术查询!$C$8:$E$15,3,FALSE)="启用",$B$1=X81),V81,"")</f>
        <v/>
      </c>
      <c r="AB81" s="5" t="str">
        <f t="array" ref="AB81">INDEX(Z:Z,SMALL(IF(Z$1:Z$500&lt;&gt;"",ROW($1:$500),1000),ROW(Z81)))&amp;""</f>
        <v/>
      </c>
      <c r="AC81" s="5" t="str">
        <f t="array" ref="AC81">INDEX(AA:AA,SMALL(IF(AA$1:AA$500&lt;&gt;"",ROW($1:$500),1000),ROW(AA81)))&amp;""</f>
        <v/>
      </c>
      <c r="AE81" s="7" t="s">
        <v>4770</v>
      </c>
      <c r="AF81" s="7" t="s">
        <v>3390</v>
      </c>
      <c r="AG81" s="7" t="s">
        <v>3701</v>
      </c>
      <c r="AH81" s="8">
        <v>5</v>
      </c>
      <c r="AJ81" s="7" t="str">
        <f t="shared" si="11"/>
        <v/>
      </c>
      <c r="AK81" s="7" t="str">
        <f>IF(AND(VLOOKUP(AG81,法术查询!$C$8:$E$15,3,FALSE)="启用",$B$1=AH81),AF81,"")</f>
        <v/>
      </c>
      <c r="AL81" s="5" t="str">
        <f t="array" ref="AL81">INDEX(AJ:AJ,SMALL(IF(AJ$1:AJ$500&lt;&gt;"",ROW($1:$500),1000),ROW(AJ81)))&amp;""</f>
        <v/>
      </c>
      <c r="AM81" s="5" t="str">
        <f t="array" ref="AM81">INDEX(AK:AK,SMALL(IF(AK$1:AK$500&lt;&gt;"",ROW($1:$500),1000),ROW(AK81)))&amp;""</f>
        <v/>
      </c>
      <c r="AV81" s="5" t="str">
        <f t="array" ref="AV81">INDEX(AT:AT,SMALL(IF(AT$1:AT$500&lt;&gt;"",ROW($1:$500),1000),ROW(AT81)))&amp;""</f>
        <v/>
      </c>
      <c r="AW81" s="5" t="str">
        <f t="array" ref="AW81">INDEX(AU:AU,SMALL(IF(AU$1:AU$500&lt;&gt;"",ROW($1:$500),1000),ROW(AU81)))&amp;""</f>
        <v/>
      </c>
      <c r="BF81" s="5" t="str">
        <f t="array" ref="BF81">INDEX(BD:BD,SMALL(IF(BD$1:BD$500&lt;&gt;"",ROW($1:$500),1000),ROW(BD81)))&amp;""</f>
        <v/>
      </c>
      <c r="BG81" s="5" t="str">
        <f t="array" ref="BG81">INDEX(BE:BE,SMALL(IF(BE$1:BE$500&lt;&gt;"",ROW($1:$500),1000),ROW(BE81)))&amp;""</f>
        <v/>
      </c>
      <c r="BI81" s="7" t="s">
        <v>4506</v>
      </c>
      <c r="BJ81" s="7" t="s">
        <v>3259</v>
      </c>
      <c r="BK81" s="7" t="s">
        <v>210</v>
      </c>
      <c r="BL81" s="8">
        <v>3</v>
      </c>
      <c r="BN81" s="7" t="str">
        <f t="shared" si="12"/>
        <v/>
      </c>
      <c r="BO81" s="7" t="str">
        <f>IF(AND(VLOOKUP(BK81,法术查询!$C$8:$E$15,3,FALSE)="启用",$B$1=BL81),BJ81,"")</f>
        <v/>
      </c>
      <c r="BP81" s="5" t="str">
        <f t="array" ref="BP81">INDEX(BN:BN,SMALL(IF(BN$1:BN$500&lt;&gt;"",ROW($1:$500),1000),ROW(BN81)))&amp;""</f>
        <v/>
      </c>
      <c r="BQ81" s="5" t="str">
        <f t="array" ref="BQ81">INDEX(BO:BO,SMALL(IF(BO$1:BO$500&lt;&gt;"",ROW($1:$500),1000),ROW(BO81)))&amp;""</f>
        <v/>
      </c>
      <c r="BS81" s="7" t="s">
        <v>4496</v>
      </c>
      <c r="BT81" s="7" t="s">
        <v>3393</v>
      </c>
      <c r="BU81" s="7" t="s">
        <v>210</v>
      </c>
      <c r="BV81" s="8">
        <v>3</v>
      </c>
      <c r="BX81" s="7" t="str">
        <f t="shared" si="13"/>
        <v/>
      </c>
      <c r="BY81" s="7" t="str">
        <f>IF(AND(VLOOKUP(BU81,法术查询!$C$8:$E$15,3,FALSE)="启用",$B$1=BV81),BT81,"")</f>
        <v/>
      </c>
      <c r="BZ81" s="5" t="str">
        <f t="array" ref="BZ81">INDEX(BX:BX,SMALL(IF(BX$1:BX$500&lt;&gt;"",ROW($1:$500),1000),ROW(BX81)))&amp;""</f>
        <v/>
      </c>
      <c r="CA81" s="5" t="str">
        <f t="array" ref="CA81">INDEX(BY:BY,SMALL(IF(BY$1:BY$500&lt;&gt;"",ROW($1:$500),1000),ROW(BY81)))&amp;""</f>
        <v/>
      </c>
    </row>
    <row r="82" spans="1:79" x14ac:dyDescent="0.25">
      <c r="A82" s="7" t="s">
        <v>4090</v>
      </c>
      <c r="B82" s="7" t="s">
        <v>3257</v>
      </c>
      <c r="C82" s="7" t="s">
        <v>3701</v>
      </c>
      <c r="D82" s="8">
        <v>2</v>
      </c>
      <c r="F82" s="7" t="str">
        <f t="shared" si="8"/>
        <v/>
      </c>
      <c r="G82" s="7" t="str">
        <f>IF(AND(VLOOKUP(C82,法术查询!$C$8:$E$15,3,FALSE)="启用",$B$1=D82),B82,"")</f>
        <v/>
      </c>
      <c r="H82" s="5" t="str">
        <f t="array" ref="H82">INDEX(F:F,SMALL(IF($F$1:$F$500&lt;&gt;"",ROW($1:$500),1000),ROW(F82)))&amp;""</f>
        <v/>
      </c>
      <c r="I82" s="5" t="str">
        <f t="array" ref="I82">INDEX(G:G,SMALL(IF($F$1:$F$500&lt;&gt;"",ROW($1:$500),1000),ROW(G82)))&amp;""</f>
        <v/>
      </c>
      <c r="K82" s="7" t="s">
        <v>4155</v>
      </c>
      <c r="L82" s="7" t="s">
        <v>3394</v>
      </c>
      <c r="M82" s="7" t="s">
        <v>210</v>
      </c>
      <c r="N82" s="8">
        <v>2</v>
      </c>
      <c r="P82" s="7" t="str">
        <f t="shared" si="9"/>
        <v/>
      </c>
      <c r="Q82" s="7" t="str">
        <f>IF(AND(VLOOKUP(M82,法术查询!$C$8:$E$15,3,FALSE)="启用",$B$1=N82),L82,"")</f>
        <v/>
      </c>
      <c r="R82" s="5" t="str">
        <f t="array" ref="R82">INDEX(P:P,SMALL(IF(P$1:P$500&lt;&gt;"",ROW($1:$500),1000),ROW(P82)))&amp;""</f>
        <v/>
      </c>
      <c r="S82" s="5" t="str">
        <f t="array" ref="S82">INDEX(Q:Q,SMALL(IF(Q$1:Q$500&lt;&gt;"",ROW($1:$500),1000),ROW(Q82)))&amp;""</f>
        <v/>
      </c>
      <c r="U82" s="7" t="s">
        <v>4762</v>
      </c>
      <c r="V82" s="7" t="s">
        <v>3395</v>
      </c>
      <c r="W82" s="7" t="s">
        <v>3701</v>
      </c>
      <c r="X82" s="8">
        <v>5</v>
      </c>
      <c r="Z82" s="7" t="str">
        <f t="shared" si="10"/>
        <v/>
      </c>
      <c r="AA82" s="7" t="str">
        <f>IF(AND(VLOOKUP(W82,法术查询!$C$8:$E$15,3,FALSE)="启用",$B$1=X82),V82,"")</f>
        <v/>
      </c>
      <c r="AB82" s="5" t="str">
        <f t="array" ref="AB82">INDEX(Z:Z,SMALL(IF(Z$1:Z$500&lt;&gt;"",ROW($1:$500),1000),ROW(Z82)))&amp;""</f>
        <v/>
      </c>
      <c r="AC82" s="5" t="str">
        <f t="array" ref="AC82">INDEX(AA:AA,SMALL(IF(AA$1:AA$500&lt;&gt;"",ROW($1:$500),1000),ROW(AA82)))&amp;""</f>
        <v/>
      </c>
      <c r="AE82" s="7" t="s">
        <v>4876</v>
      </c>
      <c r="AF82" s="7" t="s">
        <v>3311</v>
      </c>
      <c r="AG82" s="7" t="s">
        <v>210</v>
      </c>
      <c r="AH82" s="8">
        <v>5</v>
      </c>
      <c r="AJ82" s="7" t="str">
        <f t="shared" si="11"/>
        <v/>
      </c>
      <c r="AK82" s="7" t="str">
        <f>IF(AND(VLOOKUP(AG82,法术查询!$C$8:$E$15,3,FALSE)="启用",$B$1=AH82),AF82,"")</f>
        <v/>
      </c>
      <c r="AL82" s="5" t="str">
        <f t="array" ref="AL82">INDEX(AJ:AJ,SMALL(IF(AJ$1:AJ$500&lt;&gt;"",ROW($1:$500),1000),ROW(AJ82)))&amp;""</f>
        <v/>
      </c>
      <c r="AM82" s="5" t="str">
        <f t="array" ref="AM82">INDEX(AK:AK,SMALL(IF(AK$1:AK$500&lt;&gt;"",ROW($1:$500),1000),ROW(AK82)))&amp;""</f>
        <v/>
      </c>
      <c r="AV82" s="5" t="str">
        <f t="array" ref="AV82">INDEX(AT:AT,SMALL(IF(AT$1:AT$500&lt;&gt;"",ROW($1:$500),1000),ROW(AT82)))&amp;""</f>
        <v/>
      </c>
      <c r="AW82" s="5" t="str">
        <f t="array" ref="AW82">INDEX(AU:AU,SMALL(IF(AU$1:AU$500&lt;&gt;"",ROW($1:$500),1000),ROW(AU82)))&amp;""</f>
        <v/>
      </c>
      <c r="BF82" s="5" t="str">
        <f t="array" ref="BF82">INDEX(BD:BD,SMALL(IF(BD$1:BD$500&lt;&gt;"",ROW($1:$500),1000),ROW(BD82)))&amp;""</f>
        <v/>
      </c>
      <c r="BG82" s="5" t="str">
        <f t="array" ref="BG82">INDEX(BE:BE,SMALL(IF(BE$1:BE$500&lt;&gt;"",ROW($1:$500),1000),ROW(BE82)))&amp;""</f>
        <v/>
      </c>
      <c r="BI82" s="7" t="s">
        <v>4535</v>
      </c>
      <c r="BJ82" s="7" t="s">
        <v>3264</v>
      </c>
      <c r="BK82" s="7" t="s">
        <v>210</v>
      </c>
      <c r="BL82" s="8">
        <v>3</v>
      </c>
      <c r="BN82" s="7" t="str">
        <f t="shared" si="12"/>
        <v/>
      </c>
      <c r="BO82" s="7" t="str">
        <f>IF(AND(VLOOKUP(BK82,法术查询!$C$8:$E$15,3,FALSE)="启用",$B$1=BL82),BJ82,"")</f>
        <v/>
      </c>
      <c r="BP82" s="5" t="str">
        <f t="array" ref="BP82">INDEX(BN:BN,SMALL(IF(BN$1:BN$500&lt;&gt;"",ROW($1:$500),1000),ROW(BN82)))&amp;""</f>
        <v/>
      </c>
      <c r="BQ82" s="5" t="str">
        <f t="array" ref="BQ82">INDEX(BO:BO,SMALL(IF(BO$1:BO$500&lt;&gt;"",ROW($1:$500),1000),ROW(BO82)))&amp;""</f>
        <v/>
      </c>
      <c r="BS82" s="7" t="s">
        <v>4503</v>
      </c>
      <c r="BT82" s="7" t="s">
        <v>3254</v>
      </c>
      <c r="BU82" s="7" t="s">
        <v>210</v>
      </c>
      <c r="BV82" s="8">
        <v>3</v>
      </c>
      <c r="BX82" s="7" t="str">
        <f t="shared" si="13"/>
        <v/>
      </c>
      <c r="BY82" s="7" t="str">
        <f>IF(AND(VLOOKUP(BU82,法术查询!$C$8:$E$15,3,FALSE)="启用",$B$1=BV82),BT82,"")</f>
        <v/>
      </c>
      <c r="BZ82" s="5" t="str">
        <f t="array" ref="BZ82">INDEX(BX:BX,SMALL(IF(BX$1:BX$500&lt;&gt;"",ROW($1:$500),1000),ROW(BX82)))&amp;""</f>
        <v/>
      </c>
      <c r="CA82" s="5" t="str">
        <f t="array" ref="CA82">INDEX(BY:BY,SMALL(IF(BY$1:BY$500&lt;&gt;"",ROW($1:$500),1000),ROW(BY82)))&amp;""</f>
        <v/>
      </c>
    </row>
    <row r="83" spans="1:79" x14ac:dyDescent="0.25">
      <c r="A83" s="7" t="s">
        <v>4093</v>
      </c>
      <c r="B83" s="7" t="s">
        <v>3355</v>
      </c>
      <c r="C83" s="7" t="s">
        <v>3701</v>
      </c>
      <c r="D83" s="8">
        <v>2</v>
      </c>
      <c r="F83" s="7" t="str">
        <f t="shared" si="8"/>
        <v/>
      </c>
      <c r="G83" s="7" t="str">
        <f>IF(AND(VLOOKUP(C83,法术查询!$C$8:$E$15,3,FALSE)="启用",$B$1=D83),B83,"")</f>
        <v/>
      </c>
      <c r="H83" s="5" t="str">
        <f t="array" ref="H83">INDEX(F:F,SMALL(IF($F$1:$F$500&lt;&gt;"",ROW($1:$500),1000),ROW(F83)))&amp;""</f>
        <v/>
      </c>
      <c r="I83" s="5" t="str">
        <f t="array" ref="I83">INDEX(G:G,SMALL(IF($F$1:$F$500&lt;&gt;"",ROW($1:$500),1000),ROW(G83)))&amp;""</f>
        <v/>
      </c>
      <c r="K83" s="7" t="s">
        <v>4159</v>
      </c>
      <c r="L83" s="7" t="s">
        <v>3397</v>
      </c>
      <c r="M83" s="7" t="s">
        <v>210</v>
      </c>
      <c r="N83" s="8">
        <v>2</v>
      </c>
      <c r="P83" s="7" t="str">
        <f t="shared" si="9"/>
        <v/>
      </c>
      <c r="Q83" s="7" t="str">
        <f>IF(AND(VLOOKUP(M83,法术查询!$C$8:$E$15,3,FALSE)="启用",$B$1=N83),L83,"")</f>
        <v/>
      </c>
      <c r="R83" s="5" t="str">
        <f t="array" ref="R83">INDEX(P:P,SMALL(IF(P$1:P$500&lt;&gt;"",ROW($1:$500),1000),ROW(P83)))&amp;""</f>
        <v/>
      </c>
      <c r="S83" s="5" t="str">
        <f t="array" ref="S83">INDEX(Q:Q,SMALL(IF(Q$1:Q$500&lt;&gt;"",ROW($1:$500),1000),ROW(Q83)))&amp;""</f>
        <v/>
      </c>
      <c r="U83" s="7" t="s">
        <v>4818</v>
      </c>
      <c r="V83" s="7" t="s">
        <v>3398</v>
      </c>
      <c r="W83" s="7" t="s">
        <v>210</v>
      </c>
      <c r="X83" s="8">
        <v>5</v>
      </c>
      <c r="Z83" s="7" t="str">
        <f t="shared" si="10"/>
        <v/>
      </c>
      <c r="AA83" s="7" t="str">
        <f>IF(AND(VLOOKUP(W83,法术查询!$C$8:$E$15,3,FALSE)="启用",$B$1=X83),V83,"")</f>
        <v/>
      </c>
      <c r="AB83" s="5" t="str">
        <f t="array" ref="AB83">INDEX(Z:Z,SMALL(IF(Z$1:Z$500&lt;&gt;"",ROW($1:$500),1000),ROW(Z83)))&amp;""</f>
        <v/>
      </c>
      <c r="AC83" s="5" t="str">
        <f t="array" ref="AC83">INDEX(AA:AA,SMALL(IF(AA$1:AA$500&lt;&gt;"",ROW($1:$500),1000),ROW(AA83)))&amp;""</f>
        <v/>
      </c>
      <c r="AE83" s="7" t="s">
        <v>4880</v>
      </c>
      <c r="AF83" s="7" t="s">
        <v>3396</v>
      </c>
      <c r="AG83" s="7" t="s">
        <v>210</v>
      </c>
      <c r="AH83" s="8">
        <v>5</v>
      </c>
      <c r="AJ83" s="7" t="str">
        <f t="shared" si="11"/>
        <v/>
      </c>
      <c r="AK83" s="7" t="str">
        <f>IF(AND(VLOOKUP(AG83,法术查询!$C$8:$E$15,3,FALSE)="启用",$B$1=AH83),AF83,"")</f>
        <v/>
      </c>
      <c r="AL83" s="5" t="str">
        <f t="array" ref="AL83">INDEX(AJ:AJ,SMALL(IF(AJ$1:AJ$500&lt;&gt;"",ROW($1:$500),1000),ROW(AJ83)))&amp;""</f>
        <v/>
      </c>
      <c r="AM83" s="5" t="str">
        <f t="array" ref="AM83">INDEX(AK:AK,SMALL(IF(AK$1:AK$500&lt;&gt;"",ROW($1:$500),1000),ROW(AK83)))&amp;""</f>
        <v/>
      </c>
      <c r="AV83" s="5" t="str">
        <f t="array" ref="AV83">INDEX(AT:AT,SMALL(IF(AT$1:AT$500&lt;&gt;"",ROW($1:$500),1000),ROW(AT83)))&amp;""</f>
        <v/>
      </c>
      <c r="AW83" s="5" t="str">
        <f t="array" ref="AW83">INDEX(AU:AU,SMALL(IF(AU$1:AU$500&lt;&gt;"",ROW($1:$500),1000),ROW(AU83)))&amp;""</f>
        <v/>
      </c>
      <c r="BF83" s="5" t="str">
        <f t="array" ref="BF83">INDEX(BD:BD,SMALL(IF(BD$1:BD$500&lt;&gt;"",ROW($1:$500),1000),ROW(BD83)))&amp;""</f>
        <v/>
      </c>
      <c r="BG83" s="5" t="str">
        <f t="array" ref="BG83">INDEX(BE:BE,SMALL(IF(BE$1:BE$500&lt;&gt;"",ROW($1:$500),1000),ROW(BE83)))&amp;""</f>
        <v/>
      </c>
      <c r="BI83" s="7" t="s">
        <v>4538</v>
      </c>
      <c r="BJ83" s="7" t="s">
        <v>3269</v>
      </c>
      <c r="BK83" s="7" t="s">
        <v>210</v>
      </c>
      <c r="BL83" s="8">
        <v>3</v>
      </c>
      <c r="BN83" s="7" t="str">
        <f t="shared" si="12"/>
        <v/>
      </c>
      <c r="BO83" s="7" t="str">
        <f>IF(AND(VLOOKUP(BK83,法术查询!$C$8:$E$15,3,FALSE)="启用",$B$1=BL83),BJ83,"")</f>
        <v/>
      </c>
      <c r="BP83" s="5" t="str">
        <f t="array" ref="BP83">INDEX(BN:BN,SMALL(IF(BN$1:BN$500&lt;&gt;"",ROW($1:$500),1000),ROW(BN83)))&amp;""</f>
        <v/>
      </c>
      <c r="BQ83" s="5" t="str">
        <f t="array" ref="BQ83">INDEX(BO:BO,SMALL(IF(BO$1:BO$500&lt;&gt;"",ROW($1:$500),1000),ROW(BO83)))&amp;""</f>
        <v/>
      </c>
      <c r="BS83" s="7" t="s">
        <v>4506</v>
      </c>
      <c r="BT83" s="7" t="s">
        <v>3259</v>
      </c>
      <c r="BU83" s="7" t="s">
        <v>210</v>
      </c>
      <c r="BV83" s="8">
        <v>3</v>
      </c>
      <c r="BX83" s="7" t="str">
        <f t="shared" si="13"/>
        <v/>
      </c>
      <c r="BY83" s="7" t="str">
        <f>IF(AND(VLOOKUP(BU83,法术查询!$C$8:$E$15,3,FALSE)="启用",$B$1=BV83),BT83,"")</f>
        <v/>
      </c>
      <c r="BZ83" s="5" t="str">
        <f t="array" ref="BZ83">INDEX(BX:BX,SMALL(IF(BX$1:BX$500&lt;&gt;"",ROW($1:$500),1000),ROW(BX83)))&amp;""</f>
        <v/>
      </c>
      <c r="CA83" s="5" t="str">
        <f t="array" ref="CA83">INDEX(BY:BY,SMALL(IF(BY$1:BY$500&lt;&gt;"",ROW($1:$500),1000),ROW(BY83)))&amp;""</f>
        <v/>
      </c>
    </row>
    <row r="84" spans="1:79" x14ac:dyDescent="0.25">
      <c r="A84" s="7" t="s">
        <v>4098</v>
      </c>
      <c r="B84" s="7" t="s">
        <v>3359</v>
      </c>
      <c r="C84" s="7" t="s">
        <v>372</v>
      </c>
      <c r="D84" s="8">
        <v>2</v>
      </c>
      <c r="F84" s="7" t="str">
        <f t="shared" si="8"/>
        <v/>
      </c>
      <c r="G84" s="7" t="str">
        <f>IF(AND(VLOOKUP(C84,法术查询!$C$8:$E$15,3,FALSE)="启用",$B$1=D84),B84,"")</f>
        <v/>
      </c>
      <c r="H84" s="5" t="str">
        <f t="array" ref="H84">INDEX(F:F,SMALL(IF($F$1:$F$500&lt;&gt;"",ROW($1:$500),1000),ROW(F84)))&amp;""</f>
        <v/>
      </c>
      <c r="I84" s="5" t="str">
        <f t="array" ref="I84">INDEX(G:G,SMALL(IF($F$1:$F$500&lt;&gt;"",ROW($1:$500),1000),ROW(G84)))&amp;""</f>
        <v/>
      </c>
      <c r="K84" s="7" t="s">
        <v>4107</v>
      </c>
      <c r="L84" s="7" t="s">
        <v>3253</v>
      </c>
      <c r="M84" s="7" t="s">
        <v>372</v>
      </c>
      <c r="N84" s="8">
        <v>2</v>
      </c>
      <c r="P84" s="7" t="str">
        <f t="shared" si="9"/>
        <v/>
      </c>
      <c r="Q84" s="7" t="str">
        <f>IF(AND(VLOOKUP(M84,法术查询!$C$8:$E$15,3,FALSE)="启用",$B$1=N84),L84,"")</f>
        <v/>
      </c>
      <c r="R84" s="5" t="str">
        <f t="array" ref="R84">INDEX(P:P,SMALL(IF(P$1:P$500&lt;&gt;"",ROW($1:$500),1000),ROW(P84)))&amp;""</f>
        <v/>
      </c>
      <c r="S84" s="5" t="str">
        <f t="array" ref="S84">INDEX(Q:Q,SMALL(IF(Q$1:Q$500&lt;&gt;"",ROW($1:$500),1000),ROW(Q84)))&amp;""</f>
        <v/>
      </c>
      <c r="U84" s="7" t="s">
        <v>4822</v>
      </c>
      <c r="V84" s="7" t="s">
        <v>3400</v>
      </c>
      <c r="W84" s="7" t="s">
        <v>210</v>
      </c>
      <c r="X84" s="8">
        <v>5</v>
      </c>
      <c r="Z84" s="7" t="str">
        <f t="shared" si="10"/>
        <v/>
      </c>
      <c r="AA84" s="7" t="str">
        <f>IF(AND(VLOOKUP(W84,法术查询!$C$8:$E$15,3,FALSE)="启用",$B$1=X84),V84,"")</f>
        <v/>
      </c>
      <c r="AB84" s="5" t="str">
        <f t="array" ref="AB84">INDEX(Z:Z,SMALL(IF(Z$1:Z$500&lt;&gt;"",ROW($1:$500),1000),ROW(Z84)))&amp;""</f>
        <v/>
      </c>
      <c r="AC84" s="5" t="str">
        <f t="array" ref="AC84">INDEX(AA:AA,SMALL(IF(AA$1:AA$500&lt;&gt;"",ROW($1:$500),1000),ROW(AA84)))&amp;""</f>
        <v/>
      </c>
      <c r="AE84" s="7" t="s">
        <v>4885</v>
      </c>
      <c r="AF84" s="7" t="s">
        <v>3399</v>
      </c>
      <c r="AG84" s="7" t="s">
        <v>210</v>
      </c>
      <c r="AH84" s="8">
        <v>5</v>
      </c>
      <c r="AJ84" s="7" t="str">
        <f t="shared" si="11"/>
        <v/>
      </c>
      <c r="AK84" s="7" t="str">
        <f>IF(AND(VLOOKUP(AG84,法术查询!$C$8:$E$15,3,FALSE)="启用",$B$1=AH84),AF84,"")</f>
        <v/>
      </c>
      <c r="AL84" s="5" t="str">
        <f t="array" ref="AL84">INDEX(AJ:AJ,SMALL(IF(AJ$1:AJ$500&lt;&gt;"",ROW($1:$500),1000),ROW(AJ84)))&amp;""</f>
        <v/>
      </c>
      <c r="AM84" s="5" t="str">
        <f t="array" ref="AM84">INDEX(AK:AK,SMALL(IF(AK$1:AK$500&lt;&gt;"",ROW($1:$500),1000),ROW(AK84)))&amp;""</f>
        <v/>
      </c>
      <c r="AV84" s="5" t="str">
        <f t="array" ref="AV84">INDEX(AT:AT,SMALL(IF(AT$1:AT$500&lt;&gt;"",ROW($1:$500),1000),ROW(AT84)))&amp;""</f>
        <v/>
      </c>
      <c r="AW84" s="5" t="str">
        <f t="array" ref="AW84">INDEX(AU:AU,SMALL(IF(AU$1:AU$500&lt;&gt;"",ROW($1:$500),1000),ROW(AU84)))&amp;""</f>
        <v/>
      </c>
      <c r="BF84" s="5" t="str">
        <f t="array" ref="BF84">INDEX(BD:BD,SMALL(IF(BD$1:BD$500&lt;&gt;"",ROW($1:$500),1000),ROW(BD84)))&amp;""</f>
        <v/>
      </c>
      <c r="BG84" s="5" t="str">
        <f t="array" ref="BG84">INDEX(BE:BE,SMALL(IF(BE$1:BE$500&lt;&gt;"",ROW($1:$500),1000),ROW(BE84)))&amp;""</f>
        <v/>
      </c>
      <c r="BI84" s="7" t="s">
        <v>4544</v>
      </c>
      <c r="BJ84" s="7" t="s">
        <v>3239</v>
      </c>
      <c r="BK84" s="7" t="s">
        <v>210</v>
      </c>
      <c r="BL84" s="8">
        <v>3</v>
      </c>
      <c r="BN84" s="7" t="str">
        <f t="shared" si="12"/>
        <v/>
      </c>
      <c r="BO84" s="7" t="str">
        <f>IF(AND(VLOOKUP(BK84,法术查询!$C$8:$E$15,3,FALSE)="启用",$B$1=BL84),BJ84,"")</f>
        <v/>
      </c>
      <c r="BP84" s="5" t="str">
        <f t="array" ref="BP84">INDEX(BN:BN,SMALL(IF(BN$1:BN$500&lt;&gt;"",ROW($1:$500),1000),ROW(BN84)))&amp;""</f>
        <v/>
      </c>
      <c r="BQ84" s="5" t="str">
        <f t="array" ref="BQ84">INDEX(BO:BO,SMALL(IF(BO$1:BO$500&lt;&gt;"",ROW($1:$500),1000),ROW(BO84)))&amp;""</f>
        <v/>
      </c>
      <c r="BS84" s="7" t="s">
        <v>4599</v>
      </c>
      <c r="BT84" s="7" t="s">
        <v>3360</v>
      </c>
      <c r="BU84" s="7" t="s">
        <v>3701</v>
      </c>
      <c r="BV84" s="8">
        <v>4</v>
      </c>
      <c r="BX84" s="7" t="str">
        <f t="shared" si="13"/>
        <v/>
      </c>
      <c r="BY84" s="7" t="str">
        <f>IF(AND(VLOOKUP(BU84,法术查询!$C$8:$E$15,3,FALSE)="启用",$B$1=BV84),BT84,"")</f>
        <v/>
      </c>
      <c r="BZ84" s="5" t="str">
        <f t="array" ref="BZ84">INDEX(BX:BX,SMALL(IF(BX$1:BX$500&lt;&gt;"",ROW($1:$500),1000),ROW(BX84)))&amp;""</f>
        <v/>
      </c>
      <c r="CA84" s="5" t="str">
        <f t="array" ref="CA84">INDEX(BY:BY,SMALL(IF(BY$1:BY$500&lt;&gt;"",ROW($1:$500),1000),ROW(BY84)))&amp;""</f>
        <v/>
      </c>
    </row>
    <row r="85" spans="1:79" x14ac:dyDescent="0.25">
      <c r="A85" s="7" t="s">
        <v>4098</v>
      </c>
      <c r="B85" s="7" t="s">
        <v>3363</v>
      </c>
      <c r="C85" s="7" t="s">
        <v>3701</v>
      </c>
      <c r="D85" s="8">
        <v>2</v>
      </c>
      <c r="F85" s="7" t="str">
        <f t="shared" si="8"/>
        <v/>
      </c>
      <c r="G85" s="7" t="str">
        <f>IF(AND(VLOOKUP(C85,法术查询!$C$8:$E$15,3,FALSE)="启用",$B$1=D85),B85,"")</f>
        <v/>
      </c>
      <c r="H85" s="5" t="str">
        <f t="array" ref="H85">INDEX(F:F,SMALL(IF($F$1:$F$500&lt;&gt;"",ROW($1:$500),1000),ROW(F85)))&amp;""</f>
        <v/>
      </c>
      <c r="I85" s="5" t="str">
        <f t="array" ref="I85">INDEX(G:G,SMALL(IF($F$1:$F$500&lt;&gt;"",ROW($1:$500),1000),ROW(G85)))&amp;""</f>
        <v/>
      </c>
      <c r="K85" s="7" t="s">
        <v>4107</v>
      </c>
      <c r="L85" s="7" t="s">
        <v>3258</v>
      </c>
      <c r="M85" s="7" t="s">
        <v>3701</v>
      </c>
      <c r="N85" s="8">
        <v>2</v>
      </c>
      <c r="P85" s="7" t="str">
        <f t="shared" si="9"/>
        <v/>
      </c>
      <c r="Q85" s="7" t="str">
        <f>IF(AND(VLOOKUP(M85,法术查询!$C$8:$E$15,3,FALSE)="启用",$B$1=N85),L85,"")</f>
        <v/>
      </c>
      <c r="R85" s="5" t="str">
        <f t="array" ref="R85">INDEX(P:P,SMALL(IF(P$1:P$500&lt;&gt;"",ROW($1:$500),1000),ROW(P85)))&amp;""</f>
        <v/>
      </c>
      <c r="S85" s="5" t="str">
        <f t="array" ref="S85">INDEX(Q:Q,SMALL(IF(Q$1:Q$500&lt;&gt;"",ROW($1:$500),1000),ROW(Q85)))&amp;""</f>
        <v/>
      </c>
      <c r="U85" s="7" t="s">
        <v>4843</v>
      </c>
      <c r="V85" s="7" t="s">
        <v>3375</v>
      </c>
      <c r="W85" s="7" t="s">
        <v>210</v>
      </c>
      <c r="X85" s="8">
        <v>5</v>
      </c>
      <c r="Z85" s="7" t="str">
        <f t="shared" si="10"/>
        <v/>
      </c>
      <c r="AA85" s="7" t="str">
        <f>IF(AND(VLOOKUP(W85,法术查询!$C$8:$E$15,3,FALSE)="启用",$B$1=X85),V85,"")</f>
        <v/>
      </c>
      <c r="AB85" s="5" t="str">
        <f t="array" ref="AB85">INDEX(Z:Z,SMALL(IF(Z$1:Z$500&lt;&gt;"",ROW($1:$500),1000),ROW(Z85)))&amp;""</f>
        <v/>
      </c>
      <c r="AC85" s="5" t="str">
        <f t="array" ref="AC85">INDEX(AA:AA,SMALL(IF(AA$1:AA$500&lt;&gt;"",ROW($1:$500),1000),ROW(AA85)))&amp;""</f>
        <v/>
      </c>
      <c r="AE85" s="7" t="s">
        <v>4887</v>
      </c>
      <c r="AF85" s="7" t="s">
        <v>3401</v>
      </c>
      <c r="AG85" s="7" t="s">
        <v>210</v>
      </c>
      <c r="AH85" s="8">
        <v>5</v>
      </c>
      <c r="AJ85" s="7" t="str">
        <f t="shared" si="11"/>
        <v/>
      </c>
      <c r="AK85" s="7" t="str">
        <f>IF(AND(VLOOKUP(AG85,法术查询!$C$8:$E$15,3,FALSE)="启用",$B$1=AH85),AF85,"")</f>
        <v/>
      </c>
      <c r="AL85" s="5" t="str">
        <f t="array" ref="AL85">INDEX(AJ:AJ,SMALL(IF(AJ$1:AJ$500&lt;&gt;"",ROW($1:$500),1000),ROW(AJ85)))&amp;""</f>
        <v/>
      </c>
      <c r="AM85" s="5" t="str">
        <f t="array" ref="AM85">INDEX(AK:AK,SMALL(IF(AK$1:AK$500&lt;&gt;"",ROW($1:$500),1000),ROW(AK85)))&amp;""</f>
        <v/>
      </c>
      <c r="AV85" s="5" t="str">
        <f t="array" ref="AV85">INDEX(AT:AT,SMALL(IF(AT$1:AT$500&lt;&gt;"",ROW($1:$500),1000),ROW(AT85)))&amp;""</f>
        <v/>
      </c>
      <c r="AW85" s="5" t="str">
        <f t="array" ref="AW85">INDEX(AU:AU,SMALL(IF(AU$1:AU$500&lt;&gt;"",ROW($1:$500),1000),ROW(AU85)))&amp;""</f>
        <v/>
      </c>
      <c r="BF85" s="5" t="str">
        <f t="array" ref="BF85">INDEX(BD:BD,SMALL(IF(BD$1:BD$500&lt;&gt;"",ROW($1:$500),1000),ROW(BD85)))&amp;""</f>
        <v/>
      </c>
      <c r="BG85" s="5" t="str">
        <f t="array" ref="BG85">INDEX(BE:BE,SMALL(IF(BE$1:BE$500&lt;&gt;"",ROW($1:$500),1000),ROW(BE85)))&amp;""</f>
        <v/>
      </c>
      <c r="BI85" s="7" t="s">
        <v>4547</v>
      </c>
      <c r="BJ85" s="7" t="s">
        <v>3341</v>
      </c>
      <c r="BK85" s="7" t="s">
        <v>210</v>
      </c>
      <c r="BL85" s="8">
        <v>3</v>
      </c>
      <c r="BN85" s="7" t="str">
        <f t="shared" si="12"/>
        <v/>
      </c>
      <c r="BO85" s="7" t="str">
        <f>IF(AND(VLOOKUP(BK85,法术查询!$C$8:$E$15,3,FALSE)="启用",$B$1=BL85),BJ85,"")</f>
        <v/>
      </c>
      <c r="BP85" s="5" t="str">
        <f t="array" ref="BP85">INDEX(BN:BN,SMALL(IF(BN$1:BN$500&lt;&gt;"",ROW($1:$500),1000),ROW(BN85)))&amp;""</f>
        <v/>
      </c>
      <c r="BQ85" s="5" t="str">
        <f t="array" ref="BQ85">INDEX(BO:BO,SMALL(IF(BO$1:BO$500&lt;&gt;"",ROW($1:$500),1000),ROW(BO85)))&amp;""</f>
        <v/>
      </c>
      <c r="BS85" s="7" t="s">
        <v>4616</v>
      </c>
      <c r="BT85" s="7" t="s">
        <v>3364</v>
      </c>
      <c r="BU85" s="7" t="s">
        <v>210</v>
      </c>
      <c r="BV85" s="8">
        <v>4</v>
      </c>
      <c r="BX85" s="7" t="str">
        <f t="shared" si="13"/>
        <v/>
      </c>
      <c r="BY85" s="7" t="str">
        <f>IF(AND(VLOOKUP(BU85,法术查询!$C$8:$E$15,3,FALSE)="启用",$B$1=BV85),BT85,"")</f>
        <v/>
      </c>
      <c r="BZ85" s="5" t="str">
        <f t="array" ref="BZ85">INDEX(BX:BX,SMALL(IF(BX$1:BX$500&lt;&gt;"",ROW($1:$500),1000),ROW(BX85)))&amp;""</f>
        <v/>
      </c>
      <c r="CA85" s="5" t="str">
        <f t="array" ref="CA85">INDEX(BY:BY,SMALL(IF(BY$1:BY$500&lt;&gt;"",ROW($1:$500),1000),ROW(BY85)))&amp;""</f>
        <v/>
      </c>
    </row>
    <row r="86" spans="1:79" x14ac:dyDescent="0.25">
      <c r="A86" s="7" t="s">
        <v>4133</v>
      </c>
      <c r="B86" s="7" t="s">
        <v>3367</v>
      </c>
      <c r="C86" s="7" t="s">
        <v>210</v>
      </c>
      <c r="D86" s="8">
        <v>2</v>
      </c>
      <c r="F86" s="7" t="str">
        <f t="shared" si="8"/>
        <v/>
      </c>
      <c r="G86" s="7" t="str">
        <f>IF(AND(VLOOKUP(C86,法术查询!$C$8:$E$15,3,FALSE)="启用",$B$1=D86),B86,"")</f>
        <v/>
      </c>
      <c r="H86" s="5" t="str">
        <f t="array" ref="H86">INDEX(F:F,SMALL(IF($F$1:$F$500&lt;&gt;"",ROW($1:$500),1000),ROW(F86)))&amp;""</f>
        <v/>
      </c>
      <c r="I86" s="5" t="str">
        <f t="array" ref="I86">INDEX(G:G,SMALL(IF($F$1:$F$500&lt;&gt;"",ROW($1:$500),1000),ROW(G86)))&amp;""</f>
        <v/>
      </c>
      <c r="K86" s="7" t="s">
        <v>4109</v>
      </c>
      <c r="L86" s="7" t="s">
        <v>3263</v>
      </c>
      <c r="M86" s="7" t="s">
        <v>3701</v>
      </c>
      <c r="N86" s="8">
        <v>2</v>
      </c>
      <c r="P86" s="7" t="str">
        <f t="shared" si="9"/>
        <v/>
      </c>
      <c r="Q86" s="7" t="str">
        <f>IF(AND(VLOOKUP(M86,法术查询!$C$8:$E$15,3,FALSE)="启用",$B$1=N86),L86,"")</f>
        <v/>
      </c>
      <c r="R86" s="5" t="str">
        <f t="array" ref="R86">INDEX(P:P,SMALL(IF(P$1:P$500&lt;&gt;"",ROW($1:$500),1000),ROW(P86)))&amp;""</f>
        <v/>
      </c>
      <c r="S86" s="5" t="str">
        <f t="array" ref="S86">INDEX(Q:Q,SMALL(IF(Q$1:Q$500&lt;&gt;"",ROW($1:$500),1000),ROW(Q86)))&amp;""</f>
        <v/>
      </c>
      <c r="U86" s="7" t="s">
        <v>4774</v>
      </c>
      <c r="V86" s="7" t="s">
        <v>3403</v>
      </c>
      <c r="W86" s="7" t="s">
        <v>3701</v>
      </c>
      <c r="X86" s="8">
        <v>5</v>
      </c>
      <c r="Z86" s="7" t="str">
        <f t="shared" si="10"/>
        <v/>
      </c>
      <c r="AA86" s="7" t="str">
        <f>IF(AND(VLOOKUP(W86,法术查询!$C$8:$E$15,3,FALSE)="启用",$B$1=X86),V86,"")</f>
        <v/>
      </c>
      <c r="AB86" s="5" t="str">
        <f t="array" ref="AB86">INDEX(Z:Z,SMALL(IF(Z$1:Z$500&lt;&gt;"",ROW($1:$500),1000),ROW(Z86)))&amp;""</f>
        <v/>
      </c>
      <c r="AC86" s="5" t="str">
        <f t="array" ref="AC86">INDEX(AA:AA,SMALL(IF(AA$1:AA$500&lt;&gt;"",ROW($1:$500),1000),ROW(AA86)))&amp;""</f>
        <v/>
      </c>
      <c r="AE86" s="7" t="s">
        <v>4891</v>
      </c>
      <c r="AF86" s="7" t="s">
        <v>3402</v>
      </c>
      <c r="AG86" s="7" t="s">
        <v>210</v>
      </c>
      <c r="AH86" s="8">
        <v>5</v>
      </c>
      <c r="AJ86" s="7" t="str">
        <f t="shared" si="11"/>
        <v/>
      </c>
      <c r="AK86" s="7" t="str">
        <f>IF(AND(VLOOKUP(AG86,法术查询!$C$8:$E$15,3,FALSE)="启用",$B$1=AH86),AF86,"")</f>
        <v/>
      </c>
      <c r="AL86" s="5" t="str">
        <f t="array" ref="AL86">INDEX(AJ:AJ,SMALL(IF(AJ$1:AJ$500&lt;&gt;"",ROW($1:$500),1000),ROW(AJ86)))&amp;""</f>
        <v/>
      </c>
      <c r="AM86" s="5" t="str">
        <f t="array" ref="AM86">INDEX(AK:AK,SMALL(IF(AK$1:AK$500&lt;&gt;"",ROW($1:$500),1000),ROW(AK86)))&amp;""</f>
        <v/>
      </c>
      <c r="AV86" s="5" t="str">
        <f t="array" ref="AV86">INDEX(AT:AT,SMALL(IF(AT$1:AT$500&lt;&gt;"",ROW($1:$500),1000),ROW(AT86)))&amp;""</f>
        <v/>
      </c>
      <c r="AW86" s="5" t="str">
        <f t="array" ref="AW86">INDEX(AU:AU,SMALL(IF(AU$1:AU$500&lt;&gt;"",ROW($1:$500),1000),ROW(AU86)))&amp;""</f>
        <v/>
      </c>
      <c r="BF86" s="5" t="str">
        <f t="array" ref="BF86">INDEX(BD:BD,SMALL(IF(BD$1:BD$500&lt;&gt;"",ROW($1:$500),1000),ROW(BD86)))&amp;""</f>
        <v/>
      </c>
      <c r="BG86" s="5" t="str">
        <f t="array" ref="BG86">INDEX(BE:BE,SMALL(IF(BE$1:BE$500&lt;&gt;"",ROW($1:$500),1000),ROW(BE86)))&amp;""</f>
        <v/>
      </c>
      <c r="BI86" s="7" t="s">
        <v>4382</v>
      </c>
      <c r="BJ86" s="7" t="s">
        <v>3280</v>
      </c>
      <c r="BK86" s="7" t="s">
        <v>3701</v>
      </c>
      <c r="BL86" s="8">
        <v>3</v>
      </c>
      <c r="BN86" s="7" t="str">
        <f t="shared" si="12"/>
        <v/>
      </c>
      <c r="BO86" s="7" t="str">
        <f>IF(AND(VLOOKUP(BK86,法术查询!$C$8:$E$15,3,FALSE)="启用",$B$1=BL86),BJ86,"")</f>
        <v/>
      </c>
      <c r="BP86" s="5" t="str">
        <f t="array" ref="BP86">INDEX(BN:BN,SMALL(IF(BN$1:BN$500&lt;&gt;"",ROW($1:$500),1000),ROW(BN86)))&amp;""</f>
        <v/>
      </c>
      <c r="BQ86" s="5" t="str">
        <f t="array" ref="BQ86">INDEX(BO:BO,SMALL(IF(BO$1:BO$500&lt;&gt;"",ROW($1:$500),1000),ROW(BO86)))&amp;""</f>
        <v/>
      </c>
      <c r="BS86" s="7" t="s">
        <v>4618</v>
      </c>
      <c r="BT86" s="7" t="s">
        <v>3404</v>
      </c>
      <c r="BU86" s="7" t="s">
        <v>210</v>
      </c>
      <c r="BV86" s="8">
        <v>4</v>
      </c>
      <c r="BX86" s="7" t="str">
        <f t="shared" si="13"/>
        <v/>
      </c>
      <c r="BY86" s="7" t="str">
        <f>IF(AND(VLOOKUP(BU86,法术查询!$C$8:$E$15,3,FALSE)="启用",$B$1=BV86),BT86,"")</f>
        <v/>
      </c>
      <c r="BZ86" s="5" t="str">
        <f t="array" ref="BZ86">INDEX(BX:BX,SMALL(IF(BX$1:BX$500&lt;&gt;"",ROW($1:$500),1000),ROW(BX86)))&amp;""</f>
        <v/>
      </c>
      <c r="CA86" s="5" t="str">
        <f t="array" ref="CA86">INDEX(BY:BY,SMALL(IF(BY$1:BY$500&lt;&gt;"",ROW($1:$500),1000),ROW(BY86)))&amp;""</f>
        <v/>
      </c>
    </row>
    <row r="87" spans="1:79" x14ac:dyDescent="0.25">
      <c r="A87" s="7" t="s">
        <v>4102</v>
      </c>
      <c r="B87" s="7" t="s">
        <v>3371</v>
      </c>
      <c r="C87" s="7" t="s">
        <v>372</v>
      </c>
      <c r="D87" s="8">
        <v>2</v>
      </c>
      <c r="F87" s="7" t="str">
        <f t="shared" si="8"/>
        <v/>
      </c>
      <c r="G87" s="7" t="str">
        <f>IF(AND(VLOOKUP(C87,法术查询!$C$8:$E$15,3,FALSE)="启用",$B$1=D87),B87,"")</f>
        <v/>
      </c>
      <c r="H87" s="5" t="str">
        <f t="array" ref="H87">INDEX(F:F,SMALL(IF($F$1:$F$500&lt;&gt;"",ROW($1:$500),1000),ROW(F87)))&amp;""</f>
        <v/>
      </c>
      <c r="I87" s="5" t="str">
        <f t="array" ref="I87">INDEX(G:G,SMALL(IF($F$1:$F$500&lt;&gt;"",ROW($1:$500),1000),ROW(G87)))&amp;""</f>
        <v/>
      </c>
      <c r="K87" s="7" t="s">
        <v>4167</v>
      </c>
      <c r="L87" s="7" t="s">
        <v>3285</v>
      </c>
      <c r="M87" s="7" t="s">
        <v>210</v>
      </c>
      <c r="N87" s="8">
        <v>2</v>
      </c>
      <c r="P87" s="7" t="str">
        <f t="shared" si="9"/>
        <v/>
      </c>
      <c r="Q87" s="7" t="str">
        <f>IF(AND(VLOOKUP(M87,法术查询!$C$8:$E$15,3,FALSE)="启用",$B$1=N87),L87,"")</f>
        <v/>
      </c>
      <c r="R87" s="5" t="str">
        <f t="array" ref="R87">INDEX(P:P,SMALL(IF(P$1:P$500&lt;&gt;"",ROW($1:$500),1000),ROW(P87)))&amp;""</f>
        <v/>
      </c>
      <c r="S87" s="5" t="str">
        <f t="array" ref="S87">INDEX(Q:Q,SMALL(IF(Q$1:Q$500&lt;&gt;"",ROW($1:$500),1000),ROW(Q87)))&amp;""</f>
        <v/>
      </c>
      <c r="U87" s="7" t="s">
        <v>4776</v>
      </c>
      <c r="V87" s="7" t="s">
        <v>3407</v>
      </c>
      <c r="W87" s="7" t="s">
        <v>3701</v>
      </c>
      <c r="X87" s="8">
        <v>5</v>
      </c>
      <c r="Z87" s="7" t="str">
        <f t="shared" si="10"/>
        <v/>
      </c>
      <c r="AA87" s="7" t="str">
        <f>IF(AND(VLOOKUP(W87,法术查询!$C$8:$E$15,3,FALSE)="启用",$B$1=X87),V87,"")</f>
        <v/>
      </c>
      <c r="AB87" s="5" t="str">
        <f t="array" ref="AB87">INDEX(Z:Z,SMALL(IF(Z$1:Z$500&lt;&gt;"",ROW($1:$500),1000),ROW(Z87)))&amp;""</f>
        <v/>
      </c>
      <c r="AC87" s="5" t="str">
        <f t="array" ref="AC87">INDEX(AA:AA,SMALL(IF(AA$1:AA$500&lt;&gt;"",ROW($1:$500),1000),ROW(AA87)))&amp;""</f>
        <v/>
      </c>
      <c r="AE87" s="7" t="s">
        <v>4895</v>
      </c>
      <c r="AF87" s="7" t="s">
        <v>3405</v>
      </c>
      <c r="AG87" s="7" t="s">
        <v>210</v>
      </c>
      <c r="AH87" s="8">
        <v>5</v>
      </c>
      <c r="AJ87" s="7" t="str">
        <f t="shared" si="11"/>
        <v/>
      </c>
      <c r="AK87" s="7" t="str">
        <f>IF(AND(VLOOKUP(AG87,法术查询!$C$8:$E$15,3,FALSE)="启用",$B$1=AH87),AF87,"")</f>
        <v/>
      </c>
      <c r="AL87" s="5" t="str">
        <f t="array" ref="AL87">INDEX(AJ:AJ,SMALL(IF(AJ$1:AJ$500&lt;&gt;"",ROW($1:$500),1000),ROW(AJ87)))&amp;""</f>
        <v/>
      </c>
      <c r="AM87" s="5" t="str">
        <f t="array" ref="AM87">INDEX(AK:AK,SMALL(IF(AK$1:AK$500&lt;&gt;"",ROW($1:$500),1000),ROW(AK87)))&amp;""</f>
        <v/>
      </c>
      <c r="AV87" s="5" t="str">
        <f t="array" ref="AV87">INDEX(AT:AT,SMALL(IF(AT$1:AT$500&lt;&gt;"",ROW($1:$500),1000),ROW(AT87)))&amp;""</f>
        <v/>
      </c>
      <c r="AW87" s="5" t="str">
        <f t="array" ref="AW87">INDEX(AU:AU,SMALL(IF(AU$1:AU$500&lt;&gt;"",ROW($1:$500),1000),ROW(AU87)))&amp;""</f>
        <v/>
      </c>
      <c r="BF87" s="5" t="str">
        <f t="array" ref="BF87">INDEX(BD:BD,SMALL(IF(BD$1:BD$500&lt;&gt;"",ROW($1:$500),1000),ROW(BD87)))&amp;""</f>
        <v/>
      </c>
      <c r="BG87" s="5" t="str">
        <f t="array" ref="BG87">INDEX(BE:BE,SMALL(IF(BE$1:BE$500&lt;&gt;"",ROW($1:$500),1000),ROW(BE87)))&amp;""</f>
        <v/>
      </c>
      <c r="BI87" s="7" t="s">
        <v>4384</v>
      </c>
      <c r="BJ87" s="7" t="s">
        <v>3406</v>
      </c>
      <c r="BK87" s="7" t="s">
        <v>372</v>
      </c>
      <c r="BL87" s="8">
        <v>3</v>
      </c>
      <c r="BN87" s="7" t="str">
        <f t="shared" si="12"/>
        <v/>
      </c>
      <c r="BO87" s="7" t="str">
        <f>IF(AND(VLOOKUP(BK87,法术查询!$C$8:$E$15,3,FALSE)="启用",$B$1=BL87),BJ87,"")</f>
        <v/>
      </c>
      <c r="BP87" s="5" t="str">
        <f t="array" ref="BP87">INDEX(BN:BN,SMALL(IF(BN$1:BN$500&lt;&gt;"",ROW($1:$500),1000),ROW(BN87)))&amp;""</f>
        <v/>
      </c>
      <c r="BQ87" s="5" t="str">
        <f t="array" ref="BQ87">INDEX(BO:BO,SMALL(IF(BO$1:BO$500&lt;&gt;"",ROW($1:$500),1000),ROW(BO87)))&amp;""</f>
        <v/>
      </c>
      <c r="BS87" s="7" t="s">
        <v>4621</v>
      </c>
      <c r="BT87" s="7" t="s">
        <v>3307</v>
      </c>
      <c r="BU87" s="7" t="s">
        <v>210</v>
      </c>
      <c r="BV87" s="8">
        <v>4</v>
      </c>
      <c r="BX87" s="7" t="str">
        <f t="shared" si="13"/>
        <v/>
      </c>
      <c r="BY87" s="7" t="str">
        <f>IF(AND(VLOOKUP(BU87,法术查询!$C$8:$E$15,3,FALSE)="启用",$B$1=BV87),BT87,"")</f>
        <v/>
      </c>
      <c r="BZ87" s="5" t="str">
        <f t="array" ref="BZ87">INDEX(BX:BX,SMALL(IF(BX$1:BX$500&lt;&gt;"",ROW($1:$500),1000),ROW(BX87)))&amp;""</f>
        <v/>
      </c>
      <c r="CA87" s="5" t="str">
        <f t="array" ref="CA87">INDEX(BY:BY,SMALL(IF(BY$1:BY$500&lt;&gt;"",ROW($1:$500),1000),ROW(BY87)))&amp;""</f>
        <v/>
      </c>
    </row>
    <row r="88" spans="1:79" x14ac:dyDescent="0.25">
      <c r="A88" s="7" t="s">
        <v>4102</v>
      </c>
      <c r="B88" s="7" t="s">
        <v>3373</v>
      </c>
      <c r="C88" s="7" t="s">
        <v>3701</v>
      </c>
      <c r="D88" s="8">
        <v>2</v>
      </c>
      <c r="F88" s="7" t="str">
        <f t="shared" si="8"/>
        <v/>
      </c>
      <c r="G88" s="7" t="str">
        <f>IF(AND(VLOOKUP(C88,法术查询!$C$8:$E$15,3,FALSE)="启用",$B$1=D88),B88,"")</f>
        <v/>
      </c>
      <c r="H88" s="5" t="str">
        <f t="array" ref="H88">INDEX(F:F,SMALL(IF($F$1:$F$500&lt;&gt;"",ROW($1:$500),1000),ROW(F88)))&amp;""</f>
        <v/>
      </c>
      <c r="I88" s="5" t="str">
        <f t="array" ref="I88">INDEX(G:G,SMALL(IF($F$1:$F$500&lt;&gt;"",ROW($1:$500),1000),ROW(G88)))&amp;""</f>
        <v/>
      </c>
      <c r="K88" s="7" t="s">
        <v>4171</v>
      </c>
      <c r="L88" s="7" t="s">
        <v>3291</v>
      </c>
      <c r="M88" s="7" t="s">
        <v>210</v>
      </c>
      <c r="N88" s="8">
        <v>2</v>
      </c>
      <c r="P88" s="7" t="str">
        <f t="shared" si="9"/>
        <v/>
      </c>
      <c r="Q88" s="7" t="str">
        <f>IF(AND(VLOOKUP(M88,法术查询!$C$8:$E$15,3,FALSE)="启用",$B$1=N88),L88,"")</f>
        <v/>
      </c>
      <c r="R88" s="5" t="str">
        <f t="array" ref="R88">INDEX(P:P,SMALL(IF(P$1:P$500&lt;&gt;"",ROW($1:$500),1000),ROW(P88)))&amp;""</f>
        <v/>
      </c>
      <c r="S88" s="5" t="str">
        <f t="array" ref="S88">INDEX(Q:Q,SMALL(IF(Q$1:Q$500&lt;&gt;"",ROW($1:$500),1000),ROW(Q88)))&amp;""</f>
        <v/>
      </c>
      <c r="U88" s="7" t="s">
        <v>4780</v>
      </c>
      <c r="V88" s="7" t="s">
        <v>3410</v>
      </c>
      <c r="W88" s="7" t="s">
        <v>3701</v>
      </c>
      <c r="X88" s="8">
        <v>5</v>
      </c>
      <c r="Z88" s="7" t="str">
        <f t="shared" si="10"/>
        <v/>
      </c>
      <c r="AA88" s="7" t="str">
        <f>IF(AND(VLOOKUP(W88,法术查询!$C$8:$E$15,3,FALSE)="启用",$B$1=X88),V88,"")</f>
        <v/>
      </c>
      <c r="AB88" s="5" t="str">
        <f t="array" ref="AB88">INDEX(Z:Z,SMALL(IF(Z$1:Z$500&lt;&gt;"",ROW($1:$500),1000),ROW(Z88)))&amp;""</f>
        <v/>
      </c>
      <c r="AC88" s="5" t="str">
        <f t="array" ref="AC88">INDEX(AA:AA,SMALL(IF(AA$1:AA$500&lt;&gt;"",ROW($1:$500),1000),ROW(AA88)))&amp;""</f>
        <v/>
      </c>
      <c r="AE88" s="7" t="s">
        <v>5011</v>
      </c>
      <c r="AF88" s="7" t="s">
        <v>3408</v>
      </c>
      <c r="AG88" s="7" t="s">
        <v>210</v>
      </c>
      <c r="AH88" s="8">
        <v>6</v>
      </c>
      <c r="AJ88" s="7" t="str">
        <f t="shared" si="11"/>
        <v/>
      </c>
      <c r="AK88" s="7" t="str">
        <f>IF(AND(VLOOKUP(AG88,法术查询!$C$8:$E$15,3,FALSE)="启用",$B$1=AH88),AF88,"")</f>
        <v/>
      </c>
      <c r="AL88" s="5" t="str">
        <f t="array" ref="AL88">INDEX(AJ:AJ,SMALL(IF(AJ$1:AJ$500&lt;&gt;"",ROW($1:$500),1000),ROW(AJ88)))&amp;""</f>
        <v/>
      </c>
      <c r="AM88" s="5" t="str">
        <f t="array" ref="AM88">INDEX(AK:AK,SMALL(IF(AK$1:AK$500&lt;&gt;"",ROW($1:$500),1000),ROW(AK88)))&amp;""</f>
        <v/>
      </c>
      <c r="AV88" s="5" t="str">
        <f t="array" ref="AV88">INDEX(AT:AT,SMALL(IF(AT$1:AT$500&lt;&gt;"",ROW($1:$500),1000),ROW(AT88)))&amp;""</f>
        <v/>
      </c>
      <c r="AW88" s="5" t="str">
        <f t="array" ref="AW88">INDEX(AU:AU,SMALL(IF(AU$1:AU$500&lt;&gt;"",ROW($1:$500),1000),ROW(AU88)))&amp;""</f>
        <v/>
      </c>
      <c r="BF88" s="5" t="str">
        <f t="array" ref="BF88">INDEX(BD:BD,SMALL(IF(BD$1:BD$500&lt;&gt;"",ROW($1:$500),1000),ROW(BD88)))&amp;""</f>
        <v/>
      </c>
      <c r="BG88" s="5" t="str">
        <f t="array" ref="BG88">INDEX(BE:BE,SMALL(IF(BE$1:BE$500&lt;&gt;"",ROW($1:$500),1000),ROW(BE88)))&amp;""</f>
        <v/>
      </c>
      <c r="BI88" s="7" t="s">
        <v>4384</v>
      </c>
      <c r="BJ88" s="7" t="s">
        <v>3409</v>
      </c>
      <c r="BK88" s="7" t="s">
        <v>3701</v>
      </c>
      <c r="BL88" s="8">
        <v>3</v>
      </c>
      <c r="BN88" s="7" t="str">
        <f t="shared" si="12"/>
        <v/>
      </c>
      <c r="BO88" s="7" t="str">
        <f>IF(AND(VLOOKUP(BK88,法术查询!$C$8:$E$15,3,FALSE)="启用",$B$1=BL88),BJ88,"")</f>
        <v/>
      </c>
      <c r="BP88" s="5" t="str">
        <f t="array" ref="BP88">INDEX(BN:BN,SMALL(IF(BN$1:BN$500&lt;&gt;"",ROW($1:$500),1000),ROW(BN88)))&amp;""</f>
        <v/>
      </c>
      <c r="BQ88" s="5" t="str">
        <f t="array" ref="BQ88">INDEX(BO:BO,SMALL(IF(BO$1:BO$500&lt;&gt;"",ROW($1:$500),1000),ROW(BO88)))&amp;""</f>
        <v/>
      </c>
      <c r="BS88" s="7" t="s">
        <v>4627</v>
      </c>
      <c r="BT88" s="7" t="s">
        <v>3244</v>
      </c>
      <c r="BU88" s="7" t="s">
        <v>210</v>
      </c>
      <c r="BV88" s="8">
        <v>4</v>
      </c>
      <c r="BX88" s="7" t="str">
        <f t="shared" si="13"/>
        <v/>
      </c>
      <c r="BY88" s="7" t="str">
        <f>IF(AND(VLOOKUP(BU88,法术查询!$C$8:$E$15,3,FALSE)="启用",$B$1=BV88),BT88,"")</f>
        <v/>
      </c>
      <c r="BZ88" s="5" t="str">
        <f t="array" ref="BZ88">INDEX(BX:BX,SMALL(IF(BX$1:BX$500&lt;&gt;"",ROW($1:$500),1000),ROW(BX88)))&amp;""</f>
        <v/>
      </c>
      <c r="CA88" s="5" t="str">
        <f t="array" ref="CA88">INDEX(BY:BY,SMALL(IF(BY$1:BY$500&lt;&gt;"",ROW($1:$500),1000),ROW(BY88)))&amp;""</f>
        <v/>
      </c>
    </row>
    <row r="89" spans="1:79" x14ac:dyDescent="0.25">
      <c r="A89" s="7" t="s">
        <v>4135</v>
      </c>
      <c r="B89" s="7" t="s">
        <v>3262</v>
      </c>
      <c r="C89" s="7" t="s">
        <v>210</v>
      </c>
      <c r="D89" s="8">
        <v>2</v>
      </c>
      <c r="F89" s="7" t="str">
        <f t="shared" si="8"/>
        <v/>
      </c>
      <c r="G89" s="7" t="str">
        <f>IF(AND(VLOOKUP(C89,法术查询!$C$8:$E$15,3,FALSE)="启用",$B$1=D89),B89,"")</f>
        <v/>
      </c>
      <c r="H89" s="5" t="str">
        <f t="array" ref="H89">INDEX(F:F,SMALL(IF($F$1:$F$500&lt;&gt;"",ROW($1:$500),1000),ROW(F89)))&amp;""</f>
        <v/>
      </c>
      <c r="I89" s="5" t="str">
        <f t="array" ref="I89">INDEX(G:G,SMALL(IF($F$1:$F$500&lt;&gt;"",ROW($1:$500),1000),ROW(G89)))&amp;""</f>
        <v/>
      </c>
      <c r="K89" s="7" t="s">
        <v>4173</v>
      </c>
      <c r="L89" s="7" t="s">
        <v>3296</v>
      </c>
      <c r="M89" s="7" t="s">
        <v>210</v>
      </c>
      <c r="N89" s="8">
        <v>2</v>
      </c>
      <c r="P89" s="7" t="str">
        <f t="shared" si="9"/>
        <v/>
      </c>
      <c r="Q89" s="7" t="str">
        <f>IF(AND(VLOOKUP(M89,法术查询!$C$8:$E$15,3,FALSE)="启用",$B$1=N89),L89,"")</f>
        <v/>
      </c>
      <c r="R89" s="5" t="str">
        <f t="array" ref="R89">INDEX(P:P,SMALL(IF(P$1:P$500&lt;&gt;"",ROW($1:$500),1000),ROW(P89)))&amp;""</f>
        <v/>
      </c>
      <c r="S89" s="5" t="str">
        <f t="array" ref="S89">INDEX(Q:Q,SMALL(IF(Q$1:Q$500&lt;&gt;"",ROW($1:$500),1000),ROW(Q89)))&amp;""</f>
        <v/>
      </c>
      <c r="U89" s="7" t="s">
        <v>4964</v>
      </c>
      <c r="V89" s="7" t="s">
        <v>3413</v>
      </c>
      <c r="W89" s="7" t="s">
        <v>372</v>
      </c>
      <c r="X89" s="8">
        <v>5</v>
      </c>
      <c r="Z89" s="7" t="str">
        <f t="shared" si="10"/>
        <v/>
      </c>
      <c r="AA89" s="7" t="str">
        <f>IF(AND(VLOOKUP(W89,法术查询!$C$8:$E$15,3,FALSE)="启用",$B$1=X89),V89,"")</f>
        <v/>
      </c>
      <c r="AB89" s="5" t="str">
        <f t="array" ref="AB89">INDEX(Z:Z,SMALL(IF(Z$1:Z$500&lt;&gt;"",ROW($1:$500),1000),ROW(Z89)))&amp;""</f>
        <v/>
      </c>
      <c r="AC89" s="5" t="str">
        <f t="array" ref="AC89">INDEX(AA:AA,SMALL(IF(AA$1:AA$500&lt;&gt;"",ROW($1:$500),1000),ROW(AA89)))&amp;""</f>
        <v/>
      </c>
      <c r="AE89" s="7" t="s">
        <v>5016</v>
      </c>
      <c r="AF89" s="7" t="s">
        <v>3411</v>
      </c>
      <c r="AG89" s="7" t="s">
        <v>210</v>
      </c>
      <c r="AH89" s="8">
        <v>6</v>
      </c>
      <c r="AJ89" s="7" t="str">
        <f t="shared" si="11"/>
        <v/>
      </c>
      <c r="AK89" s="7" t="str">
        <f>IF(AND(VLOOKUP(AG89,法术查询!$C$8:$E$15,3,FALSE)="启用",$B$1=AH89),AF89,"")</f>
        <v/>
      </c>
      <c r="AL89" s="5" t="str">
        <f t="array" ref="AL89">INDEX(AJ:AJ,SMALL(IF(AJ$1:AJ$500&lt;&gt;"",ROW($1:$500),1000),ROW(AJ89)))&amp;""</f>
        <v/>
      </c>
      <c r="AM89" s="5" t="str">
        <f t="array" ref="AM89">INDEX(AK:AK,SMALL(IF(AK$1:AK$500&lt;&gt;"",ROW($1:$500),1000),ROW(AK89)))&amp;""</f>
        <v/>
      </c>
      <c r="AV89" s="5" t="str">
        <f t="array" ref="AV89">INDEX(AT:AT,SMALL(IF(AT$1:AT$500&lt;&gt;"",ROW($1:$500),1000),ROW(AT89)))&amp;""</f>
        <v/>
      </c>
      <c r="AW89" s="5" t="str">
        <f t="array" ref="AW89">INDEX(AU:AU,SMALL(IF(AU$1:AU$500&lt;&gt;"",ROW($1:$500),1000),ROW(AU89)))&amp;""</f>
        <v/>
      </c>
      <c r="BF89" s="5" t="str">
        <f t="array" ref="BF89">INDEX(BD:BD,SMALL(IF(BD$1:BD$500&lt;&gt;"",ROW($1:$500),1000),ROW(BD89)))&amp;""</f>
        <v/>
      </c>
      <c r="BG89" s="5" t="str">
        <f t="array" ref="BG89">INDEX(BE:BE,SMALL(IF(BE$1:BE$500&lt;&gt;"",ROW($1:$500),1000),ROW(BE89)))&amp;""</f>
        <v/>
      </c>
      <c r="BI89" s="7" t="s">
        <v>4388</v>
      </c>
      <c r="BJ89" s="7" t="s">
        <v>3412</v>
      </c>
      <c r="BK89" s="7" t="s">
        <v>372</v>
      </c>
      <c r="BL89" s="8">
        <v>3</v>
      </c>
      <c r="BN89" s="7" t="str">
        <f t="shared" si="12"/>
        <v/>
      </c>
      <c r="BO89" s="7" t="str">
        <f>IF(AND(VLOOKUP(BK89,法术查询!$C$8:$E$15,3,FALSE)="启用",$B$1=BL89),BJ89,"")</f>
        <v/>
      </c>
      <c r="BP89" s="5" t="str">
        <f t="array" ref="BP89">INDEX(BN:BN,SMALL(IF(BN$1:BN$500&lt;&gt;"",ROW($1:$500),1000),ROW(BN89)))&amp;""</f>
        <v/>
      </c>
      <c r="BQ89" s="5" t="str">
        <f t="array" ref="BQ89">INDEX(BO:BO,SMALL(IF(BO$1:BO$500&lt;&gt;"",ROW($1:$500),1000),ROW(BO89)))&amp;""</f>
        <v/>
      </c>
      <c r="BS89" s="7" t="s">
        <v>4630</v>
      </c>
      <c r="BT89" s="7" t="s">
        <v>3368</v>
      </c>
      <c r="BU89" s="7" t="s">
        <v>210</v>
      </c>
      <c r="BV89" s="8">
        <v>4</v>
      </c>
      <c r="BX89" s="7" t="str">
        <f t="shared" si="13"/>
        <v/>
      </c>
      <c r="BY89" s="7" t="str">
        <f>IF(AND(VLOOKUP(BU89,法术查询!$C$8:$E$15,3,FALSE)="启用",$B$1=BV89),BT89,"")</f>
        <v/>
      </c>
      <c r="BZ89" s="5" t="str">
        <f t="array" ref="BZ89">INDEX(BX:BX,SMALL(IF(BX$1:BX$500&lt;&gt;"",ROW($1:$500),1000),ROW(BX89)))&amp;""</f>
        <v/>
      </c>
      <c r="CA89" s="5" t="str">
        <f t="array" ref="CA89">INDEX(BY:BY,SMALL(IF(BY$1:BY$500&lt;&gt;"",ROW($1:$500),1000),ROW(BY89)))&amp;""</f>
        <v/>
      </c>
    </row>
    <row r="90" spans="1:79" x14ac:dyDescent="0.25">
      <c r="A90" s="7" t="s">
        <v>4139</v>
      </c>
      <c r="B90" s="7" t="s">
        <v>3267</v>
      </c>
      <c r="C90" s="7" t="s">
        <v>210</v>
      </c>
      <c r="D90" s="8">
        <v>2</v>
      </c>
      <c r="F90" s="7" t="str">
        <f t="shared" si="8"/>
        <v/>
      </c>
      <c r="G90" s="7" t="str">
        <f>IF(AND(VLOOKUP(C90,法术查询!$C$8:$E$15,3,FALSE)="启用",$B$1=D90),B90,"")</f>
        <v/>
      </c>
      <c r="H90" s="5" t="str">
        <f t="array" ref="H90">INDEX(F:F,SMALL(IF($F$1:$F$500&lt;&gt;"",ROW($1:$500),1000),ROW(F90)))&amp;""</f>
        <v/>
      </c>
      <c r="I90" s="5" t="str">
        <f t="array" ref="I90">INDEX(G:G,SMALL(IF($F$1:$F$500&lt;&gt;"",ROW($1:$500),1000),ROW(G90)))&amp;""</f>
        <v/>
      </c>
      <c r="K90" s="7" t="s">
        <v>4177</v>
      </c>
      <c r="L90" s="7" t="s">
        <v>3301</v>
      </c>
      <c r="M90" s="7" t="s">
        <v>210</v>
      </c>
      <c r="N90" s="8">
        <v>2</v>
      </c>
      <c r="P90" s="7" t="str">
        <f t="shared" si="9"/>
        <v/>
      </c>
      <c r="Q90" s="7" t="str">
        <f>IF(AND(VLOOKUP(M90,法术查询!$C$8:$E$15,3,FALSE)="启用",$B$1=N90),L90,"")</f>
        <v/>
      </c>
      <c r="R90" s="5" t="str">
        <f t="array" ref="R90">INDEX(P:P,SMALL(IF(P$1:P$500&lt;&gt;"",ROW($1:$500),1000),ROW(P90)))&amp;""</f>
        <v/>
      </c>
      <c r="S90" s="5" t="str">
        <f t="array" ref="S90">INDEX(Q:Q,SMALL(IF(Q$1:Q$500&lt;&gt;"",ROW($1:$500),1000),ROW(Q90)))&amp;""</f>
        <v/>
      </c>
      <c r="U90" s="7" t="s">
        <v>4981</v>
      </c>
      <c r="V90" s="7" t="s">
        <v>3416</v>
      </c>
      <c r="W90" s="7" t="s">
        <v>210</v>
      </c>
      <c r="X90" s="8">
        <v>6</v>
      </c>
      <c r="Z90" s="7" t="str">
        <f t="shared" si="10"/>
        <v/>
      </c>
      <c r="AA90" s="7" t="str">
        <f>IF(AND(VLOOKUP(W90,法术查询!$C$8:$E$15,3,FALSE)="启用",$B$1=X90),V90,"")</f>
        <v/>
      </c>
      <c r="AB90" s="5" t="str">
        <f t="array" ref="AB90">INDEX(Z:Z,SMALL(IF(Z$1:Z$500&lt;&gt;"",ROW($1:$500),1000),ROW(Z90)))&amp;""</f>
        <v/>
      </c>
      <c r="AC90" s="5" t="str">
        <f t="array" ref="AC90">INDEX(AA:AA,SMALL(IF(AA$1:AA$500&lt;&gt;"",ROW($1:$500),1000),ROW(AA90)))&amp;""</f>
        <v/>
      </c>
      <c r="AE90" s="7" t="s">
        <v>5030</v>
      </c>
      <c r="AF90" s="7" t="s">
        <v>3414</v>
      </c>
      <c r="AG90" s="7" t="s">
        <v>210</v>
      </c>
      <c r="AH90" s="8">
        <v>6</v>
      </c>
      <c r="AJ90" s="7" t="str">
        <f t="shared" si="11"/>
        <v/>
      </c>
      <c r="AK90" s="7" t="str">
        <f>IF(AND(VLOOKUP(AG90,法术查询!$C$8:$E$15,3,FALSE)="启用",$B$1=AH90),AF90,"")</f>
        <v/>
      </c>
      <c r="AL90" s="5" t="str">
        <f t="array" ref="AL90">INDEX(AJ:AJ,SMALL(IF(AJ$1:AJ$500&lt;&gt;"",ROW($1:$500),1000),ROW(AJ90)))&amp;""</f>
        <v/>
      </c>
      <c r="AM90" s="5" t="str">
        <f t="array" ref="AM90">INDEX(AK:AK,SMALL(IF(AK$1:AK$500&lt;&gt;"",ROW($1:$500),1000),ROW(AK90)))&amp;""</f>
        <v/>
      </c>
      <c r="AV90" s="5" t="str">
        <f t="array" ref="AV90">INDEX(AT:AT,SMALL(IF(AT$1:AT$500&lt;&gt;"",ROW($1:$500),1000),ROW(AT90)))&amp;""</f>
        <v/>
      </c>
      <c r="AW90" s="5" t="str">
        <f t="array" ref="AW90">INDEX(AU:AU,SMALL(IF(AU$1:AU$500&lt;&gt;"",ROW($1:$500),1000),ROW(AU90)))&amp;""</f>
        <v/>
      </c>
      <c r="BF90" s="5" t="str">
        <f t="array" ref="BF90">INDEX(BD:BD,SMALL(IF(BD$1:BD$500&lt;&gt;"",ROW($1:$500),1000),ROW(BD90)))&amp;""</f>
        <v/>
      </c>
      <c r="BG90" s="5" t="str">
        <f t="array" ref="BG90">INDEX(BE:BE,SMALL(IF(BE$1:BE$500&lt;&gt;"",ROW($1:$500),1000),ROW(BE90)))&amp;""</f>
        <v/>
      </c>
      <c r="BI90" s="7" t="s">
        <v>4388</v>
      </c>
      <c r="BJ90" s="7" t="s">
        <v>3415</v>
      </c>
      <c r="BK90" s="7" t="s">
        <v>3701</v>
      </c>
      <c r="BL90" s="8">
        <v>3</v>
      </c>
      <c r="BN90" s="7" t="str">
        <f t="shared" si="12"/>
        <v/>
      </c>
      <c r="BO90" s="7" t="str">
        <f>IF(AND(VLOOKUP(BK90,法术查询!$C$8:$E$15,3,FALSE)="启用",$B$1=BL90),BJ90,"")</f>
        <v/>
      </c>
      <c r="BP90" s="5" t="str">
        <f t="array" ref="BP90">INDEX(BN:BN,SMALL(IF(BN$1:BN$500&lt;&gt;"",ROW($1:$500),1000),ROW(BN90)))&amp;""</f>
        <v/>
      </c>
      <c r="BQ90" s="5" t="str">
        <f t="array" ref="BQ90">INDEX(BO:BO,SMALL(IF(BO$1:BO$500&lt;&gt;"",ROW($1:$500),1000),ROW(BO90)))&amp;""</f>
        <v/>
      </c>
      <c r="BS90" s="7" t="s">
        <v>4635</v>
      </c>
      <c r="BT90" s="7" t="s">
        <v>3417</v>
      </c>
      <c r="BU90" s="7" t="s">
        <v>210</v>
      </c>
      <c r="BV90" s="8">
        <v>4</v>
      </c>
      <c r="BX90" s="7" t="str">
        <f t="shared" si="13"/>
        <v/>
      </c>
      <c r="BY90" s="7" t="str">
        <f>IF(AND(VLOOKUP(BU90,法术查询!$C$8:$E$15,3,FALSE)="启用",$B$1=BV90),BT90,"")</f>
        <v/>
      </c>
      <c r="BZ90" s="5" t="str">
        <f t="array" ref="BZ90">INDEX(BX:BX,SMALL(IF(BX$1:BX$500&lt;&gt;"",ROW($1:$500),1000),ROW(BX90)))&amp;""</f>
        <v/>
      </c>
      <c r="CA90" s="5" t="str">
        <f t="array" ref="CA90">INDEX(BY:BY,SMALL(IF(BY$1:BY$500&lt;&gt;"",ROW($1:$500),1000),ROW(BY90)))&amp;""</f>
        <v/>
      </c>
    </row>
    <row r="91" spans="1:79" x14ac:dyDescent="0.25">
      <c r="A91" s="7" t="s">
        <v>4141</v>
      </c>
      <c r="B91" s="7" t="s">
        <v>3273</v>
      </c>
      <c r="C91" s="7" t="s">
        <v>210</v>
      </c>
      <c r="D91" s="8">
        <v>2</v>
      </c>
      <c r="F91" s="7" t="str">
        <f t="shared" si="8"/>
        <v/>
      </c>
      <c r="G91" s="7" t="str">
        <f>IF(AND(VLOOKUP(C91,法术查询!$C$8:$E$15,3,FALSE)="启用",$B$1=D91),B91,"")</f>
        <v/>
      </c>
      <c r="H91" s="5" t="str">
        <f t="array" ref="H91">INDEX(F:F,SMALL(IF($F$1:$F$500&lt;&gt;"",ROW($1:$500),1000),ROW(F91)))&amp;""</f>
        <v/>
      </c>
      <c r="I91" s="5" t="str">
        <f t="array" ref="I91">INDEX(G:G,SMALL(IF($F$1:$F$500&lt;&gt;"",ROW($1:$500),1000),ROW(G91)))&amp;""</f>
        <v/>
      </c>
      <c r="K91" s="7" t="s">
        <v>4181</v>
      </c>
      <c r="L91" s="7" t="s">
        <v>3306</v>
      </c>
      <c r="M91" s="7" t="s">
        <v>210</v>
      </c>
      <c r="N91" s="8">
        <v>2</v>
      </c>
      <c r="P91" s="7" t="str">
        <f t="shared" si="9"/>
        <v/>
      </c>
      <c r="Q91" s="7" t="str">
        <f>IF(AND(VLOOKUP(M91,法术查询!$C$8:$E$15,3,FALSE)="启用",$B$1=N91),L91,"")</f>
        <v/>
      </c>
      <c r="R91" s="5" t="str">
        <f t="array" ref="R91">INDEX(P:P,SMALL(IF(P$1:P$500&lt;&gt;"",ROW($1:$500),1000),ROW(P91)))&amp;""</f>
        <v/>
      </c>
      <c r="S91" s="5" t="str">
        <f t="array" ref="S91">INDEX(Q:Q,SMALL(IF(Q$1:Q$500&lt;&gt;"",ROW($1:$500),1000),ROW(Q91)))&amp;""</f>
        <v/>
      </c>
      <c r="U91" s="7" t="s">
        <v>4943</v>
      </c>
      <c r="V91" s="7" t="s">
        <v>3420</v>
      </c>
      <c r="W91" s="7" t="s">
        <v>3701</v>
      </c>
      <c r="X91" s="8">
        <v>6</v>
      </c>
      <c r="Z91" s="7" t="str">
        <f t="shared" si="10"/>
        <v/>
      </c>
      <c r="AA91" s="7" t="str">
        <f>IF(AND(VLOOKUP(W91,法术查询!$C$8:$E$15,3,FALSE)="启用",$B$1=X91),V91,"")</f>
        <v/>
      </c>
      <c r="AB91" s="5" t="str">
        <f t="array" ref="AB91">INDEX(Z:Z,SMALL(IF(Z$1:Z$500&lt;&gt;"",ROW($1:$500),1000),ROW(Z91)))&amp;""</f>
        <v/>
      </c>
      <c r="AC91" s="5" t="str">
        <f t="array" ref="AC91">INDEX(AA:AA,SMALL(IF(AA$1:AA$500&lt;&gt;"",ROW($1:$500),1000),ROW(AA91)))&amp;""</f>
        <v/>
      </c>
      <c r="AE91" s="7" t="s">
        <v>5035</v>
      </c>
      <c r="AF91" s="7" t="s">
        <v>3418</v>
      </c>
      <c r="AG91" s="7" t="s">
        <v>210</v>
      </c>
      <c r="AH91" s="8">
        <v>6</v>
      </c>
      <c r="AJ91" s="7" t="str">
        <f t="shared" si="11"/>
        <v/>
      </c>
      <c r="AK91" s="7" t="str">
        <f>IF(AND(VLOOKUP(AG91,法术查询!$C$8:$E$15,3,FALSE)="启用",$B$1=AH91),AF91,"")</f>
        <v/>
      </c>
      <c r="AL91" s="5" t="str">
        <f t="array" ref="AL91">INDEX(AJ:AJ,SMALL(IF(AJ$1:AJ$500&lt;&gt;"",ROW($1:$500),1000),ROW(AJ91)))&amp;""</f>
        <v/>
      </c>
      <c r="AM91" s="5" t="str">
        <f t="array" ref="AM91">INDEX(AK:AK,SMALL(IF(AK$1:AK$500&lt;&gt;"",ROW($1:$500),1000),ROW(AK91)))&amp;""</f>
        <v/>
      </c>
      <c r="AV91" s="5" t="str">
        <f t="array" ref="AV91">INDEX(AT:AT,SMALL(IF(AT$1:AT$500&lt;&gt;"",ROW($1:$500),1000),ROW(AT91)))&amp;""</f>
        <v/>
      </c>
      <c r="AW91" s="5" t="str">
        <f t="array" ref="AW91">INDEX(AU:AU,SMALL(IF(AU$1:AU$500&lt;&gt;"",ROW($1:$500),1000),ROW(AU91)))&amp;""</f>
        <v/>
      </c>
      <c r="BF91" s="5" t="str">
        <f t="array" ref="BF91">INDEX(BD:BD,SMALL(IF(BD$1:BD$500&lt;&gt;"",ROW($1:$500),1000),ROW(BD91)))&amp;""</f>
        <v/>
      </c>
      <c r="BG91" s="5" t="str">
        <f t="array" ref="BG91">INDEX(BE:BE,SMALL(IF(BE$1:BE$500&lt;&gt;"",ROW($1:$500),1000),ROW(BE91)))&amp;""</f>
        <v/>
      </c>
      <c r="BI91" s="7" t="s">
        <v>4392</v>
      </c>
      <c r="BJ91" s="7" t="s">
        <v>3419</v>
      </c>
      <c r="BK91" s="7" t="s">
        <v>372</v>
      </c>
      <c r="BL91" s="8">
        <v>3</v>
      </c>
      <c r="BN91" s="7" t="str">
        <f t="shared" si="12"/>
        <v/>
      </c>
      <c r="BO91" s="7" t="str">
        <f>IF(AND(VLOOKUP(BK91,法术查询!$C$8:$E$15,3,FALSE)="启用",$B$1=BL91),BJ91,"")</f>
        <v/>
      </c>
      <c r="BP91" s="5" t="str">
        <f t="array" ref="BP91">INDEX(BN:BN,SMALL(IF(BN$1:BN$500&lt;&gt;"",ROW($1:$500),1000),ROW(BN91)))&amp;""</f>
        <v/>
      </c>
      <c r="BQ91" s="5" t="str">
        <f t="array" ref="BQ91">INDEX(BO:BO,SMALL(IF(BO$1:BO$500&lt;&gt;"",ROW($1:$500),1000),ROW(BO91)))&amp;""</f>
        <v/>
      </c>
      <c r="BS91" s="7" t="s">
        <v>4639</v>
      </c>
      <c r="BT91" s="7" t="s">
        <v>3421</v>
      </c>
      <c r="BU91" s="7" t="s">
        <v>210</v>
      </c>
      <c r="BV91" s="8">
        <v>4</v>
      </c>
      <c r="BX91" s="7" t="str">
        <f t="shared" si="13"/>
        <v/>
      </c>
      <c r="BY91" s="7" t="str">
        <f>IF(AND(VLOOKUP(BU91,法术查询!$C$8:$E$15,3,FALSE)="启用",$B$1=BV91),BT91,"")</f>
        <v/>
      </c>
      <c r="BZ91" s="5" t="str">
        <f t="array" ref="BZ91">INDEX(BX:BX,SMALL(IF(BX$1:BX$500&lt;&gt;"",ROW($1:$500),1000),ROW(BX91)))&amp;""</f>
        <v/>
      </c>
      <c r="CA91" s="5" t="str">
        <f t="array" ref="CA91">INDEX(BY:BY,SMALL(IF(BY$1:BY$500&lt;&gt;"",ROW($1:$500),1000),ROW(BY91)))&amp;""</f>
        <v/>
      </c>
    </row>
    <row r="92" spans="1:79" x14ac:dyDescent="0.25">
      <c r="A92" s="7" t="s">
        <v>4143</v>
      </c>
      <c r="B92" s="7" t="s">
        <v>3278</v>
      </c>
      <c r="C92" s="7" t="s">
        <v>210</v>
      </c>
      <c r="D92" s="8">
        <v>2</v>
      </c>
      <c r="F92" s="7" t="str">
        <f t="shared" si="8"/>
        <v/>
      </c>
      <c r="G92" s="7" t="str">
        <f>IF(AND(VLOOKUP(C92,法术查询!$C$8:$E$15,3,FALSE)="启用",$B$1=D92),B92,"")</f>
        <v/>
      </c>
      <c r="H92" s="5" t="str">
        <f t="array" ref="H92">INDEX(F:F,SMALL(IF($F$1:$F$500&lt;&gt;"",ROW($1:$500),1000),ROW(F92)))&amp;""</f>
        <v/>
      </c>
      <c r="I92" s="5" t="str">
        <f t="array" ref="I92">INDEX(G:G,SMALL(IF($F$1:$F$500&lt;&gt;"",ROW($1:$500),1000),ROW(G92)))&amp;""</f>
        <v/>
      </c>
      <c r="K92" s="7" t="s">
        <v>3706</v>
      </c>
      <c r="L92" s="7" t="s">
        <v>3310</v>
      </c>
      <c r="M92" s="7" t="s">
        <v>210</v>
      </c>
      <c r="N92" s="8">
        <v>2</v>
      </c>
      <c r="P92" s="7" t="str">
        <f t="shared" si="9"/>
        <v/>
      </c>
      <c r="Q92" s="7" t="str">
        <f>IF(AND(VLOOKUP(M92,法术查询!$C$8:$E$15,3,FALSE)="启用",$B$1=N92),L92,"")</f>
        <v/>
      </c>
      <c r="R92" s="5" t="str">
        <f t="array" ref="R92">INDEX(P:P,SMALL(IF(P$1:P$500&lt;&gt;"",ROW($1:$500),1000),ROW(P92)))&amp;""</f>
        <v/>
      </c>
      <c r="S92" s="5" t="str">
        <f t="array" ref="S92">INDEX(Q:Q,SMALL(IF(Q$1:Q$500&lt;&gt;"",ROW($1:$500),1000),ROW(Q92)))&amp;""</f>
        <v/>
      </c>
      <c r="U92" s="7" t="s">
        <v>4946</v>
      </c>
      <c r="V92" s="7" t="s">
        <v>3424</v>
      </c>
      <c r="W92" s="7" t="s">
        <v>3701</v>
      </c>
      <c r="X92" s="8">
        <v>6</v>
      </c>
      <c r="Z92" s="7" t="str">
        <f t="shared" si="10"/>
        <v/>
      </c>
      <c r="AA92" s="7" t="str">
        <f>IF(AND(VLOOKUP(W92,法术查询!$C$8:$E$15,3,FALSE)="启用",$B$1=X92),V92,"")</f>
        <v/>
      </c>
      <c r="AB92" s="5" t="str">
        <f t="array" ref="AB92">INDEX(Z:Z,SMALL(IF(Z$1:Z$500&lt;&gt;"",ROW($1:$500),1000),ROW(Z92)))&amp;""</f>
        <v/>
      </c>
      <c r="AC92" s="5" t="str">
        <f t="array" ref="AC92">INDEX(AA:AA,SMALL(IF(AA$1:AA$500&lt;&gt;"",ROW($1:$500),1000),ROW(AA92)))&amp;""</f>
        <v/>
      </c>
      <c r="AE92" s="7" t="s">
        <v>5037</v>
      </c>
      <c r="AF92" s="7" t="s">
        <v>3422</v>
      </c>
      <c r="AG92" s="7" t="s">
        <v>210</v>
      </c>
      <c r="AH92" s="8">
        <v>6</v>
      </c>
      <c r="AJ92" s="7" t="str">
        <f t="shared" si="11"/>
        <v/>
      </c>
      <c r="AK92" s="7" t="str">
        <f>IF(AND(VLOOKUP(AG92,法术查询!$C$8:$E$15,3,FALSE)="启用",$B$1=AH92),AF92,"")</f>
        <v/>
      </c>
      <c r="AL92" s="5" t="str">
        <f t="array" ref="AL92">INDEX(AJ:AJ,SMALL(IF(AJ$1:AJ$500&lt;&gt;"",ROW($1:$500),1000),ROW(AJ92)))&amp;""</f>
        <v/>
      </c>
      <c r="AM92" s="5" t="str">
        <f t="array" ref="AM92">INDEX(AK:AK,SMALL(IF(AK$1:AK$500&lt;&gt;"",ROW($1:$500),1000),ROW(AK92)))&amp;""</f>
        <v/>
      </c>
      <c r="AV92" s="5" t="str">
        <f t="array" ref="AV92">INDEX(AT:AT,SMALL(IF(AT$1:AT$500&lt;&gt;"",ROW($1:$500),1000),ROW(AT92)))&amp;""</f>
        <v/>
      </c>
      <c r="AW92" s="5" t="str">
        <f t="array" ref="AW92">INDEX(AU:AU,SMALL(IF(AU$1:AU$500&lt;&gt;"",ROW($1:$500),1000),ROW(AU92)))&amp;""</f>
        <v/>
      </c>
      <c r="BF92" s="5" t="str">
        <f t="array" ref="BF92">INDEX(BD:BD,SMALL(IF(BD$1:BD$500&lt;&gt;"",ROW($1:$500),1000),ROW(BD92)))&amp;""</f>
        <v/>
      </c>
      <c r="BG92" s="5" t="str">
        <f t="array" ref="BG92">INDEX(BE:BE,SMALL(IF(BE$1:BE$500&lt;&gt;"",ROW($1:$500),1000),ROW(BE92)))&amp;""</f>
        <v/>
      </c>
      <c r="BI92" s="7" t="s">
        <v>4392</v>
      </c>
      <c r="BJ92" s="7" t="s">
        <v>3423</v>
      </c>
      <c r="BK92" s="7" t="s">
        <v>3701</v>
      </c>
      <c r="BL92" s="8">
        <v>3</v>
      </c>
      <c r="BN92" s="7" t="str">
        <f t="shared" si="12"/>
        <v/>
      </c>
      <c r="BO92" s="7" t="str">
        <f>IF(AND(VLOOKUP(BK92,法术查询!$C$8:$E$15,3,FALSE)="启用",$B$1=BL92),BJ92,"")</f>
        <v/>
      </c>
      <c r="BP92" s="5" t="str">
        <f t="array" ref="BP92">INDEX(BN:BN,SMALL(IF(BN$1:BN$500&lt;&gt;"",ROW($1:$500),1000),ROW(BN92)))&amp;""</f>
        <v/>
      </c>
      <c r="BQ92" s="5" t="str">
        <f t="array" ref="BQ92">INDEX(BO:BO,SMALL(IF(BO$1:BO$500&lt;&gt;"",ROW($1:$500),1000),ROW(BO92)))&amp;""</f>
        <v/>
      </c>
      <c r="BS92" s="7" t="s">
        <v>4643</v>
      </c>
      <c r="BT92" s="7" t="s">
        <v>3425</v>
      </c>
      <c r="BU92" s="7" t="s">
        <v>210</v>
      </c>
      <c r="BV92" s="8">
        <v>4</v>
      </c>
      <c r="BX92" s="7" t="str">
        <f t="shared" si="13"/>
        <v/>
      </c>
      <c r="BY92" s="7" t="str">
        <f>IF(AND(VLOOKUP(BU92,法术查询!$C$8:$E$15,3,FALSE)="启用",$B$1=BV92),BT92,"")</f>
        <v/>
      </c>
      <c r="BZ92" s="5" t="str">
        <f t="array" ref="BZ92">INDEX(BX:BX,SMALL(IF(BX$1:BX$500&lt;&gt;"",ROW($1:$500),1000),ROW(BX92)))&amp;""</f>
        <v/>
      </c>
      <c r="CA92" s="5" t="str">
        <f t="array" ref="CA92">INDEX(BY:BY,SMALL(IF(BY$1:BY$500&lt;&gt;"",ROW($1:$500),1000),ROW(BY92)))&amp;""</f>
        <v/>
      </c>
    </row>
    <row r="93" spans="1:79" x14ac:dyDescent="0.25">
      <c r="A93" s="7" t="s">
        <v>4147</v>
      </c>
      <c r="B93" s="7" t="s">
        <v>3386</v>
      </c>
      <c r="C93" s="7" t="s">
        <v>210</v>
      </c>
      <c r="D93" s="8">
        <v>2</v>
      </c>
      <c r="F93" s="7" t="str">
        <f t="shared" si="8"/>
        <v/>
      </c>
      <c r="G93" s="7" t="str">
        <f>IF(AND(VLOOKUP(C93,法术查询!$C$8:$E$15,3,FALSE)="启用",$B$1=D93),B93,"")</f>
        <v/>
      </c>
      <c r="H93" s="5" t="str">
        <f t="array" ref="H93">INDEX(F:F,SMALL(IF($F$1:$F$500&lt;&gt;"",ROW($1:$500),1000),ROW(F93)))&amp;""</f>
        <v/>
      </c>
      <c r="I93" s="5" t="str">
        <f t="array" ref="I93">INDEX(G:G,SMALL(IF($F$1:$F$500&lt;&gt;"",ROW($1:$500),1000),ROW(G93)))&amp;""</f>
        <v/>
      </c>
      <c r="K93" s="7" t="s">
        <v>4188</v>
      </c>
      <c r="L93" s="7" t="s">
        <v>3314</v>
      </c>
      <c r="M93" s="7" t="s">
        <v>210</v>
      </c>
      <c r="N93" s="8">
        <v>2</v>
      </c>
      <c r="P93" s="7" t="str">
        <f t="shared" si="9"/>
        <v/>
      </c>
      <c r="Q93" s="7" t="str">
        <f>IF(AND(VLOOKUP(M93,法术查询!$C$8:$E$15,3,FALSE)="启用",$B$1=N93),L93,"")</f>
        <v/>
      </c>
      <c r="R93" s="5" t="str">
        <f t="array" ref="R93">INDEX(P:P,SMALL(IF(P$1:P$500&lt;&gt;"",ROW($1:$500),1000),ROW(P93)))&amp;""</f>
        <v/>
      </c>
      <c r="S93" s="5" t="str">
        <f t="array" ref="S93">INDEX(Q:Q,SMALL(IF(Q$1:Q$500&lt;&gt;"",ROW($1:$500),1000),ROW(Q93)))&amp;""</f>
        <v/>
      </c>
      <c r="U93" s="7" t="s">
        <v>4985</v>
      </c>
      <c r="V93" s="7" t="s">
        <v>3427</v>
      </c>
      <c r="W93" s="7" t="s">
        <v>210</v>
      </c>
      <c r="X93" s="8">
        <v>6</v>
      </c>
      <c r="Z93" s="7" t="str">
        <f t="shared" si="10"/>
        <v/>
      </c>
      <c r="AA93" s="7" t="str">
        <f>IF(AND(VLOOKUP(W93,法术查询!$C$8:$E$15,3,FALSE)="启用",$B$1=X93),V93,"")</f>
        <v/>
      </c>
      <c r="AB93" s="5" t="str">
        <f t="array" ref="AB93">INDEX(Z:Z,SMALL(IF(Z$1:Z$500&lt;&gt;"",ROW($1:$500),1000),ROW(Z93)))&amp;""</f>
        <v/>
      </c>
      <c r="AC93" s="5" t="str">
        <f t="array" ref="AC93">INDEX(AA:AA,SMALL(IF(AA$1:AA$500&lt;&gt;"",ROW($1:$500),1000),ROW(AA93)))&amp;""</f>
        <v/>
      </c>
      <c r="AE93" s="7" t="s">
        <v>5041</v>
      </c>
      <c r="AF93" s="7" t="s">
        <v>3426</v>
      </c>
      <c r="AG93" s="7" t="s">
        <v>210</v>
      </c>
      <c r="AH93" s="8">
        <v>6</v>
      </c>
      <c r="AJ93" s="7" t="str">
        <f t="shared" si="11"/>
        <v/>
      </c>
      <c r="AK93" s="7" t="str">
        <f>IF(AND(VLOOKUP(AG93,法术查询!$C$8:$E$15,3,FALSE)="启用",$B$1=AH93),AF93,"")</f>
        <v/>
      </c>
      <c r="AL93" s="5" t="str">
        <f t="array" ref="AL93">INDEX(AJ:AJ,SMALL(IF(AJ$1:AJ$500&lt;&gt;"",ROW($1:$500),1000),ROW(AJ93)))&amp;""</f>
        <v/>
      </c>
      <c r="AM93" s="5" t="str">
        <f t="array" ref="AM93">INDEX(AK:AK,SMALL(IF(AK$1:AK$500&lt;&gt;"",ROW($1:$500),1000),ROW(AK93)))&amp;""</f>
        <v/>
      </c>
      <c r="AV93" s="5" t="str">
        <f t="array" ref="AV93">INDEX(AT:AT,SMALL(IF(AT$1:AT$500&lt;&gt;"",ROW($1:$500),1000),ROW(AT93)))&amp;""</f>
        <v/>
      </c>
      <c r="AW93" s="5" t="str">
        <f t="array" ref="AW93">INDEX(AU:AU,SMALL(IF(AU$1:AU$500&lt;&gt;"",ROW($1:$500),1000),ROW(AU93)))&amp;""</f>
        <v/>
      </c>
      <c r="BF93" s="5" t="str">
        <f t="array" ref="BF93">INDEX(BD:BD,SMALL(IF(BD$1:BD$500&lt;&gt;"",ROW($1:$500),1000),ROW(BD93)))&amp;""</f>
        <v/>
      </c>
      <c r="BG93" s="5" t="str">
        <f t="array" ref="BG93">INDEX(BE:BE,SMALL(IF(BE$1:BE$500&lt;&gt;"",ROW($1:$500),1000),ROW(BE93)))&amp;""</f>
        <v/>
      </c>
      <c r="BI93" s="7" t="s">
        <v>4561</v>
      </c>
      <c r="BJ93" s="7" t="s">
        <v>3286</v>
      </c>
      <c r="BK93" s="7" t="s">
        <v>210</v>
      </c>
      <c r="BL93" s="8">
        <v>3</v>
      </c>
      <c r="BN93" s="7" t="str">
        <f t="shared" si="12"/>
        <v/>
      </c>
      <c r="BO93" s="7" t="str">
        <f>IF(AND(VLOOKUP(BK93,法术查询!$C$8:$E$15,3,FALSE)="启用",$B$1=BL93),BJ93,"")</f>
        <v/>
      </c>
      <c r="BP93" s="5" t="str">
        <f t="array" ref="BP93">INDEX(BN:BN,SMALL(IF(BN$1:BN$500&lt;&gt;"",ROW($1:$500),1000),ROW(BN93)))&amp;""</f>
        <v/>
      </c>
      <c r="BQ93" s="5" t="str">
        <f t="array" ref="BQ93">INDEX(BO:BO,SMALL(IF(BO$1:BO$500&lt;&gt;"",ROW($1:$500),1000),ROW(BO93)))&amp;""</f>
        <v/>
      </c>
      <c r="BS93" s="7" t="s">
        <v>4762</v>
      </c>
      <c r="BT93" s="7" t="s">
        <v>3395</v>
      </c>
      <c r="BU93" s="7" t="s">
        <v>3701</v>
      </c>
      <c r="BV93" s="8">
        <v>5</v>
      </c>
      <c r="BX93" s="7" t="str">
        <f t="shared" si="13"/>
        <v/>
      </c>
      <c r="BY93" s="7" t="str">
        <f>IF(AND(VLOOKUP(BU93,法术查询!$C$8:$E$15,3,FALSE)="启用",$B$1=BV93),BT93,"")</f>
        <v/>
      </c>
      <c r="BZ93" s="5" t="str">
        <f t="array" ref="BZ93">INDEX(BX:BX,SMALL(IF(BX$1:BX$500&lt;&gt;"",ROW($1:$500),1000),ROW(BX93)))&amp;""</f>
        <v/>
      </c>
      <c r="CA93" s="5" t="str">
        <f t="array" ref="CA93">INDEX(BY:BY,SMALL(IF(BY$1:BY$500&lt;&gt;"",ROW($1:$500),1000),ROW(BY93)))&amp;""</f>
        <v/>
      </c>
    </row>
    <row r="94" spans="1:79" x14ac:dyDescent="0.25">
      <c r="A94" s="7" t="s">
        <v>4149</v>
      </c>
      <c r="B94" s="7" t="s">
        <v>3388</v>
      </c>
      <c r="C94" s="7" t="s">
        <v>210</v>
      </c>
      <c r="D94" s="8">
        <v>2</v>
      </c>
      <c r="F94" s="7" t="str">
        <f t="shared" si="8"/>
        <v/>
      </c>
      <c r="G94" s="7" t="str">
        <f>IF(AND(VLOOKUP(C94,法术查询!$C$8:$E$15,3,FALSE)="启用",$B$1=D94),B94,"")</f>
        <v/>
      </c>
      <c r="H94" s="5" t="str">
        <f t="array" ref="H94">INDEX(F:F,SMALL(IF($F$1:$F$500&lt;&gt;"",ROW($1:$500),1000),ROW(F94)))&amp;""</f>
        <v/>
      </c>
      <c r="I94" s="5" t="str">
        <f t="array" ref="I94">INDEX(G:G,SMALL(IF($F$1:$F$500&lt;&gt;"",ROW($1:$500),1000),ROW(G94)))&amp;""</f>
        <v/>
      </c>
      <c r="K94" s="7" t="s">
        <v>4190</v>
      </c>
      <c r="L94" s="7" t="s">
        <v>3320</v>
      </c>
      <c r="M94" s="7" t="s">
        <v>210</v>
      </c>
      <c r="N94" s="8">
        <v>2</v>
      </c>
      <c r="P94" s="7" t="str">
        <f t="shared" si="9"/>
        <v/>
      </c>
      <c r="Q94" s="7" t="str">
        <f>IF(AND(VLOOKUP(M94,法术查询!$C$8:$E$15,3,FALSE)="启用",$B$1=N94),L94,"")</f>
        <v/>
      </c>
      <c r="R94" s="5" t="str">
        <f t="array" ref="R94">INDEX(P:P,SMALL(IF(P$1:P$500&lt;&gt;"",ROW($1:$500),1000),ROW(P94)))&amp;""</f>
        <v/>
      </c>
      <c r="S94" s="5" t="str">
        <f t="array" ref="S94">INDEX(Q:Q,SMALL(IF(Q$1:Q$500&lt;&gt;"",ROW($1:$500),1000),ROW(Q94)))&amp;""</f>
        <v/>
      </c>
      <c r="U94" s="7" t="s">
        <v>4987</v>
      </c>
      <c r="V94" s="7" t="s">
        <v>3429</v>
      </c>
      <c r="W94" s="7" t="s">
        <v>210</v>
      </c>
      <c r="X94" s="8">
        <v>6</v>
      </c>
      <c r="Z94" s="7" t="str">
        <f t="shared" si="10"/>
        <v/>
      </c>
      <c r="AA94" s="7" t="str">
        <f>IF(AND(VLOOKUP(W94,法术查询!$C$8:$E$15,3,FALSE)="启用",$B$1=X94),V94,"")</f>
        <v/>
      </c>
      <c r="AB94" s="5" t="str">
        <f t="array" ref="AB94">INDEX(Z:Z,SMALL(IF(Z$1:Z$500&lt;&gt;"",ROW($1:$500),1000),ROW(Z94)))&amp;""</f>
        <v/>
      </c>
      <c r="AC94" s="5" t="str">
        <f t="array" ref="AC94">INDEX(AA:AA,SMALL(IF(AA$1:AA$500&lt;&gt;"",ROW($1:$500),1000),ROW(AA94)))&amp;""</f>
        <v/>
      </c>
      <c r="AE94" s="7" t="s">
        <v>5043</v>
      </c>
      <c r="AF94" s="7" t="s">
        <v>3428</v>
      </c>
      <c r="AG94" s="7" t="s">
        <v>210</v>
      </c>
      <c r="AH94" s="8">
        <v>6</v>
      </c>
      <c r="AJ94" s="7" t="str">
        <f t="shared" si="11"/>
        <v/>
      </c>
      <c r="AK94" s="7" t="str">
        <f>IF(AND(VLOOKUP(AG94,法术查询!$C$8:$E$15,3,FALSE)="启用",$B$1=AH94),AF94,"")</f>
        <v/>
      </c>
      <c r="AL94" s="5" t="str">
        <f t="array" ref="AL94">INDEX(AJ:AJ,SMALL(IF(AJ$1:AJ$500&lt;&gt;"",ROW($1:$500),1000),ROW(AJ94)))&amp;""</f>
        <v/>
      </c>
      <c r="AM94" s="5" t="str">
        <f t="array" ref="AM94">INDEX(AK:AK,SMALL(IF(AK$1:AK$500&lt;&gt;"",ROW($1:$500),1000),ROW(AK94)))&amp;""</f>
        <v/>
      </c>
      <c r="AV94" s="5" t="str">
        <f t="array" ref="AV94">INDEX(AT:AT,SMALL(IF(AT$1:AT$500&lt;&gt;"",ROW($1:$500),1000),ROW(AT94)))&amp;""</f>
        <v/>
      </c>
      <c r="AW94" s="5" t="str">
        <f t="array" ref="AW94">INDEX(AU:AU,SMALL(IF(AU$1:AU$500&lt;&gt;"",ROW($1:$500),1000),ROW(AU94)))&amp;""</f>
        <v/>
      </c>
      <c r="BF94" s="5" t="str">
        <f t="array" ref="BF94">INDEX(BD:BD,SMALL(IF(BD$1:BD$500&lt;&gt;"",ROW($1:$500),1000),ROW(BD94)))&amp;""</f>
        <v/>
      </c>
      <c r="BG94" s="5" t="str">
        <f t="array" ref="BG94">INDEX(BE:BE,SMALL(IF(BE$1:BE$500&lt;&gt;"",ROW($1:$500),1000),ROW(BE94)))&amp;""</f>
        <v/>
      </c>
      <c r="BI94" s="7" t="s">
        <v>4565</v>
      </c>
      <c r="BJ94" s="7" t="s">
        <v>3292</v>
      </c>
      <c r="BK94" s="7" t="s">
        <v>210</v>
      </c>
      <c r="BL94" s="8">
        <v>3</v>
      </c>
      <c r="BN94" s="7" t="str">
        <f t="shared" si="12"/>
        <v/>
      </c>
      <c r="BO94" s="7" t="str">
        <f>IF(AND(VLOOKUP(BK94,法术查询!$C$8:$E$15,3,FALSE)="启用",$B$1=BL94),BJ94,"")</f>
        <v/>
      </c>
      <c r="BP94" s="5" t="str">
        <f t="array" ref="BP94">INDEX(BN:BN,SMALL(IF(BN$1:BN$500&lt;&gt;"",ROW($1:$500),1000),ROW(BN94)))&amp;""</f>
        <v/>
      </c>
      <c r="BQ94" s="5" t="str">
        <f t="array" ref="BQ94">INDEX(BO:BO,SMALL(IF(BO$1:BO$500&lt;&gt;"",ROW($1:$500),1000),ROW(BO94)))&amp;""</f>
        <v/>
      </c>
      <c r="BS94" s="7" t="s">
        <v>4765</v>
      </c>
      <c r="BT94" s="7" t="s">
        <v>3430</v>
      </c>
      <c r="BU94" s="7" t="s">
        <v>3701</v>
      </c>
      <c r="BV94" s="8">
        <v>5</v>
      </c>
      <c r="BX94" s="7" t="str">
        <f t="shared" si="13"/>
        <v/>
      </c>
      <c r="BY94" s="7" t="str">
        <f>IF(AND(VLOOKUP(BU94,法术查询!$C$8:$E$15,3,FALSE)="启用",$B$1=BV94),BT94,"")</f>
        <v/>
      </c>
      <c r="BZ94" s="5" t="str">
        <f t="array" ref="BZ94">INDEX(BX:BX,SMALL(IF(BX$1:BX$500&lt;&gt;"",ROW($1:$500),1000),ROW(BX94)))&amp;""</f>
        <v/>
      </c>
      <c r="CA94" s="5" t="str">
        <f t="array" ref="CA94">INDEX(BY:BY,SMALL(IF(BY$1:BY$500&lt;&gt;"",ROW($1:$500),1000),ROW(BY94)))&amp;""</f>
        <v/>
      </c>
    </row>
    <row r="95" spans="1:79" x14ac:dyDescent="0.25">
      <c r="A95" s="7" t="s">
        <v>4151</v>
      </c>
      <c r="B95" s="7" t="s">
        <v>3391</v>
      </c>
      <c r="C95" s="7" t="s">
        <v>210</v>
      </c>
      <c r="D95" s="8">
        <v>2</v>
      </c>
      <c r="F95" s="7" t="str">
        <f t="shared" si="8"/>
        <v/>
      </c>
      <c r="G95" s="7" t="str">
        <f>IF(AND(VLOOKUP(C95,法术查询!$C$8:$E$15,3,FALSE)="启用",$B$1=D95),B95,"")</f>
        <v/>
      </c>
      <c r="H95" s="5" t="str">
        <f t="array" ref="H95">INDEX(F:F,SMALL(IF($F$1:$F$500&lt;&gt;"",ROW($1:$500),1000),ROW(F95)))&amp;""</f>
        <v/>
      </c>
      <c r="I95" s="5" t="str">
        <f t="array" ref="I95">INDEX(G:G,SMALL(IF($F$1:$F$500&lt;&gt;"",ROW($1:$500),1000),ROW(G95)))&amp;""</f>
        <v/>
      </c>
      <c r="K95" s="7" t="s">
        <v>4194</v>
      </c>
      <c r="L95" s="7" t="s">
        <v>3323</v>
      </c>
      <c r="M95" s="7" t="s">
        <v>210</v>
      </c>
      <c r="N95" s="8">
        <v>2</v>
      </c>
      <c r="P95" s="7" t="str">
        <f t="shared" si="9"/>
        <v/>
      </c>
      <c r="Q95" s="7" t="str">
        <f>IF(AND(VLOOKUP(M95,法术查询!$C$8:$E$15,3,FALSE)="启用",$B$1=N95),L95,"")</f>
        <v/>
      </c>
      <c r="R95" s="5" t="str">
        <f t="array" ref="R95">INDEX(P:P,SMALL(IF(P$1:P$500&lt;&gt;"",ROW($1:$500),1000),ROW(P95)))&amp;""</f>
        <v/>
      </c>
      <c r="S95" s="5" t="str">
        <f t="array" ref="S95">INDEX(Q:Q,SMALL(IF(Q$1:Q$500&lt;&gt;"",ROW($1:$500),1000),ROW(Q95)))&amp;""</f>
        <v/>
      </c>
      <c r="U95" s="7" t="s">
        <v>5004</v>
      </c>
      <c r="V95" s="7" t="s">
        <v>3432</v>
      </c>
      <c r="W95" s="7" t="s">
        <v>210</v>
      </c>
      <c r="X95" s="8">
        <v>6</v>
      </c>
      <c r="Z95" s="7" t="str">
        <f t="shared" si="10"/>
        <v/>
      </c>
      <c r="AA95" s="7" t="str">
        <f>IF(AND(VLOOKUP(W95,法术查询!$C$8:$E$15,3,FALSE)="启用",$B$1=X95),V95,"")</f>
        <v/>
      </c>
      <c r="AB95" s="5" t="str">
        <f t="array" ref="AB95">INDEX(Z:Z,SMALL(IF(Z$1:Z$500&lt;&gt;"",ROW($1:$500),1000),ROW(Z95)))&amp;""</f>
        <v/>
      </c>
      <c r="AC95" s="5" t="str">
        <f t="array" ref="AC95">INDEX(AA:AA,SMALL(IF(AA$1:AA$500&lt;&gt;"",ROW($1:$500),1000),ROW(AA95)))&amp;""</f>
        <v/>
      </c>
      <c r="AE95" s="7" t="s">
        <v>5048</v>
      </c>
      <c r="AF95" s="7" t="s">
        <v>3431</v>
      </c>
      <c r="AG95" s="7" t="s">
        <v>210</v>
      </c>
      <c r="AH95" s="8">
        <v>6</v>
      </c>
      <c r="AJ95" s="7" t="str">
        <f t="shared" si="11"/>
        <v/>
      </c>
      <c r="AK95" s="7" t="str">
        <f>IF(AND(VLOOKUP(AG95,法术查询!$C$8:$E$15,3,FALSE)="启用",$B$1=AH95),AF95,"")</f>
        <v/>
      </c>
      <c r="AL95" s="5" t="str">
        <f t="array" ref="AL95">INDEX(AJ:AJ,SMALL(IF(AJ$1:AJ$500&lt;&gt;"",ROW($1:$500),1000),ROW(AJ95)))&amp;""</f>
        <v/>
      </c>
      <c r="AM95" s="5" t="str">
        <f t="array" ref="AM95">INDEX(AK:AK,SMALL(IF(AK$1:AK$500&lt;&gt;"",ROW($1:$500),1000),ROW(AK95)))&amp;""</f>
        <v/>
      </c>
      <c r="AV95" s="5" t="str">
        <f t="array" ref="AV95">INDEX(AT:AT,SMALL(IF(AT$1:AT$500&lt;&gt;"",ROW($1:$500),1000),ROW(AT95)))&amp;""</f>
        <v/>
      </c>
      <c r="AW95" s="5" t="str">
        <f t="array" ref="AW95">INDEX(AU:AU,SMALL(IF(AU$1:AU$500&lt;&gt;"",ROW($1:$500),1000),ROW(AU95)))&amp;""</f>
        <v/>
      </c>
      <c r="BF95" s="5" t="str">
        <f t="array" ref="BF95">INDEX(BD:BD,SMALL(IF(BD$1:BD$500&lt;&gt;"",ROW($1:$500),1000),ROW(BD95)))&amp;""</f>
        <v/>
      </c>
      <c r="BG95" s="5" t="str">
        <f t="array" ref="BG95">INDEX(BE:BE,SMALL(IF(BE$1:BE$500&lt;&gt;"",ROW($1:$500),1000),ROW(BE95)))&amp;""</f>
        <v/>
      </c>
      <c r="BI95" s="7" t="s">
        <v>4567</v>
      </c>
      <c r="BJ95" s="7" t="s">
        <v>3297</v>
      </c>
      <c r="BK95" s="7" t="s">
        <v>210</v>
      </c>
      <c r="BL95" s="8">
        <v>3</v>
      </c>
      <c r="BN95" s="7" t="str">
        <f t="shared" si="12"/>
        <v/>
      </c>
      <c r="BO95" s="7" t="str">
        <f>IF(AND(VLOOKUP(BK95,法术查询!$C$8:$E$15,3,FALSE)="启用",$B$1=BL95),BJ95,"")</f>
        <v/>
      </c>
      <c r="BP95" s="5" t="str">
        <f t="array" ref="BP95">INDEX(BN:BN,SMALL(IF(BN$1:BN$500&lt;&gt;"",ROW($1:$500),1000),ROW(BN95)))&amp;""</f>
        <v/>
      </c>
      <c r="BQ95" s="5" t="str">
        <f t="array" ref="BQ95">INDEX(BO:BO,SMALL(IF(BO$1:BO$500&lt;&gt;"",ROW($1:$500),1000),ROW(BO95)))&amp;""</f>
        <v/>
      </c>
      <c r="BS95" s="7" t="s">
        <v>4818</v>
      </c>
      <c r="BT95" s="7" t="s">
        <v>3398</v>
      </c>
      <c r="BU95" s="7" t="s">
        <v>210</v>
      </c>
      <c r="BV95" s="8">
        <v>5</v>
      </c>
      <c r="BX95" s="7" t="str">
        <f t="shared" si="13"/>
        <v/>
      </c>
      <c r="BY95" s="7" t="str">
        <f>IF(AND(VLOOKUP(BU95,法术查询!$C$8:$E$15,3,FALSE)="启用",$B$1=BV95),BT95,"")</f>
        <v/>
      </c>
      <c r="BZ95" s="5" t="str">
        <f t="array" ref="BZ95">INDEX(BX:BX,SMALL(IF(BX$1:BX$500&lt;&gt;"",ROW($1:$500),1000),ROW(BX95)))&amp;""</f>
        <v/>
      </c>
      <c r="CA95" s="5" t="str">
        <f t="array" ref="CA95">INDEX(BY:BY,SMALL(IF(BY$1:BY$500&lt;&gt;"",ROW($1:$500),1000),ROW(BY95)))&amp;""</f>
        <v/>
      </c>
    </row>
    <row r="96" spans="1:79" x14ac:dyDescent="0.25">
      <c r="A96" s="7" t="s">
        <v>4155</v>
      </c>
      <c r="B96" s="7" t="s">
        <v>3394</v>
      </c>
      <c r="C96" s="7" t="s">
        <v>210</v>
      </c>
      <c r="D96" s="8">
        <v>2</v>
      </c>
      <c r="F96" s="7" t="str">
        <f t="shared" si="8"/>
        <v/>
      </c>
      <c r="G96" s="7" t="str">
        <f>IF(AND(VLOOKUP(C96,法术查询!$C$8:$E$15,3,FALSE)="启用",$B$1=D96),B96,"")</f>
        <v/>
      </c>
      <c r="H96" s="5" t="str">
        <f t="array" ref="H96">INDEX(F:F,SMALL(IF($F$1:$F$500&lt;&gt;"",ROW($1:$500),1000),ROW(F96)))&amp;""</f>
        <v/>
      </c>
      <c r="I96" s="5" t="str">
        <f t="array" ref="I96">INDEX(G:G,SMALL(IF($F$1:$F$500&lt;&gt;"",ROW($1:$500),1000),ROW(G96)))&amp;""</f>
        <v/>
      </c>
      <c r="K96" s="7" t="s">
        <v>4202</v>
      </c>
      <c r="L96" s="7" t="s">
        <v>3215</v>
      </c>
      <c r="M96" s="7" t="s">
        <v>210</v>
      </c>
      <c r="N96" s="8">
        <v>2</v>
      </c>
      <c r="P96" s="7" t="str">
        <f t="shared" si="9"/>
        <v/>
      </c>
      <c r="Q96" s="7" t="str">
        <f>IF(AND(VLOOKUP(M96,法术查询!$C$8:$E$15,3,FALSE)="启用",$B$1=N96),L96,"")</f>
        <v/>
      </c>
      <c r="R96" s="5" t="str">
        <f t="array" ref="R96">INDEX(P:P,SMALL(IF(P$1:P$500&lt;&gt;"",ROW($1:$500),1000),ROW(P96)))&amp;""</f>
        <v/>
      </c>
      <c r="S96" s="5" t="str">
        <f t="array" ref="S96">INDEX(Q:Q,SMALL(IF(Q$1:Q$500&lt;&gt;"",ROW($1:$500),1000),ROW(Q96)))&amp;""</f>
        <v/>
      </c>
      <c r="U96" s="7" t="s">
        <v>5006</v>
      </c>
      <c r="V96" s="7" t="s">
        <v>3435</v>
      </c>
      <c r="W96" s="7" t="s">
        <v>210</v>
      </c>
      <c r="X96" s="8">
        <v>6</v>
      </c>
      <c r="Z96" s="7" t="str">
        <f t="shared" si="10"/>
        <v/>
      </c>
      <c r="AA96" s="7" t="str">
        <f>IF(AND(VLOOKUP(W96,法术查询!$C$8:$E$15,3,FALSE)="启用",$B$1=X96),V96,"")</f>
        <v/>
      </c>
      <c r="AB96" s="5" t="str">
        <f t="array" ref="AB96">INDEX(Z:Z,SMALL(IF(Z$1:Z$500&lt;&gt;"",ROW($1:$500),1000),ROW(Z96)))&amp;""</f>
        <v/>
      </c>
      <c r="AC96" s="5" t="str">
        <f t="array" ref="AC96">INDEX(AA:AA,SMALL(IF(AA$1:AA$500&lt;&gt;"",ROW($1:$500),1000),ROW(AA96)))&amp;""</f>
        <v/>
      </c>
      <c r="AE96" s="7" t="s">
        <v>5050</v>
      </c>
      <c r="AF96" s="7" t="s">
        <v>3433</v>
      </c>
      <c r="AG96" s="7" t="s">
        <v>210</v>
      </c>
      <c r="AH96" s="8">
        <v>6</v>
      </c>
      <c r="AJ96" s="7" t="str">
        <f t="shared" si="11"/>
        <v/>
      </c>
      <c r="AK96" s="7" t="str">
        <f>IF(AND(VLOOKUP(AG96,法术查询!$C$8:$E$15,3,FALSE)="启用",$B$1=AH96),AF96,"")</f>
        <v/>
      </c>
      <c r="AL96" s="5" t="str">
        <f t="array" ref="AL96">INDEX(AJ:AJ,SMALL(IF(AJ$1:AJ$500&lt;&gt;"",ROW($1:$500),1000),ROW(AJ96)))&amp;""</f>
        <v/>
      </c>
      <c r="AM96" s="5" t="str">
        <f t="array" ref="AM96">INDEX(AK:AK,SMALL(IF(AK$1:AK$500&lt;&gt;"",ROW($1:$500),1000),ROW(AK96)))&amp;""</f>
        <v/>
      </c>
      <c r="AV96" s="5" t="str">
        <f t="array" ref="AV96">INDEX(AT:AT,SMALL(IF(AT$1:AT$500&lt;&gt;"",ROW($1:$500),1000),ROW(AT96)))&amp;""</f>
        <v/>
      </c>
      <c r="AW96" s="5" t="str">
        <f t="array" ref="AW96">INDEX(AU:AU,SMALL(IF(AU$1:AU$500&lt;&gt;"",ROW($1:$500),1000),ROW(AU96)))&amp;""</f>
        <v/>
      </c>
      <c r="BF96" s="5" t="str">
        <f t="array" ref="BF96">INDEX(BD:BD,SMALL(IF(BD$1:BD$500&lt;&gt;"",ROW($1:$500),1000),ROW(BD96)))&amp;""</f>
        <v/>
      </c>
      <c r="BG96" s="5" t="str">
        <f t="array" ref="BG96">INDEX(BE:BE,SMALL(IF(BE$1:BE$500&lt;&gt;"",ROW($1:$500),1000),ROW(BE96)))&amp;""</f>
        <v/>
      </c>
      <c r="BI96" s="7" t="s">
        <v>4571</v>
      </c>
      <c r="BJ96" s="7" t="s">
        <v>3434</v>
      </c>
      <c r="BK96" s="7" t="s">
        <v>210</v>
      </c>
      <c r="BL96" s="8">
        <v>3</v>
      </c>
      <c r="BN96" s="7" t="str">
        <f t="shared" si="12"/>
        <v/>
      </c>
      <c r="BO96" s="7" t="str">
        <f>IF(AND(VLOOKUP(BK96,法术查询!$C$8:$E$15,3,FALSE)="启用",$B$1=BL96),BJ96,"")</f>
        <v/>
      </c>
      <c r="BP96" s="5" t="str">
        <f t="array" ref="BP96">INDEX(BN:BN,SMALL(IF(BN$1:BN$500&lt;&gt;"",ROW($1:$500),1000),ROW(BN96)))&amp;""</f>
        <v/>
      </c>
      <c r="BQ96" s="5" t="str">
        <f t="array" ref="BQ96">INDEX(BO:BO,SMALL(IF(BO$1:BO$500&lt;&gt;"",ROW($1:$500),1000),ROW(BO96)))&amp;""</f>
        <v/>
      </c>
      <c r="BS96" s="7" t="s">
        <v>4822</v>
      </c>
      <c r="BT96" s="7" t="s">
        <v>3400</v>
      </c>
      <c r="BU96" s="7" t="s">
        <v>210</v>
      </c>
      <c r="BV96" s="8">
        <v>5</v>
      </c>
      <c r="BX96" s="7" t="str">
        <f t="shared" si="13"/>
        <v/>
      </c>
      <c r="BY96" s="7" t="str">
        <f>IF(AND(VLOOKUP(BU96,法术查询!$C$8:$E$15,3,FALSE)="启用",$B$1=BV96),BT96,"")</f>
        <v/>
      </c>
      <c r="BZ96" s="5" t="str">
        <f t="array" ref="BZ96">INDEX(BX:BX,SMALL(IF(BX$1:BX$500&lt;&gt;"",ROW($1:$500),1000),ROW(BX96)))&amp;""</f>
        <v/>
      </c>
      <c r="CA96" s="5" t="str">
        <f t="array" ref="CA96">INDEX(BY:BY,SMALL(IF(BY$1:BY$500&lt;&gt;"",ROW($1:$500),1000),ROW(BY96)))&amp;""</f>
        <v/>
      </c>
    </row>
    <row r="97" spans="1:79" x14ac:dyDescent="0.25">
      <c r="A97" s="7" t="s">
        <v>4159</v>
      </c>
      <c r="B97" s="7" t="s">
        <v>3397</v>
      </c>
      <c r="C97" s="7" t="s">
        <v>210</v>
      </c>
      <c r="D97" s="8">
        <v>2</v>
      </c>
      <c r="F97" s="7" t="str">
        <f t="shared" si="8"/>
        <v/>
      </c>
      <c r="G97" s="7" t="str">
        <f>IF(AND(VLOOKUP(C97,法术查询!$C$8:$E$15,3,FALSE)="启用",$B$1=D97),B97,"")</f>
        <v/>
      </c>
      <c r="H97" s="5" t="str">
        <f t="array" ref="H97">INDEX(F:F,SMALL(IF($F$1:$F$500&lt;&gt;"",ROW($1:$500),1000),ROW(F97)))&amp;""</f>
        <v/>
      </c>
      <c r="I97" s="5" t="str">
        <f t="array" ref="I97">INDEX(G:G,SMALL(IF($F$1:$F$500&lt;&gt;"",ROW($1:$500),1000),ROW(G97)))&amp;""</f>
        <v/>
      </c>
      <c r="K97" s="7" t="s">
        <v>4208</v>
      </c>
      <c r="L97" s="7" t="s">
        <v>3222</v>
      </c>
      <c r="M97" s="7" t="s">
        <v>210</v>
      </c>
      <c r="N97" s="8">
        <v>2</v>
      </c>
      <c r="P97" s="7" t="str">
        <f t="shared" si="9"/>
        <v/>
      </c>
      <c r="Q97" s="7" t="str">
        <f>IF(AND(VLOOKUP(M97,法术查询!$C$8:$E$15,3,FALSE)="启用",$B$1=N97),L97,"")</f>
        <v/>
      </c>
      <c r="R97" s="5" t="str">
        <f t="array" ref="R97">INDEX(P:P,SMALL(IF(P$1:P$500&lt;&gt;"",ROW($1:$500),1000),ROW(P97)))&amp;""</f>
        <v/>
      </c>
      <c r="S97" s="5" t="str">
        <f t="array" ref="S97">INDEX(Q:Q,SMALL(IF(Q$1:Q$500&lt;&gt;"",ROW($1:$500),1000),ROW(Q97)))&amp;""</f>
        <v/>
      </c>
      <c r="U97" s="7" t="s">
        <v>5011</v>
      </c>
      <c r="V97" s="7" t="s">
        <v>3408</v>
      </c>
      <c r="W97" s="7" t="s">
        <v>210</v>
      </c>
      <c r="X97" s="8">
        <v>6</v>
      </c>
      <c r="Z97" s="7" t="str">
        <f t="shared" si="10"/>
        <v/>
      </c>
      <c r="AA97" s="7" t="str">
        <f>IF(AND(VLOOKUP(W97,法术查询!$C$8:$E$15,3,FALSE)="启用",$B$1=X97),V97,"")</f>
        <v/>
      </c>
      <c r="AB97" s="5" t="str">
        <f t="array" ref="AB97">INDEX(Z:Z,SMALL(IF(Z$1:Z$500&lt;&gt;"",ROW($1:$500),1000),ROW(Z97)))&amp;""</f>
        <v/>
      </c>
      <c r="AC97" s="5" t="str">
        <f t="array" ref="AC97">INDEX(AA:AA,SMALL(IF(AA$1:AA$500&lt;&gt;"",ROW($1:$500),1000),ROW(AA97)))&amp;""</f>
        <v/>
      </c>
      <c r="AE97" s="7" t="s">
        <v>5052</v>
      </c>
      <c r="AF97" s="7" t="s">
        <v>3436</v>
      </c>
      <c r="AG97" s="7" t="s">
        <v>210</v>
      </c>
      <c r="AH97" s="8">
        <v>6</v>
      </c>
      <c r="AJ97" s="7" t="str">
        <f t="shared" si="11"/>
        <v/>
      </c>
      <c r="AK97" s="7" t="str">
        <f>IF(AND(VLOOKUP(AG97,法术查询!$C$8:$E$15,3,FALSE)="启用",$B$1=AH97),AF97,"")</f>
        <v/>
      </c>
      <c r="AL97" s="5" t="str">
        <f t="array" ref="AL97">INDEX(AJ:AJ,SMALL(IF(AJ$1:AJ$500&lt;&gt;"",ROW($1:$500),1000),ROW(AJ97)))&amp;""</f>
        <v/>
      </c>
      <c r="AM97" s="5" t="str">
        <f t="array" ref="AM97">INDEX(AK:AK,SMALL(IF(AK$1:AK$500&lt;&gt;"",ROW($1:$500),1000),ROW(AK97)))&amp;""</f>
        <v/>
      </c>
      <c r="AV97" s="5" t="str">
        <f t="array" ref="AV97">INDEX(AT:AT,SMALL(IF(AT$1:AT$500&lt;&gt;"",ROW($1:$500),1000),ROW(AT97)))&amp;""</f>
        <v/>
      </c>
      <c r="AW97" s="5" t="str">
        <f t="array" ref="AW97">INDEX(AU:AU,SMALL(IF(AU$1:AU$500&lt;&gt;"",ROW($1:$500),1000),ROW(AU97)))&amp;""</f>
        <v/>
      </c>
      <c r="BF97" s="5" t="str">
        <f t="array" ref="BF97">INDEX(BD:BD,SMALL(IF(BD$1:BD$500&lt;&gt;"",ROW($1:$500),1000),ROW(BD97)))&amp;""</f>
        <v/>
      </c>
      <c r="BG97" s="5" t="str">
        <f t="array" ref="BG97">INDEX(BE:BE,SMALL(IF(BE$1:BE$500&lt;&gt;"",ROW($1:$500),1000),ROW(BE97)))&amp;""</f>
        <v/>
      </c>
      <c r="BI97" s="7" t="s">
        <v>4575</v>
      </c>
      <c r="BJ97" s="7" t="s">
        <v>3437</v>
      </c>
      <c r="BK97" s="7" t="s">
        <v>210</v>
      </c>
      <c r="BL97" s="8">
        <v>3</v>
      </c>
      <c r="BN97" s="7" t="str">
        <f t="shared" si="12"/>
        <v/>
      </c>
      <c r="BO97" s="7" t="str">
        <f>IF(AND(VLOOKUP(BK97,法术查询!$C$8:$E$15,3,FALSE)="启用",$B$1=BL97),BJ97,"")</f>
        <v/>
      </c>
      <c r="BP97" s="5" t="str">
        <f t="array" ref="BP97">INDEX(BN:BN,SMALL(IF(BN$1:BN$500&lt;&gt;"",ROW($1:$500),1000),ROW(BN97)))&amp;""</f>
        <v/>
      </c>
      <c r="BQ97" s="5" t="str">
        <f t="array" ref="BQ97">INDEX(BO:BO,SMALL(IF(BO$1:BO$500&lt;&gt;"",ROW($1:$500),1000),ROW(BO97)))&amp;""</f>
        <v/>
      </c>
      <c r="BS97" s="7" t="s">
        <v>4824</v>
      </c>
      <c r="BT97" s="7" t="s">
        <v>3438</v>
      </c>
      <c r="BU97" s="7" t="s">
        <v>210</v>
      </c>
      <c r="BV97" s="8">
        <v>5</v>
      </c>
      <c r="BX97" s="7" t="str">
        <f t="shared" si="13"/>
        <v/>
      </c>
      <c r="BY97" s="7" t="str">
        <f>IF(AND(VLOOKUP(BU97,法术查询!$C$8:$E$15,3,FALSE)="启用",$B$1=BV97),BT97,"")</f>
        <v/>
      </c>
      <c r="BZ97" s="5" t="str">
        <f t="array" ref="BZ97">INDEX(BX:BX,SMALL(IF(BX$1:BX$500&lt;&gt;"",ROW($1:$500),1000),ROW(BX97)))&amp;""</f>
        <v/>
      </c>
      <c r="CA97" s="5" t="str">
        <f t="array" ref="CA97">INDEX(BY:BY,SMALL(IF(BY$1:BY$500&lt;&gt;"",ROW($1:$500),1000),ROW(BY97)))&amp;""</f>
        <v/>
      </c>
    </row>
    <row r="98" spans="1:79" x14ac:dyDescent="0.25">
      <c r="A98" s="7" t="s">
        <v>4107</v>
      </c>
      <c r="B98" s="7" t="s">
        <v>3253</v>
      </c>
      <c r="C98" s="7" t="s">
        <v>372</v>
      </c>
      <c r="D98" s="8">
        <v>2</v>
      </c>
      <c r="F98" s="7" t="str">
        <f t="shared" si="8"/>
        <v/>
      </c>
      <c r="G98" s="7" t="str">
        <f>IF(AND(VLOOKUP(C98,法术查询!$C$8:$E$15,3,FALSE)="启用",$B$1=D98),B98,"")</f>
        <v/>
      </c>
      <c r="H98" s="5" t="str">
        <f t="array" ref="H98">INDEX(F:F,SMALL(IF($F$1:$F$500&lt;&gt;"",ROW($1:$500),1000),ROW(F98)))&amp;""</f>
        <v/>
      </c>
      <c r="I98" s="5" t="str">
        <f t="array" ref="I98">INDEX(G:G,SMALL(IF($F$1:$F$500&lt;&gt;"",ROW($1:$500),1000),ROW(G98)))&amp;""</f>
        <v/>
      </c>
      <c r="K98" s="7" t="s">
        <v>4213</v>
      </c>
      <c r="L98" s="7" t="s">
        <v>3226</v>
      </c>
      <c r="M98" s="7" t="s">
        <v>210</v>
      </c>
      <c r="N98" s="8">
        <v>2</v>
      </c>
      <c r="P98" s="7" t="str">
        <f t="shared" si="9"/>
        <v/>
      </c>
      <c r="Q98" s="7" t="str">
        <f>IF(AND(VLOOKUP(M98,法术查询!$C$8:$E$15,3,FALSE)="启用",$B$1=N98),L98,"")</f>
        <v/>
      </c>
      <c r="R98" s="5" t="str">
        <f t="array" ref="R98">INDEX(P:P,SMALL(IF(P$1:P$500&lt;&gt;"",ROW($1:$500),1000),ROW(P98)))&amp;""</f>
        <v/>
      </c>
      <c r="S98" s="5" t="str">
        <f t="array" ref="S98">INDEX(Q:Q,SMALL(IF(Q$1:Q$500&lt;&gt;"",ROW($1:$500),1000),ROW(Q98)))&amp;""</f>
        <v/>
      </c>
      <c r="U98" s="7" t="s">
        <v>5030</v>
      </c>
      <c r="V98" s="7" t="s">
        <v>3414</v>
      </c>
      <c r="W98" s="7" t="s">
        <v>210</v>
      </c>
      <c r="X98" s="8">
        <v>6</v>
      </c>
      <c r="Z98" s="7" t="str">
        <f t="shared" si="10"/>
        <v/>
      </c>
      <c r="AA98" s="7" t="str">
        <f>IF(AND(VLOOKUP(W98,法术查询!$C$8:$E$15,3,FALSE)="启用",$B$1=X98),V98,"")</f>
        <v/>
      </c>
      <c r="AB98" s="5" t="str">
        <f t="array" ref="AB98">INDEX(Z:Z,SMALL(IF(Z$1:Z$500&lt;&gt;"",ROW($1:$500),1000),ROW(Z98)))&amp;""</f>
        <v/>
      </c>
      <c r="AC98" s="5" t="str">
        <f t="array" ref="AC98">INDEX(AA:AA,SMALL(IF(AA$1:AA$500&lt;&gt;"",ROW($1:$500),1000),ROW(AA98)))&amp;""</f>
        <v/>
      </c>
      <c r="AE98" s="7" t="s">
        <v>5137</v>
      </c>
      <c r="AF98" s="7" t="s">
        <v>3439</v>
      </c>
      <c r="AG98" s="7" t="s">
        <v>210</v>
      </c>
      <c r="AH98" s="8">
        <v>7</v>
      </c>
      <c r="AJ98" s="7" t="str">
        <f t="shared" si="11"/>
        <v/>
      </c>
      <c r="AK98" s="7" t="str">
        <f>IF(AND(VLOOKUP(AG98,法术查询!$C$8:$E$15,3,FALSE)="启用",$B$1=AH98),AF98,"")</f>
        <v/>
      </c>
      <c r="AL98" s="5" t="str">
        <f t="array" ref="AL98">INDEX(AJ:AJ,SMALL(IF(AJ$1:AJ$500&lt;&gt;"",ROW($1:$500),1000),ROW(AJ98)))&amp;""</f>
        <v/>
      </c>
      <c r="AM98" s="5" t="str">
        <f t="array" ref="AM98">INDEX(AK:AK,SMALL(IF(AK$1:AK$500&lt;&gt;"",ROW($1:$500),1000),ROW(AK98)))&amp;""</f>
        <v/>
      </c>
      <c r="AV98" s="5" t="str">
        <f t="array" ref="AV98">INDEX(AT:AT,SMALL(IF(AT$1:AT$500&lt;&gt;"",ROW($1:$500),1000),ROW(AT98)))&amp;""</f>
        <v/>
      </c>
      <c r="AW98" s="5" t="str">
        <f t="array" ref="AW98">INDEX(AU:AU,SMALL(IF(AU$1:AU$500&lt;&gt;"",ROW($1:$500),1000),ROW(AU98)))&amp;""</f>
        <v/>
      </c>
      <c r="BF98" s="5" t="str">
        <f t="array" ref="BF98">INDEX(BD:BD,SMALL(IF(BD$1:BD$500&lt;&gt;"",ROW($1:$500),1000),ROW(BD98)))&amp;""</f>
        <v/>
      </c>
      <c r="BG98" s="5" t="str">
        <f t="array" ref="BG98">INDEX(BE:BE,SMALL(IF(BE$1:BE$500&lt;&gt;"",ROW($1:$500),1000),ROW(BE98)))&amp;""</f>
        <v/>
      </c>
      <c r="BI98" s="7" t="s">
        <v>4382</v>
      </c>
      <c r="BJ98" s="7" t="s">
        <v>3302</v>
      </c>
      <c r="BK98" s="7" t="s">
        <v>372</v>
      </c>
      <c r="BL98" s="8">
        <v>3</v>
      </c>
      <c r="BN98" s="7" t="str">
        <f t="shared" si="12"/>
        <v/>
      </c>
      <c r="BO98" s="7" t="str">
        <f>IF(AND(VLOOKUP(BK98,法术查询!$C$8:$E$15,3,FALSE)="启用",$B$1=BL98),BJ98,"")</f>
        <v/>
      </c>
      <c r="BP98" s="5" t="str">
        <f t="array" ref="BP98">INDEX(BN:BN,SMALL(IF(BN$1:BN$500&lt;&gt;"",ROW($1:$500),1000),ROW(BN98)))&amp;""</f>
        <v/>
      </c>
      <c r="BQ98" s="5" t="str">
        <f t="array" ref="BQ98">INDEX(BO:BO,SMALL(IF(BO$1:BO$500&lt;&gt;"",ROW($1:$500),1000),ROW(BO98)))&amp;""</f>
        <v/>
      </c>
      <c r="BS98" s="7" t="s">
        <v>4826</v>
      </c>
      <c r="BT98" s="7" t="s">
        <v>3440</v>
      </c>
      <c r="BU98" s="7" t="s">
        <v>210</v>
      </c>
      <c r="BV98" s="8">
        <v>5</v>
      </c>
      <c r="BX98" s="7" t="str">
        <f t="shared" si="13"/>
        <v/>
      </c>
      <c r="BY98" s="7" t="str">
        <f>IF(AND(VLOOKUP(BU98,法术查询!$C$8:$E$15,3,FALSE)="启用",$B$1=BV98),BT98,"")</f>
        <v/>
      </c>
      <c r="BZ98" s="5" t="str">
        <f t="array" ref="BZ98">INDEX(BX:BX,SMALL(IF(BX$1:BX$500&lt;&gt;"",ROW($1:$500),1000),ROW(BX98)))&amp;""</f>
        <v/>
      </c>
      <c r="CA98" s="5" t="str">
        <f t="array" ref="CA98">INDEX(BY:BY,SMALL(IF(BY$1:BY$500&lt;&gt;"",ROW($1:$500),1000),ROW(BY98)))&amp;""</f>
        <v/>
      </c>
    </row>
    <row r="99" spans="1:79" x14ac:dyDescent="0.25">
      <c r="A99" s="7" t="s">
        <v>4107</v>
      </c>
      <c r="B99" s="7" t="s">
        <v>3258</v>
      </c>
      <c r="C99" s="7" t="s">
        <v>3701</v>
      </c>
      <c r="D99" s="8">
        <v>2</v>
      </c>
      <c r="F99" s="7" t="str">
        <f t="shared" si="8"/>
        <v/>
      </c>
      <c r="G99" s="7" t="str">
        <f>IF(AND(VLOOKUP(C99,法术查询!$C$8:$E$15,3,FALSE)="启用",$B$1=D99),B99,"")</f>
        <v/>
      </c>
      <c r="H99" s="5" t="str">
        <f t="array" ref="H99">INDEX(F:F,SMALL(IF($F$1:$F$500&lt;&gt;"",ROW($1:$500),1000),ROW(F99)))&amp;""</f>
        <v/>
      </c>
      <c r="I99" s="5" t="str">
        <f t="array" ref="I99">INDEX(G:G,SMALL(IF($F$1:$F$500&lt;&gt;"",ROW($1:$500),1000),ROW(G99)))&amp;""</f>
        <v/>
      </c>
      <c r="K99" s="7" t="s">
        <v>4109</v>
      </c>
      <c r="L99" s="7" t="s">
        <v>3342</v>
      </c>
      <c r="M99" s="7" t="s">
        <v>372</v>
      </c>
      <c r="N99" s="8">
        <v>2</v>
      </c>
      <c r="P99" s="7" t="str">
        <f t="shared" si="9"/>
        <v/>
      </c>
      <c r="Q99" s="7" t="str">
        <f>IF(AND(VLOOKUP(M99,法术查询!$C$8:$E$15,3,FALSE)="启用",$B$1=N99),L99,"")</f>
        <v/>
      </c>
      <c r="R99" s="5" t="str">
        <f t="array" ref="R99">INDEX(P:P,SMALL(IF(P$1:P$500&lt;&gt;"",ROW($1:$500),1000),ROW(P99)))&amp;""</f>
        <v/>
      </c>
      <c r="S99" s="5" t="str">
        <f t="array" ref="S99">INDEX(Q:Q,SMALL(IF(Q$1:Q$500&lt;&gt;"",ROW($1:$500),1000),ROW(Q99)))&amp;""</f>
        <v/>
      </c>
      <c r="U99" s="7" t="s">
        <v>4949</v>
      </c>
      <c r="V99" s="7" t="s">
        <v>3442</v>
      </c>
      <c r="W99" s="7" t="s">
        <v>3701</v>
      </c>
      <c r="X99" s="8">
        <v>6</v>
      </c>
      <c r="Z99" s="7" t="str">
        <f t="shared" si="10"/>
        <v/>
      </c>
      <c r="AA99" s="7" t="str">
        <f>IF(AND(VLOOKUP(W99,法术查询!$C$8:$E$15,3,FALSE)="启用",$B$1=X99),V99,"")</f>
        <v/>
      </c>
      <c r="AB99" s="5" t="str">
        <f t="array" ref="AB99">INDEX(Z:Z,SMALL(IF(Z$1:Z$500&lt;&gt;"",ROW($1:$500),1000),ROW(Z99)))&amp;""</f>
        <v/>
      </c>
      <c r="AC99" s="5" t="str">
        <f t="array" ref="AC99">INDEX(AA:AA,SMALL(IF(AA$1:AA$500&lt;&gt;"",ROW($1:$500),1000),ROW(AA99)))&amp;""</f>
        <v/>
      </c>
      <c r="AE99" s="7" t="s">
        <v>5140</v>
      </c>
      <c r="AF99" s="7" t="s">
        <v>3441</v>
      </c>
      <c r="AG99" s="7" t="s">
        <v>210</v>
      </c>
      <c r="AH99" s="8">
        <v>7</v>
      </c>
      <c r="AJ99" s="7" t="str">
        <f t="shared" si="11"/>
        <v/>
      </c>
      <c r="AK99" s="7" t="str">
        <f>IF(AND(VLOOKUP(AG99,法术查询!$C$8:$E$15,3,FALSE)="启用",$B$1=AH99),AF99,"")</f>
        <v/>
      </c>
      <c r="AL99" s="5" t="str">
        <f t="array" ref="AL99">INDEX(AJ:AJ,SMALL(IF(AJ$1:AJ$500&lt;&gt;"",ROW($1:$500),1000),ROW(AJ99)))&amp;""</f>
        <v/>
      </c>
      <c r="AM99" s="5" t="str">
        <f t="array" ref="AM99">INDEX(AK:AK,SMALL(IF(AK$1:AK$500&lt;&gt;"",ROW($1:$500),1000),ROW(AK99)))&amp;""</f>
        <v/>
      </c>
      <c r="AV99" s="5" t="str">
        <f t="array" ref="AV99">INDEX(AT:AT,SMALL(IF(AT$1:AT$500&lt;&gt;"",ROW($1:$500),1000),ROW(AT99)))&amp;""</f>
        <v/>
      </c>
      <c r="AW99" s="5" t="str">
        <f t="array" ref="AW99">INDEX(AU:AU,SMALL(IF(AU$1:AU$500&lt;&gt;"",ROW($1:$500),1000),ROW(AU99)))&amp;""</f>
        <v/>
      </c>
      <c r="BF99" s="5" t="str">
        <f t="array" ref="BF99">INDEX(BD:BD,SMALL(IF(BD$1:BD$500&lt;&gt;"",ROW($1:$500),1000),ROW(BD99)))&amp;""</f>
        <v/>
      </c>
      <c r="BG99" s="5" t="str">
        <f t="array" ref="BG99">INDEX(BE:BE,SMALL(IF(BE$1:BE$500&lt;&gt;"",ROW($1:$500),1000),ROW(BE99)))&amp;""</f>
        <v/>
      </c>
      <c r="BI99" s="7" t="s">
        <v>4599</v>
      </c>
      <c r="BJ99" s="7" t="s">
        <v>3360</v>
      </c>
      <c r="BK99" s="7" t="s">
        <v>3701</v>
      </c>
      <c r="BL99" s="8">
        <v>4</v>
      </c>
      <c r="BN99" s="7" t="str">
        <f t="shared" si="12"/>
        <v/>
      </c>
      <c r="BO99" s="7" t="str">
        <f>IF(AND(VLOOKUP(BK99,法术查询!$C$8:$E$15,3,FALSE)="启用",$B$1=BL99),BJ99,"")</f>
        <v/>
      </c>
      <c r="BP99" s="5" t="str">
        <f t="array" ref="BP99">INDEX(BN:BN,SMALL(IF(BN$1:BN$500&lt;&gt;"",ROW($1:$500),1000),ROW(BN99)))&amp;""</f>
        <v/>
      </c>
      <c r="BQ99" s="5" t="str">
        <f t="array" ref="BQ99">INDEX(BO:BO,SMALL(IF(BO$1:BO$500&lt;&gt;"",ROW($1:$500),1000),ROW(BO99)))&amp;""</f>
        <v/>
      </c>
      <c r="BS99" s="7" t="s">
        <v>4828</v>
      </c>
      <c r="BT99" s="7" t="s">
        <v>3443</v>
      </c>
      <c r="BU99" s="7" t="s">
        <v>210</v>
      </c>
      <c r="BV99" s="8">
        <v>5</v>
      </c>
      <c r="BX99" s="7" t="str">
        <f t="shared" si="13"/>
        <v/>
      </c>
      <c r="BY99" s="7" t="str">
        <f>IF(AND(VLOOKUP(BU99,法术查询!$C$8:$E$15,3,FALSE)="启用",$B$1=BV99),BT99,"")</f>
        <v/>
      </c>
      <c r="BZ99" s="5" t="str">
        <f t="array" ref="BZ99">INDEX(BX:BX,SMALL(IF(BX$1:BX$500&lt;&gt;"",ROW($1:$500),1000),ROW(BX99)))&amp;""</f>
        <v/>
      </c>
      <c r="CA99" s="5" t="str">
        <f t="array" ref="CA99">INDEX(BY:BY,SMALL(IF(BY$1:BY$500&lt;&gt;"",ROW($1:$500),1000),ROW(BY99)))&amp;""</f>
        <v/>
      </c>
    </row>
    <row r="100" spans="1:79" x14ac:dyDescent="0.25">
      <c r="A100" s="7" t="s">
        <v>4109</v>
      </c>
      <c r="B100" s="7" t="s">
        <v>3263</v>
      </c>
      <c r="C100" s="7" t="s">
        <v>3701</v>
      </c>
      <c r="D100" s="8">
        <v>2</v>
      </c>
      <c r="F100" s="7" t="str">
        <f t="shared" si="8"/>
        <v/>
      </c>
      <c r="G100" s="7" t="str">
        <f>IF(AND(VLOOKUP(C100,法术查询!$C$8:$E$15,3,FALSE)="启用",$B$1=D100),B100,"")</f>
        <v/>
      </c>
      <c r="H100" s="5" t="str">
        <f t="array" ref="H100">INDEX(F:F,SMALL(IF($F$1:$F$500&lt;&gt;"",ROW($1:$500),1000),ROW(F100)))&amp;""</f>
        <v/>
      </c>
      <c r="I100" s="5" t="str">
        <f t="array" ref="I100">INDEX(G:G,SMALL(IF($F$1:$F$500&lt;&gt;"",ROW($1:$500),1000),ROW(G100)))&amp;""</f>
        <v/>
      </c>
      <c r="K100" s="7" t="s">
        <v>4118</v>
      </c>
      <c r="L100" s="7" t="s">
        <v>3319</v>
      </c>
      <c r="M100" s="7" t="s">
        <v>372</v>
      </c>
      <c r="N100" s="8">
        <v>2</v>
      </c>
      <c r="P100" s="7" t="str">
        <f t="shared" si="9"/>
        <v/>
      </c>
      <c r="Q100" s="7" t="str">
        <f>IF(AND(VLOOKUP(M100,法术查询!$C$8:$E$15,3,FALSE)="启用",$B$1=N100),L100,"")</f>
        <v/>
      </c>
      <c r="R100" s="5" t="str">
        <f t="array" ref="R100">INDEX(P:P,SMALL(IF(P$1:P$500&lt;&gt;"",ROW($1:$500),1000),ROW(P100)))&amp;""</f>
        <v/>
      </c>
      <c r="S100" s="5" t="str">
        <f t="array" ref="S100">INDEX(Q:Q,SMALL(IF(Q$1:Q$500&lt;&gt;"",ROW($1:$500),1000),ROW(Q100)))&amp;""</f>
        <v/>
      </c>
      <c r="U100" s="7" t="s">
        <v>4964</v>
      </c>
      <c r="V100" s="7" t="s">
        <v>3445</v>
      </c>
      <c r="W100" s="7" t="s">
        <v>3701</v>
      </c>
      <c r="X100" s="8">
        <v>6</v>
      </c>
      <c r="Z100" s="7" t="str">
        <f t="shared" si="10"/>
        <v/>
      </c>
      <c r="AA100" s="7" t="str">
        <f>IF(AND(VLOOKUP(W100,法术查询!$C$8:$E$15,3,FALSE)="启用",$B$1=X100),V100,"")</f>
        <v/>
      </c>
      <c r="AB100" s="5" t="str">
        <f t="array" ref="AB100">INDEX(Z:Z,SMALL(IF(Z$1:Z$500&lt;&gt;"",ROW($1:$500),1000),ROW(Z100)))&amp;""</f>
        <v/>
      </c>
      <c r="AC100" s="5" t="str">
        <f t="array" ref="AC100">INDEX(AA:AA,SMALL(IF(AA$1:AA$500&lt;&gt;"",ROW($1:$500),1000),ROW(AA100)))&amp;""</f>
        <v/>
      </c>
      <c r="AE100" s="7" t="s">
        <v>5145</v>
      </c>
      <c r="AF100" s="7" t="s">
        <v>3444</v>
      </c>
      <c r="AG100" s="7" t="s">
        <v>210</v>
      </c>
      <c r="AH100" s="8">
        <v>7</v>
      </c>
      <c r="AJ100" s="7" t="str">
        <f t="shared" si="11"/>
        <v/>
      </c>
      <c r="AK100" s="7" t="str">
        <f>IF(AND(VLOOKUP(AG100,法术查询!$C$8:$E$15,3,FALSE)="启用",$B$1=AH100),AF100,"")</f>
        <v/>
      </c>
      <c r="AL100" s="5" t="str">
        <f t="array" ref="AL100">INDEX(AJ:AJ,SMALL(IF(AJ$1:AJ$500&lt;&gt;"",ROW($1:$500),1000),ROW(AJ100)))&amp;""</f>
        <v/>
      </c>
      <c r="AM100" s="5" t="str">
        <f t="array" ref="AM100">INDEX(AK:AK,SMALL(IF(AK$1:AK$500&lt;&gt;"",ROW($1:$500),1000),ROW(AK100)))&amp;""</f>
        <v/>
      </c>
      <c r="AV100" s="5" t="str">
        <f t="array" ref="AV100">INDEX(AT:AT,SMALL(IF(AT$1:AT$500&lt;&gt;"",ROW($1:$500),1000),ROW(AT100)))&amp;""</f>
        <v/>
      </c>
      <c r="AW100" s="5" t="str">
        <f t="array" ref="AW100">INDEX(AU:AU,SMALL(IF(AU$1:AU$500&lt;&gt;"",ROW($1:$500),1000),ROW(AU100)))&amp;""</f>
        <v/>
      </c>
      <c r="BF100" s="5" t="str">
        <f t="array" ref="BF100">INDEX(BD:BD,SMALL(IF(BD$1:BD$500&lt;&gt;"",ROW($1:$500),1000),ROW(BD100)))&amp;""</f>
        <v/>
      </c>
      <c r="BG100" s="5" t="str">
        <f t="array" ref="BG100">INDEX(BE:BE,SMALL(IF(BE$1:BE$500&lt;&gt;"",ROW($1:$500),1000),ROW(BE100)))&amp;""</f>
        <v/>
      </c>
      <c r="BI100" s="7" t="s">
        <v>4621</v>
      </c>
      <c r="BJ100" s="7" t="s">
        <v>3307</v>
      </c>
      <c r="BK100" s="7" t="s">
        <v>210</v>
      </c>
      <c r="BL100" s="8">
        <v>4</v>
      </c>
      <c r="BN100" s="7" t="str">
        <f t="shared" si="12"/>
        <v/>
      </c>
      <c r="BO100" s="7" t="str">
        <f>IF(AND(VLOOKUP(BK100,法术查询!$C$8:$E$15,3,FALSE)="启用",$B$1=BL100),BJ100,"")</f>
        <v/>
      </c>
      <c r="BP100" s="5" t="str">
        <f t="array" ref="BP100">INDEX(BN:BN,SMALL(IF(BN$1:BN$500&lt;&gt;"",ROW($1:$500),1000),ROW(BN100)))&amp;""</f>
        <v/>
      </c>
      <c r="BQ100" s="5" t="str">
        <f t="array" ref="BQ100">INDEX(BO:BO,SMALL(IF(BO$1:BO$500&lt;&gt;"",ROW($1:$500),1000),ROW(BO100)))&amp;""</f>
        <v/>
      </c>
      <c r="BS100" s="7" t="s">
        <v>4830</v>
      </c>
      <c r="BT100" s="7" t="s">
        <v>3446</v>
      </c>
      <c r="BU100" s="7" t="s">
        <v>210</v>
      </c>
      <c r="BV100" s="8">
        <v>5</v>
      </c>
      <c r="BX100" s="7" t="str">
        <f t="shared" si="13"/>
        <v/>
      </c>
      <c r="BY100" s="7" t="str">
        <f>IF(AND(VLOOKUP(BU100,法术查询!$C$8:$E$15,3,FALSE)="启用",$B$1=BV100),BT100,"")</f>
        <v/>
      </c>
      <c r="BZ100" s="5" t="str">
        <f t="array" ref="BZ100">INDEX(BX:BX,SMALL(IF(BX$1:BX$500&lt;&gt;"",ROW($1:$500),1000),ROW(BX100)))&amp;""</f>
        <v/>
      </c>
      <c r="CA100" s="5" t="str">
        <f t="array" ref="CA100">INDEX(BY:BY,SMALL(IF(BY$1:BY$500&lt;&gt;"",ROW($1:$500),1000),ROW(BY100)))&amp;""</f>
        <v/>
      </c>
    </row>
    <row r="101" spans="1:79" x14ac:dyDescent="0.25">
      <c r="A101" s="7" t="s">
        <v>4111</v>
      </c>
      <c r="B101" s="7" t="s">
        <v>3268</v>
      </c>
      <c r="C101" s="7" t="s">
        <v>372</v>
      </c>
      <c r="D101" s="8">
        <v>2</v>
      </c>
      <c r="F101" s="7" t="str">
        <f t="shared" si="8"/>
        <v/>
      </c>
      <c r="G101" s="7" t="str">
        <f>IF(AND(VLOOKUP(C101,法术查询!$C$8:$E$15,3,FALSE)="启用",$B$1=D101),B101,"")</f>
        <v/>
      </c>
      <c r="H101" s="5" t="str">
        <f t="array" ref="H101">INDEX(F:F,SMALL(IF($F$1:$F$500&lt;&gt;"",ROW($1:$500),1000),ROW(F101)))&amp;""</f>
        <v/>
      </c>
      <c r="I101" s="5" t="str">
        <f t="array" ref="I101">INDEX(G:G,SMALL(IF($F$1:$F$500&lt;&gt;"",ROW($1:$500),1000),ROW(G101)))&amp;""</f>
        <v/>
      </c>
      <c r="K101" s="7" t="s">
        <v>4118</v>
      </c>
      <c r="L101" s="7" t="s">
        <v>3319</v>
      </c>
      <c r="M101" s="7" t="s">
        <v>3701</v>
      </c>
      <c r="N101" s="8">
        <v>2</v>
      </c>
      <c r="P101" s="7" t="str">
        <f t="shared" si="9"/>
        <v/>
      </c>
      <c r="Q101" s="7" t="str">
        <f>IF(AND(VLOOKUP(M101,法术查询!$C$8:$E$15,3,FALSE)="启用",$B$1=N101),L101,"")</f>
        <v/>
      </c>
      <c r="R101" s="5" t="str">
        <f t="array" ref="R101">INDEX(P:P,SMALL(IF(P$1:P$500&lt;&gt;"",ROW($1:$500),1000),ROW(P101)))&amp;""</f>
        <v/>
      </c>
      <c r="S101" s="5" t="str">
        <f t="array" ref="S101">INDEX(Q:Q,SMALL(IF(Q$1:Q$500&lt;&gt;"",ROW($1:$500),1000),ROW(Q101)))&amp;""</f>
        <v/>
      </c>
      <c r="U101" s="7" t="s">
        <v>4966</v>
      </c>
      <c r="V101" s="7" t="s">
        <v>3448</v>
      </c>
      <c r="W101" s="7" t="s">
        <v>372</v>
      </c>
      <c r="X101" s="8">
        <v>6</v>
      </c>
      <c r="Z101" s="7" t="str">
        <f t="shared" si="10"/>
        <v/>
      </c>
      <c r="AA101" s="7" t="str">
        <f>IF(AND(VLOOKUP(W101,法术查询!$C$8:$E$15,3,FALSE)="启用",$B$1=X101),V101,"")</f>
        <v/>
      </c>
      <c r="AB101" s="5" t="str">
        <f t="array" ref="AB101">INDEX(Z:Z,SMALL(IF(Z$1:Z$500&lt;&gt;"",ROW($1:$500),1000),ROW(Z101)))&amp;""</f>
        <v/>
      </c>
      <c r="AC101" s="5" t="str">
        <f t="array" ref="AC101">INDEX(AA:AA,SMALL(IF(AA$1:AA$500&lt;&gt;"",ROW($1:$500),1000),ROW(AA101)))&amp;""</f>
        <v/>
      </c>
      <c r="AE101" s="7" t="s">
        <v>5149</v>
      </c>
      <c r="AF101" s="7" t="s">
        <v>3447</v>
      </c>
      <c r="AG101" s="7" t="s">
        <v>210</v>
      </c>
      <c r="AH101" s="8">
        <v>7</v>
      </c>
      <c r="AJ101" s="7" t="str">
        <f t="shared" si="11"/>
        <v/>
      </c>
      <c r="AK101" s="7" t="str">
        <f>IF(AND(VLOOKUP(AG101,法术查询!$C$8:$E$15,3,FALSE)="启用",$B$1=AH101),AF101,"")</f>
        <v/>
      </c>
      <c r="AL101" s="5" t="str">
        <f t="array" ref="AL101">INDEX(AJ:AJ,SMALL(IF(AJ$1:AJ$500&lt;&gt;"",ROW($1:$500),1000),ROW(AJ101)))&amp;""</f>
        <v/>
      </c>
      <c r="AM101" s="5" t="str">
        <f t="array" ref="AM101">INDEX(AK:AK,SMALL(IF(AK$1:AK$500&lt;&gt;"",ROW($1:$500),1000),ROW(AK101)))&amp;""</f>
        <v/>
      </c>
      <c r="AV101" s="5" t="str">
        <f t="array" ref="AV101">INDEX(AT:AT,SMALL(IF(AT$1:AT$500&lt;&gt;"",ROW($1:$500),1000),ROW(AT101)))&amp;""</f>
        <v/>
      </c>
      <c r="AW101" s="5" t="str">
        <f t="array" ref="AW101">INDEX(AU:AU,SMALL(IF(AU$1:AU$500&lt;&gt;"",ROW($1:$500),1000),ROW(AU101)))&amp;""</f>
        <v/>
      </c>
      <c r="BF101" s="5" t="str">
        <f t="array" ref="BF101">INDEX(BD:BD,SMALL(IF(BD$1:BD$500&lt;&gt;"",ROW($1:$500),1000),ROW(BD101)))&amp;""</f>
        <v/>
      </c>
      <c r="BG101" s="5" t="str">
        <f t="array" ref="BG101">INDEX(BE:BE,SMALL(IF(BE$1:BE$500&lt;&gt;"",ROW($1:$500),1000),ROW(BE101)))&amp;""</f>
        <v/>
      </c>
      <c r="BI101" s="7" t="s">
        <v>4627</v>
      </c>
      <c r="BJ101" s="7" t="s">
        <v>3244</v>
      </c>
      <c r="BK101" s="7" t="s">
        <v>210</v>
      </c>
      <c r="BL101" s="8">
        <v>4</v>
      </c>
      <c r="BN101" s="7" t="str">
        <f t="shared" si="12"/>
        <v/>
      </c>
      <c r="BO101" s="7" t="str">
        <f>IF(AND(VLOOKUP(BK101,法术查询!$C$8:$E$15,3,FALSE)="启用",$B$1=BL101),BJ101,"")</f>
        <v/>
      </c>
      <c r="BP101" s="5" t="str">
        <f t="array" ref="BP101">INDEX(BN:BN,SMALL(IF(BN$1:BN$500&lt;&gt;"",ROW($1:$500),1000),ROW(BN101)))&amp;""</f>
        <v/>
      </c>
      <c r="BQ101" s="5" t="str">
        <f t="array" ref="BQ101">INDEX(BO:BO,SMALL(IF(BO$1:BO$500&lt;&gt;"",ROW($1:$500),1000),ROW(BO101)))&amp;""</f>
        <v/>
      </c>
      <c r="BS101" s="7" t="s">
        <v>4834</v>
      </c>
      <c r="BT101" s="7" t="s">
        <v>3281</v>
      </c>
      <c r="BU101" s="7" t="s">
        <v>210</v>
      </c>
      <c r="BV101" s="8">
        <v>5</v>
      </c>
      <c r="BX101" s="7" t="str">
        <f t="shared" si="13"/>
        <v/>
      </c>
      <c r="BY101" s="7" t="str">
        <f>IF(AND(VLOOKUP(BU101,法术查询!$C$8:$E$15,3,FALSE)="启用",$B$1=BV101),BT101,"")</f>
        <v/>
      </c>
      <c r="BZ101" s="5" t="str">
        <f t="array" ref="BZ101">INDEX(BX:BX,SMALL(IF(BX$1:BX$500&lt;&gt;"",ROW($1:$500),1000),ROW(BX101)))&amp;""</f>
        <v/>
      </c>
      <c r="CA101" s="5" t="str">
        <f t="array" ref="CA101">INDEX(BY:BY,SMALL(IF(BY$1:BY$500&lt;&gt;"",ROW($1:$500),1000),ROW(BY101)))&amp;""</f>
        <v/>
      </c>
    </row>
    <row r="102" spans="1:79" x14ac:dyDescent="0.25">
      <c r="A102" s="7" t="s">
        <v>4111</v>
      </c>
      <c r="B102" s="7" t="s">
        <v>3274</v>
      </c>
      <c r="C102" s="7" t="s">
        <v>3701</v>
      </c>
      <c r="D102" s="8">
        <v>2</v>
      </c>
      <c r="F102" s="7" t="str">
        <f t="shared" si="8"/>
        <v/>
      </c>
      <c r="G102" s="7" t="str">
        <f>IF(AND(VLOOKUP(C102,法术查询!$C$8:$E$15,3,FALSE)="启用",$B$1=D102),B102,"")</f>
        <v/>
      </c>
      <c r="H102" s="5" t="str">
        <f t="array" ref="H102">INDEX(F:F,SMALL(IF($F$1:$F$500&lt;&gt;"",ROW($1:$500),1000),ROW(F102)))&amp;""</f>
        <v/>
      </c>
      <c r="I102" s="5" t="str">
        <f t="array" ref="I102">INDEX(G:G,SMALL(IF($F$1:$F$500&lt;&gt;"",ROW($1:$500),1000),ROW(G102)))&amp;""</f>
        <v/>
      </c>
      <c r="K102" s="7" t="s">
        <v>4121</v>
      </c>
      <c r="L102" s="7" t="s">
        <v>3352</v>
      </c>
      <c r="M102" s="7" t="s">
        <v>372</v>
      </c>
      <c r="N102" s="8">
        <v>2</v>
      </c>
      <c r="P102" s="7" t="str">
        <f t="shared" si="9"/>
        <v/>
      </c>
      <c r="Q102" s="7" t="str">
        <f>IF(AND(VLOOKUP(M102,法术查询!$C$8:$E$15,3,FALSE)="启用",$B$1=N102),L102,"")</f>
        <v/>
      </c>
      <c r="R102" s="5" t="str">
        <f t="array" ref="R102">INDEX(P:P,SMALL(IF(P$1:P$500&lt;&gt;"",ROW($1:$500),1000),ROW(P102)))&amp;""</f>
        <v/>
      </c>
      <c r="S102" s="5" t="str">
        <f t="array" ref="S102">INDEX(Q:Q,SMALL(IF(Q$1:Q$500&lt;&gt;"",ROW($1:$500),1000),ROW(Q102)))&amp;""</f>
        <v/>
      </c>
      <c r="U102" s="7" t="s">
        <v>4966</v>
      </c>
      <c r="V102" s="7" t="s">
        <v>3450</v>
      </c>
      <c r="W102" s="7" t="s">
        <v>3701</v>
      </c>
      <c r="X102" s="8">
        <v>6</v>
      </c>
      <c r="Z102" s="7" t="str">
        <f t="shared" si="10"/>
        <v/>
      </c>
      <c r="AA102" s="7" t="str">
        <f>IF(AND(VLOOKUP(W102,法术查询!$C$8:$E$15,3,FALSE)="启用",$B$1=X102),V102,"")</f>
        <v/>
      </c>
      <c r="AB102" s="5" t="str">
        <f t="array" ref="AB102">INDEX(Z:Z,SMALL(IF(Z$1:Z$500&lt;&gt;"",ROW($1:$500),1000),ROW(Z102)))&amp;""</f>
        <v/>
      </c>
      <c r="AC102" s="5" t="str">
        <f t="array" ref="AC102">INDEX(AA:AA,SMALL(IF(AA$1:AA$500&lt;&gt;"",ROW($1:$500),1000),ROW(AA102)))&amp;""</f>
        <v/>
      </c>
      <c r="AE102" s="7" t="s">
        <v>5168</v>
      </c>
      <c r="AF102" s="7" t="s">
        <v>3449</v>
      </c>
      <c r="AG102" s="7" t="s">
        <v>210</v>
      </c>
      <c r="AH102" s="8">
        <v>7</v>
      </c>
      <c r="AJ102" s="7" t="str">
        <f t="shared" si="11"/>
        <v/>
      </c>
      <c r="AK102" s="7" t="str">
        <f>IF(AND(VLOOKUP(AG102,法术查询!$C$8:$E$15,3,FALSE)="启用",$B$1=AH102),AF102,"")</f>
        <v/>
      </c>
      <c r="AL102" s="5" t="str">
        <f t="array" ref="AL102">INDEX(AJ:AJ,SMALL(IF(AJ$1:AJ$500&lt;&gt;"",ROW($1:$500),1000),ROW(AJ102)))&amp;""</f>
        <v/>
      </c>
      <c r="AM102" s="5" t="str">
        <f t="array" ref="AM102">INDEX(AK:AK,SMALL(IF(AK$1:AK$500&lt;&gt;"",ROW($1:$500),1000),ROW(AK102)))&amp;""</f>
        <v/>
      </c>
      <c r="AV102" s="5" t="str">
        <f t="array" ref="AV102">INDEX(AT:AT,SMALL(IF(AT$1:AT$500&lt;&gt;"",ROW($1:$500),1000),ROW(AT102)))&amp;""</f>
        <v/>
      </c>
      <c r="AW102" s="5" t="str">
        <f t="array" ref="AW102">INDEX(AU:AU,SMALL(IF(AU$1:AU$500&lt;&gt;"",ROW($1:$500),1000),ROW(AU102)))&amp;""</f>
        <v/>
      </c>
      <c r="BF102" s="5" t="str">
        <f t="array" ref="BF102">INDEX(BD:BD,SMALL(IF(BD$1:BD$500&lt;&gt;"",ROW($1:$500),1000),ROW(BD102)))&amp;""</f>
        <v/>
      </c>
      <c r="BG102" s="5" t="str">
        <f t="array" ref="BG102">INDEX(BE:BE,SMALL(IF(BE$1:BE$500&lt;&gt;"",ROW($1:$500),1000),ROW(BE102)))&amp;""</f>
        <v/>
      </c>
      <c r="BI102" s="7" t="s">
        <v>4630</v>
      </c>
      <c r="BJ102" s="7" t="s">
        <v>3368</v>
      </c>
      <c r="BK102" s="7" t="s">
        <v>210</v>
      </c>
      <c r="BL102" s="8">
        <v>4</v>
      </c>
      <c r="BN102" s="7" t="str">
        <f t="shared" si="12"/>
        <v/>
      </c>
      <c r="BO102" s="7" t="str">
        <f>IF(AND(VLOOKUP(BK102,法术查询!$C$8:$E$15,3,FALSE)="启用",$B$1=BL102),BJ102,"")</f>
        <v/>
      </c>
      <c r="BP102" s="5" t="str">
        <f t="array" ref="BP102">INDEX(BN:BN,SMALL(IF(BN$1:BN$500&lt;&gt;"",ROW($1:$500),1000),ROW(BN102)))&amp;""</f>
        <v/>
      </c>
      <c r="BQ102" s="5" t="str">
        <f t="array" ref="BQ102">INDEX(BO:BO,SMALL(IF(BO$1:BO$500&lt;&gt;"",ROW($1:$500),1000),ROW(BO102)))&amp;""</f>
        <v/>
      </c>
      <c r="BS102" s="7" t="s">
        <v>4838</v>
      </c>
      <c r="BT102" s="7" t="s">
        <v>3372</v>
      </c>
      <c r="BU102" s="7" t="s">
        <v>210</v>
      </c>
      <c r="BV102" s="8">
        <v>5</v>
      </c>
      <c r="BX102" s="7" t="str">
        <f t="shared" si="13"/>
        <v/>
      </c>
      <c r="BY102" s="7" t="str">
        <f>IF(AND(VLOOKUP(BU102,法术查询!$C$8:$E$15,3,FALSE)="启用",$B$1=BV102),BT102,"")</f>
        <v/>
      </c>
      <c r="BZ102" s="5" t="str">
        <f t="array" ref="BZ102">INDEX(BX:BX,SMALL(IF(BX$1:BX$500&lt;&gt;"",ROW($1:$500),1000),ROW(BX102)))&amp;""</f>
        <v/>
      </c>
      <c r="CA102" s="5" t="str">
        <f t="array" ref="CA102">INDEX(BY:BY,SMALL(IF(BY$1:BY$500&lt;&gt;"",ROW($1:$500),1000),ROW(BY102)))&amp;""</f>
        <v/>
      </c>
    </row>
    <row r="103" spans="1:79" x14ac:dyDescent="0.25">
      <c r="A103" s="7" t="s">
        <v>4167</v>
      </c>
      <c r="B103" s="7" t="s">
        <v>3285</v>
      </c>
      <c r="C103" s="7" t="s">
        <v>210</v>
      </c>
      <c r="D103" s="8">
        <v>2</v>
      </c>
      <c r="F103" s="7" t="str">
        <f t="shared" si="8"/>
        <v/>
      </c>
      <c r="G103" s="7" t="str">
        <f>IF(AND(VLOOKUP(C103,法术查询!$C$8:$E$15,3,FALSE)="启用",$B$1=D103),B103,"")</f>
        <v/>
      </c>
      <c r="H103" s="5" t="str">
        <f t="array" ref="H103">INDEX(F:F,SMALL(IF($F$1:$F$500&lt;&gt;"",ROW($1:$500),1000),ROW(F103)))&amp;""</f>
        <v/>
      </c>
      <c r="I103" s="5" t="str">
        <f t="array" ref="I103">INDEX(G:G,SMALL(IF($F$1:$F$500&lt;&gt;"",ROW($1:$500),1000),ROW(G103)))&amp;""</f>
        <v/>
      </c>
      <c r="K103" s="7" t="s">
        <v>4121</v>
      </c>
      <c r="L103" s="7" t="s">
        <v>3356</v>
      </c>
      <c r="M103" s="7" t="s">
        <v>3701</v>
      </c>
      <c r="N103" s="8">
        <v>2</v>
      </c>
      <c r="P103" s="7" t="str">
        <f t="shared" si="9"/>
        <v/>
      </c>
      <c r="Q103" s="7" t="str">
        <f>IF(AND(VLOOKUP(M103,法术查询!$C$8:$E$15,3,FALSE)="启用",$B$1=N103),L103,"")</f>
        <v/>
      </c>
      <c r="R103" s="5" t="str">
        <f t="array" ref="R103">INDEX(P:P,SMALL(IF(P$1:P$500&lt;&gt;"",ROW($1:$500),1000),ROW(P103)))&amp;""</f>
        <v/>
      </c>
      <c r="S103" s="5" t="str">
        <f t="array" ref="S103">INDEX(Q:Q,SMALL(IF(Q$1:Q$500&lt;&gt;"",ROW($1:$500),1000),ROW(Q103)))&amp;""</f>
        <v/>
      </c>
      <c r="U103" s="7" t="s">
        <v>4968</v>
      </c>
      <c r="V103" s="7" t="s">
        <v>3452</v>
      </c>
      <c r="W103" s="7" t="s">
        <v>372</v>
      </c>
      <c r="X103" s="8">
        <v>6</v>
      </c>
      <c r="Z103" s="7" t="str">
        <f t="shared" si="10"/>
        <v/>
      </c>
      <c r="AA103" s="7" t="str">
        <f>IF(AND(VLOOKUP(W103,法术查询!$C$8:$E$15,3,FALSE)="启用",$B$1=X103),V103,"")</f>
        <v/>
      </c>
      <c r="AB103" s="5" t="str">
        <f t="array" ref="AB103">INDEX(Z:Z,SMALL(IF(Z$1:Z$500&lt;&gt;"",ROW($1:$500),1000),ROW(Z103)))&amp;""</f>
        <v/>
      </c>
      <c r="AC103" s="5" t="str">
        <f t="array" ref="AC103">INDEX(AA:AA,SMALL(IF(AA$1:AA$500&lt;&gt;"",ROW($1:$500),1000),ROW(AA103)))&amp;""</f>
        <v/>
      </c>
      <c r="AE103" s="7" t="s">
        <v>5173</v>
      </c>
      <c r="AF103" s="7" t="s">
        <v>3451</v>
      </c>
      <c r="AG103" s="7" t="s">
        <v>210</v>
      </c>
      <c r="AH103" s="8">
        <v>7</v>
      </c>
      <c r="AJ103" s="7" t="str">
        <f t="shared" si="11"/>
        <v/>
      </c>
      <c r="AK103" s="7" t="str">
        <f>IF(AND(VLOOKUP(AG103,法术查询!$C$8:$E$15,3,FALSE)="启用",$B$1=AH103),AF103,"")</f>
        <v/>
      </c>
      <c r="AL103" s="5" t="str">
        <f t="array" ref="AL103">INDEX(AJ:AJ,SMALL(IF(AJ$1:AJ$500&lt;&gt;"",ROW($1:$500),1000),ROW(AJ103)))&amp;""</f>
        <v/>
      </c>
      <c r="AM103" s="5" t="str">
        <f t="array" ref="AM103">INDEX(AK:AK,SMALL(IF(AK$1:AK$500&lt;&gt;"",ROW($1:$500),1000),ROW(AK103)))&amp;""</f>
        <v/>
      </c>
      <c r="AV103" s="5" t="str">
        <f t="array" ref="AV103">INDEX(AT:AT,SMALL(IF(AT$1:AT$500&lt;&gt;"",ROW($1:$500),1000),ROW(AT103)))&amp;""</f>
        <v/>
      </c>
      <c r="AW103" s="5" t="str">
        <f t="array" ref="AW103">INDEX(AU:AU,SMALL(IF(AU$1:AU$500&lt;&gt;"",ROW($1:$500),1000),ROW(AU103)))&amp;""</f>
        <v/>
      </c>
      <c r="BF103" s="5" t="str">
        <f t="array" ref="BF103">INDEX(BD:BD,SMALL(IF(BD$1:BD$500&lt;&gt;"",ROW($1:$500),1000),ROW(BD103)))&amp;""</f>
        <v/>
      </c>
      <c r="BG103" s="5" t="str">
        <f t="array" ref="BG103">INDEX(BE:BE,SMALL(IF(BE$1:BE$500&lt;&gt;"",ROW($1:$500),1000),ROW(BE103)))&amp;""</f>
        <v/>
      </c>
      <c r="BI103" s="7" t="s">
        <v>4635</v>
      </c>
      <c r="BJ103" s="7" t="s">
        <v>3417</v>
      </c>
      <c r="BK103" s="7" t="s">
        <v>210</v>
      </c>
      <c r="BL103" s="8">
        <v>4</v>
      </c>
      <c r="BN103" s="7" t="str">
        <f t="shared" si="12"/>
        <v/>
      </c>
      <c r="BO103" s="7" t="str">
        <f>IF(AND(VLOOKUP(BK103,法术查询!$C$8:$E$15,3,FALSE)="启用",$B$1=BL103),BJ103,"")</f>
        <v/>
      </c>
      <c r="BP103" s="5" t="str">
        <f t="array" ref="BP103">INDEX(BN:BN,SMALL(IF(BN$1:BN$500&lt;&gt;"",ROW($1:$500),1000),ROW(BN103)))&amp;""</f>
        <v/>
      </c>
      <c r="BQ103" s="5" t="str">
        <f t="array" ref="BQ103">INDEX(BO:BO,SMALL(IF(BO$1:BO$500&lt;&gt;"",ROW($1:$500),1000),ROW(BO103)))&amp;""</f>
        <v/>
      </c>
      <c r="BS103" s="7" t="s">
        <v>4843</v>
      </c>
      <c r="BT103" s="7" t="s">
        <v>3375</v>
      </c>
      <c r="BU103" s="7" t="s">
        <v>210</v>
      </c>
      <c r="BV103" s="8">
        <v>5</v>
      </c>
      <c r="BX103" s="7" t="str">
        <f t="shared" si="13"/>
        <v/>
      </c>
      <c r="BY103" s="7" t="str">
        <f>IF(AND(VLOOKUP(BU103,法术查询!$C$8:$E$15,3,FALSE)="启用",$B$1=BV103),BT103,"")</f>
        <v/>
      </c>
      <c r="BZ103" s="5" t="str">
        <f t="array" ref="BZ103">INDEX(BX:BX,SMALL(IF(BX$1:BX$500&lt;&gt;"",ROW($1:$500),1000),ROW(BX103)))&amp;""</f>
        <v/>
      </c>
      <c r="CA103" s="5" t="str">
        <f t="array" ref="CA103">INDEX(BY:BY,SMALL(IF(BY$1:BY$500&lt;&gt;"",ROW($1:$500),1000),ROW(BY103)))&amp;""</f>
        <v/>
      </c>
    </row>
    <row r="104" spans="1:79" x14ac:dyDescent="0.25">
      <c r="A104" s="7" t="s">
        <v>4171</v>
      </c>
      <c r="B104" s="7" t="s">
        <v>3291</v>
      </c>
      <c r="C104" s="7" t="s">
        <v>210</v>
      </c>
      <c r="D104" s="8">
        <v>2</v>
      </c>
      <c r="F104" s="7" t="str">
        <f t="shared" si="8"/>
        <v/>
      </c>
      <c r="G104" s="7" t="str">
        <f>IF(AND(VLOOKUP(C104,法术查询!$C$8:$E$15,3,FALSE)="启用",$B$1=D104),B104,"")</f>
        <v/>
      </c>
      <c r="H104" s="5" t="str">
        <f t="array" ref="H104">INDEX(F:F,SMALL(IF($F$1:$F$500&lt;&gt;"",ROW($1:$500),1000),ROW(F104)))&amp;""</f>
        <v/>
      </c>
      <c r="I104" s="5" t="str">
        <f t="array" ref="I104">INDEX(G:G,SMALL(IF($F$1:$F$500&lt;&gt;"",ROW($1:$500),1000),ROW(G104)))&amp;""</f>
        <v/>
      </c>
      <c r="K104" s="7" t="s">
        <v>4306</v>
      </c>
      <c r="L104" s="7" t="s">
        <v>261</v>
      </c>
      <c r="M104" s="7" t="s">
        <v>210</v>
      </c>
      <c r="N104" s="8">
        <v>2</v>
      </c>
      <c r="P104" s="7" t="str">
        <f t="shared" si="9"/>
        <v/>
      </c>
      <c r="Q104" s="7" t="str">
        <f>IF(AND(VLOOKUP(M104,法术查询!$C$8:$E$15,3,FALSE)="启用",$B$1=N104),L104,"")</f>
        <v/>
      </c>
      <c r="R104" s="5" t="str">
        <f t="array" ref="R104">INDEX(P:P,SMALL(IF(P$1:P$500&lt;&gt;"",ROW($1:$500),1000),ROW(P104)))&amp;""</f>
        <v/>
      </c>
      <c r="S104" s="5" t="str">
        <f t="array" ref="S104">INDEX(Q:Q,SMALL(IF(Q$1:Q$500&lt;&gt;"",ROW($1:$500),1000),ROW(Q104)))&amp;""</f>
        <v/>
      </c>
      <c r="U104" s="7" t="s">
        <v>4968</v>
      </c>
      <c r="V104" s="7" t="s">
        <v>3454</v>
      </c>
      <c r="W104" s="7" t="s">
        <v>3701</v>
      </c>
      <c r="X104" s="8">
        <v>6</v>
      </c>
      <c r="Z104" s="7" t="str">
        <f t="shared" si="10"/>
        <v/>
      </c>
      <c r="AA104" s="7" t="str">
        <f>IF(AND(VLOOKUP(W104,法术查询!$C$8:$E$15,3,FALSE)="启用",$B$1=X104),V104,"")</f>
        <v/>
      </c>
      <c r="AB104" s="5" t="str">
        <f t="array" ref="AB104">INDEX(Z:Z,SMALL(IF(Z$1:Z$500&lt;&gt;"",ROW($1:$500),1000),ROW(Z104)))&amp;""</f>
        <v/>
      </c>
      <c r="AC104" s="5" t="str">
        <f t="array" ref="AC104">INDEX(AA:AA,SMALL(IF(AA$1:AA$500&lt;&gt;"",ROW($1:$500),1000),ROW(AA104)))&amp;""</f>
        <v/>
      </c>
      <c r="AE104" s="7" t="s">
        <v>5175</v>
      </c>
      <c r="AF104" s="7" t="s">
        <v>3453</v>
      </c>
      <c r="AG104" s="7" t="s">
        <v>210</v>
      </c>
      <c r="AH104" s="8">
        <v>7</v>
      </c>
      <c r="AJ104" s="7" t="str">
        <f t="shared" si="11"/>
        <v/>
      </c>
      <c r="AK104" s="7" t="str">
        <f>IF(AND(VLOOKUP(AG104,法术查询!$C$8:$E$15,3,FALSE)="启用",$B$1=AH104),AF104,"")</f>
        <v/>
      </c>
      <c r="AL104" s="5" t="str">
        <f t="array" ref="AL104">INDEX(AJ:AJ,SMALL(IF(AJ$1:AJ$500&lt;&gt;"",ROW($1:$500),1000),ROW(AJ104)))&amp;""</f>
        <v/>
      </c>
      <c r="AM104" s="5" t="str">
        <f t="array" ref="AM104">INDEX(AK:AK,SMALL(IF(AK$1:AK$500&lt;&gt;"",ROW($1:$500),1000),ROW(AK104)))&amp;""</f>
        <v/>
      </c>
      <c r="AV104" s="5" t="str">
        <f t="array" ref="AV104">INDEX(AT:AT,SMALL(IF(AT$1:AT$500&lt;&gt;"",ROW($1:$500),1000),ROW(AT104)))&amp;""</f>
        <v/>
      </c>
      <c r="AW104" s="5" t="str">
        <f t="array" ref="AW104">INDEX(AU:AU,SMALL(IF(AU$1:AU$500&lt;&gt;"",ROW($1:$500),1000),ROW(AU104)))&amp;""</f>
        <v/>
      </c>
      <c r="BF104" s="5" t="str">
        <f t="array" ref="BF104">INDEX(BD:BD,SMALL(IF(BD$1:BD$500&lt;&gt;"",ROW($1:$500),1000),ROW(BD104)))&amp;""</f>
        <v/>
      </c>
      <c r="BG104" s="5" t="str">
        <f t="array" ref="BG104">INDEX(BE:BE,SMALL(IF(BE$1:BE$500&lt;&gt;"",ROW($1:$500),1000),ROW(BE104)))&amp;""</f>
        <v/>
      </c>
      <c r="BI104" s="7" t="s">
        <v>4639</v>
      </c>
      <c r="BJ104" s="7" t="s">
        <v>3421</v>
      </c>
      <c r="BK104" s="7" t="s">
        <v>210</v>
      </c>
      <c r="BL104" s="8">
        <v>4</v>
      </c>
      <c r="BN104" s="7" t="str">
        <f t="shared" si="12"/>
        <v/>
      </c>
      <c r="BO104" s="7" t="str">
        <f>IF(AND(VLOOKUP(BK104,法术查询!$C$8:$E$15,3,FALSE)="启用",$B$1=BL104),BJ104,"")</f>
        <v/>
      </c>
      <c r="BP104" s="5" t="str">
        <f t="array" ref="BP104">INDEX(BN:BN,SMALL(IF(BN$1:BN$500&lt;&gt;"",ROW($1:$500),1000),ROW(BN104)))&amp;""</f>
        <v/>
      </c>
      <c r="BQ104" s="5" t="str">
        <f t="array" ref="BQ104">INDEX(BO:BO,SMALL(IF(BO$1:BO$500&lt;&gt;"",ROW($1:$500),1000),ROW(BO104)))&amp;""</f>
        <v/>
      </c>
      <c r="BS104" s="7" t="s">
        <v>4848</v>
      </c>
      <c r="BT104" s="7" t="s">
        <v>3287</v>
      </c>
      <c r="BU104" s="7" t="s">
        <v>210</v>
      </c>
      <c r="BV104" s="8">
        <v>5</v>
      </c>
      <c r="BX104" s="7" t="str">
        <f t="shared" si="13"/>
        <v/>
      </c>
      <c r="BY104" s="7" t="str">
        <f>IF(AND(VLOOKUP(BU104,法术查询!$C$8:$E$15,3,FALSE)="启用",$B$1=BV104),BT104,"")</f>
        <v/>
      </c>
      <c r="BZ104" s="5" t="str">
        <f t="array" ref="BZ104">INDEX(BX:BX,SMALL(IF(BX$1:BX$500&lt;&gt;"",ROW($1:$500),1000),ROW(BX104)))&amp;""</f>
        <v/>
      </c>
      <c r="CA104" s="5" t="str">
        <f t="array" ref="CA104">INDEX(BY:BY,SMALL(IF(BY$1:BY$500&lt;&gt;"",ROW($1:$500),1000),ROW(BY104)))&amp;""</f>
        <v/>
      </c>
    </row>
    <row r="105" spans="1:79" x14ac:dyDescent="0.25">
      <c r="A105" s="7" t="s">
        <v>4173</v>
      </c>
      <c r="B105" s="7" t="s">
        <v>3296</v>
      </c>
      <c r="C105" s="7" t="s">
        <v>210</v>
      </c>
      <c r="D105" s="8">
        <v>2</v>
      </c>
      <c r="F105" s="7" t="str">
        <f t="shared" si="8"/>
        <v/>
      </c>
      <c r="G105" s="7" t="str">
        <f>IF(AND(VLOOKUP(C105,法术查询!$C$8:$E$15,3,FALSE)="启用",$B$1=D105),B105,"")</f>
        <v/>
      </c>
      <c r="H105" s="5" t="str">
        <f t="array" ref="H105">INDEX(F:F,SMALL(IF($F$1:$F$500&lt;&gt;"",ROW($1:$500),1000),ROW(F105)))&amp;""</f>
        <v/>
      </c>
      <c r="I105" s="5" t="str">
        <f t="array" ref="I105">INDEX(G:G,SMALL(IF($F$1:$F$500&lt;&gt;"",ROW($1:$500),1000),ROW(G105)))&amp;""</f>
        <v/>
      </c>
      <c r="K105" s="7" t="s">
        <v>4324</v>
      </c>
      <c r="L105" s="7" t="s">
        <v>3376</v>
      </c>
      <c r="M105" s="7" t="s">
        <v>210</v>
      </c>
      <c r="N105" s="8">
        <v>2</v>
      </c>
      <c r="P105" s="7" t="str">
        <f t="shared" si="9"/>
        <v/>
      </c>
      <c r="Q105" s="7" t="str">
        <f>IF(AND(VLOOKUP(M105,法术查询!$C$8:$E$15,3,FALSE)="启用",$B$1=N105),L105,"")</f>
        <v/>
      </c>
      <c r="R105" s="5" t="str">
        <f t="array" ref="R105">INDEX(P:P,SMALL(IF(P$1:P$500&lt;&gt;"",ROW($1:$500),1000),ROW(P105)))&amp;""</f>
        <v/>
      </c>
      <c r="S105" s="5" t="str">
        <f t="array" ref="S105">INDEX(Q:Q,SMALL(IF(Q$1:Q$500&lt;&gt;"",ROW($1:$500),1000),ROW(Q105)))&amp;""</f>
        <v/>
      </c>
      <c r="U105" s="7" t="s">
        <v>4970</v>
      </c>
      <c r="V105" s="7" t="s">
        <v>3456</v>
      </c>
      <c r="W105" s="7" t="s">
        <v>372</v>
      </c>
      <c r="X105" s="8">
        <v>6</v>
      </c>
      <c r="Z105" s="7" t="str">
        <f t="shared" si="10"/>
        <v/>
      </c>
      <c r="AA105" s="7" t="str">
        <f>IF(AND(VLOOKUP(W105,法术查询!$C$8:$E$15,3,FALSE)="启用",$B$1=X105),V105,"")</f>
        <v/>
      </c>
      <c r="AB105" s="5" t="str">
        <f t="array" ref="AB105">INDEX(Z:Z,SMALL(IF(Z$1:Z$500&lt;&gt;"",ROW($1:$500),1000),ROW(Z105)))&amp;""</f>
        <v/>
      </c>
      <c r="AC105" s="5" t="str">
        <f t="array" ref="AC105">INDEX(AA:AA,SMALL(IF(AA$1:AA$500&lt;&gt;"",ROW($1:$500),1000),ROW(AA105)))&amp;""</f>
        <v/>
      </c>
      <c r="AE105" s="7" t="s">
        <v>5177</v>
      </c>
      <c r="AF105" s="7" t="s">
        <v>3455</v>
      </c>
      <c r="AG105" s="7" t="s">
        <v>210</v>
      </c>
      <c r="AH105" s="8">
        <v>7</v>
      </c>
      <c r="AJ105" s="7" t="str">
        <f t="shared" si="11"/>
        <v/>
      </c>
      <c r="AK105" s="7" t="str">
        <f>IF(AND(VLOOKUP(AG105,法术查询!$C$8:$E$15,3,FALSE)="启用",$B$1=AH105),AF105,"")</f>
        <v/>
      </c>
      <c r="AL105" s="5" t="str">
        <f t="array" ref="AL105">INDEX(AJ:AJ,SMALL(IF(AJ$1:AJ$500&lt;&gt;"",ROW($1:$500),1000),ROW(AJ105)))&amp;""</f>
        <v/>
      </c>
      <c r="AM105" s="5" t="str">
        <f t="array" ref="AM105">INDEX(AK:AK,SMALL(IF(AK$1:AK$500&lt;&gt;"",ROW($1:$500),1000),ROW(AK105)))&amp;""</f>
        <v/>
      </c>
      <c r="AV105" s="5" t="str">
        <f t="array" ref="AV105">INDEX(AT:AT,SMALL(IF(AT$1:AT$500&lt;&gt;"",ROW($1:$500),1000),ROW(AT105)))&amp;""</f>
        <v/>
      </c>
      <c r="AW105" s="5" t="str">
        <f t="array" ref="AW105">INDEX(AU:AU,SMALL(IF(AU$1:AU$500&lt;&gt;"",ROW($1:$500),1000),ROW(AU105)))&amp;""</f>
        <v/>
      </c>
      <c r="BF105" s="5" t="str">
        <f t="array" ref="BF105">INDEX(BD:BD,SMALL(IF(BD$1:BD$500&lt;&gt;"",ROW($1:$500),1000),ROW(BD105)))&amp;""</f>
        <v/>
      </c>
      <c r="BG105" s="5" t="str">
        <f t="array" ref="BG105">INDEX(BE:BE,SMALL(IF(BE$1:BE$500&lt;&gt;"",ROW($1:$500),1000),ROW(BE105)))&amp;""</f>
        <v/>
      </c>
      <c r="BI105" s="7" t="s">
        <v>4658</v>
      </c>
      <c r="BJ105" s="7" t="s">
        <v>3354</v>
      </c>
      <c r="BK105" s="7" t="s">
        <v>210</v>
      </c>
      <c r="BL105" s="8">
        <v>4</v>
      </c>
      <c r="BN105" s="7" t="str">
        <f t="shared" si="12"/>
        <v/>
      </c>
      <c r="BO105" s="7" t="str">
        <f>IF(AND(VLOOKUP(BK105,法术查询!$C$8:$E$15,3,FALSE)="启用",$B$1=BL105),BJ105,"")</f>
        <v/>
      </c>
      <c r="BP105" s="5" t="str">
        <f t="array" ref="BP105">INDEX(BN:BN,SMALL(IF(BN$1:BN$500&lt;&gt;"",ROW($1:$500),1000),ROW(BN105)))&amp;""</f>
        <v/>
      </c>
      <c r="BQ105" s="5" t="str">
        <f t="array" ref="BQ105">INDEX(BO:BO,SMALL(IF(BO$1:BO$500&lt;&gt;"",ROW($1:$500),1000),ROW(BO105)))&amp;""</f>
        <v/>
      </c>
      <c r="BS105" s="7" t="s">
        <v>4851</v>
      </c>
      <c r="BT105" s="7" t="s">
        <v>3380</v>
      </c>
      <c r="BU105" s="7" t="s">
        <v>210</v>
      </c>
      <c r="BV105" s="8">
        <v>5</v>
      </c>
      <c r="BX105" s="7" t="str">
        <f t="shared" si="13"/>
        <v/>
      </c>
      <c r="BY105" s="7" t="str">
        <f>IF(AND(VLOOKUP(BU105,法术查询!$C$8:$E$15,3,FALSE)="启用",$B$1=BV105),BT105,"")</f>
        <v/>
      </c>
      <c r="BZ105" s="5" t="str">
        <f t="array" ref="BZ105">INDEX(BX:BX,SMALL(IF(BX$1:BX$500&lt;&gt;"",ROW($1:$500),1000),ROW(BX105)))&amp;""</f>
        <v/>
      </c>
      <c r="CA105" s="5" t="str">
        <f t="array" ref="CA105">INDEX(BY:BY,SMALL(IF(BY$1:BY$500&lt;&gt;"",ROW($1:$500),1000),ROW(BY105)))&amp;""</f>
        <v/>
      </c>
    </row>
    <row r="106" spans="1:79" x14ac:dyDescent="0.25">
      <c r="A106" s="7" t="s">
        <v>4177</v>
      </c>
      <c r="B106" s="7" t="s">
        <v>3301</v>
      </c>
      <c r="C106" s="7" t="s">
        <v>210</v>
      </c>
      <c r="D106" s="8">
        <v>2</v>
      </c>
      <c r="F106" s="7" t="str">
        <f t="shared" si="8"/>
        <v/>
      </c>
      <c r="G106" s="7" t="str">
        <f>IF(AND(VLOOKUP(C106,法术查询!$C$8:$E$15,3,FALSE)="启用",$B$1=D106),B106,"")</f>
        <v/>
      </c>
      <c r="H106" s="5" t="str">
        <f t="array" ref="H106">INDEX(F:F,SMALL(IF($F$1:$F$500&lt;&gt;"",ROW($1:$500),1000),ROW(F106)))&amp;""</f>
        <v/>
      </c>
      <c r="I106" s="5" t="str">
        <f t="array" ref="I106">INDEX(G:G,SMALL(IF($F$1:$F$500&lt;&gt;"",ROW($1:$500),1000),ROW(G106)))&amp;""</f>
        <v/>
      </c>
      <c r="K106" s="7" t="s">
        <v>4352</v>
      </c>
      <c r="L106" s="7" t="s">
        <v>3329</v>
      </c>
      <c r="M106" s="7" t="s">
        <v>3701</v>
      </c>
      <c r="N106" s="8">
        <v>3</v>
      </c>
      <c r="P106" s="7" t="str">
        <f t="shared" si="9"/>
        <v/>
      </c>
      <c r="Q106" s="7" t="str">
        <f>IF(AND(VLOOKUP(M106,法术查询!$C$8:$E$15,3,FALSE)="启用",$B$1=N106),L106,"")</f>
        <v/>
      </c>
      <c r="R106" s="5" t="str">
        <f t="array" ref="R106">INDEX(P:P,SMALL(IF(P$1:P$500&lt;&gt;"",ROW($1:$500),1000),ROW(P106)))&amp;""</f>
        <v/>
      </c>
      <c r="S106" s="5" t="str">
        <f t="array" ref="S106">INDEX(Q:Q,SMALL(IF(Q$1:Q$500&lt;&gt;"",ROW($1:$500),1000),ROW(Q106)))&amp;""</f>
        <v/>
      </c>
      <c r="U106" s="7" t="s">
        <v>4970</v>
      </c>
      <c r="V106" s="7" t="s">
        <v>3458</v>
      </c>
      <c r="W106" s="7" t="s">
        <v>3701</v>
      </c>
      <c r="X106" s="8">
        <v>6</v>
      </c>
      <c r="Z106" s="7" t="str">
        <f t="shared" si="10"/>
        <v/>
      </c>
      <c r="AA106" s="7" t="str">
        <f>IF(AND(VLOOKUP(W106,法术查询!$C$8:$E$15,3,FALSE)="启用",$B$1=X106),V106,"")</f>
        <v/>
      </c>
      <c r="AB106" s="5" t="str">
        <f t="array" ref="AB106">INDEX(Z:Z,SMALL(IF(Z$1:Z$500&lt;&gt;"",ROW($1:$500),1000),ROW(Z106)))&amp;""</f>
        <v/>
      </c>
      <c r="AC106" s="5" t="str">
        <f t="array" ref="AC106">INDEX(AA:AA,SMALL(IF(AA$1:AA$500&lt;&gt;"",ROW($1:$500),1000),ROW(AA106)))&amp;""</f>
        <v/>
      </c>
      <c r="AE106" s="7" t="s">
        <v>5113</v>
      </c>
      <c r="AF106" s="7" t="s">
        <v>3457</v>
      </c>
      <c r="AG106" s="7" t="s">
        <v>3701</v>
      </c>
      <c r="AH106" s="8">
        <v>7</v>
      </c>
      <c r="AJ106" s="7" t="str">
        <f t="shared" si="11"/>
        <v/>
      </c>
      <c r="AK106" s="7" t="str">
        <f>IF(AND(VLOOKUP(AG106,法术查询!$C$8:$E$15,3,FALSE)="启用",$B$1=AH106),AF106,"")</f>
        <v/>
      </c>
      <c r="AL106" s="5" t="str">
        <f t="array" ref="AL106">INDEX(AJ:AJ,SMALL(IF(AJ$1:AJ$500&lt;&gt;"",ROW($1:$500),1000),ROW(AJ106)))&amp;""</f>
        <v/>
      </c>
      <c r="AM106" s="5" t="str">
        <f t="array" ref="AM106">INDEX(AK:AK,SMALL(IF(AK$1:AK$500&lt;&gt;"",ROW($1:$500),1000),ROW(AK106)))&amp;""</f>
        <v/>
      </c>
      <c r="AV106" s="5" t="str">
        <f t="array" ref="AV106">INDEX(AT:AT,SMALL(IF(AT$1:AT$500&lt;&gt;"",ROW($1:$500),1000),ROW(AT106)))&amp;""</f>
        <v/>
      </c>
      <c r="AW106" s="5" t="str">
        <f t="array" ref="AW106">INDEX(AU:AU,SMALL(IF(AU$1:AU$500&lt;&gt;"",ROW($1:$500),1000),ROW(AU106)))&amp;""</f>
        <v/>
      </c>
      <c r="BF106" s="5" t="str">
        <f t="array" ref="BF106">INDEX(BD:BD,SMALL(IF(BD$1:BD$500&lt;&gt;"",ROW($1:$500),1000),ROW(BD106)))&amp;""</f>
        <v/>
      </c>
      <c r="BG106" s="5" t="str">
        <f t="array" ref="BG106">INDEX(BE:BE,SMALL(IF(BE$1:BE$500&lt;&gt;"",ROW($1:$500),1000),ROW(BE106)))&amp;""</f>
        <v/>
      </c>
      <c r="BI106" s="7" t="s">
        <v>4663</v>
      </c>
      <c r="BJ106" s="7" t="s">
        <v>3358</v>
      </c>
      <c r="BK106" s="7" t="s">
        <v>210</v>
      </c>
      <c r="BL106" s="8">
        <v>4</v>
      </c>
      <c r="BN106" s="7" t="str">
        <f t="shared" si="12"/>
        <v/>
      </c>
      <c r="BO106" s="7" t="str">
        <f>IF(AND(VLOOKUP(BK106,法术查询!$C$8:$E$15,3,FALSE)="启用",$B$1=BL106),BJ106,"")</f>
        <v/>
      </c>
      <c r="BP106" s="5" t="str">
        <f t="array" ref="BP106">INDEX(BN:BN,SMALL(IF(BN$1:BN$500&lt;&gt;"",ROW($1:$500),1000),ROW(BN106)))&amp;""</f>
        <v/>
      </c>
      <c r="BQ106" s="5" t="str">
        <f t="array" ref="BQ106">INDEX(BO:BO,SMALL(IF(BO$1:BO$500&lt;&gt;"",ROW($1:$500),1000),ROW(BO106)))&amp;""</f>
        <v/>
      </c>
      <c r="BS106" s="7" t="s">
        <v>4856</v>
      </c>
      <c r="BT106" s="7" t="s">
        <v>3383</v>
      </c>
      <c r="BU106" s="7" t="s">
        <v>210</v>
      </c>
      <c r="BV106" s="8">
        <v>5</v>
      </c>
      <c r="BX106" s="7" t="str">
        <f t="shared" si="13"/>
        <v/>
      </c>
      <c r="BY106" s="7" t="str">
        <f>IF(AND(VLOOKUP(BU106,法术查询!$C$8:$E$15,3,FALSE)="启用",$B$1=BV106),BT106,"")</f>
        <v/>
      </c>
      <c r="BZ106" s="5" t="str">
        <f t="array" ref="BZ106">INDEX(BX:BX,SMALL(IF(BX$1:BX$500&lt;&gt;"",ROW($1:$500),1000),ROW(BX106)))&amp;""</f>
        <v/>
      </c>
      <c r="CA106" s="5" t="str">
        <f t="array" ref="CA106">INDEX(BY:BY,SMALL(IF(BY$1:BY$500&lt;&gt;"",ROW($1:$500),1000),ROW(BY106)))&amp;""</f>
        <v/>
      </c>
    </row>
    <row r="107" spans="1:79" x14ac:dyDescent="0.25">
      <c r="A107" s="7" t="s">
        <v>4181</v>
      </c>
      <c r="B107" s="7" t="s">
        <v>3306</v>
      </c>
      <c r="C107" s="7" t="s">
        <v>210</v>
      </c>
      <c r="D107" s="8">
        <v>2</v>
      </c>
      <c r="F107" s="7" t="str">
        <f t="shared" si="8"/>
        <v/>
      </c>
      <c r="G107" s="7" t="str">
        <f>IF(AND(VLOOKUP(C107,法术查询!$C$8:$E$15,3,FALSE)="启用",$B$1=D107),B107,"")</f>
        <v/>
      </c>
      <c r="H107" s="5" t="str">
        <f t="array" ref="H107">INDEX(F:F,SMALL(IF($F$1:$F$500&lt;&gt;"",ROW($1:$500),1000),ROW(F107)))&amp;""</f>
        <v/>
      </c>
      <c r="I107" s="5" t="str">
        <f t="array" ref="I107">INDEX(G:G,SMALL(IF($F$1:$F$500&lt;&gt;"",ROW($1:$500),1000),ROW(G107)))&amp;""</f>
        <v/>
      </c>
      <c r="K107" s="7" t="s">
        <v>4355</v>
      </c>
      <c r="L107" s="7" t="s">
        <v>3460</v>
      </c>
      <c r="M107" s="7" t="s">
        <v>372</v>
      </c>
      <c r="N107" s="8">
        <v>3</v>
      </c>
      <c r="P107" s="7" t="str">
        <f t="shared" si="9"/>
        <v/>
      </c>
      <c r="Q107" s="7" t="str">
        <f>IF(AND(VLOOKUP(M107,法术查询!$C$8:$E$15,3,FALSE)="启用",$B$1=N107),L107,"")</f>
        <v/>
      </c>
      <c r="R107" s="5" t="str">
        <f t="array" ref="R107">INDEX(P:P,SMALL(IF(P$1:P$500&lt;&gt;"",ROW($1:$500),1000),ROW(P107)))&amp;""</f>
        <v/>
      </c>
      <c r="S107" s="5" t="str">
        <f t="array" ref="S107">INDEX(Q:Q,SMALL(IF(Q$1:Q$500&lt;&gt;"",ROW($1:$500),1000),ROW(Q107)))&amp;""</f>
        <v/>
      </c>
      <c r="U107" s="7" t="s">
        <v>5075</v>
      </c>
      <c r="V107" s="7" t="s">
        <v>3461</v>
      </c>
      <c r="W107" s="7" t="s">
        <v>210</v>
      </c>
      <c r="X107" s="8">
        <v>6</v>
      </c>
      <c r="Z107" s="7" t="str">
        <f t="shared" si="10"/>
        <v/>
      </c>
      <c r="AA107" s="7" t="str">
        <f>IF(AND(VLOOKUP(W107,法术查询!$C$8:$E$15,3,FALSE)="启用",$B$1=X107),V107,"")</f>
        <v/>
      </c>
      <c r="AB107" s="5" t="str">
        <f t="array" ref="AB107">INDEX(Z:Z,SMALL(IF(Z$1:Z$500&lt;&gt;"",ROW($1:$500),1000),ROW(Z107)))&amp;""</f>
        <v/>
      </c>
      <c r="AC107" s="5" t="str">
        <f t="array" ref="AC107">INDEX(AA:AA,SMALL(IF(AA$1:AA$500&lt;&gt;"",ROW($1:$500),1000),ROW(AA107)))&amp;""</f>
        <v/>
      </c>
      <c r="AE107" s="7" t="s">
        <v>5230</v>
      </c>
      <c r="AF107" s="7" t="s">
        <v>3459</v>
      </c>
      <c r="AG107" s="7" t="s">
        <v>210</v>
      </c>
      <c r="AH107" s="8">
        <v>8</v>
      </c>
      <c r="AJ107" s="7" t="str">
        <f t="shared" si="11"/>
        <v/>
      </c>
      <c r="AK107" s="7" t="str">
        <f>IF(AND(VLOOKUP(AG107,法术查询!$C$8:$E$15,3,FALSE)="启用",$B$1=AH107),AF107,"")</f>
        <v/>
      </c>
      <c r="AL107" s="5" t="str">
        <f t="array" ref="AL107">INDEX(AJ:AJ,SMALL(IF(AJ$1:AJ$500&lt;&gt;"",ROW($1:$500),1000),ROW(AJ107)))&amp;""</f>
        <v/>
      </c>
      <c r="AM107" s="5" t="str">
        <f t="array" ref="AM107">INDEX(AK:AK,SMALL(IF(AK$1:AK$500&lt;&gt;"",ROW($1:$500),1000),ROW(AK107)))&amp;""</f>
        <v/>
      </c>
      <c r="AV107" s="5" t="str">
        <f t="array" ref="AV107">INDEX(AT:AT,SMALL(IF(AT$1:AT$500&lt;&gt;"",ROW($1:$500),1000),ROW(AT107)))&amp;""</f>
        <v/>
      </c>
      <c r="AW107" s="5" t="str">
        <f t="array" ref="AW107">INDEX(AU:AU,SMALL(IF(AU$1:AU$500&lt;&gt;"",ROW($1:$500),1000),ROW(AU107)))&amp;""</f>
        <v/>
      </c>
      <c r="BF107" s="5" t="str">
        <f t="array" ref="BF107">INDEX(BD:BD,SMALL(IF(BD$1:BD$500&lt;&gt;"",ROW($1:$500),1000),ROW(BD107)))&amp;""</f>
        <v/>
      </c>
      <c r="BG107" s="5" t="str">
        <f t="array" ref="BG107">INDEX(BE:BE,SMALL(IF(BE$1:BE$500&lt;&gt;"",ROW($1:$500),1000),ROW(BE107)))&amp;""</f>
        <v/>
      </c>
      <c r="BI107" s="7" t="s">
        <v>4608</v>
      </c>
      <c r="BJ107" s="7" t="s">
        <v>3315</v>
      </c>
      <c r="BK107" s="7" t="s">
        <v>3701</v>
      </c>
      <c r="BL107" s="8">
        <v>4</v>
      </c>
      <c r="BN107" s="7" t="str">
        <f t="shared" si="12"/>
        <v/>
      </c>
      <c r="BO107" s="7" t="str">
        <f>IF(AND(VLOOKUP(BK107,法术查询!$C$8:$E$15,3,FALSE)="启用",$B$1=BL107),BJ107,"")</f>
        <v/>
      </c>
      <c r="BP107" s="5" t="str">
        <f t="array" ref="BP107">INDEX(BN:BN,SMALL(IF(BN$1:BN$500&lt;&gt;"",ROW($1:$500),1000),ROW(BN107)))&amp;""</f>
        <v/>
      </c>
      <c r="BQ107" s="5" t="str">
        <f t="array" ref="BQ107">INDEX(BO:BO,SMALL(IF(BO$1:BO$500&lt;&gt;"",ROW($1:$500),1000),ROW(BO107)))&amp;""</f>
        <v/>
      </c>
      <c r="BS107" s="7" t="s">
        <v>4860</v>
      </c>
      <c r="BT107" s="7" t="s">
        <v>3385</v>
      </c>
      <c r="BU107" s="7" t="s">
        <v>210</v>
      </c>
      <c r="BV107" s="8">
        <v>5</v>
      </c>
      <c r="BX107" s="7" t="str">
        <f t="shared" si="13"/>
        <v/>
      </c>
      <c r="BY107" s="7" t="str">
        <f>IF(AND(VLOOKUP(BU107,法术查询!$C$8:$E$15,3,FALSE)="启用",$B$1=BV107),BT107,"")</f>
        <v/>
      </c>
      <c r="BZ107" s="5" t="str">
        <f t="array" ref="BZ107">INDEX(BX:BX,SMALL(IF(BX$1:BX$500&lt;&gt;"",ROW($1:$500),1000),ROW(BX107)))&amp;""</f>
        <v/>
      </c>
      <c r="CA107" s="5" t="str">
        <f t="array" ref="CA107">INDEX(BY:BY,SMALL(IF(BY$1:BY$500&lt;&gt;"",ROW($1:$500),1000),ROW(BY107)))&amp;""</f>
        <v/>
      </c>
    </row>
    <row r="108" spans="1:79" x14ac:dyDescent="0.25">
      <c r="A108" s="7" t="s">
        <v>3706</v>
      </c>
      <c r="B108" s="7" t="s">
        <v>3310</v>
      </c>
      <c r="C108" s="7" t="s">
        <v>210</v>
      </c>
      <c r="D108" s="8">
        <v>2</v>
      </c>
      <c r="F108" s="7" t="str">
        <f t="shared" si="8"/>
        <v/>
      </c>
      <c r="G108" s="7" t="str">
        <f>IF(AND(VLOOKUP(C108,法术查询!$C$8:$E$15,3,FALSE)="启用",$B$1=D108),B108,"")</f>
        <v/>
      </c>
      <c r="H108" s="5" t="str">
        <f t="array" ref="H108">INDEX(F:F,SMALL(IF($F$1:$F$500&lt;&gt;"",ROW($1:$500),1000),ROW(F108)))&amp;""</f>
        <v/>
      </c>
      <c r="I108" s="5" t="str">
        <f t="array" ref="I108">INDEX(G:G,SMALL(IF($F$1:$F$500&lt;&gt;"",ROW($1:$500),1000),ROW(G108)))&amp;""</f>
        <v/>
      </c>
      <c r="K108" s="7" t="s">
        <v>4355</v>
      </c>
      <c r="L108" s="7" t="s">
        <v>3460</v>
      </c>
      <c r="M108" s="7" t="s">
        <v>3701</v>
      </c>
      <c r="N108" s="8">
        <v>3</v>
      </c>
      <c r="P108" s="7" t="str">
        <f t="shared" si="9"/>
        <v/>
      </c>
      <c r="Q108" s="7" t="str">
        <f>IF(AND(VLOOKUP(M108,法术查询!$C$8:$E$15,3,FALSE)="启用",$B$1=N108),L108,"")</f>
        <v/>
      </c>
      <c r="R108" s="5" t="str">
        <f t="array" ref="R108">INDEX(P:P,SMALL(IF(P$1:P$500&lt;&gt;"",ROW($1:$500),1000),ROW(P108)))&amp;""</f>
        <v/>
      </c>
      <c r="S108" s="5" t="str">
        <f t="array" ref="S108">INDEX(Q:Q,SMALL(IF(Q$1:Q$500&lt;&gt;"",ROW($1:$500),1000),ROW(Q108)))&amp;""</f>
        <v/>
      </c>
      <c r="U108" s="7" t="s">
        <v>5107</v>
      </c>
      <c r="V108" s="7" t="s">
        <v>3464</v>
      </c>
      <c r="W108" s="7" t="s">
        <v>3701</v>
      </c>
      <c r="X108" s="8">
        <v>7</v>
      </c>
      <c r="Z108" s="7" t="str">
        <f t="shared" si="10"/>
        <v/>
      </c>
      <c r="AA108" s="7" t="str">
        <f>IF(AND(VLOOKUP(W108,法术查询!$C$8:$E$15,3,FALSE)="启用",$B$1=X108),V108,"")</f>
        <v/>
      </c>
      <c r="AB108" s="5" t="str">
        <f t="array" ref="AB108">INDEX(Z:Z,SMALL(IF(Z$1:Z$500&lt;&gt;"",ROW($1:$500),1000),ROW(Z108)))&amp;""</f>
        <v/>
      </c>
      <c r="AC108" s="5" t="str">
        <f t="array" ref="AC108">INDEX(AA:AA,SMALL(IF(AA$1:AA$500&lt;&gt;"",ROW($1:$500),1000),ROW(AA108)))&amp;""</f>
        <v/>
      </c>
      <c r="AE108" s="7" t="s">
        <v>5235</v>
      </c>
      <c r="AF108" s="7" t="s">
        <v>3462</v>
      </c>
      <c r="AG108" s="7" t="s">
        <v>210</v>
      </c>
      <c r="AH108" s="8">
        <v>8</v>
      </c>
      <c r="AJ108" s="7" t="str">
        <f t="shared" si="11"/>
        <v/>
      </c>
      <c r="AK108" s="7" t="str">
        <f>IF(AND(VLOOKUP(AG108,法术查询!$C$8:$E$15,3,FALSE)="启用",$B$1=AH108),AF108,"")</f>
        <v/>
      </c>
      <c r="AL108" s="5" t="str">
        <f t="array" ref="AL108">INDEX(AJ:AJ,SMALL(IF(AJ$1:AJ$500&lt;&gt;"",ROW($1:$500),1000),ROW(AJ108)))&amp;""</f>
        <v/>
      </c>
      <c r="AM108" s="5" t="str">
        <f t="array" ref="AM108">INDEX(AK:AK,SMALL(IF(AK$1:AK$500&lt;&gt;"",ROW($1:$500),1000),ROW(AK108)))&amp;""</f>
        <v/>
      </c>
      <c r="AV108" s="5" t="str">
        <f t="array" ref="AV108">INDEX(AT:AT,SMALL(IF(AT$1:AT$500&lt;&gt;"",ROW($1:$500),1000),ROW(AT108)))&amp;""</f>
        <v/>
      </c>
      <c r="AW108" s="5" t="str">
        <f t="array" ref="AW108">INDEX(AU:AU,SMALL(IF(AU$1:AU$500&lt;&gt;"",ROW($1:$500),1000),ROW(AU108)))&amp;""</f>
        <v/>
      </c>
      <c r="BF108" s="5" t="str">
        <f t="array" ref="BF108">INDEX(BD:BD,SMALL(IF(BD$1:BD$500&lt;&gt;"",ROW($1:$500),1000),ROW(BD108)))&amp;""</f>
        <v/>
      </c>
      <c r="BG108" s="5" t="str">
        <f t="array" ref="BG108">INDEX(BE:BE,SMALL(IF(BE$1:BE$500&lt;&gt;"",ROW($1:$500),1000),ROW(BE108)))&amp;""</f>
        <v/>
      </c>
      <c r="BI108" s="7" t="s">
        <v>4611</v>
      </c>
      <c r="BJ108" s="7" t="s">
        <v>3463</v>
      </c>
      <c r="BK108" s="7" t="s">
        <v>372</v>
      </c>
      <c r="BL108" s="8">
        <v>4</v>
      </c>
      <c r="BN108" s="7" t="str">
        <f t="shared" si="12"/>
        <v/>
      </c>
      <c r="BO108" s="7" t="str">
        <f>IF(AND(VLOOKUP(BK108,法术查询!$C$8:$E$15,3,FALSE)="启用",$B$1=BL108),BJ108,"")</f>
        <v/>
      </c>
      <c r="BP108" s="5" t="str">
        <f t="array" ref="BP108">INDEX(BN:BN,SMALL(IF(BN$1:BN$500&lt;&gt;"",ROW($1:$500),1000),ROW(BN108)))&amp;""</f>
        <v/>
      </c>
      <c r="BQ108" s="5" t="str">
        <f t="array" ref="BQ108">INDEX(BO:BO,SMALL(IF(BO$1:BO$500&lt;&gt;"",ROW($1:$500),1000),ROW(BO108)))&amp;""</f>
        <v/>
      </c>
      <c r="BS108" s="7" t="s">
        <v>4862</v>
      </c>
      <c r="BT108" s="7" t="s">
        <v>3465</v>
      </c>
      <c r="BU108" s="7" t="s">
        <v>210</v>
      </c>
      <c r="BV108" s="8">
        <v>5</v>
      </c>
      <c r="BX108" s="7" t="str">
        <f t="shared" si="13"/>
        <v/>
      </c>
      <c r="BY108" s="7" t="str">
        <f>IF(AND(VLOOKUP(BU108,法术查询!$C$8:$E$15,3,FALSE)="启用",$B$1=BV108),BT108,"")</f>
        <v/>
      </c>
      <c r="BZ108" s="5" t="str">
        <f t="array" ref="BZ108">INDEX(BX:BX,SMALL(IF(BX$1:BX$500&lt;&gt;"",ROW($1:$500),1000),ROW(BX108)))&amp;""</f>
        <v/>
      </c>
      <c r="CA108" s="5" t="str">
        <f t="array" ref="CA108">INDEX(BY:BY,SMALL(IF(BY$1:BY$500&lt;&gt;"",ROW($1:$500),1000),ROW(BY108)))&amp;""</f>
        <v/>
      </c>
    </row>
    <row r="109" spans="1:79" x14ac:dyDescent="0.25">
      <c r="A109" s="7" t="s">
        <v>4188</v>
      </c>
      <c r="B109" s="7" t="s">
        <v>3314</v>
      </c>
      <c r="C109" s="7" t="s">
        <v>210</v>
      </c>
      <c r="D109" s="8">
        <v>2</v>
      </c>
      <c r="F109" s="7" t="str">
        <f t="shared" si="8"/>
        <v/>
      </c>
      <c r="G109" s="7" t="str">
        <f>IF(AND(VLOOKUP(C109,法术查询!$C$8:$E$15,3,FALSE)="启用",$B$1=D109),B109,"")</f>
        <v/>
      </c>
      <c r="H109" s="5" t="str">
        <f t="array" ref="H109">INDEX(F:F,SMALL(IF($F$1:$F$500&lt;&gt;"",ROW($1:$500),1000),ROW(F109)))&amp;""</f>
        <v/>
      </c>
      <c r="I109" s="5" t="str">
        <f t="array" ref="I109">INDEX(G:G,SMALL(IF($F$1:$F$500&lt;&gt;"",ROW($1:$500),1000),ROW(G109)))&amp;""</f>
        <v/>
      </c>
      <c r="K109" s="7" t="s">
        <v>4407</v>
      </c>
      <c r="L109" s="7" t="s">
        <v>3331</v>
      </c>
      <c r="M109" s="7" t="s">
        <v>210</v>
      </c>
      <c r="N109" s="8">
        <v>3</v>
      </c>
      <c r="P109" s="7" t="str">
        <f t="shared" si="9"/>
        <v/>
      </c>
      <c r="Q109" s="7" t="str">
        <f>IF(AND(VLOOKUP(M109,法术查询!$C$8:$E$15,3,FALSE)="启用",$B$1=N109),L109,"")</f>
        <v/>
      </c>
      <c r="R109" s="5" t="str">
        <f t="array" ref="R109">INDEX(P:P,SMALL(IF(P$1:P$500&lt;&gt;"",ROW($1:$500),1000),ROW(P109)))&amp;""</f>
        <v/>
      </c>
      <c r="S109" s="5" t="str">
        <f t="array" ref="S109">INDEX(Q:Q,SMALL(IF(Q$1:Q$500&lt;&gt;"",ROW($1:$500),1000),ROW(Q109)))&amp;""</f>
        <v/>
      </c>
      <c r="U109" s="7" t="s">
        <v>5110</v>
      </c>
      <c r="V109" s="7" t="s">
        <v>3468</v>
      </c>
      <c r="W109" s="7" t="s">
        <v>3701</v>
      </c>
      <c r="X109" s="8">
        <v>7</v>
      </c>
      <c r="Z109" s="7" t="str">
        <f t="shared" si="10"/>
        <v/>
      </c>
      <c r="AA109" s="7" t="str">
        <f>IF(AND(VLOOKUP(W109,法术查询!$C$8:$E$15,3,FALSE)="启用",$B$1=X109),V109,"")</f>
        <v/>
      </c>
      <c r="AB109" s="5" t="str">
        <f t="array" ref="AB109">INDEX(Z:Z,SMALL(IF(Z$1:Z$500&lt;&gt;"",ROW($1:$500),1000),ROW(Z109)))&amp;""</f>
        <v/>
      </c>
      <c r="AC109" s="5" t="str">
        <f t="array" ref="AC109">INDEX(AA:AA,SMALL(IF(AA$1:AA$500&lt;&gt;"",ROW($1:$500),1000),ROW(AA109)))&amp;""</f>
        <v/>
      </c>
      <c r="AE109" s="7" t="s">
        <v>5239</v>
      </c>
      <c r="AF109" s="7" t="s">
        <v>3466</v>
      </c>
      <c r="AG109" s="7" t="s">
        <v>210</v>
      </c>
      <c r="AH109" s="8">
        <v>8</v>
      </c>
      <c r="AJ109" s="7" t="str">
        <f t="shared" si="11"/>
        <v/>
      </c>
      <c r="AK109" s="7" t="str">
        <f>IF(AND(VLOOKUP(AG109,法术查询!$C$8:$E$15,3,FALSE)="启用",$B$1=AH109),AF109,"")</f>
        <v/>
      </c>
      <c r="AL109" s="5" t="str">
        <f t="array" ref="AL109">INDEX(AJ:AJ,SMALL(IF(AJ$1:AJ$500&lt;&gt;"",ROW($1:$500),1000),ROW(AJ109)))&amp;""</f>
        <v/>
      </c>
      <c r="AM109" s="5" t="str">
        <f t="array" ref="AM109">INDEX(AK:AK,SMALL(IF(AK$1:AK$500&lt;&gt;"",ROW($1:$500),1000),ROW(AK109)))&amp;""</f>
        <v/>
      </c>
      <c r="AV109" s="5" t="str">
        <f t="array" ref="AV109">INDEX(AT:AT,SMALL(IF(AT$1:AT$500&lt;&gt;"",ROW($1:$500),1000),ROW(AT109)))&amp;""</f>
        <v/>
      </c>
      <c r="AW109" s="5" t="str">
        <f t="array" ref="AW109">INDEX(AU:AU,SMALL(IF(AU$1:AU$500&lt;&gt;"",ROW($1:$500),1000),ROW(AU109)))&amp;""</f>
        <v/>
      </c>
      <c r="BF109" s="5" t="str">
        <f t="array" ref="BF109">INDEX(BD:BD,SMALL(IF(BD$1:BD$500&lt;&gt;"",ROW($1:$500),1000),ROW(BD109)))&amp;""</f>
        <v/>
      </c>
      <c r="BG109" s="5" t="str">
        <f t="array" ref="BG109">INDEX(BE:BE,SMALL(IF(BE$1:BE$500&lt;&gt;"",ROW($1:$500),1000),ROW(BE109)))&amp;""</f>
        <v/>
      </c>
      <c r="BI109" s="7" t="s">
        <v>4611</v>
      </c>
      <c r="BJ109" s="7" t="s">
        <v>3467</v>
      </c>
      <c r="BK109" s="7" t="s">
        <v>3701</v>
      </c>
      <c r="BL109" s="8">
        <v>4</v>
      </c>
      <c r="BN109" s="7" t="str">
        <f t="shared" si="12"/>
        <v/>
      </c>
      <c r="BO109" s="7" t="str">
        <f>IF(AND(VLOOKUP(BK109,法术查询!$C$8:$E$15,3,FALSE)="启用",$B$1=BL109),BJ109,"")</f>
        <v/>
      </c>
      <c r="BP109" s="5" t="str">
        <f t="array" ref="BP109">INDEX(BN:BN,SMALL(IF(BN$1:BN$500&lt;&gt;"",ROW($1:$500),1000),ROW(BN109)))&amp;""</f>
        <v/>
      </c>
      <c r="BQ109" s="5" t="str">
        <f t="array" ref="BQ109">INDEX(BO:BO,SMALL(IF(BO$1:BO$500&lt;&gt;"",ROW($1:$500),1000),ROW(BO109)))&amp;""</f>
        <v/>
      </c>
      <c r="BS109" s="7" t="s">
        <v>4864</v>
      </c>
      <c r="BT109" s="7" t="s">
        <v>3469</v>
      </c>
      <c r="BU109" s="7" t="s">
        <v>210</v>
      </c>
      <c r="BV109" s="8">
        <v>5</v>
      </c>
      <c r="BX109" s="7" t="str">
        <f t="shared" si="13"/>
        <v/>
      </c>
      <c r="BY109" s="7" t="str">
        <f>IF(AND(VLOOKUP(BU109,法术查询!$C$8:$E$15,3,FALSE)="启用",$B$1=BV109),BT109,"")</f>
        <v/>
      </c>
      <c r="BZ109" s="5" t="str">
        <f t="array" ref="BZ109">INDEX(BX:BX,SMALL(IF(BX$1:BX$500&lt;&gt;"",ROW($1:$500),1000),ROW(BX109)))&amp;""</f>
        <v/>
      </c>
      <c r="CA109" s="5" t="str">
        <f t="array" ref="CA109">INDEX(BY:BY,SMALL(IF(BY$1:BY$500&lt;&gt;"",ROW($1:$500),1000),ROW(BY109)))&amp;""</f>
        <v/>
      </c>
    </row>
    <row r="110" spans="1:79" x14ac:dyDescent="0.25">
      <c r="A110" s="7" t="s">
        <v>4190</v>
      </c>
      <c r="B110" s="7" t="s">
        <v>3320</v>
      </c>
      <c r="C110" s="7" t="s">
        <v>210</v>
      </c>
      <c r="D110" s="8">
        <v>2</v>
      </c>
      <c r="F110" s="7" t="str">
        <f t="shared" si="8"/>
        <v/>
      </c>
      <c r="G110" s="7" t="str">
        <f>IF(AND(VLOOKUP(C110,法术查询!$C$8:$E$15,3,FALSE)="启用",$B$1=D110),B110,"")</f>
        <v/>
      </c>
      <c r="H110" s="5" t="str">
        <f t="array" ref="H110">INDEX(F:F,SMALL(IF($F$1:$F$500&lt;&gt;"",ROW($1:$500),1000),ROW(F110)))&amp;""</f>
        <v/>
      </c>
      <c r="I110" s="5" t="str">
        <f t="array" ref="I110">INDEX(G:G,SMALL(IF($F$1:$F$500&lt;&gt;"",ROW($1:$500),1000),ROW(G110)))&amp;""</f>
        <v/>
      </c>
      <c r="K110" s="7" t="s">
        <v>4411</v>
      </c>
      <c r="L110" s="7" t="s">
        <v>3334</v>
      </c>
      <c r="M110" s="7" t="s">
        <v>210</v>
      </c>
      <c r="N110" s="8">
        <v>3</v>
      </c>
      <c r="P110" s="7" t="str">
        <f t="shared" si="9"/>
        <v/>
      </c>
      <c r="Q110" s="7" t="str">
        <f>IF(AND(VLOOKUP(M110,法术查询!$C$8:$E$15,3,FALSE)="启用",$B$1=N110),L110,"")</f>
        <v/>
      </c>
      <c r="R110" s="5" t="str">
        <f t="array" ref="R110">INDEX(P:P,SMALL(IF(P$1:P$500&lt;&gt;"",ROW($1:$500),1000),ROW(P110)))&amp;""</f>
        <v/>
      </c>
      <c r="S110" s="5" t="str">
        <f t="array" ref="S110">INDEX(Q:Q,SMALL(IF(Q$1:Q$500&lt;&gt;"",ROW($1:$500),1000),ROW(Q110)))&amp;""</f>
        <v/>
      </c>
      <c r="U110" s="7" t="s">
        <v>5122</v>
      </c>
      <c r="V110" s="7" t="s">
        <v>3471</v>
      </c>
      <c r="W110" s="7" t="s">
        <v>210</v>
      </c>
      <c r="X110" s="8">
        <v>7</v>
      </c>
      <c r="Z110" s="7" t="str">
        <f t="shared" si="10"/>
        <v/>
      </c>
      <c r="AA110" s="7" t="str">
        <f>IF(AND(VLOOKUP(W110,法术查询!$C$8:$E$15,3,FALSE)="启用",$B$1=X110),V110,"")</f>
        <v/>
      </c>
      <c r="AB110" s="5" t="str">
        <f t="array" ref="AB110">INDEX(Z:Z,SMALL(IF(Z$1:Z$500&lt;&gt;"",ROW($1:$500),1000),ROW(Z110)))&amp;""</f>
        <v/>
      </c>
      <c r="AC110" s="5" t="str">
        <f t="array" ref="AC110">INDEX(AA:AA,SMALL(IF(AA$1:AA$500&lt;&gt;"",ROW($1:$500),1000),ROW(AA110)))&amp;""</f>
        <v/>
      </c>
      <c r="AE110" s="7" t="s">
        <v>5244</v>
      </c>
      <c r="AF110" s="7" t="s">
        <v>3470</v>
      </c>
      <c r="AG110" s="7" t="s">
        <v>210</v>
      </c>
      <c r="AH110" s="8">
        <v>8</v>
      </c>
      <c r="AJ110" s="7" t="str">
        <f t="shared" si="11"/>
        <v/>
      </c>
      <c r="AK110" s="7" t="str">
        <f>IF(AND(VLOOKUP(AG110,法术查询!$C$8:$E$15,3,FALSE)="启用",$B$1=AH110),AF110,"")</f>
        <v/>
      </c>
      <c r="AL110" s="5" t="str">
        <f t="array" ref="AL110">INDEX(AJ:AJ,SMALL(IF(AJ$1:AJ$500&lt;&gt;"",ROW($1:$500),1000),ROW(AJ110)))&amp;""</f>
        <v/>
      </c>
      <c r="AM110" s="5" t="str">
        <f t="array" ref="AM110">INDEX(AK:AK,SMALL(IF(AK$1:AK$500&lt;&gt;"",ROW($1:$500),1000),ROW(AK110)))&amp;""</f>
        <v/>
      </c>
      <c r="AV110" s="5" t="str">
        <f t="array" ref="AV110">INDEX(AT:AT,SMALL(IF(AT$1:AT$500&lt;&gt;"",ROW($1:$500),1000),ROW(AT110)))&amp;""</f>
        <v/>
      </c>
      <c r="AW110" s="5" t="str">
        <f t="array" ref="AW110">INDEX(AU:AU,SMALL(IF(AU$1:AU$500&lt;&gt;"",ROW($1:$500),1000),ROW(AU110)))&amp;""</f>
        <v/>
      </c>
      <c r="BF110" s="5" t="str">
        <f t="array" ref="BF110">INDEX(BD:BD,SMALL(IF(BD$1:BD$500&lt;&gt;"",ROW($1:$500),1000),ROW(BD110)))&amp;""</f>
        <v/>
      </c>
      <c r="BG110" s="5" t="str">
        <f t="array" ref="BG110">INDEX(BE:BE,SMALL(IF(BE$1:BE$500&lt;&gt;"",ROW($1:$500),1000),ROW(BE110)))&amp;""</f>
        <v/>
      </c>
      <c r="BI110" s="7" t="s">
        <v>4613</v>
      </c>
      <c r="BJ110" s="7" t="s">
        <v>3377</v>
      </c>
      <c r="BK110" s="7" t="s">
        <v>372</v>
      </c>
      <c r="BL110" s="8">
        <v>4</v>
      </c>
      <c r="BN110" s="7" t="str">
        <f t="shared" si="12"/>
        <v/>
      </c>
      <c r="BO110" s="7" t="str">
        <f>IF(AND(VLOOKUP(BK110,法术查询!$C$8:$E$15,3,FALSE)="启用",$B$1=BL110),BJ110,"")</f>
        <v/>
      </c>
      <c r="BP110" s="5" t="str">
        <f t="array" ref="BP110">INDEX(BN:BN,SMALL(IF(BN$1:BN$500&lt;&gt;"",ROW($1:$500),1000),ROW(BN110)))&amp;""</f>
        <v/>
      </c>
      <c r="BQ110" s="5" t="str">
        <f t="array" ref="BQ110">INDEX(BO:BO,SMALL(IF(BO$1:BO$500&lt;&gt;"",ROW($1:$500),1000),ROW(BO110)))&amp;""</f>
        <v/>
      </c>
      <c r="BS110" s="7" t="s">
        <v>4866</v>
      </c>
      <c r="BT110" s="7" t="s">
        <v>3472</v>
      </c>
      <c r="BU110" s="7" t="s">
        <v>210</v>
      </c>
      <c r="BV110" s="8">
        <v>5</v>
      </c>
      <c r="BX110" s="7" t="str">
        <f t="shared" si="13"/>
        <v/>
      </c>
      <c r="BY110" s="7" t="str">
        <f>IF(AND(VLOOKUP(BU110,法术查询!$C$8:$E$15,3,FALSE)="启用",$B$1=BV110),BT110,"")</f>
        <v/>
      </c>
      <c r="BZ110" s="5" t="str">
        <f t="array" ref="BZ110">INDEX(BX:BX,SMALL(IF(BX$1:BX$500&lt;&gt;"",ROW($1:$500),1000),ROW(BX110)))&amp;""</f>
        <v/>
      </c>
      <c r="CA110" s="5" t="str">
        <f t="array" ref="CA110">INDEX(BY:BY,SMALL(IF(BY$1:BY$500&lt;&gt;"",ROW($1:$500),1000),ROW(BY110)))&amp;""</f>
        <v/>
      </c>
    </row>
    <row r="111" spans="1:79" x14ac:dyDescent="0.25">
      <c r="A111" s="7" t="s">
        <v>4194</v>
      </c>
      <c r="B111" s="7" t="s">
        <v>3323</v>
      </c>
      <c r="C111" s="7" t="s">
        <v>210</v>
      </c>
      <c r="D111" s="8">
        <v>2</v>
      </c>
      <c r="F111" s="7" t="str">
        <f t="shared" si="8"/>
        <v/>
      </c>
      <c r="G111" s="7" t="str">
        <f>IF(AND(VLOOKUP(C111,法术查询!$C$8:$E$15,3,FALSE)="启用",$B$1=D111),B111,"")</f>
        <v/>
      </c>
      <c r="H111" s="5" t="str">
        <f t="array" ref="H111">INDEX(F:F,SMALL(IF($F$1:$F$500&lt;&gt;"",ROW($1:$500),1000),ROW(F111)))&amp;""</f>
        <v/>
      </c>
      <c r="I111" s="5" t="str">
        <f t="array" ref="I111">INDEX(G:G,SMALL(IF($F$1:$F$500&lt;&gt;"",ROW($1:$500),1000),ROW(G111)))&amp;""</f>
        <v/>
      </c>
      <c r="K111" s="7" t="s">
        <v>4415</v>
      </c>
      <c r="L111" s="7" t="s">
        <v>3336</v>
      </c>
      <c r="M111" s="7" t="s">
        <v>210</v>
      </c>
      <c r="N111" s="8">
        <v>3</v>
      </c>
      <c r="P111" s="7" t="str">
        <f t="shared" si="9"/>
        <v/>
      </c>
      <c r="Q111" s="7" t="str">
        <f>IF(AND(VLOOKUP(M111,法术查询!$C$8:$E$15,3,FALSE)="启用",$B$1=N111),L111,"")</f>
        <v/>
      </c>
      <c r="R111" s="5" t="str">
        <f t="array" ref="R111">INDEX(P:P,SMALL(IF(P$1:P$500&lt;&gt;"",ROW($1:$500),1000),ROW(P111)))&amp;""</f>
        <v/>
      </c>
      <c r="S111" s="5" t="str">
        <f t="array" ref="S111">INDEX(Q:Q,SMALL(IF(Q$1:Q$500&lt;&gt;"",ROW($1:$500),1000),ROW(Q111)))&amp;""</f>
        <v/>
      </c>
      <c r="U111" s="7" t="s">
        <v>5131</v>
      </c>
      <c r="V111" s="7" t="s">
        <v>3474</v>
      </c>
      <c r="W111" s="7" t="s">
        <v>210</v>
      </c>
      <c r="X111" s="8">
        <v>7</v>
      </c>
      <c r="Z111" s="7" t="str">
        <f t="shared" si="10"/>
        <v/>
      </c>
      <c r="AA111" s="7" t="str">
        <f>IF(AND(VLOOKUP(W111,法术查询!$C$8:$E$15,3,FALSE)="启用",$B$1=X111),V111,"")</f>
        <v/>
      </c>
      <c r="AB111" s="5" t="str">
        <f t="array" ref="AB111">INDEX(Z:Z,SMALL(IF(Z$1:Z$500&lt;&gt;"",ROW($1:$500),1000),ROW(Z111)))&amp;""</f>
        <v/>
      </c>
      <c r="AC111" s="5" t="str">
        <f t="array" ref="AC111">INDEX(AA:AA,SMALL(IF(AA$1:AA$500&lt;&gt;"",ROW($1:$500),1000),ROW(AA111)))&amp;""</f>
        <v/>
      </c>
      <c r="AE111" s="7" t="s">
        <v>5310</v>
      </c>
      <c r="AF111" s="7" t="s">
        <v>3473</v>
      </c>
      <c r="AG111" s="7" t="s">
        <v>210</v>
      </c>
      <c r="AH111" s="8">
        <v>9</v>
      </c>
      <c r="AJ111" s="7" t="str">
        <f t="shared" si="11"/>
        <v/>
      </c>
      <c r="AK111" s="7" t="str">
        <f>IF(AND(VLOOKUP(AG111,法术查询!$C$8:$E$15,3,FALSE)="启用",$B$1=AH111),AF111,"")</f>
        <v/>
      </c>
      <c r="AL111" s="5" t="str">
        <f t="array" ref="AL111">INDEX(AJ:AJ,SMALL(IF(AJ$1:AJ$500&lt;&gt;"",ROW($1:$500),1000),ROW(AJ111)))&amp;""</f>
        <v/>
      </c>
      <c r="AM111" s="5" t="str">
        <f t="array" ref="AM111">INDEX(AK:AK,SMALL(IF(AK$1:AK$500&lt;&gt;"",ROW($1:$500),1000),ROW(AK111)))&amp;""</f>
        <v/>
      </c>
      <c r="AV111" s="5" t="str">
        <f t="array" ref="AV111">INDEX(AT:AT,SMALL(IF(AT$1:AT$500&lt;&gt;"",ROW($1:$500),1000),ROW(AT111)))&amp;""</f>
        <v/>
      </c>
      <c r="AW111" s="5" t="str">
        <f t="array" ref="AW111">INDEX(AU:AU,SMALL(IF(AU$1:AU$500&lt;&gt;"",ROW($1:$500),1000),ROW(AU111)))&amp;""</f>
        <v/>
      </c>
      <c r="BF111" s="5" t="str">
        <f t="array" ref="BF111">INDEX(BD:BD,SMALL(IF(BD$1:BD$500&lt;&gt;"",ROW($1:$500),1000),ROW(BD111)))&amp;""</f>
        <v/>
      </c>
      <c r="BG111" s="5" t="str">
        <f t="array" ref="BG111">INDEX(BE:BE,SMALL(IF(BE$1:BE$500&lt;&gt;"",ROW($1:$500),1000),ROW(BE111)))&amp;""</f>
        <v/>
      </c>
      <c r="BI111" s="7" t="s">
        <v>4613</v>
      </c>
      <c r="BJ111" s="7" t="s">
        <v>3379</v>
      </c>
      <c r="BK111" s="7" t="s">
        <v>3701</v>
      </c>
      <c r="BL111" s="8">
        <v>4</v>
      </c>
      <c r="BN111" s="7" t="str">
        <f t="shared" si="12"/>
        <v/>
      </c>
      <c r="BO111" s="7" t="str">
        <f>IF(AND(VLOOKUP(BK111,法术查询!$C$8:$E$15,3,FALSE)="启用",$B$1=BL111),BJ111,"")</f>
        <v/>
      </c>
      <c r="BP111" s="5" t="str">
        <f t="array" ref="BP111">INDEX(BN:BN,SMALL(IF(BN$1:BN$500&lt;&gt;"",ROW($1:$500),1000),ROW(BN111)))&amp;""</f>
        <v/>
      </c>
      <c r="BQ111" s="5" t="str">
        <f t="array" ref="BQ111">INDEX(BO:BO,SMALL(IF(BO$1:BO$500&lt;&gt;"",ROW($1:$500),1000),ROW(BO111)))&amp;""</f>
        <v/>
      </c>
      <c r="BS111" s="7" t="s">
        <v>5004</v>
      </c>
      <c r="BT111" s="7" t="s">
        <v>3432</v>
      </c>
      <c r="BU111" s="7" t="s">
        <v>210</v>
      </c>
      <c r="BV111" s="8">
        <v>6</v>
      </c>
      <c r="BX111" s="7" t="str">
        <f t="shared" si="13"/>
        <v/>
      </c>
      <c r="BY111" s="7" t="str">
        <f>IF(AND(VLOOKUP(BU111,法术查询!$C$8:$E$15,3,FALSE)="启用",$B$1=BV111),BT111,"")</f>
        <v/>
      </c>
      <c r="BZ111" s="5" t="str">
        <f t="array" ref="BZ111">INDEX(BX:BX,SMALL(IF(BX$1:BX$500&lt;&gt;"",ROW($1:$500),1000),ROW(BX111)))&amp;""</f>
        <v/>
      </c>
      <c r="CA111" s="5" t="str">
        <f t="array" ref="CA111">INDEX(BY:BY,SMALL(IF(BY$1:BY$500&lt;&gt;"",ROW($1:$500),1000),ROW(BY111)))&amp;""</f>
        <v/>
      </c>
    </row>
    <row r="112" spans="1:79" x14ac:dyDescent="0.25">
      <c r="A112" s="7" t="s">
        <v>4202</v>
      </c>
      <c r="B112" s="7" t="s">
        <v>3215</v>
      </c>
      <c r="C112" s="7" t="s">
        <v>210</v>
      </c>
      <c r="D112" s="8">
        <v>2</v>
      </c>
      <c r="F112" s="7" t="str">
        <f t="shared" si="8"/>
        <v/>
      </c>
      <c r="G112" s="7" t="str">
        <f>IF(AND(VLOOKUP(C112,法术查询!$C$8:$E$15,3,FALSE)="启用",$B$1=D112),B112,"")</f>
        <v/>
      </c>
      <c r="H112" s="5" t="str">
        <f t="array" ref="H112">INDEX(F:F,SMALL(IF($F$1:$F$500&lt;&gt;"",ROW($1:$500),1000),ROW(F112)))&amp;""</f>
        <v/>
      </c>
      <c r="I112" s="5" t="str">
        <f t="array" ref="I112">INDEX(G:G,SMALL(IF($F$1:$F$500&lt;&gt;"",ROW($1:$500),1000),ROW(G112)))&amp;""</f>
        <v/>
      </c>
      <c r="K112" s="7" t="s">
        <v>4419</v>
      </c>
      <c r="L112" s="7" t="s">
        <v>3476</v>
      </c>
      <c r="M112" s="7" t="s">
        <v>210</v>
      </c>
      <c r="N112" s="8">
        <v>3</v>
      </c>
      <c r="P112" s="7" t="str">
        <f t="shared" si="9"/>
        <v/>
      </c>
      <c r="Q112" s="7" t="str">
        <f>IF(AND(VLOOKUP(M112,法术查询!$C$8:$E$15,3,FALSE)="启用",$B$1=N112),L112,"")</f>
        <v/>
      </c>
      <c r="R112" s="5" t="str">
        <f t="array" ref="R112">INDEX(P:P,SMALL(IF(P$1:P$500&lt;&gt;"",ROW($1:$500),1000),ROW(P112)))&amp;""</f>
        <v/>
      </c>
      <c r="S112" s="5" t="str">
        <f t="array" ref="S112">INDEX(Q:Q,SMALL(IF(Q$1:Q$500&lt;&gt;"",ROW($1:$500),1000),ROW(Q112)))&amp;""</f>
        <v/>
      </c>
      <c r="U112" s="7" t="s">
        <v>5137</v>
      </c>
      <c r="V112" s="7" t="s">
        <v>3439</v>
      </c>
      <c r="W112" s="7" t="s">
        <v>210</v>
      </c>
      <c r="X112" s="8">
        <v>7</v>
      </c>
      <c r="Z112" s="7" t="str">
        <f t="shared" si="10"/>
        <v/>
      </c>
      <c r="AA112" s="7" t="str">
        <f>IF(AND(VLOOKUP(W112,法术查询!$C$8:$E$15,3,FALSE)="启用",$B$1=X112),V112,"")</f>
        <v/>
      </c>
      <c r="AB112" s="5" t="str">
        <f t="array" ref="AB112">INDEX(Z:Z,SMALL(IF(Z$1:Z$500&lt;&gt;"",ROW($1:$500),1000),ROW(Z112)))&amp;""</f>
        <v/>
      </c>
      <c r="AC112" s="5" t="str">
        <f t="array" ref="AC112">INDEX(AA:AA,SMALL(IF(AA$1:AA$500&lt;&gt;"",ROW($1:$500),1000),ROW(AA112)))&amp;""</f>
        <v/>
      </c>
      <c r="AE112" s="7" t="s">
        <v>5315</v>
      </c>
      <c r="AF112" s="7" t="s">
        <v>3475</v>
      </c>
      <c r="AG112" s="7" t="s">
        <v>210</v>
      </c>
      <c r="AH112" s="8">
        <v>9</v>
      </c>
      <c r="AJ112" s="7" t="str">
        <f t="shared" si="11"/>
        <v/>
      </c>
      <c r="AK112" s="7" t="str">
        <f>IF(AND(VLOOKUP(AG112,法术查询!$C$8:$E$15,3,FALSE)="启用",$B$1=AH112),AF112,"")</f>
        <v/>
      </c>
      <c r="AL112" s="5" t="str">
        <f t="array" ref="AL112">INDEX(AJ:AJ,SMALL(IF(AJ$1:AJ$500&lt;&gt;"",ROW($1:$500),1000),ROW(AJ112)))&amp;""</f>
        <v/>
      </c>
      <c r="AM112" s="5" t="str">
        <f t="array" ref="AM112">INDEX(AK:AK,SMALL(IF(AK$1:AK$500&lt;&gt;"",ROW($1:$500),1000),ROW(AK112)))&amp;""</f>
        <v/>
      </c>
      <c r="AV112" s="5" t="str">
        <f t="array" ref="AV112">INDEX(AT:AT,SMALL(IF(AT$1:AT$500&lt;&gt;"",ROW($1:$500),1000),ROW(AT112)))&amp;""</f>
        <v/>
      </c>
      <c r="AW112" s="5" t="str">
        <f t="array" ref="AW112">INDEX(AU:AU,SMALL(IF(AU$1:AU$500&lt;&gt;"",ROW($1:$500),1000),ROW(AU112)))&amp;""</f>
        <v/>
      </c>
      <c r="BF112" s="5" t="str">
        <f t="array" ref="BF112">INDEX(BD:BD,SMALL(IF(BD$1:BD$500&lt;&gt;"",ROW($1:$500),1000),ROW(BD112)))&amp;""</f>
        <v/>
      </c>
      <c r="BG112" s="5" t="str">
        <f t="array" ref="BG112">INDEX(BE:BE,SMALL(IF(BE$1:BE$500&lt;&gt;"",ROW($1:$500),1000),ROW(BE112)))&amp;""</f>
        <v/>
      </c>
      <c r="BI112" s="7" t="s">
        <v>4706</v>
      </c>
      <c r="BJ112" s="7" t="s">
        <v>3321</v>
      </c>
      <c r="BK112" s="7" t="s">
        <v>210</v>
      </c>
      <c r="BL112" s="8">
        <v>4</v>
      </c>
      <c r="BN112" s="7" t="str">
        <f t="shared" si="12"/>
        <v/>
      </c>
      <c r="BO112" s="7" t="str">
        <f>IF(AND(VLOOKUP(BK112,法术查询!$C$8:$E$15,3,FALSE)="启用",$B$1=BL112),BJ112,"")</f>
        <v/>
      </c>
      <c r="BP112" s="5" t="str">
        <f t="array" ref="BP112">INDEX(BN:BN,SMALL(IF(BN$1:BN$500&lt;&gt;"",ROW($1:$500),1000),ROW(BN112)))&amp;""</f>
        <v/>
      </c>
      <c r="BQ112" s="5" t="str">
        <f t="array" ref="BQ112">INDEX(BO:BO,SMALL(IF(BO$1:BO$500&lt;&gt;"",ROW($1:$500),1000),ROW(BO112)))&amp;""</f>
        <v/>
      </c>
      <c r="BS112" s="7" t="s">
        <v>5006</v>
      </c>
      <c r="BT112" s="7" t="s">
        <v>3435</v>
      </c>
      <c r="BU112" s="7" t="s">
        <v>210</v>
      </c>
      <c r="BV112" s="8">
        <v>6</v>
      </c>
      <c r="BX112" s="7" t="str">
        <f t="shared" si="13"/>
        <v/>
      </c>
      <c r="BY112" s="7" t="str">
        <f>IF(AND(VLOOKUP(BU112,法术查询!$C$8:$E$15,3,FALSE)="启用",$B$1=BV112),BT112,"")</f>
        <v/>
      </c>
      <c r="BZ112" s="5" t="str">
        <f t="array" ref="BZ112">INDEX(BX:BX,SMALL(IF(BX$1:BX$500&lt;&gt;"",ROW($1:$500),1000),ROW(BX112)))&amp;""</f>
        <v/>
      </c>
      <c r="CA112" s="5" t="str">
        <f t="array" ref="CA112">INDEX(BY:BY,SMALL(IF(BY$1:BY$500&lt;&gt;"",ROW($1:$500),1000),ROW(BY112)))&amp;""</f>
        <v/>
      </c>
    </row>
    <row r="113" spans="1:79" x14ac:dyDescent="0.25">
      <c r="A113" s="7" t="s">
        <v>4208</v>
      </c>
      <c r="B113" s="7" t="s">
        <v>3222</v>
      </c>
      <c r="C113" s="7" t="s">
        <v>210</v>
      </c>
      <c r="D113" s="8">
        <v>2</v>
      </c>
      <c r="F113" s="7" t="str">
        <f t="shared" si="8"/>
        <v/>
      </c>
      <c r="G113" s="7" t="str">
        <f>IF(AND(VLOOKUP(C113,法术查询!$C$8:$E$15,3,FALSE)="启用",$B$1=D113),B113,"")</f>
        <v/>
      </c>
      <c r="H113" s="5" t="str">
        <f t="array" ref="H113">INDEX(F:F,SMALL(IF($F$1:$F$500&lt;&gt;"",ROW($1:$500),1000),ROW(F113)))&amp;""</f>
        <v/>
      </c>
      <c r="I113" s="5" t="str">
        <f t="array" ref="I113">INDEX(G:G,SMALL(IF($F$1:$F$500&lt;&gt;"",ROW($1:$500),1000),ROW(G113)))&amp;""</f>
        <v/>
      </c>
      <c r="K113" s="7" t="s">
        <v>4421</v>
      </c>
      <c r="L113" s="7" t="s">
        <v>3478</v>
      </c>
      <c r="M113" s="7" t="s">
        <v>210</v>
      </c>
      <c r="N113" s="8">
        <v>3</v>
      </c>
      <c r="P113" s="7" t="str">
        <f t="shared" si="9"/>
        <v/>
      </c>
      <c r="Q113" s="7" t="str">
        <f>IF(AND(VLOOKUP(M113,法术查询!$C$8:$E$15,3,FALSE)="启用",$B$1=N113),L113,"")</f>
        <v/>
      </c>
      <c r="R113" s="5" t="str">
        <f t="array" ref="R113">INDEX(P:P,SMALL(IF(P$1:P$500&lt;&gt;"",ROW($1:$500),1000),ROW(P113)))&amp;""</f>
        <v/>
      </c>
      <c r="S113" s="5" t="str">
        <f t="array" ref="S113">INDEX(Q:Q,SMALL(IF(Q$1:Q$500&lt;&gt;"",ROW($1:$500),1000),ROW(Q113)))&amp;""</f>
        <v/>
      </c>
      <c r="U113" s="7" t="s">
        <v>5168</v>
      </c>
      <c r="V113" s="7" t="s">
        <v>3449</v>
      </c>
      <c r="W113" s="7" t="s">
        <v>210</v>
      </c>
      <c r="X113" s="8">
        <v>7</v>
      </c>
      <c r="Z113" s="7" t="str">
        <f t="shared" si="10"/>
        <v/>
      </c>
      <c r="AA113" s="7" t="str">
        <f>IF(AND(VLOOKUP(W113,法术查询!$C$8:$E$15,3,FALSE)="启用",$B$1=X113),V113,"")</f>
        <v/>
      </c>
      <c r="AB113" s="5" t="str">
        <f t="array" ref="AB113">INDEX(Z:Z,SMALL(IF(Z$1:Z$500&lt;&gt;"",ROW($1:$500),1000),ROW(Z113)))&amp;""</f>
        <v/>
      </c>
      <c r="AC113" s="5" t="str">
        <f t="array" ref="AC113">INDEX(AA:AA,SMALL(IF(AA$1:AA$500&lt;&gt;"",ROW($1:$500),1000),ROW(AA113)))&amp;""</f>
        <v/>
      </c>
      <c r="AE113" s="7" t="s">
        <v>5320</v>
      </c>
      <c r="AF113" s="7" t="s">
        <v>3477</v>
      </c>
      <c r="AG113" s="7" t="s">
        <v>210</v>
      </c>
      <c r="AH113" s="8">
        <v>9</v>
      </c>
      <c r="AJ113" s="7" t="str">
        <f t="shared" si="11"/>
        <v/>
      </c>
      <c r="AK113" s="7" t="str">
        <f>IF(AND(VLOOKUP(AG113,法术查询!$C$8:$E$15,3,FALSE)="启用",$B$1=AH113),AF113,"")</f>
        <v/>
      </c>
      <c r="AL113" s="5" t="str">
        <f t="array" ref="AL113">INDEX(AJ:AJ,SMALL(IF(AJ$1:AJ$500&lt;&gt;"",ROW($1:$500),1000),ROW(AJ113)))&amp;""</f>
        <v/>
      </c>
      <c r="AM113" s="5" t="str">
        <f t="array" ref="AM113">INDEX(AK:AK,SMALL(IF(AK$1:AK$500&lt;&gt;"",ROW($1:$500),1000),ROW(AK113)))&amp;""</f>
        <v/>
      </c>
      <c r="AV113" s="5" t="str">
        <f t="array" ref="AV113">INDEX(AT:AT,SMALL(IF(AT$1:AT$500&lt;&gt;"",ROW($1:$500),1000),ROW(AT113)))&amp;""</f>
        <v/>
      </c>
      <c r="AW113" s="5" t="str">
        <f t="array" ref="AW113">INDEX(AU:AU,SMALL(IF(AU$1:AU$500&lt;&gt;"",ROW($1:$500),1000),ROW(AU113)))&amp;""</f>
        <v/>
      </c>
      <c r="BF113" s="5" t="str">
        <f t="array" ref="BF113">INDEX(BD:BD,SMALL(IF(BD$1:BD$500&lt;&gt;"",ROW($1:$500),1000),ROW(BD113)))&amp;""</f>
        <v/>
      </c>
      <c r="BG113" s="5" t="str">
        <f t="array" ref="BG113">INDEX(BE:BE,SMALL(IF(BE$1:BE$500&lt;&gt;"",ROW($1:$500),1000),ROW(BE113)))&amp;""</f>
        <v/>
      </c>
      <c r="BI113" s="7" t="s">
        <v>4710</v>
      </c>
      <c r="BJ113" s="7" t="s">
        <v>3324</v>
      </c>
      <c r="BK113" s="7" t="s">
        <v>210</v>
      </c>
      <c r="BL113" s="8">
        <v>4</v>
      </c>
      <c r="BN113" s="7" t="str">
        <f t="shared" si="12"/>
        <v/>
      </c>
      <c r="BO113" s="7" t="str">
        <f>IF(AND(VLOOKUP(BK113,法术查询!$C$8:$E$15,3,FALSE)="启用",$B$1=BL113),BJ113,"")</f>
        <v/>
      </c>
      <c r="BP113" s="5" t="str">
        <f t="array" ref="BP113">INDEX(BN:BN,SMALL(IF(BN$1:BN$500&lt;&gt;"",ROW($1:$500),1000),ROW(BN113)))&amp;""</f>
        <v/>
      </c>
      <c r="BQ113" s="5" t="str">
        <f t="array" ref="BQ113">INDEX(BO:BO,SMALL(IF(BO$1:BO$500&lt;&gt;"",ROW($1:$500),1000),ROW(BO113)))&amp;""</f>
        <v/>
      </c>
      <c r="BS113" s="7" t="s">
        <v>5011</v>
      </c>
      <c r="BT113" s="7" t="s">
        <v>3408</v>
      </c>
      <c r="BU113" s="7" t="s">
        <v>210</v>
      </c>
      <c r="BV113" s="8">
        <v>6</v>
      </c>
      <c r="BX113" s="7" t="str">
        <f t="shared" si="13"/>
        <v/>
      </c>
      <c r="BY113" s="7" t="str">
        <f>IF(AND(VLOOKUP(BU113,法术查询!$C$8:$E$15,3,FALSE)="启用",$B$1=BV113),BT113,"")</f>
        <v/>
      </c>
      <c r="BZ113" s="5" t="str">
        <f t="array" ref="BZ113">INDEX(BX:BX,SMALL(IF(BX$1:BX$500&lt;&gt;"",ROW($1:$500),1000),ROW(BX113)))&amp;""</f>
        <v/>
      </c>
      <c r="CA113" s="5" t="str">
        <f t="array" ref="CA113">INDEX(BY:BY,SMALL(IF(BY$1:BY$500&lt;&gt;"",ROW($1:$500),1000),ROW(BY113)))&amp;""</f>
        <v/>
      </c>
    </row>
    <row r="114" spans="1:79" x14ac:dyDescent="0.25">
      <c r="A114" s="7" t="s">
        <v>4218</v>
      </c>
      <c r="B114" s="7" t="s">
        <v>3181</v>
      </c>
      <c r="C114" s="7" t="s">
        <v>210</v>
      </c>
      <c r="D114" s="8">
        <v>2</v>
      </c>
      <c r="F114" s="7" t="str">
        <f t="shared" si="8"/>
        <v/>
      </c>
      <c r="G114" s="7" t="str">
        <f>IF(AND(VLOOKUP(C114,法术查询!$C$8:$E$15,3,FALSE)="启用",$B$1=D114),B114,"")</f>
        <v/>
      </c>
      <c r="H114" s="5" t="str">
        <f t="array" ref="H114">INDEX(F:F,SMALL(IF($F$1:$F$500&lt;&gt;"",ROW($1:$500),1000),ROW(F114)))&amp;""</f>
        <v/>
      </c>
      <c r="I114" s="5" t="str">
        <f t="array" ref="I114">INDEX(G:G,SMALL(IF($F$1:$F$500&lt;&gt;"",ROW($1:$500),1000),ROW(G114)))&amp;""</f>
        <v/>
      </c>
      <c r="K114" s="7" t="s">
        <v>4425</v>
      </c>
      <c r="L114" s="7" t="s">
        <v>3480</v>
      </c>
      <c r="M114" s="7" t="s">
        <v>210</v>
      </c>
      <c r="N114" s="8">
        <v>3</v>
      </c>
      <c r="P114" s="7" t="str">
        <f t="shared" si="9"/>
        <v/>
      </c>
      <c r="Q114" s="7" t="str">
        <f>IF(AND(VLOOKUP(M114,法术查询!$C$8:$E$15,3,FALSE)="启用",$B$1=N114),L114,"")</f>
        <v/>
      </c>
      <c r="R114" s="5" t="str">
        <f t="array" ref="R114">INDEX(P:P,SMALL(IF(P$1:P$500&lt;&gt;"",ROW($1:$500),1000),ROW(P114)))&amp;""</f>
        <v/>
      </c>
      <c r="S114" s="5" t="str">
        <f t="array" ref="S114">INDEX(Q:Q,SMALL(IF(Q$1:Q$500&lt;&gt;"",ROW($1:$500),1000),ROW(Q114)))&amp;""</f>
        <v/>
      </c>
      <c r="U114" s="7" t="s">
        <v>5211</v>
      </c>
      <c r="V114" s="7" t="s">
        <v>3481</v>
      </c>
      <c r="W114" s="7" t="s">
        <v>210</v>
      </c>
      <c r="X114" s="8">
        <v>8</v>
      </c>
      <c r="Z114" s="7" t="str">
        <f t="shared" si="10"/>
        <v/>
      </c>
      <c r="AA114" s="7" t="str">
        <f>IF(AND(VLOOKUP(W114,法术查询!$C$8:$E$15,3,FALSE)="启用",$B$1=X114),V114,"")</f>
        <v/>
      </c>
      <c r="AB114" s="5" t="str">
        <f t="array" ref="AB114">INDEX(Z:Z,SMALL(IF(Z$1:Z$500&lt;&gt;"",ROW($1:$500),1000),ROW(Z114)))&amp;""</f>
        <v/>
      </c>
      <c r="AC114" s="5" t="str">
        <f t="array" ref="AC114">INDEX(AA:AA,SMALL(IF(AA$1:AA$500&lt;&gt;"",ROW($1:$500),1000),ROW(AA114)))&amp;""</f>
        <v/>
      </c>
      <c r="AE114" s="7" t="s">
        <v>5324</v>
      </c>
      <c r="AF114" s="7" t="s">
        <v>3479</v>
      </c>
      <c r="AG114" s="7" t="s">
        <v>210</v>
      </c>
      <c r="AH114" s="8">
        <v>9</v>
      </c>
      <c r="AJ114" s="7" t="str">
        <f t="shared" si="11"/>
        <v/>
      </c>
      <c r="AK114" s="7" t="str">
        <f>IF(AND(VLOOKUP(AG114,法术查询!$C$8:$E$15,3,FALSE)="启用",$B$1=AH114),AF114,"")</f>
        <v/>
      </c>
      <c r="AL114" s="5" t="str">
        <f t="array" ref="AL114">INDEX(AJ:AJ,SMALL(IF(AJ$1:AJ$500&lt;&gt;"",ROW($1:$500),1000),ROW(AJ114)))&amp;""</f>
        <v/>
      </c>
      <c r="AM114" s="5" t="str">
        <f t="array" ref="AM114">INDEX(AK:AK,SMALL(IF(AK$1:AK$500&lt;&gt;"",ROW($1:$500),1000),ROW(AK114)))&amp;""</f>
        <v/>
      </c>
      <c r="AV114" s="5" t="str">
        <f t="array" ref="AV114">INDEX(AT:AT,SMALL(IF(AT$1:AT$500&lt;&gt;"",ROW($1:$500),1000),ROW(AT114)))&amp;""</f>
        <v/>
      </c>
      <c r="AW114" s="5" t="str">
        <f t="array" ref="AW114">INDEX(AU:AU,SMALL(IF(AU$1:AU$500&lt;&gt;"",ROW($1:$500),1000),ROW(AU114)))&amp;""</f>
        <v/>
      </c>
      <c r="BF114" s="5" t="str">
        <f t="array" ref="BF114">INDEX(BD:BD,SMALL(IF(BD$1:BD$500&lt;&gt;"",ROW($1:$500),1000),ROW(BD114)))&amp;""</f>
        <v/>
      </c>
      <c r="BG114" s="5" t="str">
        <f t="array" ref="BG114">INDEX(BE:BE,SMALL(IF(BE$1:BE$500&lt;&gt;"",ROW($1:$500),1000),ROW(BE114)))&amp;""</f>
        <v/>
      </c>
      <c r="BI114" s="7" t="s">
        <v>4714</v>
      </c>
      <c r="BJ114" s="7" t="s">
        <v>3326</v>
      </c>
      <c r="BK114" s="7" t="s">
        <v>210</v>
      </c>
      <c r="BL114" s="8">
        <v>4</v>
      </c>
      <c r="BN114" s="7" t="str">
        <f t="shared" si="12"/>
        <v/>
      </c>
      <c r="BO114" s="7" t="str">
        <f>IF(AND(VLOOKUP(BK114,法术查询!$C$8:$E$15,3,FALSE)="启用",$B$1=BL114),BJ114,"")</f>
        <v/>
      </c>
      <c r="BP114" s="5" t="str">
        <f t="array" ref="BP114">INDEX(BN:BN,SMALL(IF(BN$1:BN$500&lt;&gt;"",ROW($1:$500),1000),ROW(BN114)))&amp;""</f>
        <v/>
      </c>
      <c r="BQ114" s="5" t="str">
        <f t="array" ref="BQ114">INDEX(BO:BO,SMALL(IF(BO$1:BO$500&lt;&gt;"",ROW($1:$500),1000),ROW(BO114)))&amp;""</f>
        <v/>
      </c>
      <c r="BS114" s="7" t="s">
        <v>5016</v>
      </c>
      <c r="BT114" s="7" t="s">
        <v>3411</v>
      </c>
      <c r="BU114" s="7" t="s">
        <v>210</v>
      </c>
      <c r="BV114" s="8">
        <v>6</v>
      </c>
      <c r="BX114" s="7" t="str">
        <f t="shared" si="13"/>
        <v/>
      </c>
      <c r="BY114" s="7" t="str">
        <f>IF(AND(VLOOKUP(BU114,法术查询!$C$8:$E$15,3,FALSE)="启用",$B$1=BV114),BT114,"")</f>
        <v/>
      </c>
      <c r="BZ114" s="5" t="str">
        <f t="array" ref="BZ114">INDEX(BX:BX,SMALL(IF(BX$1:BX$500&lt;&gt;"",ROW($1:$500),1000),ROW(BX114)))&amp;""</f>
        <v/>
      </c>
      <c r="CA114" s="5" t="str">
        <f t="array" ref="CA114">INDEX(BY:BY,SMALL(IF(BY$1:BY$500&lt;&gt;"",ROW($1:$500),1000),ROW(BY114)))&amp;""</f>
        <v/>
      </c>
    </row>
    <row r="115" spans="1:79" x14ac:dyDescent="0.25">
      <c r="A115" s="7" t="s">
        <v>4228</v>
      </c>
      <c r="B115" s="7" t="s">
        <v>3344</v>
      </c>
      <c r="C115" s="7" t="s">
        <v>210</v>
      </c>
      <c r="D115" s="8">
        <v>2</v>
      </c>
      <c r="F115" s="7" t="str">
        <f t="shared" si="8"/>
        <v/>
      </c>
      <c r="G115" s="7" t="str">
        <f>IF(AND(VLOOKUP(C115,法术查询!$C$8:$E$15,3,FALSE)="启用",$B$1=D115),B115,"")</f>
        <v/>
      </c>
      <c r="H115" s="5" t="str">
        <f t="array" ref="H115">INDEX(F:F,SMALL(IF($F$1:$F$500&lt;&gt;"",ROW($1:$500),1000),ROW(F115)))&amp;""</f>
        <v/>
      </c>
      <c r="I115" s="5" t="str">
        <f t="array" ref="I115">INDEX(G:G,SMALL(IF($F$1:$F$500&lt;&gt;"",ROW($1:$500),1000),ROW(G115)))&amp;""</f>
        <v/>
      </c>
      <c r="K115" s="7" t="s">
        <v>4429</v>
      </c>
      <c r="L115" s="7" t="s">
        <v>3482</v>
      </c>
      <c r="M115" s="7" t="s">
        <v>210</v>
      </c>
      <c r="N115" s="8">
        <v>3</v>
      </c>
      <c r="P115" s="7" t="str">
        <f t="shared" si="9"/>
        <v/>
      </c>
      <c r="Q115" s="7" t="str">
        <f>IF(AND(VLOOKUP(M115,法术查询!$C$8:$E$15,3,FALSE)="启用",$B$1=N115),L115,"")</f>
        <v/>
      </c>
      <c r="R115" s="5" t="str">
        <f t="array" ref="R115">INDEX(P:P,SMALL(IF(P$1:P$500&lt;&gt;"",ROW($1:$500),1000),ROW(P115)))&amp;""</f>
        <v/>
      </c>
      <c r="S115" s="5" t="str">
        <f t="array" ref="S115">INDEX(Q:Q,SMALL(IF(Q$1:Q$500&lt;&gt;"",ROW($1:$500),1000),ROW(Q115)))&amp;""</f>
        <v/>
      </c>
      <c r="U115" s="7" t="s">
        <v>5215</v>
      </c>
      <c r="V115" s="7" t="s">
        <v>3483</v>
      </c>
      <c r="W115" s="7" t="s">
        <v>210</v>
      </c>
      <c r="X115" s="8">
        <v>8</v>
      </c>
      <c r="Z115" s="7" t="str">
        <f t="shared" si="10"/>
        <v/>
      </c>
      <c r="AA115" s="7" t="str">
        <f>IF(AND(VLOOKUP(W115,法术查询!$C$8:$E$15,3,FALSE)="启用",$B$1=X115),V115,"")</f>
        <v/>
      </c>
      <c r="AB115" s="5" t="str">
        <f t="array" ref="AB115">INDEX(Z:Z,SMALL(IF(Z$1:Z$500&lt;&gt;"",ROW($1:$500),1000),ROW(Z115)))&amp;""</f>
        <v/>
      </c>
      <c r="AC115" s="5" t="str">
        <f t="array" ref="AC115">INDEX(AA:AA,SMALL(IF(AA$1:AA$500&lt;&gt;"",ROW($1:$500),1000),ROW(AA115)))&amp;""</f>
        <v/>
      </c>
      <c r="AH115" s="5"/>
      <c r="AL115" s="5" t="str">
        <f t="array" ref="AL115">INDEX(AJ:AJ,SMALL(IF(AJ$1:AJ$500&lt;&gt;"",ROW($1:$500),1000),ROW(AJ115)))&amp;""</f>
        <v/>
      </c>
      <c r="AM115" s="5" t="str">
        <f t="array" ref="AM115">INDEX(AK:AK,SMALL(IF(AK$1:AK$500&lt;&gt;"",ROW($1:$500),1000),ROW(AK115)))&amp;""</f>
        <v/>
      </c>
      <c r="AV115" s="5" t="str">
        <f t="array" ref="AV115">INDEX(AT:AT,SMALL(IF(AT$1:AT$500&lt;&gt;"",ROW($1:$500),1000),ROW(AT115)))&amp;""</f>
        <v/>
      </c>
      <c r="AW115" s="5" t="str">
        <f t="array" ref="AW115">INDEX(AU:AU,SMALL(IF(AU$1:AU$500&lt;&gt;"",ROW($1:$500),1000),ROW(AU115)))&amp;""</f>
        <v/>
      </c>
      <c r="BF115" s="5" t="str">
        <f t="array" ref="BF115">INDEX(BD:BD,SMALL(IF(BD$1:BD$500&lt;&gt;"",ROW($1:$500),1000),ROW(BD115)))&amp;""</f>
        <v/>
      </c>
      <c r="BG115" s="5" t="str">
        <f t="array" ref="BG115">INDEX(BE:BE,SMALL(IF(BE$1:BE$500&lt;&gt;"",ROW($1:$500),1000),ROW(BE115)))&amp;""</f>
        <v/>
      </c>
      <c r="BI115" s="7" t="s">
        <v>4716</v>
      </c>
      <c r="BJ115" s="7" t="s">
        <v>3382</v>
      </c>
      <c r="BK115" s="7" t="s">
        <v>210</v>
      </c>
      <c r="BL115" s="8">
        <v>4</v>
      </c>
      <c r="BN115" s="7" t="str">
        <f t="shared" si="12"/>
        <v/>
      </c>
      <c r="BO115" s="7" t="str">
        <f>IF(AND(VLOOKUP(BK115,法术查询!$C$8:$E$15,3,FALSE)="启用",$B$1=BL115),BJ115,"")</f>
        <v/>
      </c>
      <c r="BP115" s="5" t="str">
        <f t="array" ref="BP115">INDEX(BN:BN,SMALL(IF(BN$1:BN$500&lt;&gt;"",ROW($1:$500),1000),ROW(BN115)))&amp;""</f>
        <v/>
      </c>
      <c r="BQ115" s="5" t="str">
        <f t="array" ref="BQ115">INDEX(BO:BO,SMALL(IF(BO$1:BO$500&lt;&gt;"",ROW($1:$500),1000),ROW(BO115)))&amp;""</f>
        <v/>
      </c>
      <c r="BS115" s="7" t="s">
        <v>5020</v>
      </c>
      <c r="BT115" s="7" t="s">
        <v>3484</v>
      </c>
      <c r="BU115" s="7" t="s">
        <v>210</v>
      </c>
      <c r="BV115" s="8">
        <v>6</v>
      </c>
      <c r="BX115" s="7" t="str">
        <f t="shared" si="13"/>
        <v/>
      </c>
      <c r="BY115" s="7" t="str">
        <f>IF(AND(VLOOKUP(BU115,法术查询!$C$8:$E$15,3,FALSE)="启用",$B$1=BV115),BT115,"")</f>
        <v/>
      </c>
      <c r="BZ115" s="5" t="str">
        <f t="array" ref="BZ115">INDEX(BX:BX,SMALL(IF(BX$1:BX$500&lt;&gt;"",ROW($1:$500),1000),ROW(BX115)))&amp;""</f>
        <v/>
      </c>
      <c r="CA115" s="5" t="str">
        <f t="array" ref="CA115">INDEX(BY:BY,SMALL(IF(BY$1:BY$500&lt;&gt;"",ROW($1:$500),1000),ROW(BY115)))&amp;""</f>
        <v/>
      </c>
    </row>
    <row r="116" spans="1:79" x14ac:dyDescent="0.25">
      <c r="A116" s="7" t="s">
        <v>4246</v>
      </c>
      <c r="B116" s="7" t="s">
        <v>3189</v>
      </c>
      <c r="C116" s="7" t="s">
        <v>210</v>
      </c>
      <c r="D116" s="8">
        <v>2</v>
      </c>
      <c r="F116" s="7" t="str">
        <f t="shared" si="8"/>
        <v/>
      </c>
      <c r="G116" s="7" t="str">
        <f>IF(AND(VLOOKUP(C116,法术查询!$C$8:$E$15,3,FALSE)="启用",$B$1=D116),B116,"")</f>
        <v/>
      </c>
      <c r="H116" s="5" t="str">
        <f t="array" ref="H116">INDEX(F:F,SMALL(IF($F$1:$F$500&lt;&gt;"",ROW($1:$500),1000),ROW(F116)))&amp;""</f>
        <v/>
      </c>
      <c r="I116" s="5" t="str">
        <f t="array" ref="I116">INDEX(G:G,SMALL(IF($F$1:$F$500&lt;&gt;"",ROW($1:$500),1000),ROW(G116)))&amp;""</f>
        <v/>
      </c>
      <c r="K116" s="7" t="s">
        <v>4434</v>
      </c>
      <c r="L116" s="7" t="s">
        <v>3485</v>
      </c>
      <c r="M116" s="7" t="s">
        <v>210</v>
      </c>
      <c r="N116" s="8">
        <v>3</v>
      </c>
      <c r="P116" s="7" t="str">
        <f t="shared" si="9"/>
        <v/>
      </c>
      <c r="Q116" s="7" t="str">
        <f>IF(AND(VLOOKUP(M116,法术查询!$C$8:$E$15,3,FALSE)="启用",$B$1=N116),L116,"")</f>
        <v/>
      </c>
      <c r="R116" s="5" t="str">
        <f t="array" ref="R116">INDEX(P:P,SMALL(IF(P$1:P$500&lt;&gt;"",ROW($1:$500),1000),ROW(P116)))&amp;""</f>
        <v/>
      </c>
      <c r="S116" s="5" t="str">
        <f t="array" ref="S116">INDEX(Q:Q,SMALL(IF(Q$1:Q$500&lt;&gt;"",ROW($1:$500),1000),ROW(Q116)))&amp;""</f>
        <v/>
      </c>
      <c r="U116" s="7" t="s">
        <v>5218</v>
      </c>
      <c r="V116" s="7" t="s">
        <v>3487</v>
      </c>
      <c r="W116" s="7" t="s">
        <v>210</v>
      </c>
      <c r="X116" s="8">
        <v>8</v>
      </c>
      <c r="Z116" s="7" t="str">
        <f t="shared" si="10"/>
        <v/>
      </c>
      <c r="AA116" s="7" t="str">
        <f>IF(AND(VLOOKUP(W116,法术查询!$C$8:$E$15,3,FALSE)="启用",$B$1=X116),V116,"")</f>
        <v/>
      </c>
      <c r="AB116" s="5" t="str">
        <f t="array" ref="AB116">INDEX(Z:Z,SMALL(IF(Z$1:Z$500&lt;&gt;"",ROW($1:$500),1000),ROW(Z116)))&amp;""</f>
        <v/>
      </c>
      <c r="AC116" s="5" t="str">
        <f t="array" ref="AC116">INDEX(AA:AA,SMALL(IF(AA$1:AA$500&lt;&gt;"",ROW($1:$500),1000),ROW(AA116)))&amp;""</f>
        <v/>
      </c>
      <c r="AH116" s="5"/>
      <c r="AL116" s="5" t="str">
        <f t="array" ref="AL116">INDEX(AJ:AJ,SMALL(IF(AJ$1:AJ$500&lt;&gt;"",ROW($1:$500),1000),ROW(AJ116)))&amp;""</f>
        <v/>
      </c>
      <c r="AM116" s="5" t="str">
        <f t="array" ref="AM116">INDEX(AK:AK,SMALL(IF(AK$1:AK$500&lt;&gt;"",ROW($1:$500),1000),ROW(AK116)))&amp;""</f>
        <v/>
      </c>
      <c r="AV116" s="5" t="str">
        <f t="array" ref="AV116">INDEX(AT:AT,SMALL(IF(AT$1:AT$500&lt;&gt;"",ROW($1:$500),1000),ROW(AT116)))&amp;""</f>
        <v/>
      </c>
      <c r="AW116" s="5" t="str">
        <f t="array" ref="AW116">INDEX(AU:AU,SMALL(IF(AU$1:AU$500&lt;&gt;"",ROW($1:$500),1000),ROW(AU116)))&amp;""</f>
        <v/>
      </c>
      <c r="BF116" s="5" t="str">
        <f t="array" ref="BF116">INDEX(BD:BD,SMALL(IF(BD$1:BD$500&lt;&gt;"",ROW($1:$500),1000),ROW(BD116)))&amp;""</f>
        <v/>
      </c>
      <c r="BG116" s="5" t="str">
        <f t="array" ref="BG116">INDEX(BE:BE,SMALL(IF(BE$1:BE$500&lt;&gt;"",ROW($1:$500),1000),ROW(BE116)))&amp;""</f>
        <v/>
      </c>
      <c r="BI116" s="7" t="s">
        <v>4719</v>
      </c>
      <c r="BJ116" s="7" t="s">
        <v>3486</v>
      </c>
      <c r="BK116" s="7" t="s">
        <v>210</v>
      </c>
      <c r="BL116" s="8">
        <v>4</v>
      </c>
      <c r="BN116" s="7" t="str">
        <f t="shared" si="12"/>
        <v/>
      </c>
      <c r="BO116" s="7" t="str">
        <f>IF(AND(VLOOKUP(BK116,法术查询!$C$8:$E$15,3,FALSE)="启用",$B$1=BL116),BJ116,"")</f>
        <v/>
      </c>
      <c r="BP116" s="5" t="str">
        <f t="array" ref="BP116">INDEX(BN:BN,SMALL(IF(BN$1:BN$500&lt;&gt;"",ROW($1:$500),1000),ROW(BN116)))&amp;""</f>
        <v/>
      </c>
      <c r="BQ116" s="5" t="str">
        <f t="array" ref="BQ116">INDEX(BO:BO,SMALL(IF(BO$1:BO$500&lt;&gt;"",ROW($1:$500),1000),ROW(BO116)))&amp;""</f>
        <v/>
      </c>
      <c r="BS116" s="7" t="s">
        <v>5024</v>
      </c>
      <c r="BT116" s="7" t="s">
        <v>3488</v>
      </c>
      <c r="BU116" s="7" t="s">
        <v>210</v>
      </c>
      <c r="BV116" s="8">
        <v>6</v>
      </c>
      <c r="BX116" s="7" t="str">
        <f t="shared" si="13"/>
        <v/>
      </c>
      <c r="BY116" s="7" t="str">
        <f>IF(AND(VLOOKUP(BU116,法术查询!$C$8:$E$15,3,FALSE)="启用",$B$1=BV116),BT116,"")</f>
        <v/>
      </c>
      <c r="BZ116" s="5" t="str">
        <f t="array" ref="BZ116">INDEX(BX:BX,SMALL(IF(BX$1:BX$500&lt;&gt;"",ROW($1:$500),1000),ROW(BX116)))&amp;""</f>
        <v/>
      </c>
      <c r="CA116" s="5" t="str">
        <f t="array" ref="CA116">INDEX(BY:BY,SMALL(IF(BY$1:BY$500&lt;&gt;"",ROW($1:$500),1000),ROW(BY116)))&amp;""</f>
        <v/>
      </c>
    </row>
    <row r="117" spans="1:79" x14ac:dyDescent="0.25">
      <c r="A117" s="7" t="s">
        <v>4257</v>
      </c>
      <c r="B117" s="7" t="s">
        <v>3240</v>
      </c>
      <c r="C117" s="7" t="s">
        <v>210</v>
      </c>
      <c r="D117" s="8">
        <v>2</v>
      </c>
      <c r="F117" s="7" t="str">
        <f t="shared" si="8"/>
        <v/>
      </c>
      <c r="G117" s="7" t="str">
        <f>IF(AND(VLOOKUP(C117,法术查询!$C$8:$E$15,3,FALSE)="启用",$B$1=D117),B117,"")</f>
        <v/>
      </c>
      <c r="H117" s="5" t="str">
        <f t="array" ref="H117">INDEX(F:F,SMALL(IF($F$1:$F$500&lt;&gt;"",ROW($1:$500),1000),ROW(F117)))&amp;""</f>
        <v/>
      </c>
      <c r="I117" s="5" t="str">
        <f t="array" ref="I117">INDEX(G:G,SMALL(IF($F$1:$F$500&lt;&gt;"",ROW($1:$500),1000),ROW(G117)))&amp;""</f>
        <v/>
      </c>
      <c r="K117" s="7" t="s">
        <v>4360</v>
      </c>
      <c r="L117" s="7" t="s">
        <v>3338</v>
      </c>
      <c r="M117" s="7" t="s">
        <v>3701</v>
      </c>
      <c r="N117" s="8">
        <v>3</v>
      </c>
      <c r="P117" s="7" t="str">
        <f t="shared" si="9"/>
        <v/>
      </c>
      <c r="Q117" s="7" t="str">
        <f>IF(AND(VLOOKUP(M117,法术查询!$C$8:$E$15,3,FALSE)="启用",$B$1=N117),L117,"")</f>
        <v/>
      </c>
      <c r="R117" s="5" t="str">
        <f t="array" ref="R117">INDEX(P:P,SMALL(IF(P$1:P$500&lt;&gt;"",ROW($1:$500),1000),ROW(P117)))&amp;""</f>
        <v/>
      </c>
      <c r="S117" s="5" t="str">
        <f t="array" ref="S117">INDEX(Q:Q,SMALL(IF(Q$1:Q$500&lt;&gt;"",ROW($1:$500),1000),ROW(Q117)))&amp;""</f>
        <v/>
      </c>
      <c r="U117" s="7" t="s">
        <v>5221</v>
      </c>
      <c r="V117" s="7" t="s">
        <v>3490</v>
      </c>
      <c r="W117" s="7" t="s">
        <v>210</v>
      </c>
      <c r="X117" s="8">
        <v>8</v>
      </c>
      <c r="Z117" s="7" t="str">
        <f t="shared" si="10"/>
        <v/>
      </c>
      <c r="AA117" s="7" t="str">
        <f>IF(AND(VLOOKUP(W117,法术查询!$C$8:$E$15,3,FALSE)="启用",$B$1=X117),V117,"")</f>
        <v/>
      </c>
      <c r="AB117" s="5" t="str">
        <f t="array" ref="AB117">INDEX(Z:Z,SMALL(IF(Z$1:Z$500&lt;&gt;"",ROW($1:$500),1000),ROW(Z117)))&amp;""</f>
        <v/>
      </c>
      <c r="AC117" s="5" t="str">
        <f t="array" ref="AC117">INDEX(AA:AA,SMALL(IF(AA$1:AA$500&lt;&gt;"",ROW($1:$500),1000),ROW(AA117)))&amp;""</f>
        <v/>
      </c>
      <c r="AH117" s="5"/>
      <c r="AL117" s="5" t="str">
        <f t="array" ref="AL117">INDEX(AJ:AJ,SMALL(IF(AJ$1:AJ$500&lt;&gt;"",ROW($1:$500),1000),ROW(AJ117)))&amp;""</f>
        <v/>
      </c>
      <c r="AM117" s="5" t="str">
        <f t="array" ref="AM117">INDEX(AK:AK,SMALL(IF(AK$1:AK$500&lt;&gt;"",ROW($1:$500),1000),ROW(AK117)))&amp;""</f>
        <v/>
      </c>
      <c r="AV117" s="5" t="str">
        <f t="array" ref="AV117">INDEX(AT:AT,SMALL(IF(AT$1:AT$500&lt;&gt;"",ROW($1:$500),1000),ROW(AT117)))&amp;""</f>
        <v/>
      </c>
      <c r="AW117" s="5" t="str">
        <f t="array" ref="AW117">INDEX(AU:AU,SMALL(IF(AU$1:AU$500&lt;&gt;"",ROW($1:$500),1000),ROW(AU117)))&amp;""</f>
        <v/>
      </c>
      <c r="BF117" s="5" t="str">
        <f t="array" ref="BF117">INDEX(BD:BD,SMALL(IF(BD$1:BD$500&lt;&gt;"",ROW($1:$500),1000),ROW(BD117)))&amp;""</f>
        <v/>
      </c>
      <c r="BG117" s="5" t="str">
        <f t="array" ref="BG117">INDEX(BE:BE,SMALL(IF(BE$1:BE$500&lt;&gt;"",ROW($1:$500),1000),ROW(BE117)))&amp;""</f>
        <v/>
      </c>
      <c r="BI117" s="7" t="s">
        <v>4723</v>
      </c>
      <c r="BJ117" s="7" t="s">
        <v>3489</v>
      </c>
      <c r="BK117" s="7" t="s">
        <v>210</v>
      </c>
      <c r="BL117" s="8">
        <v>4</v>
      </c>
      <c r="BN117" s="7" t="str">
        <f t="shared" si="12"/>
        <v/>
      </c>
      <c r="BO117" s="7" t="str">
        <f>IF(AND(VLOOKUP(BK117,法术查询!$C$8:$E$15,3,FALSE)="启用",$B$1=BL117),BJ117,"")</f>
        <v/>
      </c>
      <c r="BP117" s="5" t="str">
        <f t="array" ref="BP117">INDEX(BN:BN,SMALL(IF(BN$1:BN$500&lt;&gt;"",ROW($1:$500),1000),ROW(BN117)))&amp;""</f>
        <v/>
      </c>
      <c r="BQ117" s="5" t="str">
        <f t="array" ref="BQ117">INDEX(BO:BO,SMALL(IF(BO$1:BO$500&lt;&gt;"",ROW($1:$500),1000),ROW(BO117)))&amp;""</f>
        <v/>
      </c>
      <c r="BS117" s="7" t="s">
        <v>5026</v>
      </c>
      <c r="BT117" s="7" t="s">
        <v>3491</v>
      </c>
      <c r="BU117" s="7" t="s">
        <v>210</v>
      </c>
      <c r="BV117" s="8">
        <v>6</v>
      </c>
      <c r="BX117" s="7" t="str">
        <f t="shared" si="13"/>
        <v/>
      </c>
      <c r="BY117" s="7" t="str">
        <f>IF(AND(VLOOKUP(BU117,法术查询!$C$8:$E$15,3,FALSE)="启用",$B$1=BV117),BT117,"")</f>
        <v/>
      </c>
      <c r="BZ117" s="5" t="str">
        <f t="array" ref="BZ117">INDEX(BX:BX,SMALL(IF(BX$1:BX$500&lt;&gt;"",ROW($1:$500),1000),ROW(BX117)))&amp;""</f>
        <v/>
      </c>
      <c r="CA117" s="5" t="str">
        <f t="array" ref="CA117">INDEX(BY:BY,SMALL(IF(BY$1:BY$500&lt;&gt;"",ROW($1:$500),1000),ROW(BY117)))&amp;""</f>
        <v/>
      </c>
    </row>
    <row r="118" spans="1:79" x14ac:dyDescent="0.25">
      <c r="A118" s="7" t="s">
        <v>4263</v>
      </c>
      <c r="B118" s="7" t="s">
        <v>3245</v>
      </c>
      <c r="C118" s="7" t="s">
        <v>210</v>
      </c>
      <c r="D118" s="8">
        <v>2</v>
      </c>
      <c r="F118" s="7" t="str">
        <f t="shared" si="8"/>
        <v/>
      </c>
      <c r="G118" s="7" t="str">
        <f>IF(AND(VLOOKUP(C118,法术查询!$C$8:$E$15,3,FALSE)="启用",$B$1=D118),B118,"")</f>
        <v/>
      </c>
      <c r="H118" s="5" t="str">
        <f t="array" ref="H118">INDEX(F:F,SMALL(IF($F$1:$F$500&lt;&gt;"",ROW($1:$500),1000),ROW(F118)))&amp;""</f>
        <v/>
      </c>
      <c r="I118" s="5" t="str">
        <f t="array" ref="I118">INDEX(G:G,SMALL(IF($F$1:$F$500&lt;&gt;"",ROW($1:$500),1000),ROW(G118)))&amp;""</f>
        <v/>
      </c>
      <c r="K118" s="7" t="s">
        <v>4364</v>
      </c>
      <c r="L118" s="7" t="s">
        <v>3351</v>
      </c>
      <c r="M118" s="7" t="s">
        <v>3701</v>
      </c>
      <c r="N118" s="8">
        <v>3</v>
      </c>
      <c r="P118" s="7" t="str">
        <f t="shared" si="9"/>
        <v/>
      </c>
      <c r="Q118" s="7" t="str">
        <f>IF(AND(VLOOKUP(M118,法术查询!$C$8:$E$15,3,FALSE)="启用",$B$1=N118),L118,"")</f>
        <v/>
      </c>
      <c r="R118" s="5" t="str">
        <f t="array" ref="R118">INDEX(P:P,SMALL(IF(P$1:P$500&lt;&gt;"",ROW($1:$500),1000),ROW(P118)))&amp;""</f>
        <v/>
      </c>
      <c r="S118" s="5" t="str">
        <f t="array" ref="S118">INDEX(Q:Q,SMALL(IF(Q$1:Q$500&lt;&gt;"",ROW($1:$500),1000),ROW(Q118)))&amp;""</f>
        <v/>
      </c>
      <c r="U118" s="7" t="s">
        <v>5226</v>
      </c>
      <c r="V118" s="7" t="s">
        <v>3493</v>
      </c>
      <c r="W118" s="7" t="s">
        <v>210</v>
      </c>
      <c r="X118" s="8">
        <v>8</v>
      </c>
      <c r="Z118" s="7" t="str">
        <f t="shared" si="10"/>
        <v/>
      </c>
      <c r="AA118" s="7" t="str">
        <f>IF(AND(VLOOKUP(W118,法术查询!$C$8:$E$15,3,FALSE)="启用",$B$1=X118),V118,"")</f>
        <v/>
      </c>
      <c r="AB118" s="5" t="str">
        <f t="array" ref="AB118">INDEX(Z:Z,SMALL(IF(Z$1:Z$500&lt;&gt;"",ROW($1:$500),1000),ROW(Z118)))&amp;""</f>
        <v/>
      </c>
      <c r="AC118" s="5" t="str">
        <f t="array" ref="AC118">INDEX(AA:AA,SMALL(IF(AA$1:AA$500&lt;&gt;"",ROW($1:$500),1000),ROW(AA118)))&amp;""</f>
        <v/>
      </c>
      <c r="AH118" s="5"/>
      <c r="AL118" s="5" t="str">
        <f t="array" ref="AL118">INDEX(AJ:AJ,SMALL(IF(AJ$1:AJ$500&lt;&gt;"",ROW($1:$500),1000),ROW(AJ118)))&amp;""</f>
        <v/>
      </c>
      <c r="AM118" s="5" t="str">
        <f t="array" ref="AM118">INDEX(AK:AK,SMALL(IF(AK$1:AK$500&lt;&gt;"",ROW($1:$500),1000),ROW(AK118)))&amp;""</f>
        <v/>
      </c>
      <c r="AV118" s="5" t="str">
        <f t="array" ref="AV118">INDEX(AT:AT,SMALL(IF(AT$1:AT$500&lt;&gt;"",ROW($1:$500),1000),ROW(AT118)))&amp;""</f>
        <v/>
      </c>
      <c r="AW118" s="5" t="str">
        <f t="array" ref="AW118">INDEX(AU:AU,SMALL(IF(AU$1:AU$500&lt;&gt;"",ROW($1:$500),1000),ROW(AU118)))&amp;""</f>
        <v/>
      </c>
      <c r="BF118" s="5" t="str">
        <f t="array" ref="BF118">INDEX(BD:BD,SMALL(IF(BD$1:BD$500&lt;&gt;"",ROW($1:$500),1000),ROW(BD118)))&amp;""</f>
        <v/>
      </c>
      <c r="BG118" s="5" t="str">
        <f t="array" ref="BG118">INDEX(BE:BE,SMALL(IF(BE$1:BE$500&lt;&gt;"",ROW($1:$500),1000),ROW(BE118)))&amp;""</f>
        <v/>
      </c>
      <c r="BI118" s="7" t="s">
        <v>4727</v>
      </c>
      <c r="BJ118" s="7" t="s">
        <v>3492</v>
      </c>
      <c r="BK118" s="7" t="s">
        <v>210</v>
      </c>
      <c r="BL118" s="8">
        <v>4</v>
      </c>
      <c r="BN118" s="7" t="str">
        <f t="shared" si="12"/>
        <v/>
      </c>
      <c r="BO118" s="7" t="str">
        <f>IF(AND(VLOOKUP(BK118,法术查询!$C$8:$E$15,3,FALSE)="启用",$B$1=BL118),BJ118,"")</f>
        <v/>
      </c>
      <c r="BP118" s="5" t="str">
        <f t="array" ref="BP118">INDEX(BN:BN,SMALL(IF(BN$1:BN$500&lt;&gt;"",ROW($1:$500),1000),ROW(BN118)))&amp;""</f>
        <v/>
      </c>
      <c r="BQ118" s="5" t="str">
        <f t="array" ref="BQ118">INDEX(BO:BO,SMALL(IF(BO$1:BO$500&lt;&gt;"",ROW($1:$500),1000),ROW(BO118)))&amp;""</f>
        <v/>
      </c>
      <c r="BS118" s="7" t="s">
        <v>5131</v>
      </c>
      <c r="BT118" s="7" t="s">
        <v>3474</v>
      </c>
      <c r="BU118" s="7" t="s">
        <v>210</v>
      </c>
      <c r="BV118" s="8">
        <v>7</v>
      </c>
      <c r="BX118" s="7" t="str">
        <f t="shared" si="13"/>
        <v/>
      </c>
      <c r="BY118" s="7" t="str">
        <f>IF(AND(VLOOKUP(BU118,法术查询!$C$8:$E$15,3,FALSE)="启用",$B$1=BV118),BT118,"")</f>
        <v/>
      </c>
      <c r="BZ118" s="5" t="str">
        <f t="array" ref="BZ118">INDEX(BX:BX,SMALL(IF(BX$1:BX$500&lt;&gt;"",ROW($1:$500),1000),ROW(BX118)))&amp;""</f>
        <v/>
      </c>
      <c r="CA118" s="5" t="str">
        <f t="array" ref="CA118">INDEX(BY:BY,SMALL(IF(BY$1:BY$500&lt;&gt;"",ROW($1:$500),1000),ROW(BY118)))&amp;""</f>
        <v/>
      </c>
    </row>
    <row r="119" spans="1:79" x14ac:dyDescent="0.25">
      <c r="A119" s="7" t="s">
        <v>4286</v>
      </c>
      <c r="B119" s="7" t="s">
        <v>3494</v>
      </c>
      <c r="C119" s="7" t="s">
        <v>210</v>
      </c>
      <c r="D119" s="8">
        <v>2</v>
      </c>
      <c r="F119" s="7" t="str">
        <f t="shared" si="8"/>
        <v/>
      </c>
      <c r="G119" s="7" t="str">
        <f>IF(AND(VLOOKUP(C119,法术查询!$C$8:$E$15,3,FALSE)="启用",$B$1=D119),B119,"")</f>
        <v/>
      </c>
      <c r="H119" s="5" t="str">
        <f t="array" ref="H119">INDEX(F:F,SMALL(IF($F$1:$F$500&lt;&gt;"",ROW($1:$500),1000),ROW(F119)))&amp;""</f>
        <v/>
      </c>
      <c r="I119" s="5" t="str">
        <f t="array" ref="I119">INDEX(G:G,SMALL(IF($F$1:$F$500&lt;&gt;"",ROW($1:$500),1000),ROW(G119)))&amp;""</f>
        <v/>
      </c>
      <c r="K119" s="7" t="s">
        <v>4443</v>
      </c>
      <c r="L119" s="7" t="s">
        <v>3340</v>
      </c>
      <c r="M119" s="7" t="s">
        <v>210</v>
      </c>
      <c r="N119" s="8">
        <v>3</v>
      </c>
      <c r="P119" s="7" t="str">
        <f t="shared" si="9"/>
        <v/>
      </c>
      <c r="Q119" s="7" t="str">
        <f>IF(AND(VLOOKUP(M119,法术查询!$C$8:$E$15,3,FALSE)="启用",$B$1=N119),L119,"")</f>
        <v/>
      </c>
      <c r="R119" s="5" t="str">
        <f t="array" ref="R119">INDEX(P:P,SMALL(IF(P$1:P$500&lt;&gt;"",ROW($1:$500),1000),ROW(P119)))&amp;""</f>
        <v/>
      </c>
      <c r="S119" s="5" t="str">
        <f t="array" ref="S119">INDEX(Q:Q,SMALL(IF(Q$1:Q$500&lt;&gt;"",ROW($1:$500),1000),ROW(Q119)))&amp;""</f>
        <v/>
      </c>
      <c r="U119" s="7" t="s">
        <v>5198</v>
      </c>
      <c r="V119" s="7" t="s">
        <v>3496</v>
      </c>
      <c r="W119" s="7" t="s">
        <v>3701</v>
      </c>
      <c r="X119" s="8">
        <v>8</v>
      </c>
      <c r="Z119" s="7" t="str">
        <f t="shared" si="10"/>
        <v/>
      </c>
      <c r="AA119" s="7" t="str">
        <f>IF(AND(VLOOKUP(W119,法术查询!$C$8:$E$15,3,FALSE)="启用",$B$1=X119),V119,"")</f>
        <v/>
      </c>
      <c r="AB119" s="5" t="str">
        <f t="array" ref="AB119">INDEX(Z:Z,SMALL(IF(Z$1:Z$500&lt;&gt;"",ROW($1:$500),1000),ROW(Z119)))&amp;""</f>
        <v/>
      </c>
      <c r="AC119" s="5" t="str">
        <f t="array" ref="AC119">INDEX(AA:AA,SMALL(IF(AA$1:AA$500&lt;&gt;"",ROW($1:$500),1000),ROW(AA119)))&amp;""</f>
        <v/>
      </c>
      <c r="AH119" s="5"/>
      <c r="AL119" s="5" t="str">
        <f t="array" ref="AL119">INDEX(AJ:AJ,SMALL(IF(AJ$1:AJ$500&lt;&gt;"",ROW($1:$500),1000),ROW(AJ119)))&amp;""</f>
        <v/>
      </c>
      <c r="AM119" s="5" t="str">
        <f t="array" ref="AM119">INDEX(AK:AK,SMALL(IF(AK$1:AK$500&lt;&gt;"",ROW($1:$500),1000),ROW(AK119)))&amp;""</f>
        <v/>
      </c>
      <c r="AV119" s="5" t="str">
        <f t="array" ref="AV119">INDEX(AT:AT,SMALL(IF(AT$1:AT$500&lt;&gt;"",ROW($1:$500),1000),ROW(AT119)))&amp;""</f>
        <v/>
      </c>
      <c r="AW119" s="5" t="str">
        <f t="array" ref="AW119">INDEX(AU:AU,SMALL(IF(AU$1:AU$500&lt;&gt;"",ROW($1:$500),1000),ROW(AU119)))&amp;""</f>
        <v/>
      </c>
      <c r="BF119" s="5" t="str">
        <f t="array" ref="BF119">INDEX(BD:BD,SMALL(IF(BD$1:BD$500&lt;&gt;"",ROW($1:$500),1000),ROW(BD119)))&amp;""</f>
        <v/>
      </c>
      <c r="BG119" s="5" t="str">
        <f t="array" ref="BG119">INDEX(BE:BE,SMALL(IF(BE$1:BE$500&lt;&gt;"",ROW($1:$500),1000),ROW(BE119)))&amp;""</f>
        <v/>
      </c>
      <c r="BI119" s="7" t="s">
        <v>4730</v>
      </c>
      <c r="BJ119" s="7" t="s">
        <v>3495</v>
      </c>
      <c r="BK119" s="7" t="s">
        <v>210</v>
      </c>
      <c r="BL119" s="8">
        <v>4</v>
      </c>
      <c r="BN119" s="7" t="str">
        <f t="shared" si="12"/>
        <v/>
      </c>
      <c r="BO119" s="7" t="str">
        <f>IF(AND(VLOOKUP(BK119,法术查询!$C$8:$E$15,3,FALSE)="启用",$B$1=BL119),BJ119,"")</f>
        <v/>
      </c>
      <c r="BP119" s="5" t="str">
        <f t="array" ref="BP119">INDEX(BN:BN,SMALL(IF(BN$1:BN$500&lt;&gt;"",ROW($1:$500),1000),ROW(BN119)))&amp;""</f>
        <v/>
      </c>
      <c r="BQ119" s="5" t="str">
        <f t="array" ref="BQ119">INDEX(BO:BO,SMALL(IF(BO$1:BO$500&lt;&gt;"",ROW($1:$500),1000),ROW(BO119)))&amp;""</f>
        <v/>
      </c>
      <c r="BS119" s="7" t="s">
        <v>5135</v>
      </c>
      <c r="BT119" s="7" t="s">
        <v>3497</v>
      </c>
      <c r="BU119" s="7" t="s">
        <v>210</v>
      </c>
      <c r="BV119" s="8">
        <v>7</v>
      </c>
      <c r="BX119" s="7" t="str">
        <f t="shared" si="13"/>
        <v/>
      </c>
      <c r="BY119" s="7" t="str">
        <f>IF(AND(VLOOKUP(BU119,法术查询!$C$8:$E$15,3,FALSE)="启用",$B$1=BV119),BT119,"")</f>
        <v/>
      </c>
      <c r="BZ119" s="5" t="str">
        <f t="array" ref="BZ119">INDEX(BX:BX,SMALL(IF(BX$1:BX$500&lt;&gt;"",ROW($1:$500),1000),ROW(BX119)))&amp;""</f>
        <v/>
      </c>
      <c r="CA119" s="5" t="str">
        <f t="array" ref="CA119">INDEX(BY:BY,SMALL(IF(BY$1:BY$500&lt;&gt;"",ROW($1:$500),1000),ROW(BY119)))&amp;""</f>
        <v/>
      </c>
    </row>
    <row r="120" spans="1:79" x14ac:dyDescent="0.25">
      <c r="A120" s="7" t="s">
        <v>4290</v>
      </c>
      <c r="B120" s="7" t="s">
        <v>3498</v>
      </c>
      <c r="C120" s="7" t="s">
        <v>210</v>
      </c>
      <c r="D120" s="8">
        <v>2</v>
      </c>
      <c r="F120" s="7" t="str">
        <f t="shared" si="8"/>
        <v/>
      </c>
      <c r="G120" s="7" t="str">
        <f>IF(AND(VLOOKUP(C120,法术查询!$C$8:$E$15,3,FALSE)="启用",$B$1=D120),B120,"")</f>
        <v/>
      </c>
      <c r="H120" s="5" t="str">
        <f t="array" ref="H120">INDEX(F:F,SMALL(IF($F$1:$F$500&lt;&gt;"",ROW($1:$500),1000),ROW(F120)))&amp;""</f>
        <v/>
      </c>
      <c r="I120" s="5" t="str">
        <f t="array" ref="I120">INDEX(G:G,SMALL(IF($F$1:$F$500&lt;&gt;"",ROW($1:$500),1000),ROW(G120)))&amp;""</f>
        <v/>
      </c>
      <c r="K120" s="7" t="s">
        <v>4449</v>
      </c>
      <c r="L120" s="7" t="s">
        <v>3343</v>
      </c>
      <c r="M120" s="7" t="s">
        <v>210</v>
      </c>
      <c r="N120" s="8">
        <v>3</v>
      </c>
      <c r="P120" s="7" t="str">
        <f t="shared" si="9"/>
        <v/>
      </c>
      <c r="Q120" s="7" t="str">
        <f>IF(AND(VLOOKUP(M120,法术查询!$C$8:$E$15,3,FALSE)="启用",$B$1=N120),L120,"")</f>
        <v/>
      </c>
      <c r="R120" s="5" t="str">
        <f t="array" ref="R120">INDEX(P:P,SMALL(IF(P$1:P$500&lt;&gt;"",ROW($1:$500),1000),ROW(P120)))&amp;""</f>
        <v/>
      </c>
      <c r="S120" s="5" t="str">
        <f t="array" ref="S120">INDEX(Q:Q,SMALL(IF(Q$1:Q$500&lt;&gt;"",ROW($1:$500),1000),ROW(Q120)))&amp;""</f>
        <v/>
      </c>
      <c r="U120" s="7" t="s">
        <v>5285</v>
      </c>
      <c r="V120" s="7" t="s">
        <v>3500</v>
      </c>
      <c r="W120" s="7" t="s">
        <v>210</v>
      </c>
      <c r="X120" s="8">
        <v>9</v>
      </c>
      <c r="Z120" s="7" t="str">
        <f t="shared" si="10"/>
        <v/>
      </c>
      <c r="AA120" s="7" t="str">
        <f>IF(AND(VLOOKUP(W120,法术查询!$C$8:$E$15,3,FALSE)="启用",$B$1=X120),V120,"")</f>
        <v/>
      </c>
      <c r="AB120" s="5" t="str">
        <f t="array" ref="AB120">INDEX(Z:Z,SMALL(IF(Z$1:Z$500&lt;&gt;"",ROW($1:$500),1000),ROW(Z120)))&amp;""</f>
        <v/>
      </c>
      <c r="AC120" s="5" t="str">
        <f t="array" ref="AC120">INDEX(AA:AA,SMALL(IF(AA$1:AA$500&lt;&gt;"",ROW($1:$500),1000),ROW(AA120)))&amp;""</f>
        <v/>
      </c>
      <c r="AH120" s="5"/>
      <c r="AL120" s="5" t="str">
        <f t="array" ref="AL120">INDEX(AJ:AJ,SMALL(IF(AJ$1:AJ$500&lt;&gt;"",ROW($1:$500),1000),ROW(AJ120)))&amp;""</f>
        <v/>
      </c>
      <c r="AM120" s="5" t="str">
        <f t="array" ref="AM120">INDEX(AK:AK,SMALL(IF(AK$1:AK$500&lt;&gt;"",ROW($1:$500),1000),ROW(AK120)))&amp;""</f>
        <v/>
      </c>
      <c r="AV120" s="5" t="str">
        <f t="array" ref="AV120">INDEX(AT:AT,SMALL(IF(AT$1:AT$500&lt;&gt;"",ROW($1:$500),1000),ROW(AT120)))&amp;""</f>
        <v/>
      </c>
      <c r="AW120" s="5" t="str">
        <f t="array" ref="AW120">INDEX(AU:AU,SMALL(IF(AU$1:AU$500&lt;&gt;"",ROW($1:$500),1000),ROW(AU120)))&amp;""</f>
        <v/>
      </c>
      <c r="BF120" s="5" t="str">
        <f t="array" ref="BF120">INDEX(BD:BD,SMALL(IF(BD$1:BD$500&lt;&gt;"",ROW($1:$500),1000),ROW(BD120)))&amp;""</f>
        <v/>
      </c>
      <c r="BG120" s="5" t="str">
        <f t="array" ref="BG120">INDEX(BE:BE,SMALL(IF(BE$1:BE$500&lt;&gt;"",ROW($1:$500),1000),ROW(BE120)))&amp;""</f>
        <v/>
      </c>
      <c r="BI120" s="7" t="s">
        <v>4733</v>
      </c>
      <c r="BJ120" s="7" t="s">
        <v>3499</v>
      </c>
      <c r="BK120" s="7" t="s">
        <v>210</v>
      </c>
      <c r="BL120" s="8">
        <v>4</v>
      </c>
      <c r="BN120" s="7" t="str">
        <f t="shared" si="12"/>
        <v/>
      </c>
      <c r="BO120" s="7" t="str">
        <f>IF(AND(VLOOKUP(BK120,法术查询!$C$8:$E$15,3,FALSE)="启用",$B$1=BL120),BJ120,"")</f>
        <v/>
      </c>
      <c r="BP120" s="5" t="str">
        <f t="array" ref="BP120">INDEX(BN:BN,SMALL(IF(BN$1:BN$500&lt;&gt;"",ROW($1:$500),1000),ROW(BN120)))&amp;""</f>
        <v/>
      </c>
      <c r="BQ120" s="5" t="str">
        <f t="array" ref="BQ120">INDEX(BO:BO,SMALL(IF(BO$1:BO$500&lt;&gt;"",ROW($1:$500),1000),ROW(BO120)))&amp;""</f>
        <v/>
      </c>
      <c r="BS120" s="7" t="s">
        <v>5137</v>
      </c>
      <c r="BT120" s="7" t="s">
        <v>3439</v>
      </c>
      <c r="BU120" s="7" t="s">
        <v>210</v>
      </c>
      <c r="BV120" s="8">
        <v>7</v>
      </c>
      <c r="BX120" s="7" t="str">
        <f t="shared" si="13"/>
        <v/>
      </c>
      <c r="BY120" s="7" t="str">
        <f>IF(AND(VLOOKUP(BU120,法术查询!$C$8:$E$15,3,FALSE)="启用",$B$1=BV120),BT120,"")</f>
        <v/>
      </c>
      <c r="BZ120" s="5" t="str">
        <f t="array" ref="BZ120">INDEX(BX:BX,SMALL(IF(BX$1:BX$500&lt;&gt;"",ROW($1:$500),1000),ROW(BX120)))&amp;""</f>
        <v/>
      </c>
      <c r="CA120" s="5" t="str">
        <f t="array" ref="CA120">INDEX(BY:BY,SMALL(IF(BY$1:BY$500&lt;&gt;"",ROW($1:$500),1000),ROW(BY120)))&amp;""</f>
        <v/>
      </c>
    </row>
    <row r="121" spans="1:79" x14ac:dyDescent="0.25">
      <c r="A121" s="7" t="s">
        <v>4294</v>
      </c>
      <c r="B121" s="7" t="s">
        <v>3501</v>
      </c>
      <c r="C121" s="7" t="s">
        <v>210</v>
      </c>
      <c r="D121" s="8">
        <v>2</v>
      </c>
      <c r="F121" s="7" t="str">
        <f t="shared" si="8"/>
        <v/>
      </c>
      <c r="G121" s="7" t="str">
        <f>IF(AND(VLOOKUP(C121,法术查询!$C$8:$E$15,3,FALSE)="启用",$B$1=D121),B121,"")</f>
        <v/>
      </c>
      <c r="H121" s="5" t="str">
        <f t="array" ref="H121">INDEX(F:F,SMALL(IF($F$1:$F$500&lt;&gt;"",ROW($1:$500),1000),ROW(F121)))&amp;""</f>
        <v/>
      </c>
      <c r="I121" s="5" t="str">
        <f t="array" ref="I121">INDEX(G:G,SMALL(IF($F$1:$F$500&lt;&gt;"",ROW($1:$500),1000),ROW(G121)))&amp;""</f>
        <v/>
      </c>
      <c r="K121" s="7" t="s">
        <v>4453</v>
      </c>
      <c r="L121" s="7" t="s">
        <v>3347</v>
      </c>
      <c r="M121" s="7" t="s">
        <v>210</v>
      </c>
      <c r="N121" s="8">
        <v>3</v>
      </c>
      <c r="P121" s="7" t="str">
        <f t="shared" si="9"/>
        <v/>
      </c>
      <c r="Q121" s="7" t="str">
        <f>IF(AND(VLOOKUP(M121,法术查询!$C$8:$E$15,3,FALSE)="启用",$B$1=N121),L121,"")</f>
        <v/>
      </c>
      <c r="R121" s="5" t="str">
        <f t="array" ref="R121">INDEX(P:P,SMALL(IF(P$1:P$500&lt;&gt;"",ROW($1:$500),1000),ROW(P121)))&amp;""</f>
        <v/>
      </c>
      <c r="S121" s="5" t="str">
        <f t="array" ref="S121">INDEX(Q:Q,SMALL(IF(Q$1:Q$500&lt;&gt;"",ROW($1:$500),1000),ROW(Q121)))&amp;""</f>
        <v/>
      </c>
      <c r="U121" s="7" t="s">
        <v>5272</v>
      </c>
      <c r="V121" s="7" t="s">
        <v>3502</v>
      </c>
      <c r="W121" s="7" t="s">
        <v>3701</v>
      </c>
      <c r="X121" s="8">
        <v>9</v>
      </c>
      <c r="Z121" s="7" t="str">
        <f t="shared" si="10"/>
        <v/>
      </c>
      <c r="AA121" s="7" t="str">
        <f>IF(AND(VLOOKUP(W121,法术查询!$C$8:$E$15,3,FALSE)="启用",$B$1=X121),V121,"")</f>
        <v/>
      </c>
      <c r="AB121" s="5" t="str">
        <f t="array" ref="AB121">INDEX(Z:Z,SMALL(IF(Z$1:Z$500&lt;&gt;"",ROW($1:$500),1000),ROW(Z121)))&amp;""</f>
        <v/>
      </c>
      <c r="AC121" s="5" t="str">
        <f t="array" ref="AC121">INDEX(AA:AA,SMALL(IF(AA$1:AA$500&lt;&gt;"",ROW($1:$500),1000),ROW(AA121)))&amp;""</f>
        <v/>
      </c>
      <c r="AH121" s="5"/>
      <c r="AL121" s="5" t="str">
        <f t="array" ref="AL121">INDEX(AJ:AJ,SMALL(IF(AJ$1:AJ$500&lt;&gt;"",ROW($1:$500),1000),ROW(AJ121)))&amp;""</f>
        <v/>
      </c>
      <c r="AM121" s="5" t="str">
        <f t="array" ref="AM121">INDEX(AK:AK,SMALL(IF(AK$1:AK$500&lt;&gt;"",ROW($1:$500),1000),ROW(AK121)))&amp;""</f>
        <v/>
      </c>
      <c r="AV121" s="5" t="str">
        <f t="array" ref="AV121">INDEX(AT:AT,SMALL(IF(AT$1:AT$500&lt;&gt;"",ROW($1:$500),1000),ROW(AT121)))&amp;""</f>
        <v/>
      </c>
      <c r="AW121" s="5" t="str">
        <f t="array" ref="AW121">INDEX(AU:AU,SMALL(IF(AU$1:AU$500&lt;&gt;"",ROW($1:$500),1000),ROW(AU121)))&amp;""</f>
        <v/>
      </c>
      <c r="BF121" s="5" t="str">
        <f t="array" ref="BF121">INDEX(BD:BD,SMALL(IF(BD$1:BD$500&lt;&gt;"",ROW($1:$500),1000),ROW(BD121)))&amp;""</f>
        <v/>
      </c>
      <c r="BG121" s="5" t="str">
        <f t="array" ref="BG121">INDEX(BE:BE,SMALL(IF(BE$1:BE$500&lt;&gt;"",ROW($1:$500),1000),ROW(BE121)))&amp;""</f>
        <v/>
      </c>
      <c r="BI121" s="7" t="s">
        <v>4843</v>
      </c>
      <c r="BJ121" s="7" t="s">
        <v>3375</v>
      </c>
      <c r="BK121" s="7" t="s">
        <v>210</v>
      </c>
      <c r="BL121" s="8">
        <v>5</v>
      </c>
      <c r="BN121" s="7" t="str">
        <f t="shared" si="12"/>
        <v/>
      </c>
      <c r="BO121" s="7" t="str">
        <f>IF(AND(VLOOKUP(BK121,法术查询!$C$8:$E$15,3,FALSE)="启用",$B$1=BL121),BJ121,"")</f>
        <v/>
      </c>
      <c r="BP121" s="5" t="str">
        <f t="array" ref="BP121">INDEX(BN:BN,SMALL(IF(BN$1:BN$500&lt;&gt;"",ROW($1:$500),1000),ROW(BN121)))&amp;""</f>
        <v/>
      </c>
      <c r="BQ121" s="5" t="str">
        <f t="array" ref="BQ121">INDEX(BO:BO,SMALL(IF(BO$1:BO$500&lt;&gt;"",ROW($1:$500),1000),ROW(BO121)))&amp;""</f>
        <v/>
      </c>
      <c r="BS121" s="7" t="s">
        <v>5140</v>
      </c>
      <c r="BT121" s="7" t="s">
        <v>3441</v>
      </c>
      <c r="BU121" s="7" t="s">
        <v>210</v>
      </c>
      <c r="BV121" s="8">
        <v>7</v>
      </c>
      <c r="BX121" s="7" t="str">
        <f t="shared" si="13"/>
        <v/>
      </c>
      <c r="BY121" s="7" t="str">
        <f>IF(AND(VLOOKUP(BU121,法术查询!$C$8:$E$15,3,FALSE)="启用",$B$1=BV121),BT121,"")</f>
        <v/>
      </c>
      <c r="BZ121" s="5" t="str">
        <f t="array" ref="BZ121">INDEX(BX:BX,SMALL(IF(BX$1:BX$500&lt;&gt;"",ROW($1:$500),1000),ROW(BX121)))&amp;""</f>
        <v/>
      </c>
      <c r="CA121" s="5" t="str">
        <f t="array" ref="CA121">INDEX(BY:BY,SMALL(IF(BY$1:BY$500&lt;&gt;"",ROW($1:$500),1000),ROW(BY121)))&amp;""</f>
        <v/>
      </c>
    </row>
    <row r="122" spans="1:79" x14ac:dyDescent="0.25">
      <c r="A122" s="7" t="s">
        <v>4298</v>
      </c>
      <c r="B122" s="7" t="s">
        <v>3503</v>
      </c>
      <c r="C122" s="7" t="s">
        <v>210</v>
      </c>
      <c r="D122" s="8">
        <v>2</v>
      </c>
      <c r="F122" s="7" t="str">
        <f t="shared" si="8"/>
        <v/>
      </c>
      <c r="G122" s="7" t="str">
        <f>IF(AND(VLOOKUP(C122,法术查询!$C$8:$E$15,3,FALSE)="启用",$B$1=D122),B122,"")</f>
        <v/>
      </c>
      <c r="H122" s="5" t="str">
        <f t="array" ref="H122">INDEX(F:F,SMALL(IF($F$1:$F$500&lt;&gt;"",ROW($1:$500),1000),ROW(F122)))&amp;""</f>
        <v/>
      </c>
      <c r="I122" s="5" t="str">
        <f t="array" ref="I122">INDEX(G:G,SMALL(IF($F$1:$F$500&lt;&gt;"",ROW($1:$500),1000),ROW(G122)))&amp;""</f>
        <v/>
      </c>
      <c r="K122" s="7" t="s">
        <v>4457</v>
      </c>
      <c r="L122" s="7" t="s">
        <v>3369</v>
      </c>
      <c r="M122" s="7" t="s">
        <v>210</v>
      </c>
      <c r="N122" s="8">
        <v>3</v>
      </c>
      <c r="P122" s="7" t="str">
        <f t="shared" si="9"/>
        <v/>
      </c>
      <c r="Q122" s="7" t="str">
        <f>IF(AND(VLOOKUP(M122,法术查询!$C$8:$E$15,3,FALSE)="启用",$B$1=N122),L122,"")</f>
        <v/>
      </c>
      <c r="R122" s="5" t="str">
        <f t="array" ref="R122">INDEX(P:P,SMALL(IF(P$1:P$500&lt;&gt;"",ROW($1:$500),1000),ROW(P122)))&amp;""</f>
        <v/>
      </c>
      <c r="S122" s="5" t="str">
        <f t="array" ref="S122">INDEX(Q:Q,SMALL(IF(Q$1:Q$500&lt;&gt;"",ROW($1:$500),1000),ROW(Q122)))&amp;""</f>
        <v/>
      </c>
      <c r="U122" s="7" t="s">
        <v>5297</v>
      </c>
      <c r="V122" s="7" t="s">
        <v>3504</v>
      </c>
      <c r="W122" s="7" t="s">
        <v>210</v>
      </c>
      <c r="X122" s="8">
        <v>9</v>
      </c>
      <c r="Z122" s="7" t="str">
        <f t="shared" si="10"/>
        <v/>
      </c>
      <c r="AA122" s="7" t="str">
        <f>IF(AND(VLOOKUP(W122,法术查询!$C$8:$E$15,3,FALSE)="启用",$B$1=X122),V122,"")</f>
        <v/>
      </c>
      <c r="AB122" s="5" t="str">
        <f t="array" ref="AB122">INDEX(Z:Z,SMALL(IF(Z$1:Z$500&lt;&gt;"",ROW($1:$500),1000),ROW(Z122)))&amp;""</f>
        <v/>
      </c>
      <c r="AC122" s="5" t="str">
        <f t="array" ref="AC122">INDEX(AA:AA,SMALL(IF(AA$1:AA$500&lt;&gt;"",ROW($1:$500),1000),ROW(AA122)))&amp;""</f>
        <v/>
      </c>
      <c r="AH122" s="5"/>
      <c r="AL122" s="5" t="str">
        <f t="array" ref="AL122">INDEX(AJ:AJ,SMALL(IF(AJ$1:AJ$500&lt;&gt;"",ROW($1:$500),1000),ROW(AJ122)))&amp;""</f>
        <v/>
      </c>
      <c r="AM122" s="5" t="str">
        <f t="array" ref="AM122">INDEX(AK:AK,SMALL(IF(AK$1:AK$500&lt;&gt;"",ROW($1:$500),1000),ROW(AK122)))&amp;""</f>
        <v/>
      </c>
      <c r="AV122" s="5" t="str">
        <f t="array" ref="AV122">INDEX(AT:AT,SMALL(IF(AT$1:AT$500&lt;&gt;"",ROW($1:$500),1000),ROW(AT122)))&amp;""</f>
        <v/>
      </c>
      <c r="AW122" s="5" t="str">
        <f t="array" ref="AW122">INDEX(AU:AU,SMALL(IF(AU$1:AU$500&lt;&gt;"",ROW($1:$500),1000),ROW(AU122)))&amp;""</f>
        <v/>
      </c>
      <c r="BF122" s="5" t="str">
        <f t="array" ref="BF122">INDEX(BD:BD,SMALL(IF(BD$1:BD$500&lt;&gt;"",ROW($1:$500),1000),ROW(BD122)))&amp;""</f>
        <v/>
      </c>
      <c r="BG122" s="5" t="str">
        <f t="array" ref="BG122">INDEX(BE:BE,SMALL(IF(BE$1:BE$500&lt;&gt;"",ROW($1:$500),1000),ROW(BE122)))&amp;""</f>
        <v/>
      </c>
      <c r="BI122" s="7" t="s">
        <v>4848</v>
      </c>
      <c r="BJ122" s="7" t="s">
        <v>3287</v>
      </c>
      <c r="BK122" s="7" t="s">
        <v>210</v>
      </c>
      <c r="BL122" s="8">
        <v>5</v>
      </c>
      <c r="BN122" s="7" t="str">
        <f t="shared" si="12"/>
        <v/>
      </c>
      <c r="BO122" s="7" t="str">
        <f>IF(AND(VLOOKUP(BK122,法术查询!$C$8:$E$15,3,FALSE)="启用",$B$1=BL122),BJ122,"")</f>
        <v/>
      </c>
      <c r="BP122" s="5" t="str">
        <f t="array" ref="BP122">INDEX(BN:BN,SMALL(IF(BN$1:BN$500&lt;&gt;"",ROW($1:$500),1000),ROW(BN122)))&amp;""</f>
        <v/>
      </c>
      <c r="BQ122" s="5" t="str">
        <f t="array" ref="BQ122">INDEX(BO:BO,SMALL(IF(BO$1:BO$500&lt;&gt;"",ROW($1:$500),1000),ROW(BO122)))&amp;""</f>
        <v/>
      </c>
      <c r="BS122" s="7" t="s">
        <v>5145</v>
      </c>
      <c r="BT122" s="7" t="s">
        <v>3444</v>
      </c>
      <c r="BU122" s="7" t="s">
        <v>210</v>
      </c>
      <c r="BV122" s="8">
        <v>7</v>
      </c>
      <c r="BX122" s="7" t="str">
        <f t="shared" si="13"/>
        <v/>
      </c>
      <c r="BY122" s="7" t="str">
        <f>IF(AND(VLOOKUP(BU122,法术查询!$C$8:$E$15,3,FALSE)="启用",$B$1=BV122),BT122,"")</f>
        <v/>
      </c>
      <c r="BZ122" s="5" t="str">
        <f t="array" ref="BZ122">INDEX(BX:BX,SMALL(IF(BX$1:BX$500&lt;&gt;"",ROW($1:$500),1000),ROW(BX122)))&amp;""</f>
        <v/>
      </c>
      <c r="CA122" s="5" t="str">
        <f t="array" ref="CA122">INDEX(BY:BY,SMALL(IF(BY$1:BY$500&lt;&gt;"",ROW($1:$500),1000),ROW(BY122)))&amp;""</f>
        <v/>
      </c>
    </row>
    <row r="123" spans="1:79" x14ac:dyDescent="0.25">
      <c r="A123" s="7" t="s">
        <v>4302</v>
      </c>
      <c r="B123" s="7" t="s">
        <v>3505</v>
      </c>
      <c r="C123" s="7" t="s">
        <v>210</v>
      </c>
      <c r="D123" s="8">
        <v>2</v>
      </c>
      <c r="F123" s="7" t="str">
        <f t="shared" si="8"/>
        <v/>
      </c>
      <c r="G123" s="7" t="str">
        <f>IF(AND(VLOOKUP(C123,法术查询!$C$8:$E$15,3,FALSE)="启用",$B$1=D123),B123,"")</f>
        <v/>
      </c>
      <c r="H123" s="5" t="str">
        <f t="array" ref="H123">INDEX(F:F,SMALL(IF($F$1:$F$500&lt;&gt;"",ROW($1:$500),1000),ROW(F123)))&amp;""</f>
        <v/>
      </c>
      <c r="I123" s="5" t="str">
        <f t="array" ref="I123">INDEX(G:G,SMALL(IF($F$1:$F$500&lt;&gt;"",ROW($1:$500),1000),ROW(G123)))&amp;""</f>
        <v/>
      </c>
      <c r="K123" s="7" t="s">
        <v>4461</v>
      </c>
      <c r="L123" s="7" t="s">
        <v>3282</v>
      </c>
      <c r="M123" s="7" t="s">
        <v>210</v>
      </c>
      <c r="N123" s="8">
        <v>3</v>
      </c>
      <c r="P123" s="7" t="str">
        <f t="shared" si="9"/>
        <v/>
      </c>
      <c r="Q123" s="7" t="str">
        <f>IF(AND(VLOOKUP(M123,法术查询!$C$8:$E$15,3,FALSE)="启用",$B$1=N123),L123,"")</f>
        <v/>
      </c>
      <c r="R123" s="5" t="str">
        <f t="array" ref="R123">INDEX(P:P,SMALL(IF(P$1:P$500&lt;&gt;"",ROW($1:$500),1000),ROW(P123)))&amp;""</f>
        <v/>
      </c>
      <c r="S123" s="5" t="str">
        <f t="array" ref="S123">INDEX(Q:Q,SMALL(IF(Q$1:Q$500&lt;&gt;"",ROW($1:$500),1000),ROW(Q123)))&amp;""</f>
        <v/>
      </c>
      <c r="U123" s="7" t="s">
        <v>5301</v>
      </c>
      <c r="V123" s="7" t="s">
        <v>3506</v>
      </c>
      <c r="W123" s="7" t="s">
        <v>210</v>
      </c>
      <c r="X123" s="8">
        <v>9</v>
      </c>
      <c r="Z123" s="7" t="str">
        <f t="shared" si="10"/>
        <v/>
      </c>
      <c r="AA123" s="7" t="str">
        <f>IF(AND(VLOOKUP(W123,法术查询!$C$8:$E$15,3,FALSE)="启用",$B$1=X123),V123,"")</f>
        <v/>
      </c>
      <c r="AB123" s="5" t="str">
        <f t="array" ref="AB123">INDEX(Z:Z,SMALL(IF(Z$1:Z$500&lt;&gt;"",ROW($1:$500),1000),ROW(Z123)))&amp;""</f>
        <v/>
      </c>
      <c r="AC123" s="5" t="str">
        <f t="array" ref="AC123">INDEX(AA:AA,SMALL(IF(AA$1:AA$500&lt;&gt;"",ROW($1:$500),1000),ROW(AA123)))&amp;""</f>
        <v/>
      </c>
      <c r="AH123" s="5"/>
      <c r="AL123" s="5" t="str">
        <f t="array" ref="AL123">INDEX(AJ:AJ,SMALL(IF(AJ$1:AJ$500&lt;&gt;"",ROW($1:$500),1000),ROW(AJ123)))&amp;""</f>
        <v/>
      </c>
      <c r="AM123" s="5" t="str">
        <f t="array" ref="AM123">INDEX(AK:AK,SMALL(IF(AK$1:AK$500&lt;&gt;"",ROW($1:$500),1000),ROW(AK123)))&amp;""</f>
        <v/>
      </c>
      <c r="AV123" s="5" t="str">
        <f t="array" ref="AV123">INDEX(AT:AT,SMALL(IF(AT$1:AT$500&lt;&gt;"",ROW($1:$500),1000),ROW(AT123)))&amp;""</f>
        <v/>
      </c>
      <c r="AW123" s="5" t="str">
        <f t="array" ref="AW123">INDEX(AU:AU,SMALL(IF(AU$1:AU$500&lt;&gt;"",ROW($1:$500),1000),ROW(AU123)))&amp;""</f>
        <v/>
      </c>
      <c r="BF123" s="5" t="str">
        <f t="array" ref="BF123">INDEX(BD:BD,SMALL(IF(BD$1:BD$500&lt;&gt;"",ROW($1:$500),1000),ROW(BD123)))&amp;""</f>
        <v/>
      </c>
      <c r="BG123" s="5" t="str">
        <f t="array" ref="BG123">INDEX(BE:BE,SMALL(IF(BE$1:BE$500&lt;&gt;"",ROW($1:$500),1000),ROW(BE123)))&amp;""</f>
        <v/>
      </c>
      <c r="BI123" s="7" t="s">
        <v>4851</v>
      </c>
      <c r="BJ123" s="7" t="s">
        <v>3380</v>
      </c>
      <c r="BK123" s="7" t="s">
        <v>210</v>
      </c>
      <c r="BL123" s="8">
        <v>5</v>
      </c>
      <c r="BN123" s="7" t="str">
        <f t="shared" si="12"/>
        <v/>
      </c>
      <c r="BO123" s="7" t="str">
        <f>IF(AND(VLOOKUP(BK123,法术查询!$C$8:$E$15,3,FALSE)="启用",$B$1=BL123),BJ123,"")</f>
        <v/>
      </c>
      <c r="BP123" s="5" t="str">
        <f t="array" ref="BP123">INDEX(BN:BN,SMALL(IF(BN$1:BN$500&lt;&gt;"",ROW($1:$500),1000),ROW(BN123)))&amp;""</f>
        <v/>
      </c>
      <c r="BQ123" s="5" t="str">
        <f t="array" ref="BQ123">INDEX(BO:BO,SMALL(IF(BO$1:BO$500&lt;&gt;"",ROW($1:$500),1000),ROW(BO123)))&amp;""</f>
        <v/>
      </c>
      <c r="BS123" s="7" t="s">
        <v>5149</v>
      </c>
      <c r="BT123" s="7" t="s">
        <v>3447</v>
      </c>
      <c r="BU123" s="7" t="s">
        <v>210</v>
      </c>
      <c r="BV123" s="8">
        <v>7</v>
      </c>
      <c r="BX123" s="7" t="str">
        <f t="shared" si="13"/>
        <v/>
      </c>
      <c r="BY123" s="7" t="str">
        <f>IF(AND(VLOOKUP(BU123,法术查询!$C$8:$E$15,3,FALSE)="启用",$B$1=BV123),BT123,"")</f>
        <v/>
      </c>
      <c r="BZ123" s="5" t="str">
        <f t="array" ref="BZ123">INDEX(BX:BX,SMALL(IF(BX$1:BX$500&lt;&gt;"",ROW($1:$500),1000),ROW(BX123)))&amp;""</f>
        <v/>
      </c>
      <c r="CA123" s="5" t="str">
        <f t="array" ref="CA123">INDEX(BY:BY,SMALL(IF(BY$1:BY$500&lt;&gt;"",ROW($1:$500),1000),ROW(BY123)))&amp;""</f>
        <v/>
      </c>
    </row>
    <row r="124" spans="1:79" x14ac:dyDescent="0.25">
      <c r="A124" s="7" t="s">
        <v>4118</v>
      </c>
      <c r="B124" s="7" t="s">
        <v>3319</v>
      </c>
      <c r="C124" s="7" t="s">
        <v>372</v>
      </c>
      <c r="D124" s="8">
        <v>2</v>
      </c>
      <c r="F124" s="7" t="str">
        <f t="shared" si="8"/>
        <v/>
      </c>
      <c r="G124" s="7" t="str">
        <f>IF(AND(VLOOKUP(C124,法术查询!$C$8:$E$15,3,FALSE)="启用",$B$1=D124),B124,"")</f>
        <v/>
      </c>
      <c r="H124" s="5" t="str">
        <f t="array" ref="H124">INDEX(F:F,SMALL(IF($F$1:$F$500&lt;&gt;"",ROW($1:$500),1000),ROW(F124)))&amp;""</f>
        <v/>
      </c>
      <c r="I124" s="5" t="str">
        <f t="array" ref="I124">INDEX(G:G,SMALL(IF($F$1:$F$500&lt;&gt;"",ROW($1:$500),1000),ROW(G124)))&amp;""</f>
        <v/>
      </c>
      <c r="K124" s="7" t="s">
        <v>4467</v>
      </c>
      <c r="L124" s="7" t="s">
        <v>3288</v>
      </c>
      <c r="M124" s="7" t="s">
        <v>210</v>
      </c>
      <c r="N124" s="8">
        <v>3</v>
      </c>
      <c r="P124" s="7" t="str">
        <f t="shared" si="9"/>
        <v/>
      </c>
      <c r="Q124" s="7" t="str">
        <f>IF(AND(VLOOKUP(M124,法术查询!$C$8:$E$15,3,FALSE)="启用",$B$1=N124),L124,"")</f>
        <v/>
      </c>
      <c r="R124" s="5" t="str">
        <f t="array" ref="R124">INDEX(P:P,SMALL(IF(P$1:P$500&lt;&gt;"",ROW($1:$500),1000),ROW(P124)))&amp;""</f>
        <v/>
      </c>
      <c r="S124" s="5" t="str">
        <f t="array" ref="S124">INDEX(Q:Q,SMALL(IF(Q$1:Q$500&lt;&gt;"",ROW($1:$500),1000),ROW(Q124)))&amp;""</f>
        <v/>
      </c>
      <c r="U124" s="7" t="s">
        <v>5303</v>
      </c>
      <c r="V124" s="7" t="s">
        <v>3507</v>
      </c>
      <c r="W124" s="7" t="s">
        <v>210</v>
      </c>
      <c r="X124" s="8">
        <v>9</v>
      </c>
      <c r="Z124" s="7" t="str">
        <f t="shared" si="10"/>
        <v/>
      </c>
      <c r="AA124" s="7" t="str">
        <f>IF(AND(VLOOKUP(W124,法术查询!$C$8:$E$15,3,FALSE)="启用",$B$1=X124),V124,"")</f>
        <v/>
      </c>
      <c r="AB124" s="5" t="str">
        <f t="array" ref="AB124">INDEX(Z:Z,SMALL(IF(Z$1:Z$500&lt;&gt;"",ROW($1:$500),1000),ROW(Z124)))&amp;""</f>
        <v/>
      </c>
      <c r="AC124" s="5" t="str">
        <f t="array" ref="AC124">INDEX(AA:AA,SMALL(IF(AA$1:AA$500&lt;&gt;"",ROW($1:$500),1000),ROW(AA124)))&amp;""</f>
        <v/>
      </c>
      <c r="AH124" s="5"/>
      <c r="AL124" s="5" t="str">
        <f t="array" ref="AL124">INDEX(AJ:AJ,SMALL(IF(AJ$1:AJ$500&lt;&gt;"",ROW($1:$500),1000),ROW(AJ124)))&amp;""</f>
        <v/>
      </c>
      <c r="AM124" s="5" t="str">
        <f t="array" ref="AM124">INDEX(AK:AK,SMALL(IF(AK$1:AK$500&lt;&gt;"",ROW($1:$500),1000),ROW(AK124)))&amp;""</f>
        <v/>
      </c>
      <c r="AV124" s="5" t="str">
        <f t="array" ref="AV124">INDEX(AT:AT,SMALL(IF(AT$1:AT$500&lt;&gt;"",ROW($1:$500),1000),ROW(AT124)))&amp;""</f>
        <v/>
      </c>
      <c r="AW124" s="5" t="str">
        <f t="array" ref="AW124">INDEX(AU:AU,SMALL(IF(AU$1:AU$500&lt;&gt;"",ROW($1:$500),1000),ROW(AU124)))&amp;""</f>
        <v/>
      </c>
      <c r="BF124" s="5" t="str">
        <f t="array" ref="BF124">INDEX(BD:BD,SMALL(IF(BD$1:BD$500&lt;&gt;"",ROW($1:$500),1000),ROW(BD124)))&amp;""</f>
        <v/>
      </c>
      <c r="BG124" s="5" t="str">
        <f t="array" ref="BG124">INDEX(BE:BE,SMALL(IF(BE$1:BE$500&lt;&gt;"",ROW($1:$500),1000),ROW(BE124)))&amp;""</f>
        <v/>
      </c>
      <c r="BI124" s="7" t="s">
        <v>4856</v>
      </c>
      <c r="BJ124" s="7" t="s">
        <v>3383</v>
      </c>
      <c r="BK124" s="7" t="s">
        <v>210</v>
      </c>
      <c r="BL124" s="8">
        <v>5</v>
      </c>
      <c r="BN124" s="7" t="str">
        <f t="shared" si="12"/>
        <v/>
      </c>
      <c r="BO124" s="7" t="str">
        <f>IF(AND(VLOOKUP(BK124,法术查询!$C$8:$E$15,3,FALSE)="启用",$B$1=BL124),BJ124,"")</f>
        <v/>
      </c>
      <c r="BP124" s="5" t="str">
        <f t="array" ref="BP124">INDEX(BN:BN,SMALL(IF(BN$1:BN$500&lt;&gt;"",ROW($1:$500),1000),ROW(BN124)))&amp;""</f>
        <v/>
      </c>
      <c r="BQ124" s="5" t="str">
        <f t="array" ref="BQ124">INDEX(BO:BO,SMALL(IF(BO$1:BO$500&lt;&gt;"",ROW($1:$500),1000),ROW(BO124)))&amp;""</f>
        <v/>
      </c>
      <c r="BS124" s="7" t="s">
        <v>5153</v>
      </c>
      <c r="BT124" s="7" t="s">
        <v>3508</v>
      </c>
      <c r="BU124" s="7" t="s">
        <v>210</v>
      </c>
      <c r="BV124" s="8">
        <v>7</v>
      </c>
      <c r="BX124" s="7" t="str">
        <f t="shared" si="13"/>
        <v/>
      </c>
      <c r="BY124" s="7" t="str">
        <f>IF(AND(VLOOKUP(BU124,法术查询!$C$8:$E$15,3,FALSE)="启用",$B$1=BV124),BT124,"")</f>
        <v/>
      </c>
      <c r="BZ124" s="5" t="str">
        <f t="array" ref="BZ124">INDEX(BX:BX,SMALL(IF(BX$1:BX$500&lt;&gt;"",ROW($1:$500),1000),ROW(BX124)))&amp;""</f>
        <v/>
      </c>
      <c r="CA124" s="5" t="str">
        <f t="array" ref="CA124">INDEX(BY:BY,SMALL(IF(BY$1:BY$500&lt;&gt;"",ROW($1:$500),1000),ROW(BY124)))&amp;""</f>
        <v/>
      </c>
    </row>
    <row r="125" spans="1:79" x14ac:dyDescent="0.25">
      <c r="A125" s="7" t="s">
        <v>4118</v>
      </c>
      <c r="B125" s="7" t="s">
        <v>3319</v>
      </c>
      <c r="C125" s="7" t="s">
        <v>3701</v>
      </c>
      <c r="D125" s="8">
        <v>2</v>
      </c>
      <c r="F125" s="7" t="str">
        <f t="shared" si="8"/>
        <v/>
      </c>
      <c r="G125" s="7" t="str">
        <f>IF(AND(VLOOKUP(C125,法术查询!$C$8:$E$15,3,FALSE)="启用",$B$1=D125),B125,"")</f>
        <v/>
      </c>
      <c r="H125" s="5" t="str">
        <f t="array" ref="H125">INDEX(F:F,SMALL(IF($F$1:$F$500&lt;&gt;"",ROW($1:$500),1000),ROW(F125)))&amp;""</f>
        <v/>
      </c>
      <c r="I125" s="5" t="str">
        <f t="array" ref="I125">INDEX(G:G,SMALL(IF($F$1:$F$500&lt;&gt;"",ROW($1:$500),1000),ROW(G125)))&amp;""</f>
        <v/>
      </c>
      <c r="K125" s="7" t="s">
        <v>4483</v>
      </c>
      <c r="L125" s="7" t="s">
        <v>3210</v>
      </c>
      <c r="M125" s="7" t="s">
        <v>210</v>
      </c>
      <c r="N125" s="8">
        <v>3</v>
      </c>
      <c r="P125" s="7" t="str">
        <f t="shared" si="9"/>
        <v/>
      </c>
      <c r="Q125" s="7" t="str">
        <f>IF(AND(VLOOKUP(M125,法术查询!$C$8:$E$15,3,FALSE)="启用",$B$1=N125),L125,"")</f>
        <v/>
      </c>
      <c r="R125" s="5" t="str">
        <f t="array" ref="R125">INDEX(P:P,SMALL(IF(P$1:P$500&lt;&gt;"",ROW($1:$500),1000),ROW(P125)))&amp;""</f>
        <v/>
      </c>
      <c r="S125" s="5" t="str">
        <f t="array" ref="S125">INDEX(Q:Q,SMALL(IF(Q$1:Q$500&lt;&gt;"",ROW($1:$500),1000),ROW(Q125)))&amp;""</f>
        <v/>
      </c>
      <c r="U125" s="7" t="s">
        <v>5310</v>
      </c>
      <c r="V125" s="7" t="s">
        <v>3473</v>
      </c>
      <c r="W125" s="7" t="s">
        <v>210</v>
      </c>
      <c r="X125" s="8">
        <v>9</v>
      </c>
      <c r="Z125" s="7" t="str">
        <f t="shared" si="10"/>
        <v/>
      </c>
      <c r="AA125" s="7" t="str">
        <f>IF(AND(VLOOKUP(W125,法术查询!$C$8:$E$15,3,FALSE)="启用",$B$1=X125),V125,"")</f>
        <v/>
      </c>
      <c r="AB125" s="5" t="str">
        <f t="array" ref="AB125">INDEX(Z:Z,SMALL(IF(Z$1:Z$500&lt;&gt;"",ROW($1:$500),1000),ROW(Z125)))&amp;""</f>
        <v/>
      </c>
      <c r="AC125" s="5" t="str">
        <f t="array" ref="AC125">INDEX(AA:AA,SMALL(IF(AA$1:AA$500&lt;&gt;"",ROW($1:$500),1000),ROW(AA125)))&amp;""</f>
        <v/>
      </c>
      <c r="AH125" s="5"/>
      <c r="AL125" s="5" t="str">
        <f t="array" ref="AL125">INDEX(AJ:AJ,SMALL(IF(AJ$1:AJ$500&lt;&gt;"",ROW($1:$500),1000),ROW(AJ125)))&amp;""</f>
        <v/>
      </c>
      <c r="AM125" s="5" t="str">
        <f t="array" ref="AM125">INDEX(AK:AK,SMALL(IF(AK$1:AK$500&lt;&gt;"",ROW($1:$500),1000),ROW(AK125)))&amp;""</f>
        <v/>
      </c>
      <c r="AV125" s="5" t="str">
        <f t="array" ref="AV125">INDEX(AT:AT,SMALL(IF(AT$1:AT$500&lt;&gt;"",ROW($1:$500),1000),ROW(AT125)))&amp;""</f>
        <v/>
      </c>
      <c r="AW125" s="5" t="str">
        <f t="array" ref="AW125">INDEX(AU:AU,SMALL(IF(AU$1:AU$500&lt;&gt;"",ROW($1:$500),1000),ROW(AU125)))&amp;""</f>
        <v/>
      </c>
      <c r="BF125" s="5" t="str">
        <f t="array" ref="BF125">INDEX(BD:BD,SMALL(IF(BD$1:BD$500&lt;&gt;"",ROW($1:$500),1000),ROW(BD125)))&amp;""</f>
        <v/>
      </c>
      <c r="BG125" s="5" t="str">
        <f t="array" ref="BG125">INDEX(BE:BE,SMALL(IF(BE$1:BE$500&lt;&gt;"",ROW($1:$500),1000),ROW(BE125)))&amp;""</f>
        <v/>
      </c>
      <c r="BI125" s="7" t="s">
        <v>4860</v>
      </c>
      <c r="BJ125" s="7" t="s">
        <v>3385</v>
      </c>
      <c r="BK125" s="7" t="s">
        <v>210</v>
      </c>
      <c r="BL125" s="8">
        <v>5</v>
      </c>
      <c r="BN125" s="7" t="str">
        <f t="shared" si="12"/>
        <v/>
      </c>
      <c r="BO125" s="7" t="str">
        <f>IF(AND(VLOOKUP(BK125,法术查询!$C$8:$E$15,3,FALSE)="启用",$B$1=BL125),BJ125,"")</f>
        <v/>
      </c>
      <c r="BP125" s="5" t="str">
        <f t="array" ref="BP125">INDEX(BN:BN,SMALL(IF(BN$1:BN$500&lt;&gt;"",ROW($1:$500),1000),ROW(BN125)))&amp;""</f>
        <v/>
      </c>
      <c r="BQ125" s="5" t="str">
        <f t="array" ref="BQ125">INDEX(BO:BO,SMALL(IF(BO$1:BO$500&lt;&gt;"",ROW($1:$500),1000),ROW(BO125)))&amp;""</f>
        <v/>
      </c>
      <c r="BS125" s="7" t="s">
        <v>5157</v>
      </c>
      <c r="BT125" s="7" t="s">
        <v>3509</v>
      </c>
      <c r="BU125" s="7" t="s">
        <v>210</v>
      </c>
      <c r="BV125" s="8">
        <v>7</v>
      </c>
      <c r="BX125" s="7" t="str">
        <f t="shared" si="13"/>
        <v/>
      </c>
      <c r="BY125" s="7" t="str">
        <f>IF(AND(VLOOKUP(BU125,法术查询!$C$8:$E$15,3,FALSE)="启用",$B$1=BV125),BT125,"")</f>
        <v/>
      </c>
      <c r="BZ125" s="5" t="str">
        <f t="array" ref="BZ125">INDEX(BX:BX,SMALL(IF(BX$1:BX$500&lt;&gt;"",ROW($1:$500),1000),ROW(BX125)))&amp;""</f>
        <v/>
      </c>
      <c r="CA125" s="5" t="str">
        <f t="array" ref="CA125">INDEX(BY:BY,SMALL(IF(BY$1:BY$500&lt;&gt;"",ROW($1:$500),1000),ROW(BY125)))&amp;""</f>
        <v/>
      </c>
    </row>
    <row r="126" spans="1:79" x14ac:dyDescent="0.25">
      <c r="A126" s="7" t="s">
        <v>4121</v>
      </c>
      <c r="B126" s="7" t="s">
        <v>3352</v>
      </c>
      <c r="C126" s="7" t="s">
        <v>372</v>
      </c>
      <c r="D126" s="8">
        <v>2</v>
      </c>
      <c r="F126" s="7" t="str">
        <f t="shared" si="8"/>
        <v/>
      </c>
      <c r="G126" s="7" t="str">
        <f>IF(AND(VLOOKUP(C126,法术查询!$C$8:$E$15,3,FALSE)="启用",$B$1=D126),B126,"")</f>
        <v/>
      </c>
      <c r="H126" s="5" t="str">
        <f t="array" ref="H126">INDEX(F:F,SMALL(IF($F$1:$F$500&lt;&gt;"",ROW($1:$500),1000),ROW(F126)))&amp;""</f>
        <v/>
      </c>
      <c r="I126" s="5" t="str">
        <f t="array" ref="I126">INDEX(G:G,SMALL(IF($F$1:$F$500&lt;&gt;"",ROW($1:$500),1000),ROW(G126)))&amp;""</f>
        <v/>
      </c>
      <c r="K126" s="7" t="s">
        <v>4535</v>
      </c>
      <c r="L126" s="7" t="s">
        <v>3264</v>
      </c>
      <c r="M126" s="7" t="s">
        <v>210</v>
      </c>
      <c r="N126" s="8">
        <v>3</v>
      </c>
      <c r="P126" s="7" t="str">
        <f t="shared" si="9"/>
        <v/>
      </c>
      <c r="Q126" s="7" t="str">
        <f>IF(AND(VLOOKUP(M126,法术查询!$C$8:$E$15,3,FALSE)="启用",$B$1=N126),L126,"")</f>
        <v/>
      </c>
      <c r="R126" s="5" t="str">
        <f t="array" ref="R126">INDEX(P:P,SMALL(IF(P$1:P$500&lt;&gt;"",ROW($1:$500),1000),ROW(P126)))&amp;""</f>
        <v/>
      </c>
      <c r="S126" s="5" t="str">
        <f t="array" ref="S126">INDEX(Q:Q,SMALL(IF(Q$1:Q$500&lt;&gt;"",ROW($1:$500),1000),ROW(Q126)))&amp;""</f>
        <v/>
      </c>
      <c r="X126" s="5"/>
      <c r="AB126" s="5" t="str">
        <f t="array" ref="AB126">INDEX(Z:Z,SMALL(IF(Z$1:Z$500&lt;&gt;"",ROW($1:$500),1000),ROW(Z126)))&amp;""</f>
        <v/>
      </c>
      <c r="AC126" s="5" t="str">
        <f t="array" ref="AC126">INDEX(AA:AA,SMALL(IF(AA$1:AA$500&lt;&gt;"",ROW($1:$500),1000),ROW(AA126)))&amp;""</f>
        <v/>
      </c>
      <c r="AH126" s="5"/>
      <c r="AL126" s="5" t="str">
        <f t="array" ref="AL126">INDEX(AJ:AJ,SMALL(IF(AJ$1:AJ$500&lt;&gt;"",ROW($1:$500),1000),ROW(AJ126)))&amp;""</f>
        <v/>
      </c>
      <c r="AM126" s="5" t="str">
        <f t="array" ref="AM126">INDEX(AK:AK,SMALL(IF(AK$1:AK$500&lt;&gt;"",ROW($1:$500),1000),ROW(AK126)))&amp;""</f>
        <v/>
      </c>
      <c r="AV126" s="5" t="str">
        <f t="array" ref="AV126">INDEX(AT:AT,SMALL(IF(AT$1:AT$500&lt;&gt;"",ROW($1:$500),1000),ROW(AT126)))&amp;""</f>
        <v/>
      </c>
      <c r="AW126" s="5" t="str">
        <f t="array" ref="AW126">INDEX(AU:AU,SMALL(IF(AU$1:AU$500&lt;&gt;"",ROW($1:$500),1000),ROW(AU126)))&amp;""</f>
        <v/>
      </c>
      <c r="BF126" s="5" t="str">
        <f t="array" ref="BF126">INDEX(BD:BD,SMALL(IF(BD$1:BD$500&lt;&gt;"",ROW($1:$500),1000),ROW(BD126)))&amp;""</f>
        <v/>
      </c>
      <c r="BG126" s="5" t="str">
        <f t="array" ref="BG126">INDEX(BE:BE,SMALL(IF(BE$1:BE$500&lt;&gt;"",ROW($1:$500),1000),ROW(BE126)))&amp;""</f>
        <v/>
      </c>
      <c r="BI126" s="7" t="s">
        <v>4866</v>
      </c>
      <c r="BJ126" s="7" t="s">
        <v>3472</v>
      </c>
      <c r="BK126" s="7" t="s">
        <v>210</v>
      </c>
      <c r="BL126" s="8">
        <v>5</v>
      </c>
      <c r="BN126" s="7" t="str">
        <f t="shared" si="12"/>
        <v/>
      </c>
      <c r="BO126" s="7" t="str">
        <f>IF(AND(VLOOKUP(BK126,法术查询!$C$8:$E$15,3,FALSE)="启用",$B$1=BL126),BJ126,"")</f>
        <v/>
      </c>
      <c r="BP126" s="5" t="str">
        <f t="array" ref="BP126">INDEX(BN:BN,SMALL(IF(BN$1:BN$500&lt;&gt;"",ROW($1:$500),1000),ROW(BN126)))&amp;""</f>
        <v/>
      </c>
      <c r="BQ126" s="5" t="str">
        <f t="array" ref="BQ126">INDEX(BO:BO,SMALL(IF(BO$1:BO$500&lt;&gt;"",ROW($1:$500),1000),ROW(BO126)))&amp;""</f>
        <v/>
      </c>
      <c r="BS126" s="7" t="s">
        <v>5161</v>
      </c>
      <c r="BT126" s="7" t="s">
        <v>3510</v>
      </c>
      <c r="BU126" s="7" t="s">
        <v>210</v>
      </c>
      <c r="BV126" s="8">
        <v>7</v>
      </c>
      <c r="BX126" s="7" t="str">
        <f t="shared" si="13"/>
        <v/>
      </c>
      <c r="BY126" s="7" t="str">
        <f>IF(AND(VLOOKUP(BU126,法术查询!$C$8:$E$15,3,FALSE)="启用",$B$1=BV126),BT126,"")</f>
        <v/>
      </c>
      <c r="BZ126" s="5" t="str">
        <f t="array" ref="BZ126">INDEX(BX:BX,SMALL(IF(BX$1:BX$500&lt;&gt;"",ROW($1:$500),1000),ROW(BX126)))&amp;""</f>
        <v/>
      </c>
      <c r="CA126" s="5" t="str">
        <f t="array" ref="CA126">INDEX(BY:BY,SMALL(IF(BY$1:BY$500&lt;&gt;"",ROW($1:$500),1000),ROW(BY126)))&amp;""</f>
        <v/>
      </c>
    </row>
    <row r="127" spans="1:79" x14ac:dyDescent="0.25">
      <c r="A127" s="7" t="s">
        <v>4121</v>
      </c>
      <c r="B127" s="7" t="s">
        <v>3356</v>
      </c>
      <c r="C127" s="7" t="s">
        <v>3701</v>
      </c>
      <c r="D127" s="8">
        <v>2</v>
      </c>
      <c r="F127" s="7" t="str">
        <f t="shared" si="8"/>
        <v/>
      </c>
      <c r="G127" s="7" t="str">
        <f>IF(AND(VLOOKUP(C127,法术查询!$C$8:$E$15,3,FALSE)="启用",$B$1=D127),B127,"")</f>
        <v/>
      </c>
      <c r="H127" s="5" t="str">
        <f t="array" ref="H127">INDEX(F:F,SMALL(IF($F$1:$F$500&lt;&gt;"",ROW($1:$500),1000),ROW(F127)))&amp;""</f>
        <v/>
      </c>
      <c r="I127" s="5" t="str">
        <f t="array" ref="I127">INDEX(G:G,SMALL(IF($F$1:$F$500&lt;&gt;"",ROW($1:$500),1000),ROW(G127)))&amp;""</f>
        <v/>
      </c>
      <c r="K127" s="7" t="s">
        <v>4538</v>
      </c>
      <c r="L127" s="7" t="s">
        <v>3269</v>
      </c>
      <c r="M127" s="7" t="s">
        <v>210</v>
      </c>
      <c r="N127" s="8">
        <v>3</v>
      </c>
      <c r="P127" s="7" t="str">
        <f t="shared" si="9"/>
        <v/>
      </c>
      <c r="Q127" s="7" t="str">
        <f>IF(AND(VLOOKUP(M127,法术查询!$C$8:$E$15,3,FALSE)="启用",$B$1=N127),L127,"")</f>
        <v/>
      </c>
      <c r="R127" s="5" t="str">
        <f t="array" ref="R127">INDEX(P:P,SMALL(IF(P$1:P$500&lt;&gt;"",ROW($1:$500),1000),ROW(P127)))&amp;""</f>
        <v/>
      </c>
      <c r="S127" s="5" t="str">
        <f t="array" ref="S127">INDEX(Q:Q,SMALL(IF(Q$1:Q$500&lt;&gt;"",ROW($1:$500),1000),ROW(Q127)))&amp;""</f>
        <v/>
      </c>
      <c r="X127" s="5"/>
      <c r="AB127" s="5" t="str">
        <f t="array" ref="AB127">INDEX(Z:Z,SMALL(IF(Z$1:Z$500&lt;&gt;"",ROW($1:$500),1000),ROW(Z127)))&amp;""</f>
        <v/>
      </c>
      <c r="AC127" s="5" t="str">
        <f t="array" ref="AC127">INDEX(AA:AA,SMALL(IF(AA$1:AA$500&lt;&gt;"",ROW($1:$500),1000),ROW(AA127)))&amp;""</f>
        <v/>
      </c>
      <c r="AH127" s="5"/>
      <c r="AL127" s="5" t="str">
        <f t="array" ref="AL127">INDEX(AJ:AJ,SMALL(IF(AJ$1:AJ$500&lt;&gt;"",ROW($1:$500),1000),ROW(AJ127)))&amp;""</f>
        <v/>
      </c>
      <c r="AM127" s="5" t="str">
        <f t="array" ref="AM127">INDEX(AK:AK,SMALL(IF(AK$1:AK$500&lt;&gt;"",ROW($1:$500),1000),ROW(AK127)))&amp;""</f>
        <v/>
      </c>
      <c r="AV127" s="5" t="str">
        <f t="array" ref="AV127">INDEX(AT:AT,SMALL(IF(AT$1:AT$500&lt;&gt;"",ROW($1:$500),1000),ROW(AT127)))&amp;""</f>
        <v/>
      </c>
      <c r="AW127" s="5" t="str">
        <f t="array" ref="AW127">INDEX(AU:AU,SMALL(IF(AU$1:AU$500&lt;&gt;"",ROW($1:$500),1000),ROW(AU127)))&amp;""</f>
        <v/>
      </c>
      <c r="BF127" s="5" t="str">
        <f t="array" ref="BF127">INDEX(BD:BD,SMALL(IF(BD$1:BD$500&lt;&gt;"",ROW($1:$500),1000),ROW(BD127)))&amp;""</f>
        <v/>
      </c>
      <c r="BG127" s="5" t="str">
        <f t="array" ref="BG127">INDEX(BE:BE,SMALL(IF(BE$1:BE$500&lt;&gt;"",ROW($1:$500),1000),ROW(BE127)))&amp;""</f>
        <v/>
      </c>
      <c r="BI127" s="7" t="s">
        <v>4880</v>
      </c>
      <c r="BJ127" s="7" t="s">
        <v>3396</v>
      </c>
      <c r="BK127" s="7" t="s">
        <v>210</v>
      </c>
      <c r="BL127" s="8">
        <v>5</v>
      </c>
      <c r="BN127" s="7" t="str">
        <f t="shared" si="12"/>
        <v/>
      </c>
      <c r="BO127" s="7" t="str">
        <f>IF(AND(VLOOKUP(BK127,法术查询!$C$8:$E$15,3,FALSE)="启用",$B$1=BL127),BJ127,"")</f>
        <v/>
      </c>
      <c r="BP127" s="5" t="str">
        <f t="array" ref="BP127">INDEX(BN:BN,SMALL(IF(BN$1:BN$500&lt;&gt;"",ROW($1:$500),1000),ROW(BN127)))&amp;""</f>
        <v/>
      </c>
      <c r="BQ127" s="5" t="str">
        <f t="array" ref="BQ127">INDEX(BO:BO,SMALL(IF(BO$1:BO$500&lt;&gt;"",ROW($1:$500),1000),ROW(BO127)))&amp;""</f>
        <v/>
      </c>
      <c r="BS127" s="7" t="s">
        <v>5166</v>
      </c>
      <c r="BT127" s="7" t="s">
        <v>3511</v>
      </c>
      <c r="BU127" s="7" t="s">
        <v>210</v>
      </c>
      <c r="BV127" s="8">
        <v>7</v>
      </c>
      <c r="BX127" s="7" t="str">
        <f t="shared" si="13"/>
        <v/>
      </c>
      <c r="BY127" s="7" t="str">
        <f>IF(AND(VLOOKUP(BU127,法术查询!$C$8:$E$15,3,FALSE)="启用",$B$1=BV127),BT127,"")</f>
        <v/>
      </c>
      <c r="BZ127" s="5" t="str">
        <f t="array" ref="BZ127">INDEX(BX:BX,SMALL(IF(BX$1:BX$500&lt;&gt;"",ROW($1:$500),1000),ROW(BX127)))&amp;""</f>
        <v/>
      </c>
      <c r="CA127" s="5" t="str">
        <f t="array" ref="CA127">INDEX(BY:BY,SMALL(IF(BY$1:BY$500&lt;&gt;"",ROW($1:$500),1000),ROW(BY127)))&amp;""</f>
        <v/>
      </c>
    </row>
    <row r="128" spans="1:79" x14ac:dyDescent="0.25">
      <c r="A128" s="7" t="s">
        <v>4306</v>
      </c>
      <c r="B128" s="7" t="s">
        <v>261</v>
      </c>
      <c r="C128" s="7" t="s">
        <v>210</v>
      </c>
      <c r="D128" s="8">
        <v>2</v>
      </c>
      <c r="F128" s="7" t="str">
        <f t="shared" si="8"/>
        <v/>
      </c>
      <c r="G128" s="7" t="str">
        <f>IF(AND(VLOOKUP(C128,法术查询!$C$8:$E$15,3,FALSE)="启用",$B$1=D128),B128,"")</f>
        <v/>
      </c>
      <c r="H128" s="5" t="str">
        <f t="array" ref="H128">INDEX(F:F,SMALL(IF($F$1:$F$500&lt;&gt;"",ROW($1:$500),1000),ROW(F128)))&amp;""</f>
        <v/>
      </c>
      <c r="I128" s="5" t="str">
        <f t="array" ref="I128">INDEX(G:G,SMALL(IF($F$1:$F$500&lt;&gt;"",ROW($1:$500),1000),ROW(G128)))&amp;""</f>
        <v/>
      </c>
      <c r="K128" s="7" t="s">
        <v>4544</v>
      </c>
      <c r="L128" s="7" t="s">
        <v>3239</v>
      </c>
      <c r="M128" s="7" t="s">
        <v>210</v>
      </c>
      <c r="N128" s="8">
        <v>3</v>
      </c>
      <c r="P128" s="7" t="str">
        <f t="shared" si="9"/>
        <v/>
      </c>
      <c r="Q128" s="7" t="str">
        <f>IF(AND(VLOOKUP(M128,法术查询!$C$8:$E$15,3,FALSE)="启用",$B$1=N128),L128,"")</f>
        <v/>
      </c>
      <c r="R128" s="5" t="str">
        <f t="array" ref="R128">INDEX(P:P,SMALL(IF(P$1:P$500&lt;&gt;"",ROW($1:$500),1000),ROW(P128)))&amp;""</f>
        <v/>
      </c>
      <c r="S128" s="5" t="str">
        <f t="array" ref="S128">INDEX(Q:Q,SMALL(IF(Q$1:Q$500&lt;&gt;"",ROW($1:$500),1000),ROW(Q128)))&amp;""</f>
        <v/>
      </c>
      <c r="X128" s="5"/>
      <c r="AB128" s="5" t="str">
        <f t="array" ref="AB128">INDEX(Z:Z,SMALL(IF(Z$1:Z$500&lt;&gt;"",ROW($1:$500),1000),ROW(Z128)))&amp;""</f>
        <v/>
      </c>
      <c r="AC128" s="5" t="str">
        <f t="array" ref="AC128">INDEX(AA:AA,SMALL(IF(AA$1:AA$500&lt;&gt;"",ROW($1:$500),1000),ROW(AA128)))&amp;""</f>
        <v/>
      </c>
      <c r="AH128" s="5"/>
      <c r="AL128" s="5" t="str">
        <f t="array" ref="AL128">INDEX(AJ:AJ,SMALL(IF(AJ$1:AJ$500&lt;&gt;"",ROW($1:$500),1000),ROW(AJ128)))&amp;""</f>
        <v/>
      </c>
      <c r="AM128" s="5" t="str">
        <f t="array" ref="AM128">INDEX(AK:AK,SMALL(IF(AK$1:AK$500&lt;&gt;"",ROW($1:$500),1000),ROW(AK128)))&amp;""</f>
        <v/>
      </c>
      <c r="AV128" s="5" t="str">
        <f t="array" ref="AV128">INDEX(AT:AT,SMALL(IF(AT$1:AT$500&lt;&gt;"",ROW($1:$500),1000),ROW(AT128)))&amp;""</f>
        <v/>
      </c>
      <c r="AW128" s="5" t="str">
        <f t="array" ref="AW128">INDEX(AU:AU,SMALL(IF(AU$1:AU$500&lt;&gt;"",ROW($1:$500),1000),ROW(AU128)))&amp;""</f>
        <v/>
      </c>
      <c r="BF128" s="5" t="str">
        <f t="array" ref="BF128">INDEX(BD:BD,SMALL(IF(BD$1:BD$500&lt;&gt;"",ROW($1:$500),1000),ROW(BD128)))&amp;""</f>
        <v/>
      </c>
      <c r="BG128" s="5" t="str">
        <f t="array" ref="BG128">INDEX(BE:BE,SMALL(IF(BE$1:BE$500&lt;&gt;"",ROW($1:$500),1000),ROW(BE128)))&amp;""</f>
        <v/>
      </c>
      <c r="BI128" s="7" t="s">
        <v>4885</v>
      </c>
      <c r="BJ128" s="7" t="s">
        <v>3399</v>
      </c>
      <c r="BK128" s="7" t="s">
        <v>210</v>
      </c>
      <c r="BL128" s="8">
        <v>5</v>
      </c>
      <c r="BN128" s="7" t="str">
        <f t="shared" si="12"/>
        <v/>
      </c>
      <c r="BO128" s="7" t="str">
        <f>IF(AND(VLOOKUP(BK128,法术查询!$C$8:$E$15,3,FALSE)="启用",$B$1=BL128),BJ128,"")</f>
        <v/>
      </c>
      <c r="BP128" s="5" t="str">
        <f t="array" ref="BP128">INDEX(BN:BN,SMALL(IF(BN$1:BN$500&lt;&gt;"",ROW($1:$500),1000),ROW(BN128)))&amp;""</f>
        <v/>
      </c>
      <c r="BQ128" s="5" t="str">
        <f t="array" ref="BQ128">INDEX(BO:BO,SMALL(IF(BO$1:BO$500&lt;&gt;"",ROW($1:$500),1000),ROW(BO128)))&amp;""</f>
        <v/>
      </c>
      <c r="BS128" s="7" t="s">
        <v>5215</v>
      </c>
      <c r="BT128" s="7" t="s">
        <v>3483</v>
      </c>
      <c r="BU128" s="7" t="s">
        <v>210</v>
      </c>
      <c r="BV128" s="8">
        <v>8</v>
      </c>
      <c r="BX128" s="7" t="str">
        <f t="shared" si="13"/>
        <v/>
      </c>
      <c r="BY128" s="7" t="str">
        <f>IF(AND(VLOOKUP(BU128,法术查询!$C$8:$E$15,3,FALSE)="启用",$B$1=BV128),BT128,"")</f>
        <v/>
      </c>
      <c r="BZ128" s="5" t="str">
        <f t="array" ref="BZ128">INDEX(BX:BX,SMALL(IF(BX$1:BX$500&lt;&gt;"",ROW($1:$500),1000),ROW(BX128)))&amp;""</f>
        <v/>
      </c>
      <c r="CA128" s="5" t="str">
        <f t="array" ref="CA128">INDEX(BY:BY,SMALL(IF(BY$1:BY$500&lt;&gt;"",ROW($1:$500),1000),ROW(BY128)))&amp;""</f>
        <v/>
      </c>
    </row>
    <row r="129" spans="1:79" x14ac:dyDescent="0.25">
      <c r="A129" s="7" t="s">
        <v>4324</v>
      </c>
      <c r="B129" s="7" t="s">
        <v>3376</v>
      </c>
      <c r="C129" s="7" t="s">
        <v>210</v>
      </c>
      <c r="D129" s="8">
        <v>2</v>
      </c>
      <c r="F129" s="7" t="str">
        <f t="shared" si="8"/>
        <v/>
      </c>
      <c r="G129" s="7" t="str">
        <f>IF(AND(VLOOKUP(C129,法术查询!$C$8:$E$15,3,FALSE)="启用",$B$1=D129),B129,"")</f>
        <v/>
      </c>
      <c r="H129" s="5" t="str">
        <f t="array" ref="H129">INDEX(F:F,SMALL(IF($F$1:$F$500&lt;&gt;"",ROW($1:$500),1000),ROW(F129)))&amp;""</f>
        <v/>
      </c>
      <c r="I129" s="5" t="str">
        <f t="array" ref="I129">INDEX(G:G,SMALL(IF($F$1:$F$500&lt;&gt;"",ROW($1:$500),1000),ROW(G129)))&amp;""</f>
        <v/>
      </c>
      <c r="K129" s="7" t="s">
        <v>4382</v>
      </c>
      <c r="L129" s="7" t="s">
        <v>3280</v>
      </c>
      <c r="M129" s="7" t="s">
        <v>3701</v>
      </c>
      <c r="N129" s="8">
        <v>3</v>
      </c>
      <c r="P129" s="7" t="str">
        <f t="shared" si="9"/>
        <v/>
      </c>
      <c r="Q129" s="7" t="str">
        <f>IF(AND(VLOOKUP(M129,法术查询!$C$8:$E$15,3,FALSE)="启用",$B$1=N129),L129,"")</f>
        <v/>
      </c>
      <c r="R129" s="5" t="str">
        <f t="array" ref="R129">INDEX(P:P,SMALL(IF(P$1:P$500&lt;&gt;"",ROW($1:$500),1000),ROW(P129)))&amp;""</f>
        <v/>
      </c>
      <c r="S129" s="5" t="str">
        <f t="array" ref="S129">INDEX(Q:Q,SMALL(IF(Q$1:Q$500&lt;&gt;"",ROW($1:$500),1000),ROW(Q129)))&amp;""</f>
        <v/>
      </c>
      <c r="X129" s="5"/>
      <c r="AB129" s="5" t="str">
        <f t="array" ref="AB129">INDEX(Z:Z,SMALL(IF(Z$1:Z$500&lt;&gt;"",ROW($1:$500),1000),ROW(Z129)))&amp;""</f>
        <v/>
      </c>
      <c r="AC129" s="5" t="str">
        <f t="array" ref="AC129">INDEX(AA:AA,SMALL(IF(AA$1:AA$500&lt;&gt;"",ROW($1:$500),1000),ROW(AA129)))&amp;""</f>
        <v/>
      </c>
      <c r="AH129" s="5"/>
      <c r="AL129" s="5" t="str">
        <f t="array" ref="AL129">INDEX(AJ:AJ,SMALL(IF(AJ$1:AJ$500&lt;&gt;"",ROW($1:$500),1000),ROW(AJ129)))&amp;""</f>
        <v/>
      </c>
      <c r="AM129" s="5" t="str">
        <f t="array" ref="AM129">INDEX(AK:AK,SMALL(IF(AK$1:AK$500&lt;&gt;"",ROW($1:$500),1000),ROW(AK129)))&amp;""</f>
        <v/>
      </c>
      <c r="AV129" s="5" t="str">
        <f t="array" ref="AV129">INDEX(AT:AT,SMALL(IF(AT$1:AT$500&lt;&gt;"",ROW($1:$500),1000),ROW(AT129)))&amp;""</f>
        <v/>
      </c>
      <c r="AW129" s="5" t="str">
        <f t="array" ref="AW129">INDEX(AU:AU,SMALL(IF(AU$1:AU$500&lt;&gt;"",ROW($1:$500),1000),ROW(AU129)))&amp;""</f>
        <v/>
      </c>
      <c r="BF129" s="5" t="str">
        <f t="array" ref="BF129">INDEX(BD:BD,SMALL(IF(BD$1:BD$500&lt;&gt;"",ROW($1:$500),1000),ROW(BD129)))&amp;""</f>
        <v/>
      </c>
      <c r="BG129" s="5" t="str">
        <f t="array" ref="BG129">INDEX(BE:BE,SMALL(IF(BE$1:BE$500&lt;&gt;"",ROW($1:$500),1000),ROW(BE129)))&amp;""</f>
        <v/>
      </c>
      <c r="BI129" s="7" t="s">
        <v>4784</v>
      </c>
      <c r="BJ129" s="7" t="s">
        <v>3335</v>
      </c>
      <c r="BK129" s="7" t="s">
        <v>3701</v>
      </c>
      <c r="BL129" s="8">
        <v>5</v>
      </c>
      <c r="BN129" s="7" t="str">
        <f t="shared" si="12"/>
        <v/>
      </c>
      <c r="BO129" s="7" t="str">
        <f>IF(AND(VLOOKUP(BK129,法术查询!$C$8:$E$15,3,FALSE)="启用",$B$1=BL129),BJ129,"")</f>
        <v/>
      </c>
      <c r="BP129" s="5" t="str">
        <f t="array" ref="BP129">INDEX(BN:BN,SMALL(IF(BN$1:BN$500&lt;&gt;"",ROW($1:$500),1000),ROW(BN129)))&amp;""</f>
        <v/>
      </c>
      <c r="BQ129" s="5" t="str">
        <f t="array" ref="BQ129">INDEX(BO:BO,SMALL(IF(BO$1:BO$500&lt;&gt;"",ROW($1:$500),1000),ROW(BO129)))&amp;""</f>
        <v/>
      </c>
      <c r="BS129" s="7" t="s">
        <v>5218</v>
      </c>
      <c r="BT129" s="7" t="s">
        <v>3487</v>
      </c>
      <c r="BU129" s="7" t="s">
        <v>210</v>
      </c>
      <c r="BV129" s="8">
        <v>8</v>
      </c>
      <c r="BX129" s="7" t="str">
        <f t="shared" si="13"/>
        <v/>
      </c>
      <c r="BY129" s="7" t="str">
        <f>IF(AND(VLOOKUP(BU129,法术查询!$C$8:$E$15,3,FALSE)="启用",$B$1=BV129),BT129,"")</f>
        <v/>
      </c>
      <c r="BZ129" s="5" t="str">
        <f t="array" ref="BZ129">INDEX(BX:BX,SMALL(IF(BX$1:BX$500&lt;&gt;"",ROW($1:$500),1000),ROW(BX129)))&amp;""</f>
        <v/>
      </c>
      <c r="CA129" s="5" t="str">
        <f t="array" ref="CA129">INDEX(BY:BY,SMALL(IF(BY$1:BY$500&lt;&gt;"",ROW($1:$500),1000),ROW(BY129)))&amp;""</f>
        <v/>
      </c>
    </row>
    <row r="130" spans="1:79" x14ac:dyDescent="0.25">
      <c r="A130" s="7" t="s">
        <v>4401</v>
      </c>
      <c r="B130" s="7" t="s">
        <v>3325</v>
      </c>
      <c r="C130" s="7" t="s">
        <v>210</v>
      </c>
      <c r="D130" s="8">
        <v>3</v>
      </c>
      <c r="F130" s="7" t="str">
        <f t="shared" ref="F130:F193" si="14">IF(G130="","",A130)</f>
        <v/>
      </c>
      <c r="G130" s="7" t="str">
        <f>IF(AND(VLOOKUP(C130,法术查询!$C$8:$E$15,3,FALSE)="启用",$B$1=D130),B130,"")</f>
        <v/>
      </c>
      <c r="H130" s="5" t="str">
        <f t="array" ref="H130">INDEX(F:F,SMALL(IF($F$1:$F$500&lt;&gt;"",ROW($1:$500),1000),ROW(F130)))&amp;""</f>
        <v/>
      </c>
      <c r="I130" s="5" t="str">
        <f t="array" ref="I130">INDEX(G:G,SMALL(IF($F$1:$F$500&lt;&gt;"",ROW($1:$500),1000),ROW(G130)))&amp;""</f>
        <v/>
      </c>
      <c r="K130" s="7" t="s">
        <v>4384</v>
      </c>
      <c r="L130" s="7" t="s">
        <v>3406</v>
      </c>
      <c r="M130" s="7" t="s">
        <v>372</v>
      </c>
      <c r="N130" s="8">
        <v>3</v>
      </c>
      <c r="P130" s="7" t="str">
        <f t="shared" ref="P130:P193" si="15">IF(Q130="","",K130)</f>
        <v/>
      </c>
      <c r="Q130" s="7" t="str">
        <f>IF(AND(VLOOKUP(M130,法术查询!$C$8:$E$15,3,FALSE)="启用",$B$1=N130),L130,"")</f>
        <v/>
      </c>
      <c r="R130" s="5" t="str">
        <f t="array" ref="R130">INDEX(P:P,SMALL(IF(P$1:P$500&lt;&gt;"",ROW($1:$500),1000),ROW(P130)))&amp;""</f>
        <v/>
      </c>
      <c r="S130" s="5" t="str">
        <f t="array" ref="S130">INDEX(Q:Q,SMALL(IF(Q$1:Q$500&lt;&gt;"",ROW($1:$500),1000),ROW(Q130)))&amp;""</f>
        <v/>
      </c>
      <c r="X130" s="5"/>
      <c r="AB130" s="5" t="str">
        <f t="array" ref="AB130">INDEX(Z:Z,SMALL(IF(Z$1:Z$500&lt;&gt;"",ROW($1:$500),1000),ROW(Z130)))&amp;""</f>
        <v/>
      </c>
      <c r="AC130" s="5" t="str">
        <f t="array" ref="AC130">INDEX(AA:AA,SMALL(IF(AA$1:AA$500&lt;&gt;"",ROW($1:$500),1000),ROW(AA130)))&amp;""</f>
        <v/>
      </c>
      <c r="AH130" s="5"/>
      <c r="AL130" s="5" t="str">
        <f t="array" ref="AL130">INDEX(AJ:AJ,SMALL(IF(AJ$1:AJ$500&lt;&gt;"",ROW($1:$500),1000),ROW(AJ130)))&amp;""</f>
        <v/>
      </c>
      <c r="AM130" s="5" t="str">
        <f t="array" ref="AM130">INDEX(AK:AK,SMALL(IF(AK$1:AK$500&lt;&gt;"",ROW($1:$500),1000),ROW(AK130)))&amp;""</f>
        <v/>
      </c>
      <c r="AV130" s="5" t="str">
        <f t="array" ref="AV130">INDEX(AT:AT,SMALL(IF(AT$1:AT$500&lt;&gt;"",ROW($1:$500),1000),ROW(AT130)))&amp;""</f>
        <v/>
      </c>
      <c r="AW130" s="5" t="str">
        <f t="array" ref="AW130">INDEX(AU:AU,SMALL(IF(AU$1:AU$500&lt;&gt;"",ROW($1:$500),1000),ROW(AU130)))&amp;""</f>
        <v/>
      </c>
      <c r="BF130" s="5" t="str">
        <f t="array" ref="BF130">INDEX(BD:BD,SMALL(IF(BD$1:BD$500&lt;&gt;"",ROW($1:$500),1000),ROW(BD130)))&amp;""</f>
        <v/>
      </c>
      <c r="BG130" s="5" t="str">
        <f t="array" ref="BG130">INDEX(BE:BE,SMALL(IF(BE$1:BE$500&lt;&gt;"",ROW($1:$500),1000),ROW(BE130)))&amp;""</f>
        <v/>
      </c>
      <c r="BI130" s="7" t="s">
        <v>4964</v>
      </c>
      <c r="BJ130" s="7" t="s">
        <v>3413</v>
      </c>
      <c r="BK130" s="7" t="s">
        <v>372</v>
      </c>
      <c r="BL130" s="8">
        <v>5</v>
      </c>
      <c r="BN130" s="7" t="str">
        <f t="shared" ref="BN130:BN181" si="16">IF(BO130="","",BI130)</f>
        <v/>
      </c>
      <c r="BO130" s="7" t="str">
        <f>IF(AND(VLOOKUP(BK130,法术查询!$C$8:$E$15,3,FALSE)="启用",$B$1=BL130),BJ130,"")</f>
        <v/>
      </c>
      <c r="BP130" s="5" t="str">
        <f t="array" ref="BP130">INDEX(BN:BN,SMALL(IF(BN$1:BN$500&lt;&gt;"",ROW($1:$500),1000),ROW(BN130)))&amp;""</f>
        <v/>
      </c>
      <c r="BQ130" s="5" t="str">
        <f t="array" ref="BQ130">INDEX(BO:BO,SMALL(IF(BO$1:BO$500&lt;&gt;"",ROW($1:$500),1000),ROW(BO130)))&amp;""</f>
        <v/>
      </c>
      <c r="BS130" s="7" t="s">
        <v>5221</v>
      </c>
      <c r="BT130" s="7" t="s">
        <v>3490</v>
      </c>
      <c r="BU130" s="7" t="s">
        <v>210</v>
      </c>
      <c r="BV130" s="8">
        <v>8</v>
      </c>
      <c r="BX130" s="7" t="str">
        <f t="shared" ref="BX130:BX137" si="17">IF(BY130="","",BS130)</f>
        <v/>
      </c>
      <c r="BY130" s="7" t="str">
        <f>IF(AND(VLOOKUP(BU130,法术查询!$C$8:$E$15,3,FALSE)="启用",$B$1=BV130),BT130,"")</f>
        <v/>
      </c>
      <c r="BZ130" s="5" t="str">
        <f t="array" ref="BZ130">INDEX(BX:BX,SMALL(IF(BX$1:BX$500&lt;&gt;"",ROW($1:$500),1000),ROW(BX130)))&amp;""</f>
        <v/>
      </c>
      <c r="CA130" s="5" t="str">
        <f t="array" ref="CA130">INDEX(BY:BY,SMALL(IF(BY$1:BY$500&lt;&gt;"",ROW($1:$500),1000),ROW(BY130)))&amp;""</f>
        <v/>
      </c>
    </row>
    <row r="131" spans="1:79" x14ac:dyDescent="0.25">
      <c r="A131" s="7" t="s">
        <v>4352</v>
      </c>
      <c r="B131" s="7" t="s">
        <v>3329</v>
      </c>
      <c r="C131" s="7" t="s">
        <v>3701</v>
      </c>
      <c r="D131" s="8">
        <v>3</v>
      </c>
      <c r="F131" s="7" t="str">
        <f t="shared" si="14"/>
        <v/>
      </c>
      <c r="G131" s="7" t="str">
        <f>IF(AND(VLOOKUP(C131,法术查询!$C$8:$E$15,3,FALSE)="启用",$B$1=D131),B131,"")</f>
        <v/>
      </c>
      <c r="H131" s="5" t="str">
        <f t="array" ref="H131">INDEX(F:F,SMALL(IF($F$1:$F$500&lt;&gt;"",ROW($1:$500),1000),ROW(F131)))&amp;""</f>
        <v/>
      </c>
      <c r="I131" s="5" t="str">
        <f t="array" ref="I131">INDEX(G:G,SMALL(IF($F$1:$F$500&lt;&gt;"",ROW($1:$500),1000),ROW(G131)))&amp;""</f>
        <v/>
      </c>
      <c r="K131" s="7" t="s">
        <v>4384</v>
      </c>
      <c r="L131" s="7" t="s">
        <v>3409</v>
      </c>
      <c r="M131" s="7" t="s">
        <v>3701</v>
      </c>
      <c r="N131" s="8">
        <v>3</v>
      </c>
      <c r="P131" s="7" t="str">
        <f t="shared" si="15"/>
        <v/>
      </c>
      <c r="Q131" s="7" t="str">
        <f>IF(AND(VLOOKUP(M131,法术查询!$C$8:$E$15,3,FALSE)="启用",$B$1=N131),L131,"")</f>
        <v/>
      </c>
      <c r="R131" s="5" t="str">
        <f t="array" ref="R131">INDEX(P:P,SMALL(IF(P$1:P$500&lt;&gt;"",ROW($1:$500),1000),ROW(P131)))&amp;""</f>
        <v/>
      </c>
      <c r="S131" s="5" t="str">
        <f t="array" ref="S131">INDEX(Q:Q,SMALL(IF(Q$1:Q$500&lt;&gt;"",ROW($1:$500),1000),ROW(Q131)))&amp;""</f>
        <v/>
      </c>
      <c r="X131" s="5"/>
      <c r="AB131" s="5" t="str">
        <f t="array" ref="AB131">INDEX(Z:Z,SMALL(IF(Z$1:Z$500&lt;&gt;"",ROW($1:$500),1000),ROW(Z131)))&amp;""</f>
        <v/>
      </c>
      <c r="AC131" s="5" t="str">
        <f t="array" ref="AC131">INDEX(AA:AA,SMALL(IF(AA$1:AA$500&lt;&gt;"",ROW($1:$500),1000),ROW(AA131)))&amp;""</f>
        <v/>
      </c>
      <c r="AH131" s="5"/>
      <c r="AL131" s="5" t="str">
        <f t="array" ref="AL131">INDEX(AJ:AJ,SMALL(IF(AJ$1:AJ$500&lt;&gt;"",ROW($1:$500),1000),ROW(AJ131)))&amp;""</f>
        <v/>
      </c>
      <c r="AM131" s="5" t="str">
        <f t="array" ref="AM131">INDEX(AK:AK,SMALL(IF(AK$1:AK$500&lt;&gt;"",ROW($1:$500),1000),ROW(AK131)))&amp;""</f>
        <v/>
      </c>
      <c r="AV131" s="5" t="str">
        <f t="array" ref="AV131">INDEX(AT:AT,SMALL(IF(AT$1:AT$500&lt;&gt;"",ROW($1:$500),1000),ROW(AT131)))&amp;""</f>
        <v/>
      </c>
      <c r="AW131" s="5" t="str">
        <f t="array" ref="AW131">INDEX(AU:AU,SMALL(IF(AU$1:AU$500&lt;&gt;"",ROW($1:$500),1000),ROW(AU131)))&amp;""</f>
        <v/>
      </c>
      <c r="BF131" s="5" t="str">
        <f t="array" ref="BF131">INDEX(BD:BD,SMALL(IF(BD$1:BD$500&lt;&gt;"",ROW($1:$500),1000),ROW(BD131)))&amp;""</f>
        <v/>
      </c>
      <c r="BG131" s="5" t="str">
        <f t="array" ref="BG131">INDEX(BE:BE,SMALL(IF(BE$1:BE$500&lt;&gt;"",ROW($1:$500),1000),ROW(BE131)))&amp;""</f>
        <v/>
      </c>
      <c r="BI131" s="7" t="s">
        <v>4786</v>
      </c>
      <c r="BJ131" s="7" t="s">
        <v>3512</v>
      </c>
      <c r="BK131" s="7" t="s">
        <v>372</v>
      </c>
      <c r="BL131" s="8">
        <v>5</v>
      </c>
      <c r="BN131" s="7" t="str">
        <f t="shared" si="16"/>
        <v/>
      </c>
      <c r="BO131" s="7" t="str">
        <f>IF(AND(VLOOKUP(BK131,法术查询!$C$8:$E$15,3,FALSE)="启用",$B$1=BL131),BJ131,"")</f>
        <v/>
      </c>
      <c r="BP131" s="5" t="str">
        <f t="array" ref="BP131">INDEX(BN:BN,SMALL(IF(BN$1:BN$500&lt;&gt;"",ROW($1:$500),1000),ROW(BN131)))&amp;""</f>
        <v/>
      </c>
      <c r="BQ131" s="5" t="str">
        <f t="array" ref="BQ131">INDEX(BO:BO,SMALL(IF(BO$1:BO$500&lt;&gt;"",ROW($1:$500),1000),ROW(BO131)))&amp;""</f>
        <v/>
      </c>
      <c r="BS131" s="7" t="s">
        <v>5223</v>
      </c>
      <c r="BT131" s="7" t="s">
        <v>3513</v>
      </c>
      <c r="BU131" s="7" t="s">
        <v>210</v>
      </c>
      <c r="BV131" s="8">
        <v>8</v>
      </c>
      <c r="BX131" s="7" t="str">
        <f t="shared" si="17"/>
        <v/>
      </c>
      <c r="BY131" s="7" t="str">
        <f>IF(AND(VLOOKUP(BU131,法术查询!$C$8:$E$15,3,FALSE)="启用",$B$1=BV131),BT131,"")</f>
        <v/>
      </c>
      <c r="BZ131" s="5" t="str">
        <f t="array" ref="BZ131">INDEX(BX:BX,SMALL(IF(BX$1:BX$500&lt;&gt;"",ROW($1:$500),1000),ROW(BX131)))&amp;""</f>
        <v/>
      </c>
      <c r="CA131" s="5" t="str">
        <f t="array" ref="CA131">INDEX(BY:BY,SMALL(IF(BY$1:BY$500&lt;&gt;"",ROW($1:$500),1000),ROW(BY131)))&amp;""</f>
        <v/>
      </c>
    </row>
    <row r="132" spans="1:79" x14ac:dyDescent="0.25">
      <c r="A132" s="7" t="s">
        <v>4355</v>
      </c>
      <c r="B132" s="7" t="s">
        <v>3460</v>
      </c>
      <c r="C132" s="7" t="s">
        <v>372</v>
      </c>
      <c r="D132" s="8">
        <v>3</v>
      </c>
      <c r="F132" s="7" t="str">
        <f t="shared" si="14"/>
        <v/>
      </c>
      <c r="G132" s="7" t="str">
        <f>IF(AND(VLOOKUP(C132,法术查询!$C$8:$E$15,3,FALSE)="启用",$B$1=D132),B132,"")</f>
        <v/>
      </c>
      <c r="H132" s="5" t="str">
        <f t="array" ref="H132">INDEX(F:F,SMALL(IF($F$1:$F$500&lt;&gt;"",ROW($1:$500),1000),ROW(F132)))&amp;""</f>
        <v/>
      </c>
      <c r="I132" s="5" t="str">
        <f t="array" ref="I132">INDEX(G:G,SMALL(IF($F$1:$F$500&lt;&gt;"",ROW($1:$500),1000),ROW(G132)))&amp;""</f>
        <v/>
      </c>
      <c r="K132" s="7" t="s">
        <v>4388</v>
      </c>
      <c r="L132" s="7" t="s">
        <v>3412</v>
      </c>
      <c r="M132" s="7" t="s">
        <v>372</v>
      </c>
      <c r="N132" s="8">
        <v>3</v>
      </c>
      <c r="P132" s="7" t="str">
        <f t="shared" si="15"/>
        <v/>
      </c>
      <c r="Q132" s="7" t="str">
        <f>IF(AND(VLOOKUP(M132,法术查询!$C$8:$E$15,3,FALSE)="启用",$B$1=N132),L132,"")</f>
        <v/>
      </c>
      <c r="R132" s="5" t="str">
        <f t="array" ref="R132">INDEX(P:P,SMALL(IF(P$1:P$500&lt;&gt;"",ROW($1:$500),1000),ROW(P132)))&amp;""</f>
        <v/>
      </c>
      <c r="S132" s="5" t="str">
        <f t="array" ref="S132">INDEX(Q:Q,SMALL(IF(Q$1:Q$500&lt;&gt;"",ROW($1:$500),1000),ROW(Q132)))&amp;""</f>
        <v/>
      </c>
      <c r="X132" s="5"/>
      <c r="AB132" s="5" t="str">
        <f t="array" ref="AB132">INDEX(Z:Z,SMALL(IF(Z$1:Z$500&lt;&gt;"",ROW($1:$500),1000),ROW(Z132)))&amp;""</f>
        <v/>
      </c>
      <c r="AC132" s="5" t="str">
        <f t="array" ref="AC132">INDEX(AA:AA,SMALL(IF(AA$1:AA$500&lt;&gt;"",ROW($1:$500),1000),ROW(AA132)))&amp;""</f>
        <v/>
      </c>
      <c r="AH132" s="5"/>
      <c r="AL132" s="5" t="str">
        <f t="array" ref="AL132">INDEX(AJ:AJ,SMALL(IF(AJ$1:AJ$500&lt;&gt;"",ROW($1:$500),1000),ROW(AJ132)))&amp;""</f>
        <v/>
      </c>
      <c r="AM132" s="5" t="str">
        <f t="array" ref="AM132">INDEX(AK:AK,SMALL(IF(AK$1:AK$500&lt;&gt;"",ROW($1:$500),1000),ROW(AK132)))&amp;""</f>
        <v/>
      </c>
      <c r="AV132" s="5" t="str">
        <f t="array" ref="AV132">INDEX(AT:AT,SMALL(IF(AT$1:AT$500&lt;&gt;"",ROW($1:$500),1000),ROW(AT132)))&amp;""</f>
        <v/>
      </c>
      <c r="AW132" s="5" t="str">
        <f t="array" ref="AW132">INDEX(AU:AU,SMALL(IF(AU$1:AU$500&lt;&gt;"",ROW($1:$500),1000),ROW(AU132)))&amp;""</f>
        <v/>
      </c>
      <c r="BF132" s="5" t="str">
        <f t="array" ref="BF132">INDEX(BD:BD,SMALL(IF(BD$1:BD$500&lt;&gt;"",ROW($1:$500),1000),ROW(BD132)))&amp;""</f>
        <v/>
      </c>
      <c r="BG132" s="5" t="str">
        <f t="array" ref="BG132">INDEX(BE:BE,SMALL(IF(BE$1:BE$500&lt;&gt;"",ROW($1:$500),1000),ROW(BE132)))&amp;""</f>
        <v/>
      </c>
      <c r="BI132" s="7" t="s">
        <v>4786</v>
      </c>
      <c r="BJ132" s="7" t="s">
        <v>3514</v>
      </c>
      <c r="BK132" s="7" t="s">
        <v>3701</v>
      </c>
      <c r="BL132" s="8">
        <v>5</v>
      </c>
      <c r="BN132" s="7" t="str">
        <f t="shared" si="16"/>
        <v/>
      </c>
      <c r="BO132" s="7" t="str">
        <f>IF(AND(VLOOKUP(BK132,法术查询!$C$8:$E$15,3,FALSE)="启用",$B$1=BL132),BJ132,"")</f>
        <v/>
      </c>
      <c r="BP132" s="5" t="str">
        <f t="array" ref="BP132">INDEX(BN:BN,SMALL(IF(BN$1:BN$500&lt;&gt;"",ROW($1:$500),1000),ROW(BN132)))&amp;""</f>
        <v/>
      </c>
      <c r="BQ132" s="5" t="str">
        <f t="array" ref="BQ132">INDEX(BO:BO,SMALL(IF(BO$1:BO$500&lt;&gt;"",ROW($1:$500),1000),ROW(BO132)))&amp;""</f>
        <v/>
      </c>
      <c r="BS132" s="7" t="s">
        <v>5226</v>
      </c>
      <c r="BT132" s="7" t="s">
        <v>3493</v>
      </c>
      <c r="BU132" s="7" t="s">
        <v>210</v>
      </c>
      <c r="BV132" s="8">
        <v>8</v>
      </c>
      <c r="BX132" s="7" t="str">
        <f t="shared" si="17"/>
        <v/>
      </c>
      <c r="BY132" s="7" t="str">
        <f>IF(AND(VLOOKUP(BU132,法术查询!$C$8:$E$15,3,FALSE)="启用",$B$1=BV132),BT132,"")</f>
        <v/>
      </c>
      <c r="BZ132" s="5" t="str">
        <f t="array" ref="BZ132">INDEX(BX:BX,SMALL(IF(BX$1:BX$500&lt;&gt;"",ROW($1:$500),1000),ROW(BX132)))&amp;""</f>
        <v/>
      </c>
      <c r="CA132" s="5" t="str">
        <f t="array" ref="CA132">INDEX(BY:BY,SMALL(IF(BY$1:BY$500&lt;&gt;"",ROW($1:$500),1000),ROW(BY132)))&amp;""</f>
        <v/>
      </c>
    </row>
    <row r="133" spans="1:79" x14ac:dyDescent="0.25">
      <c r="A133" s="7" t="s">
        <v>4355</v>
      </c>
      <c r="B133" s="7" t="s">
        <v>3460</v>
      </c>
      <c r="C133" s="7" t="s">
        <v>3701</v>
      </c>
      <c r="D133" s="8">
        <v>3</v>
      </c>
      <c r="F133" s="7" t="str">
        <f t="shared" si="14"/>
        <v/>
      </c>
      <c r="G133" s="7" t="str">
        <f>IF(AND(VLOOKUP(C133,法术查询!$C$8:$E$15,3,FALSE)="启用",$B$1=D133),B133,"")</f>
        <v/>
      </c>
      <c r="H133" s="5" t="str">
        <f t="array" ref="H133">INDEX(F:F,SMALL(IF($F$1:$F$500&lt;&gt;"",ROW($1:$500),1000),ROW(F133)))&amp;""</f>
        <v/>
      </c>
      <c r="I133" s="5" t="str">
        <f t="array" ref="I133">INDEX(G:G,SMALL(IF($F$1:$F$500&lt;&gt;"",ROW($1:$500),1000),ROW(G133)))&amp;""</f>
        <v/>
      </c>
      <c r="K133" s="7" t="s">
        <v>4388</v>
      </c>
      <c r="L133" s="7" t="s">
        <v>3415</v>
      </c>
      <c r="M133" s="7" t="s">
        <v>3701</v>
      </c>
      <c r="N133" s="8">
        <v>3</v>
      </c>
      <c r="P133" s="7" t="str">
        <f t="shared" si="15"/>
        <v/>
      </c>
      <c r="Q133" s="7" t="str">
        <f>IF(AND(VLOOKUP(M133,法术查询!$C$8:$E$15,3,FALSE)="启用",$B$1=N133),L133,"")</f>
        <v/>
      </c>
      <c r="R133" s="5" t="str">
        <f t="array" ref="R133">INDEX(P:P,SMALL(IF(P$1:P$500&lt;&gt;"",ROW($1:$500),1000),ROW(P133)))&amp;""</f>
        <v/>
      </c>
      <c r="S133" s="5" t="str">
        <f t="array" ref="S133">INDEX(Q:Q,SMALL(IF(Q$1:Q$500&lt;&gt;"",ROW($1:$500),1000),ROW(Q133)))&amp;""</f>
        <v/>
      </c>
      <c r="X133" s="5"/>
      <c r="AB133" s="5" t="str">
        <f t="array" ref="AB133">INDEX(Z:Z,SMALL(IF(Z$1:Z$500&lt;&gt;"",ROW($1:$500),1000),ROW(Z133)))&amp;""</f>
        <v/>
      </c>
      <c r="AC133" s="5" t="str">
        <f t="array" ref="AC133">INDEX(AA:AA,SMALL(IF(AA$1:AA$500&lt;&gt;"",ROW($1:$500),1000),ROW(AA133)))&amp;""</f>
        <v/>
      </c>
      <c r="AH133" s="5"/>
      <c r="AL133" s="5" t="str">
        <f t="array" ref="AL133">INDEX(AJ:AJ,SMALL(IF(AJ$1:AJ$500&lt;&gt;"",ROW($1:$500),1000),ROW(AJ133)))&amp;""</f>
        <v/>
      </c>
      <c r="AM133" s="5" t="str">
        <f t="array" ref="AM133">INDEX(AK:AK,SMALL(IF(AK$1:AK$500&lt;&gt;"",ROW($1:$500),1000),ROW(AK133)))&amp;""</f>
        <v/>
      </c>
      <c r="AV133" s="5" t="str">
        <f t="array" ref="AV133">INDEX(AT:AT,SMALL(IF(AT$1:AT$500&lt;&gt;"",ROW($1:$500),1000),ROW(AT133)))&amp;""</f>
        <v/>
      </c>
      <c r="AW133" s="5" t="str">
        <f t="array" ref="AW133">INDEX(AU:AU,SMALL(IF(AU$1:AU$500&lt;&gt;"",ROW($1:$500),1000),ROW(AU133)))&amp;""</f>
        <v/>
      </c>
      <c r="BF133" s="5" t="str">
        <f t="array" ref="BF133">INDEX(BD:BD,SMALL(IF(BD$1:BD$500&lt;&gt;"",ROW($1:$500),1000),ROW(BD133)))&amp;""</f>
        <v/>
      </c>
      <c r="BG133" s="5" t="str">
        <f t="array" ref="BG133">INDEX(BE:BE,SMALL(IF(BE$1:BE$500&lt;&gt;"",ROW($1:$500),1000),ROW(BE133)))&amp;""</f>
        <v/>
      </c>
      <c r="BI133" s="7" t="s">
        <v>4788</v>
      </c>
      <c r="BJ133" s="7" t="s">
        <v>3515</v>
      </c>
      <c r="BK133" s="7" t="s">
        <v>372</v>
      </c>
      <c r="BL133" s="8">
        <v>5</v>
      </c>
      <c r="BN133" s="7" t="str">
        <f t="shared" si="16"/>
        <v/>
      </c>
      <c r="BO133" s="7" t="str">
        <f>IF(AND(VLOOKUP(BK133,法术查询!$C$8:$E$15,3,FALSE)="启用",$B$1=BL133),BJ133,"")</f>
        <v/>
      </c>
      <c r="BP133" s="5" t="str">
        <f t="array" ref="BP133">INDEX(BN:BN,SMALL(IF(BN$1:BN$500&lt;&gt;"",ROW($1:$500),1000),ROW(BN133)))&amp;""</f>
        <v/>
      </c>
      <c r="BQ133" s="5" t="str">
        <f t="array" ref="BQ133">INDEX(BO:BO,SMALL(IF(BO$1:BO$500&lt;&gt;"",ROW($1:$500),1000),ROW(BO133)))&amp;""</f>
        <v/>
      </c>
      <c r="BS133" s="7" t="s">
        <v>5275</v>
      </c>
      <c r="BT133" s="7" t="s">
        <v>3516</v>
      </c>
      <c r="BU133" s="7" t="s">
        <v>3701</v>
      </c>
      <c r="BV133" s="8">
        <v>9</v>
      </c>
      <c r="BX133" s="7" t="str">
        <f t="shared" si="17"/>
        <v/>
      </c>
      <c r="BY133" s="7" t="str">
        <f>IF(AND(VLOOKUP(BU133,法术查询!$C$8:$E$15,3,FALSE)="启用",$B$1=BV133),BT133,"")</f>
        <v/>
      </c>
      <c r="BZ133" s="5" t="str">
        <f t="array" ref="BZ133">INDEX(BX:BX,SMALL(IF(BX$1:BX$500&lt;&gt;"",ROW($1:$500),1000),ROW(BX133)))&amp;""</f>
        <v/>
      </c>
      <c r="CA133" s="5" t="str">
        <f t="array" ref="CA133">INDEX(BY:BY,SMALL(IF(BY$1:BY$500&lt;&gt;"",ROW($1:$500),1000),ROW(BY133)))&amp;""</f>
        <v/>
      </c>
    </row>
    <row r="134" spans="1:79" x14ac:dyDescent="0.25">
      <c r="A134" s="7" t="s">
        <v>4407</v>
      </c>
      <c r="B134" s="7" t="s">
        <v>3331</v>
      </c>
      <c r="C134" s="7" t="s">
        <v>210</v>
      </c>
      <c r="D134" s="8">
        <v>3</v>
      </c>
      <c r="F134" s="7" t="str">
        <f t="shared" si="14"/>
        <v/>
      </c>
      <c r="G134" s="7" t="str">
        <f>IF(AND(VLOOKUP(C134,法术查询!$C$8:$E$15,3,FALSE)="启用",$B$1=D134),B134,"")</f>
        <v/>
      </c>
      <c r="H134" s="5" t="str">
        <f t="array" ref="H134">INDEX(F:F,SMALL(IF($F$1:$F$500&lt;&gt;"",ROW($1:$500),1000),ROW(F134)))&amp;""</f>
        <v/>
      </c>
      <c r="I134" s="5" t="str">
        <f t="array" ref="I134">INDEX(G:G,SMALL(IF($F$1:$F$500&lt;&gt;"",ROW($1:$500),1000),ROW(G134)))&amp;""</f>
        <v/>
      </c>
      <c r="K134" s="7" t="s">
        <v>4392</v>
      </c>
      <c r="L134" s="7" t="s">
        <v>3419</v>
      </c>
      <c r="M134" s="7" t="s">
        <v>372</v>
      </c>
      <c r="N134" s="8">
        <v>3</v>
      </c>
      <c r="P134" s="7" t="str">
        <f t="shared" si="15"/>
        <v/>
      </c>
      <c r="Q134" s="7" t="str">
        <f>IF(AND(VLOOKUP(M134,法术查询!$C$8:$E$15,3,FALSE)="启用",$B$1=N134),L134,"")</f>
        <v/>
      </c>
      <c r="R134" s="5" t="str">
        <f t="array" ref="R134">INDEX(P:P,SMALL(IF(P$1:P$500&lt;&gt;"",ROW($1:$500),1000),ROW(P134)))&amp;""</f>
        <v/>
      </c>
      <c r="S134" s="5" t="str">
        <f t="array" ref="S134">INDEX(Q:Q,SMALL(IF(Q$1:Q$500&lt;&gt;"",ROW($1:$500),1000),ROW(Q134)))&amp;""</f>
        <v/>
      </c>
      <c r="X134" s="5"/>
      <c r="AB134" s="5" t="str">
        <f t="array" ref="AB134">INDEX(Z:Z,SMALL(IF(Z$1:Z$500&lt;&gt;"",ROW($1:$500),1000),ROW(Z134)))&amp;""</f>
        <v/>
      </c>
      <c r="AC134" s="5" t="str">
        <f t="array" ref="AC134">INDEX(AA:AA,SMALL(IF(AA$1:AA$500&lt;&gt;"",ROW($1:$500),1000),ROW(AA134)))&amp;""</f>
        <v/>
      </c>
      <c r="AH134" s="5"/>
      <c r="AL134" s="5" t="str">
        <f t="array" ref="AL134">INDEX(AJ:AJ,SMALL(IF(AJ$1:AJ$500&lt;&gt;"",ROW($1:$500),1000),ROW(AJ134)))&amp;""</f>
        <v/>
      </c>
      <c r="AM134" s="5" t="str">
        <f t="array" ref="AM134">INDEX(AK:AK,SMALL(IF(AK$1:AK$500&lt;&gt;"",ROW($1:$500),1000),ROW(AK134)))&amp;""</f>
        <v/>
      </c>
      <c r="AV134" s="5" t="str">
        <f t="array" ref="AV134">INDEX(AT:AT,SMALL(IF(AT$1:AT$500&lt;&gt;"",ROW($1:$500),1000),ROW(AT134)))&amp;""</f>
        <v/>
      </c>
      <c r="AW134" s="5" t="str">
        <f t="array" ref="AW134">INDEX(AU:AU,SMALL(IF(AU$1:AU$500&lt;&gt;"",ROW($1:$500),1000),ROW(AU134)))&amp;""</f>
        <v/>
      </c>
      <c r="BF134" s="5" t="str">
        <f t="array" ref="BF134">INDEX(BD:BD,SMALL(IF(BD$1:BD$500&lt;&gt;"",ROW($1:$500),1000),ROW(BD134)))&amp;""</f>
        <v/>
      </c>
      <c r="BG134" s="5" t="str">
        <f t="array" ref="BG134">INDEX(BE:BE,SMALL(IF(BE$1:BE$500&lt;&gt;"",ROW($1:$500),1000),ROW(BE134)))&amp;""</f>
        <v/>
      </c>
      <c r="BI134" s="7" t="s">
        <v>4788</v>
      </c>
      <c r="BJ134" s="7" t="s">
        <v>3517</v>
      </c>
      <c r="BK134" s="7" t="s">
        <v>3701</v>
      </c>
      <c r="BL134" s="8">
        <v>5</v>
      </c>
      <c r="BN134" s="7" t="str">
        <f t="shared" si="16"/>
        <v/>
      </c>
      <c r="BO134" s="7" t="str">
        <f>IF(AND(VLOOKUP(BK134,法术查询!$C$8:$E$15,3,FALSE)="启用",$B$1=BL134),BJ134,"")</f>
        <v/>
      </c>
      <c r="BP134" s="5" t="str">
        <f t="array" ref="BP134">INDEX(BN:BN,SMALL(IF(BN$1:BN$500&lt;&gt;"",ROW($1:$500),1000),ROW(BN134)))&amp;""</f>
        <v/>
      </c>
      <c r="BQ134" s="5" t="str">
        <f t="array" ref="BQ134">INDEX(BO:BO,SMALL(IF(BO$1:BO$500&lt;&gt;"",ROW($1:$500),1000),ROW(BO134)))&amp;""</f>
        <v/>
      </c>
      <c r="BS134" s="7" t="s">
        <v>5297</v>
      </c>
      <c r="BT134" s="7" t="s">
        <v>3504</v>
      </c>
      <c r="BU134" s="7" t="s">
        <v>210</v>
      </c>
      <c r="BV134" s="8">
        <v>9</v>
      </c>
      <c r="BX134" s="7" t="str">
        <f t="shared" si="17"/>
        <v/>
      </c>
      <c r="BY134" s="7" t="str">
        <f>IF(AND(VLOOKUP(BU134,法术查询!$C$8:$E$15,3,FALSE)="启用",$B$1=BV134),BT134,"")</f>
        <v/>
      </c>
      <c r="BZ134" s="5" t="str">
        <f t="array" ref="BZ134">INDEX(BX:BX,SMALL(IF(BX$1:BX$500&lt;&gt;"",ROW($1:$500),1000),ROW(BX134)))&amp;""</f>
        <v/>
      </c>
      <c r="CA134" s="5" t="str">
        <f t="array" ref="CA134">INDEX(BY:BY,SMALL(IF(BY$1:BY$500&lt;&gt;"",ROW($1:$500),1000),ROW(BY134)))&amp;""</f>
        <v/>
      </c>
    </row>
    <row r="135" spans="1:79" x14ac:dyDescent="0.25">
      <c r="A135" s="7" t="s">
        <v>4411</v>
      </c>
      <c r="B135" s="7" t="s">
        <v>3334</v>
      </c>
      <c r="C135" s="7" t="s">
        <v>210</v>
      </c>
      <c r="D135" s="8">
        <v>3</v>
      </c>
      <c r="F135" s="7" t="str">
        <f t="shared" si="14"/>
        <v/>
      </c>
      <c r="G135" s="7" t="str">
        <f>IF(AND(VLOOKUP(C135,法术查询!$C$8:$E$15,3,FALSE)="启用",$B$1=D135),B135,"")</f>
        <v/>
      </c>
      <c r="H135" s="5" t="str">
        <f t="array" ref="H135">INDEX(F:F,SMALL(IF($F$1:$F$500&lt;&gt;"",ROW($1:$500),1000),ROW(F135)))&amp;""</f>
        <v/>
      </c>
      <c r="I135" s="5" t="str">
        <f t="array" ref="I135">INDEX(G:G,SMALL(IF($F$1:$F$500&lt;&gt;"",ROW($1:$500),1000),ROW(G135)))&amp;""</f>
        <v/>
      </c>
      <c r="K135" s="7" t="s">
        <v>4392</v>
      </c>
      <c r="L135" s="7" t="s">
        <v>3423</v>
      </c>
      <c r="M135" s="7" t="s">
        <v>3701</v>
      </c>
      <c r="N135" s="8">
        <v>3</v>
      </c>
      <c r="P135" s="7" t="str">
        <f t="shared" si="15"/>
        <v/>
      </c>
      <c r="Q135" s="7" t="str">
        <f>IF(AND(VLOOKUP(M135,法术查询!$C$8:$E$15,3,FALSE)="启用",$B$1=N135),L135,"")</f>
        <v/>
      </c>
      <c r="R135" s="5" t="str">
        <f t="array" ref="R135">INDEX(P:P,SMALL(IF(P$1:P$500&lt;&gt;"",ROW($1:$500),1000),ROW(P135)))&amp;""</f>
        <v/>
      </c>
      <c r="S135" s="5" t="str">
        <f t="array" ref="S135">INDEX(Q:Q,SMALL(IF(Q$1:Q$500&lt;&gt;"",ROW($1:$500),1000),ROW(Q135)))&amp;""</f>
        <v/>
      </c>
      <c r="X135" s="5"/>
      <c r="AB135" s="5" t="str">
        <f t="array" ref="AB135">INDEX(Z:Z,SMALL(IF(Z$1:Z$500&lt;&gt;"",ROW($1:$500),1000),ROW(Z135)))&amp;""</f>
        <v/>
      </c>
      <c r="AC135" s="5" t="str">
        <f t="array" ref="AC135">INDEX(AA:AA,SMALL(IF(AA$1:AA$500&lt;&gt;"",ROW($1:$500),1000),ROW(AA135)))&amp;""</f>
        <v/>
      </c>
      <c r="AH135" s="5"/>
      <c r="AL135" s="5" t="str">
        <f t="array" ref="AL135">INDEX(AJ:AJ,SMALL(IF(AJ$1:AJ$500&lt;&gt;"",ROW($1:$500),1000),ROW(AJ135)))&amp;""</f>
        <v/>
      </c>
      <c r="AM135" s="5" t="str">
        <f t="array" ref="AM135">INDEX(AK:AK,SMALL(IF(AK$1:AK$500&lt;&gt;"",ROW($1:$500),1000),ROW(AK135)))&amp;""</f>
        <v/>
      </c>
      <c r="AV135" s="5" t="str">
        <f t="array" ref="AV135">INDEX(AT:AT,SMALL(IF(AT$1:AT$500&lt;&gt;"",ROW($1:$500),1000),ROW(AT135)))&amp;""</f>
        <v/>
      </c>
      <c r="AW135" s="5" t="str">
        <f t="array" ref="AW135">INDEX(AU:AU,SMALL(IF(AU$1:AU$500&lt;&gt;"",ROW($1:$500),1000),ROW(AU135)))&amp;""</f>
        <v/>
      </c>
      <c r="BF135" s="5" t="str">
        <f t="array" ref="BF135">INDEX(BD:BD,SMALL(IF(BD$1:BD$500&lt;&gt;"",ROW($1:$500),1000),ROW(BD135)))&amp;""</f>
        <v/>
      </c>
      <c r="BG135" s="5" t="str">
        <f t="array" ref="BG135">INDEX(BE:BE,SMALL(IF(BE$1:BE$500&lt;&gt;"",ROW($1:$500),1000),ROW(BE135)))&amp;""</f>
        <v/>
      </c>
      <c r="BI135" s="7" t="s">
        <v>4792</v>
      </c>
      <c r="BJ135" s="7" t="s">
        <v>3518</v>
      </c>
      <c r="BK135" s="7" t="s">
        <v>372</v>
      </c>
      <c r="BL135" s="8">
        <v>5</v>
      </c>
      <c r="BN135" s="7" t="str">
        <f t="shared" si="16"/>
        <v/>
      </c>
      <c r="BO135" s="7" t="str">
        <f>IF(AND(VLOOKUP(BK135,法术查询!$C$8:$E$15,3,FALSE)="启用",$B$1=BL135),BJ135,"")</f>
        <v/>
      </c>
      <c r="BP135" s="5" t="str">
        <f t="array" ref="BP135">INDEX(BN:BN,SMALL(IF(BN$1:BN$500&lt;&gt;"",ROW($1:$500),1000),ROW(BN135)))&amp;""</f>
        <v/>
      </c>
      <c r="BQ135" s="5" t="str">
        <f t="array" ref="BQ135">INDEX(BO:BO,SMALL(IF(BO$1:BO$500&lt;&gt;"",ROW($1:$500),1000),ROW(BO135)))&amp;""</f>
        <v/>
      </c>
      <c r="BS135" s="7" t="s">
        <v>5301</v>
      </c>
      <c r="BT135" s="7" t="s">
        <v>3506</v>
      </c>
      <c r="BU135" s="7" t="s">
        <v>210</v>
      </c>
      <c r="BV135" s="8">
        <v>9</v>
      </c>
      <c r="BX135" s="7" t="str">
        <f t="shared" si="17"/>
        <v/>
      </c>
      <c r="BY135" s="7" t="str">
        <f>IF(AND(VLOOKUP(BU135,法术查询!$C$8:$E$15,3,FALSE)="启用",$B$1=BV135),BT135,"")</f>
        <v/>
      </c>
      <c r="BZ135" s="5" t="str">
        <f t="array" ref="BZ135">INDEX(BX:BX,SMALL(IF(BX$1:BX$500&lt;&gt;"",ROW($1:$500),1000),ROW(BX135)))&amp;""</f>
        <v/>
      </c>
      <c r="CA135" s="5" t="str">
        <f t="array" ref="CA135">INDEX(BY:BY,SMALL(IF(BY$1:BY$500&lt;&gt;"",ROW($1:$500),1000),ROW(BY135)))&amp;""</f>
        <v/>
      </c>
    </row>
    <row r="136" spans="1:79" x14ac:dyDescent="0.25">
      <c r="A136" s="7" t="s">
        <v>4415</v>
      </c>
      <c r="B136" s="7" t="s">
        <v>3336</v>
      </c>
      <c r="C136" s="7" t="s">
        <v>210</v>
      </c>
      <c r="D136" s="8">
        <v>3</v>
      </c>
      <c r="F136" s="7" t="str">
        <f t="shared" si="14"/>
        <v/>
      </c>
      <c r="G136" s="7" t="str">
        <f>IF(AND(VLOOKUP(C136,法术查询!$C$8:$E$15,3,FALSE)="启用",$B$1=D136),B136,"")</f>
        <v/>
      </c>
      <c r="H136" s="5" t="str">
        <f t="array" ref="H136">INDEX(F:F,SMALL(IF($F$1:$F$500&lt;&gt;"",ROW($1:$500),1000),ROW(F136)))&amp;""</f>
        <v/>
      </c>
      <c r="I136" s="5" t="str">
        <f t="array" ref="I136">INDEX(G:G,SMALL(IF($F$1:$F$500&lt;&gt;"",ROW($1:$500),1000),ROW(G136)))&amp;""</f>
        <v/>
      </c>
      <c r="K136" s="7" t="s">
        <v>4561</v>
      </c>
      <c r="L136" s="7" t="s">
        <v>3286</v>
      </c>
      <c r="M136" s="7" t="s">
        <v>210</v>
      </c>
      <c r="N136" s="8">
        <v>3</v>
      </c>
      <c r="P136" s="7" t="str">
        <f t="shared" si="15"/>
        <v/>
      </c>
      <c r="Q136" s="7" t="str">
        <f>IF(AND(VLOOKUP(M136,法术查询!$C$8:$E$15,3,FALSE)="启用",$B$1=N136),L136,"")</f>
        <v/>
      </c>
      <c r="R136" s="5" t="str">
        <f t="array" ref="R136">INDEX(P:P,SMALL(IF(P$1:P$500&lt;&gt;"",ROW($1:$500),1000),ROW(P136)))&amp;""</f>
        <v/>
      </c>
      <c r="S136" s="5" t="str">
        <f t="array" ref="S136">INDEX(Q:Q,SMALL(IF(Q$1:Q$500&lt;&gt;"",ROW($1:$500),1000),ROW(Q136)))&amp;""</f>
        <v/>
      </c>
      <c r="X136" s="5"/>
      <c r="AB136" s="5" t="str">
        <f t="array" ref="AB136">INDEX(Z:Z,SMALL(IF(Z$1:Z$500&lt;&gt;"",ROW($1:$500),1000),ROW(Z136)))&amp;""</f>
        <v/>
      </c>
      <c r="AC136" s="5" t="str">
        <f t="array" ref="AC136">INDEX(AA:AA,SMALL(IF(AA$1:AA$500&lt;&gt;"",ROW($1:$500),1000),ROW(AA136)))&amp;""</f>
        <v/>
      </c>
      <c r="AH136" s="5"/>
      <c r="AL136" s="5" t="str">
        <f t="array" ref="AL136">INDEX(AJ:AJ,SMALL(IF(AJ$1:AJ$500&lt;&gt;"",ROW($1:$500),1000),ROW(AJ136)))&amp;""</f>
        <v/>
      </c>
      <c r="AM136" s="5" t="str">
        <f t="array" ref="AM136">INDEX(AK:AK,SMALL(IF(AK$1:AK$500&lt;&gt;"",ROW($1:$500),1000),ROW(AK136)))&amp;""</f>
        <v/>
      </c>
      <c r="AV136" s="5" t="str">
        <f t="array" ref="AV136">INDEX(AT:AT,SMALL(IF(AT$1:AT$500&lt;&gt;"",ROW($1:$500),1000),ROW(AT136)))&amp;""</f>
        <v/>
      </c>
      <c r="AW136" s="5" t="str">
        <f t="array" ref="AW136">INDEX(AU:AU,SMALL(IF(AU$1:AU$500&lt;&gt;"",ROW($1:$500),1000),ROW(AU136)))&amp;""</f>
        <v/>
      </c>
      <c r="BF136" s="5" t="str">
        <f t="array" ref="BF136">INDEX(BD:BD,SMALL(IF(BD$1:BD$500&lt;&gt;"",ROW($1:$500),1000),ROW(BD136)))&amp;""</f>
        <v/>
      </c>
      <c r="BG136" s="5" t="str">
        <f t="array" ref="BG136">INDEX(BE:BE,SMALL(IF(BE$1:BE$500&lt;&gt;"",ROW($1:$500),1000),ROW(BE136)))&amp;""</f>
        <v/>
      </c>
      <c r="BI136" s="7" t="s">
        <v>4792</v>
      </c>
      <c r="BJ136" s="7" t="s">
        <v>3519</v>
      </c>
      <c r="BK136" s="7" t="s">
        <v>3701</v>
      </c>
      <c r="BL136" s="8">
        <v>5</v>
      </c>
      <c r="BN136" s="7" t="str">
        <f t="shared" si="16"/>
        <v/>
      </c>
      <c r="BO136" s="7" t="str">
        <f>IF(AND(VLOOKUP(BK136,法术查询!$C$8:$E$15,3,FALSE)="启用",$B$1=BL136),BJ136,"")</f>
        <v/>
      </c>
      <c r="BP136" s="5" t="str">
        <f t="array" ref="BP136">INDEX(BN:BN,SMALL(IF(BN$1:BN$500&lt;&gt;"",ROW($1:$500),1000),ROW(BN136)))&amp;""</f>
        <v/>
      </c>
      <c r="BQ136" s="5" t="str">
        <f t="array" ref="BQ136">INDEX(BO:BO,SMALL(IF(BO$1:BO$500&lt;&gt;"",ROW($1:$500),1000),ROW(BO136)))&amp;""</f>
        <v/>
      </c>
      <c r="BS136" s="7" t="s">
        <v>5303</v>
      </c>
      <c r="BT136" s="7" t="s">
        <v>3507</v>
      </c>
      <c r="BU136" s="7" t="s">
        <v>210</v>
      </c>
      <c r="BV136" s="8">
        <v>9</v>
      </c>
      <c r="BX136" s="7" t="str">
        <f t="shared" si="17"/>
        <v/>
      </c>
      <c r="BY136" s="7" t="str">
        <f>IF(AND(VLOOKUP(BU136,法术查询!$C$8:$E$15,3,FALSE)="启用",$B$1=BV136),BT136,"")</f>
        <v/>
      </c>
      <c r="BZ136" s="5" t="str">
        <f t="array" ref="BZ136">INDEX(BX:BX,SMALL(IF(BX$1:BX$500&lt;&gt;"",ROW($1:$500),1000),ROW(BX136)))&amp;""</f>
        <v/>
      </c>
      <c r="CA136" s="5" t="str">
        <f t="array" ref="CA136">INDEX(BY:BY,SMALL(IF(BY$1:BY$500&lt;&gt;"",ROW($1:$500),1000),ROW(BY136)))&amp;""</f>
        <v/>
      </c>
    </row>
    <row r="137" spans="1:79" x14ac:dyDescent="0.25">
      <c r="A137" s="7" t="s">
        <v>4419</v>
      </c>
      <c r="B137" s="7" t="s">
        <v>3476</v>
      </c>
      <c r="C137" s="7" t="s">
        <v>210</v>
      </c>
      <c r="D137" s="8">
        <v>3</v>
      </c>
      <c r="F137" s="7" t="str">
        <f t="shared" si="14"/>
        <v/>
      </c>
      <c r="G137" s="7" t="str">
        <f>IF(AND(VLOOKUP(C137,法术查询!$C$8:$E$15,3,FALSE)="启用",$B$1=D137),B137,"")</f>
        <v/>
      </c>
      <c r="H137" s="5" t="str">
        <f t="array" ref="H137">INDEX(F:F,SMALL(IF($F$1:$F$500&lt;&gt;"",ROW($1:$500),1000),ROW(F137)))&amp;""</f>
        <v/>
      </c>
      <c r="I137" s="5" t="str">
        <f t="array" ref="I137">INDEX(G:G,SMALL(IF($F$1:$F$500&lt;&gt;"",ROW($1:$500),1000),ROW(G137)))&amp;""</f>
        <v/>
      </c>
      <c r="K137" s="7" t="s">
        <v>4571</v>
      </c>
      <c r="L137" s="7" t="s">
        <v>3434</v>
      </c>
      <c r="M137" s="7" t="s">
        <v>210</v>
      </c>
      <c r="N137" s="8">
        <v>3</v>
      </c>
      <c r="P137" s="7" t="str">
        <f t="shared" si="15"/>
        <v/>
      </c>
      <c r="Q137" s="7" t="str">
        <f>IF(AND(VLOOKUP(M137,法术查询!$C$8:$E$15,3,FALSE)="启用",$B$1=N137),L137,"")</f>
        <v/>
      </c>
      <c r="R137" s="5" t="str">
        <f t="array" ref="R137">INDEX(P:P,SMALL(IF(P$1:P$500&lt;&gt;"",ROW($1:$500),1000),ROW(P137)))&amp;""</f>
        <v/>
      </c>
      <c r="S137" s="5" t="str">
        <f t="array" ref="S137">INDEX(Q:Q,SMALL(IF(Q$1:Q$500&lt;&gt;"",ROW($1:$500),1000),ROW(Q137)))&amp;""</f>
        <v/>
      </c>
      <c r="X137" s="5"/>
      <c r="AB137" s="5" t="str">
        <f t="array" ref="AB137">INDEX(Z:Z,SMALL(IF(Z$1:Z$500&lt;&gt;"",ROW($1:$500),1000),ROW(Z137)))&amp;""</f>
        <v/>
      </c>
      <c r="AC137" s="5" t="str">
        <f t="array" ref="AC137">INDEX(AA:AA,SMALL(IF(AA$1:AA$500&lt;&gt;"",ROW($1:$500),1000),ROW(AA137)))&amp;""</f>
        <v/>
      </c>
      <c r="AH137" s="5"/>
      <c r="AL137" s="5" t="str">
        <f t="array" ref="AL137">INDEX(AJ:AJ,SMALL(IF(AJ$1:AJ$500&lt;&gt;"",ROW($1:$500),1000),ROW(AJ137)))&amp;""</f>
        <v/>
      </c>
      <c r="AM137" s="5" t="str">
        <f t="array" ref="AM137">INDEX(AK:AK,SMALL(IF(AK$1:AK$500&lt;&gt;"",ROW($1:$500),1000),ROW(AK137)))&amp;""</f>
        <v/>
      </c>
      <c r="AV137" s="5" t="str">
        <f t="array" ref="AV137">INDEX(AT:AT,SMALL(IF(AT$1:AT$500&lt;&gt;"",ROW($1:$500),1000),ROW(AT137)))&amp;""</f>
        <v/>
      </c>
      <c r="AW137" s="5" t="str">
        <f t="array" ref="AW137">INDEX(AU:AU,SMALL(IF(AU$1:AU$500&lt;&gt;"",ROW($1:$500),1000),ROW(AU137)))&amp;""</f>
        <v/>
      </c>
      <c r="BF137" s="5" t="str">
        <f t="array" ref="BF137">INDEX(BD:BD,SMALL(IF(BD$1:BD$500&lt;&gt;"",ROW($1:$500),1000),ROW(BD137)))&amp;""</f>
        <v/>
      </c>
      <c r="BG137" s="5" t="str">
        <f t="array" ref="BG137">INDEX(BE:BE,SMALL(IF(BE$1:BE$500&lt;&gt;"",ROW($1:$500),1000),ROW(BE137)))&amp;""</f>
        <v/>
      </c>
      <c r="BI137" s="7" t="s">
        <v>4915</v>
      </c>
      <c r="BJ137" s="7" t="s">
        <v>3337</v>
      </c>
      <c r="BK137" s="7" t="s">
        <v>210</v>
      </c>
      <c r="BL137" s="8">
        <v>5</v>
      </c>
      <c r="BN137" s="7" t="str">
        <f t="shared" si="16"/>
        <v/>
      </c>
      <c r="BO137" s="7" t="str">
        <f>IF(AND(VLOOKUP(BK137,法术查询!$C$8:$E$15,3,FALSE)="启用",$B$1=BL137),BJ137,"")</f>
        <v/>
      </c>
      <c r="BP137" s="5" t="str">
        <f t="array" ref="BP137">INDEX(BN:BN,SMALL(IF(BN$1:BN$500&lt;&gt;"",ROW($1:$500),1000),ROW(BN137)))&amp;""</f>
        <v/>
      </c>
      <c r="BQ137" s="5" t="str">
        <f t="array" ref="BQ137">INDEX(BO:BO,SMALL(IF(BO$1:BO$500&lt;&gt;"",ROW($1:$500),1000),ROW(BO137)))&amp;""</f>
        <v/>
      </c>
      <c r="BS137" s="7" t="s">
        <v>5308</v>
      </c>
      <c r="BT137" s="7" t="s">
        <v>3520</v>
      </c>
      <c r="BU137" s="7" t="s">
        <v>210</v>
      </c>
      <c r="BV137" s="8">
        <v>9</v>
      </c>
      <c r="BX137" s="7" t="str">
        <f t="shared" si="17"/>
        <v/>
      </c>
      <c r="BY137" s="7" t="str">
        <f>IF(AND(VLOOKUP(BU137,法术查询!$C$8:$E$15,3,FALSE)="启用",$B$1=BV137),BT137,"")</f>
        <v/>
      </c>
      <c r="BZ137" s="5" t="str">
        <f t="array" ref="BZ137">INDEX(BX:BX,SMALL(IF(BX$1:BX$500&lt;&gt;"",ROW($1:$500),1000),ROW(BX137)))&amp;""</f>
        <v/>
      </c>
      <c r="CA137" s="5" t="str">
        <f t="array" ref="CA137">INDEX(BY:BY,SMALL(IF(BY$1:BY$500&lt;&gt;"",ROW($1:$500),1000),ROW(BY137)))&amp;""</f>
        <v/>
      </c>
    </row>
    <row r="138" spans="1:79" x14ac:dyDescent="0.25">
      <c r="A138" s="7" t="s">
        <v>4421</v>
      </c>
      <c r="B138" s="7" t="s">
        <v>3478</v>
      </c>
      <c r="C138" s="7" t="s">
        <v>210</v>
      </c>
      <c r="D138" s="8">
        <v>3</v>
      </c>
      <c r="F138" s="7" t="str">
        <f t="shared" si="14"/>
        <v/>
      </c>
      <c r="G138" s="7" t="str">
        <f>IF(AND(VLOOKUP(C138,法术查询!$C$8:$E$15,3,FALSE)="启用",$B$1=D138),B138,"")</f>
        <v/>
      </c>
      <c r="H138" s="5" t="str">
        <f t="array" ref="H138">INDEX(F:F,SMALL(IF($F$1:$F$500&lt;&gt;"",ROW($1:$500),1000),ROW(F138)))&amp;""</f>
        <v/>
      </c>
      <c r="I138" s="5" t="str">
        <f t="array" ref="I138">INDEX(G:G,SMALL(IF($F$1:$F$500&lt;&gt;"",ROW($1:$500),1000),ROW(G138)))&amp;""</f>
        <v/>
      </c>
      <c r="K138" s="7" t="s">
        <v>4382</v>
      </c>
      <c r="L138" s="7" t="s">
        <v>3302</v>
      </c>
      <c r="M138" s="7" t="s">
        <v>372</v>
      </c>
      <c r="N138" s="8">
        <v>3</v>
      </c>
      <c r="P138" s="7" t="str">
        <f t="shared" si="15"/>
        <v/>
      </c>
      <c r="Q138" s="7" t="str">
        <f>IF(AND(VLOOKUP(M138,法术查询!$C$8:$E$15,3,FALSE)="启用",$B$1=N138),L138,"")</f>
        <v/>
      </c>
      <c r="R138" s="5" t="str">
        <f t="array" ref="R138">INDEX(P:P,SMALL(IF(P$1:P$500&lt;&gt;"",ROW($1:$500),1000),ROW(P138)))&amp;""</f>
        <v/>
      </c>
      <c r="S138" s="5" t="str">
        <f t="array" ref="S138">INDEX(Q:Q,SMALL(IF(Q$1:Q$500&lt;&gt;"",ROW($1:$500),1000),ROW(Q138)))&amp;""</f>
        <v/>
      </c>
      <c r="X138" s="5"/>
      <c r="AB138" s="5" t="str">
        <f t="array" ref="AB138">INDEX(Z:Z,SMALL(IF(Z$1:Z$500&lt;&gt;"",ROW($1:$500),1000),ROW(Z138)))&amp;""</f>
        <v/>
      </c>
      <c r="AC138" s="5" t="str">
        <f t="array" ref="AC138">INDEX(AA:AA,SMALL(IF(AA$1:AA$500&lt;&gt;"",ROW($1:$500),1000),ROW(AA138)))&amp;""</f>
        <v/>
      </c>
      <c r="AH138" s="5"/>
      <c r="AL138" s="5" t="str">
        <f t="array" ref="AL138">INDEX(AJ:AJ,SMALL(IF(AJ$1:AJ$500&lt;&gt;"",ROW($1:$500),1000),ROW(AJ138)))&amp;""</f>
        <v/>
      </c>
      <c r="AM138" s="5" t="str">
        <f t="array" ref="AM138">INDEX(AK:AK,SMALL(IF(AK$1:AK$500&lt;&gt;"",ROW($1:$500),1000),ROW(AK138)))&amp;""</f>
        <v/>
      </c>
      <c r="AV138" s="5" t="str">
        <f t="array" ref="AV138">INDEX(AT:AT,SMALL(IF(AT$1:AT$500&lt;&gt;"",ROW($1:$500),1000),ROW(AT138)))&amp;""</f>
        <v/>
      </c>
      <c r="AW138" s="5" t="str">
        <f t="array" ref="AW138">INDEX(AU:AU,SMALL(IF(AU$1:AU$500&lt;&gt;"",ROW($1:$500),1000),ROW(AU138)))&amp;""</f>
        <v/>
      </c>
      <c r="BF138" s="5" t="str">
        <f t="array" ref="BF138">INDEX(BD:BD,SMALL(IF(BD$1:BD$500&lt;&gt;"",ROW($1:$500),1000),ROW(BD138)))&amp;""</f>
        <v/>
      </c>
      <c r="BG138" s="5" t="str">
        <f t="array" ref="BG138">INDEX(BE:BE,SMALL(IF(BE$1:BE$500&lt;&gt;"",ROW($1:$500),1000),ROW(BE138)))&amp;""</f>
        <v/>
      </c>
      <c r="BI138" s="7" t="s">
        <v>4917</v>
      </c>
      <c r="BJ138" s="7" t="s">
        <v>3339</v>
      </c>
      <c r="BK138" s="7" t="s">
        <v>210</v>
      </c>
      <c r="BL138" s="8">
        <v>5</v>
      </c>
      <c r="BN138" s="7" t="str">
        <f t="shared" si="16"/>
        <v/>
      </c>
      <c r="BO138" s="7" t="str">
        <f>IF(AND(VLOOKUP(BK138,法术查询!$C$8:$E$15,3,FALSE)="启用",$B$1=BL138),BJ138,"")</f>
        <v/>
      </c>
      <c r="BP138" s="5" t="str">
        <f t="array" ref="BP138">INDEX(BN:BN,SMALL(IF(BN$1:BN$500&lt;&gt;"",ROW($1:$500),1000),ROW(BN138)))&amp;""</f>
        <v/>
      </c>
      <c r="BQ138" s="5" t="str">
        <f t="array" ref="BQ138">INDEX(BO:BO,SMALL(IF(BO$1:BO$500&lt;&gt;"",ROW($1:$500),1000),ROW(BO138)))&amp;""</f>
        <v/>
      </c>
      <c r="BV138" s="5"/>
      <c r="BZ138" s="5" t="str">
        <f t="array" ref="BZ138">INDEX(BX:BX,SMALL(IF(BX$1:BX$500&lt;&gt;"",ROW($1:$500),1000),ROW(BX138)))&amp;""</f>
        <v/>
      </c>
      <c r="CA138" s="5" t="str">
        <f t="array" ref="CA138">INDEX(BY:BY,SMALL(IF(BY$1:BY$500&lt;&gt;"",ROW($1:$500),1000),ROW(BY138)))&amp;""</f>
        <v/>
      </c>
    </row>
    <row r="139" spans="1:79" x14ac:dyDescent="0.25">
      <c r="A139" s="7" t="s">
        <v>4425</v>
      </c>
      <c r="B139" s="7" t="s">
        <v>3480</v>
      </c>
      <c r="C139" s="7" t="s">
        <v>210</v>
      </c>
      <c r="D139" s="8">
        <v>3</v>
      </c>
      <c r="F139" s="7" t="str">
        <f t="shared" si="14"/>
        <v/>
      </c>
      <c r="G139" s="7" t="str">
        <f>IF(AND(VLOOKUP(C139,法术查询!$C$8:$E$15,3,FALSE)="启用",$B$1=D139),B139,"")</f>
        <v/>
      </c>
      <c r="H139" s="5" t="str">
        <f t="array" ref="H139">INDEX(F:F,SMALL(IF($F$1:$F$500&lt;&gt;"",ROW($1:$500),1000),ROW(F139)))&amp;""</f>
        <v/>
      </c>
      <c r="I139" s="5" t="str">
        <f t="array" ref="I139">INDEX(G:G,SMALL(IF($F$1:$F$500&lt;&gt;"",ROW($1:$500),1000),ROW(G139)))&amp;""</f>
        <v/>
      </c>
      <c r="K139" s="7" t="s">
        <v>4590</v>
      </c>
      <c r="L139" s="7" t="s">
        <v>3357</v>
      </c>
      <c r="M139" s="7" t="s">
        <v>3701</v>
      </c>
      <c r="N139" s="8">
        <v>4</v>
      </c>
      <c r="P139" s="7" t="str">
        <f t="shared" si="15"/>
        <v/>
      </c>
      <c r="Q139" s="7" t="str">
        <f>IF(AND(VLOOKUP(M139,法术查询!$C$8:$E$15,3,FALSE)="启用",$B$1=N139),L139,"")</f>
        <v/>
      </c>
      <c r="R139" s="5" t="str">
        <f t="array" ref="R139">INDEX(P:P,SMALL(IF(P$1:P$500&lt;&gt;"",ROW($1:$500),1000),ROW(P139)))&amp;""</f>
        <v/>
      </c>
      <c r="S139" s="5" t="str">
        <f t="array" ref="S139">INDEX(Q:Q,SMALL(IF(Q$1:Q$500&lt;&gt;"",ROW($1:$500),1000),ROW(Q139)))&amp;""</f>
        <v/>
      </c>
      <c r="X139" s="5"/>
      <c r="AB139" s="5" t="str">
        <f t="array" ref="AB139">INDEX(Z:Z,SMALL(IF(Z$1:Z$500&lt;&gt;"",ROW($1:$500),1000),ROW(Z139)))&amp;""</f>
        <v/>
      </c>
      <c r="AC139" s="5" t="str">
        <f t="array" ref="AC139">INDEX(AA:AA,SMALL(IF(AA$1:AA$500&lt;&gt;"",ROW($1:$500),1000),ROW(AA139)))&amp;""</f>
        <v/>
      </c>
      <c r="AH139" s="5"/>
      <c r="AL139" s="5" t="str">
        <f t="array" ref="AL139">INDEX(AJ:AJ,SMALL(IF(AJ$1:AJ$500&lt;&gt;"",ROW($1:$500),1000),ROW(AJ139)))&amp;""</f>
        <v/>
      </c>
      <c r="AM139" s="5" t="str">
        <f t="array" ref="AM139">INDEX(AK:AK,SMALL(IF(AK$1:AK$500&lt;&gt;"",ROW($1:$500),1000),ROW(AK139)))&amp;""</f>
        <v/>
      </c>
      <c r="AV139" s="5" t="str">
        <f t="array" ref="AV139">INDEX(AT:AT,SMALL(IF(AT$1:AT$500&lt;&gt;"",ROW($1:$500),1000),ROW(AT139)))&amp;""</f>
        <v/>
      </c>
      <c r="AW139" s="5" t="str">
        <f t="array" ref="AW139">INDEX(AU:AU,SMALL(IF(AU$1:AU$500&lt;&gt;"",ROW($1:$500),1000),ROW(AU139)))&amp;""</f>
        <v/>
      </c>
      <c r="BF139" s="5" t="str">
        <f t="array" ref="BF139">INDEX(BD:BD,SMALL(IF(BD$1:BD$500&lt;&gt;"",ROW($1:$500),1000),ROW(BD139)))&amp;""</f>
        <v/>
      </c>
      <c r="BG139" s="5" t="str">
        <f t="array" ref="BG139">INDEX(BE:BE,SMALL(IF(BE$1:BE$500&lt;&gt;"",ROW($1:$500),1000),ROW(BE139)))&amp;""</f>
        <v/>
      </c>
      <c r="BI139" s="7" t="s">
        <v>4919</v>
      </c>
      <c r="BJ139" s="7" t="s">
        <v>3521</v>
      </c>
      <c r="BK139" s="7" t="s">
        <v>210</v>
      </c>
      <c r="BL139" s="8">
        <v>5</v>
      </c>
      <c r="BN139" s="7" t="str">
        <f t="shared" si="16"/>
        <v/>
      </c>
      <c r="BO139" s="7" t="str">
        <f>IF(AND(VLOOKUP(BK139,法术查询!$C$8:$E$15,3,FALSE)="启用",$B$1=BL139),BJ139,"")</f>
        <v/>
      </c>
      <c r="BP139" s="5" t="str">
        <f t="array" ref="BP139">INDEX(BN:BN,SMALL(IF(BN$1:BN$500&lt;&gt;"",ROW($1:$500),1000),ROW(BN139)))&amp;""</f>
        <v/>
      </c>
      <c r="BQ139" s="5" t="str">
        <f t="array" ref="BQ139">INDEX(BO:BO,SMALL(IF(BO$1:BO$500&lt;&gt;"",ROW($1:$500),1000),ROW(BO139)))&amp;""</f>
        <v/>
      </c>
      <c r="BV139" s="5"/>
      <c r="BZ139" s="5" t="str">
        <f t="array" ref="BZ139">INDEX(BX:BX,SMALL(IF(BX$1:BX$500&lt;&gt;"",ROW($1:$500),1000),ROW(BX139)))&amp;""</f>
        <v/>
      </c>
      <c r="CA139" s="5" t="str">
        <f t="array" ref="CA139">INDEX(BY:BY,SMALL(IF(BY$1:BY$500&lt;&gt;"",ROW($1:$500),1000),ROW(BY139)))&amp;""</f>
        <v/>
      </c>
    </row>
    <row r="140" spans="1:79" x14ac:dyDescent="0.25">
      <c r="A140" s="7" t="s">
        <v>4429</v>
      </c>
      <c r="B140" s="7" t="s">
        <v>3482</v>
      </c>
      <c r="C140" s="7" t="s">
        <v>210</v>
      </c>
      <c r="D140" s="8">
        <v>3</v>
      </c>
      <c r="F140" s="7" t="str">
        <f t="shared" si="14"/>
        <v/>
      </c>
      <c r="G140" s="7" t="str">
        <f>IF(AND(VLOOKUP(C140,法术查询!$C$8:$E$15,3,FALSE)="启用",$B$1=D140),B140,"")</f>
        <v/>
      </c>
      <c r="H140" s="5" t="str">
        <f t="array" ref="H140">INDEX(F:F,SMALL(IF($F$1:$F$500&lt;&gt;"",ROW($1:$500),1000),ROW(F140)))&amp;""</f>
        <v/>
      </c>
      <c r="I140" s="5" t="str">
        <f t="array" ref="I140">INDEX(G:G,SMALL(IF($F$1:$F$500&lt;&gt;"",ROW($1:$500),1000),ROW(G140)))&amp;""</f>
        <v/>
      </c>
      <c r="K140" s="7" t="s">
        <v>4593</v>
      </c>
      <c r="L140" s="7" t="s">
        <v>3522</v>
      </c>
      <c r="M140" s="7" t="s">
        <v>372</v>
      </c>
      <c r="N140" s="8">
        <v>4</v>
      </c>
      <c r="P140" s="7" t="str">
        <f t="shared" si="15"/>
        <v/>
      </c>
      <c r="Q140" s="7" t="str">
        <f>IF(AND(VLOOKUP(M140,法术查询!$C$8:$E$15,3,FALSE)="启用",$B$1=N140),L140,"")</f>
        <v/>
      </c>
      <c r="R140" s="5" t="str">
        <f t="array" ref="R140">INDEX(P:P,SMALL(IF(P$1:P$500&lt;&gt;"",ROW($1:$500),1000),ROW(P140)))&amp;""</f>
        <v/>
      </c>
      <c r="S140" s="5" t="str">
        <f t="array" ref="S140">INDEX(Q:Q,SMALL(IF(Q$1:Q$500&lt;&gt;"",ROW($1:$500),1000),ROW(Q140)))&amp;""</f>
        <v/>
      </c>
      <c r="X140" s="5"/>
      <c r="AB140" s="5" t="str">
        <f t="array" ref="AB140">INDEX(Z:Z,SMALL(IF(Z$1:Z$500&lt;&gt;"",ROW($1:$500),1000),ROW(Z140)))&amp;""</f>
        <v/>
      </c>
      <c r="AC140" s="5" t="str">
        <f t="array" ref="AC140">INDEX(AA:AA,SMALL(IF(AA$1:AA$500&lt;&gt;"",ROW($1:$500),1000),ROW(AA140)))&amp;""</f>
        <v/>
      </c>
      <c r="AH140" s="5"/>
      <c r="AL140" s="5" t="str">
        <f t="array" ref="AL140">INDEX(AJ:AJ,SMALL(IF(AJ$1:AJ$500&lt;&gt;"",ROW($1:$500),1000),ROW(AJ140)))&amp;""</f>
        <v/>
      </c>
      <c r="AM140" s="5" t="str">
        <f t="array" ref="AM140">INDEX(AK:AK,SMALL(IF(AK$1:AK$500&lt;&gt;"",ROW($1:$500),1000),ROW(AK140)))&amp;""</f>
        <v/>
      </c>
      <c r="AV140" s="5" t="str">
        <f t="array" ref="AV140">INDEX(AT:AT,SMALL(IF(AT$1:AT$500&lt;&gt;"",ROW($1:$500),1000),ROW(AT140)))&amp;""</f>
        <v/>
      </c>
      <c r="AW140" s="5" t="str">
        <f t="array" ref="AW140">INDEX(AU:AU,SMALL(IF(AU$1:AU$500&lt;&gt;"",ROW($1:$500),1000),ROW(AU140)))&amp;""</f>
        <v/>
      </c>
      <c r="BF140" s="5" t="str">
        <f t="array" ref="BF140">INDEX(BD:BD,SMALL(IF(BD$1:BD$500&lt;&gt;"",ROW($1:$500),1000),ROW(BD140)))&amp;""</f>
        <v/>
      </c>
      <c r="BG140" s="5" t="str">
        <f t="array" ref="BG140">INDEX(BE:BE,SMALL(IF(BE$1:BE$500&lt;&gt;"",ROW($1:$500),1000),ROW(BE140)))&amp;""</f>
        <v/>
      </c>
      <c r="BI140" s="7" t="s">
        <v>4923</v>
      </c>
      <c r="BJ140" s="7" t="s">
        <v>3523</v>
      </c>
      <c r="BK140" s="7" t="s">
        <v>210</v>
      </c>
      <c r="BL140" s="8">
        <v>5</v>
      </c>
      <c r="BN140" s="7" t="str">
        <f t="shared" si="16"/>
        <v/>
      </c>
      <c r="BO140" s="7" t="str">
        <f>IF(AND(VLOOKUP(BK140,法术查询!$C$8:$E$15,3,FALSE)="启用",$B$1=BL140),BJ140,"")</f>
        <v/>
      </c>
      <c r="BP140" s="5" t="str">
        <f t="array" ref="BP140">INDEX(BN:BN,SMALL(IF(BN$1:BN$500&lt;&gt;"",ROW($1:$500),1000),ROW(BN140)))&amp;""</f>
        <v/>
      </c>
      <c r="BQ140" s="5" t="str">
        <f t="array" ref="BQ140">INDEX(BO:BO,SMALL(IF(BO$1:BO$500&lt;&gt;"",ROW($1:$500),1000),ROW(BO140)))&amp;""</f>
        <v/>
      </c>
      <c r="BV140" s="5"/>
      <c r="BZ140" s="5" t="str">
        <f t="array" ref="BZ140">INDEX(BX:BX,SMALL(IF(BX$1:BX$500&lt;&gt;"",ROW($1:$500),1000),ROW(BX140)))&amp;""</f>
        <v/>
      </c>
      <c r="CA140" s="5" t="str">
        <f t="array" ref="CA140">INDEX(BY:BY,SMALL(IF(BY$1:BY$500&lt;&gt;"",ROW($1:$500),1000),ROW(BY140)))&amp;""</f>
        <v/>
      </c>
    </row>
    <row r="141" spans="1:79" x14ac:dyDescent="0.25">
      <c r="A141" s="7" t="s">
        <v>4434</v>
      </c>
      <c r="B141" s="7" t="s">
        <v>3485</v>
      </c>
      <c r="C141" s="7" t="s">
        <v>210</v>
      </c>
      <c r="D141" s="8">
        <v>3</v>
      </c>
      <c r="F141" s="7" t="str">
        <f t="shared" si="14"/>
        <v/>
      </c>
      <c r="G141" s="7" t="str">
        <f>IF(AND(VLOOKUP(C141,法术查询!$C$8:$E$15,3,FALSE)="启用",$B$1=D141),B141,"")</f>
        <v/>
      </c>
      <c r="H141" s="5" t="str">
        <f t="array" ref="H141">INDEX(F:F,SMALL(IF($F$1:$F$500&lt;&gt;"",ROW($1:$500),1000),ROW(F141)))&amp;""</f>
        <v/>
      </c>
      <c r="I141" s="5" t="str">
        <f t="array" ref="I141">INDEX(G:G,SMALL(IF($F$1:$F$500&lt;&gt;"",ROW($1:$500),1000),ROW(G141)))&amp;""</f>
        <v/>
      </c>
      <c r="K141" s="7" t="s">
        <v>4593</v>
      </c>
      <c r="L141" s="7" t="s">
        <v>3524</v>
      </c>
      <c r="M141" s="7" t="s">
        <v>3701</v>
      </c>
      <c r="N141" s="8">
        <v>4</v>
      </c>
      <c r="P141" s="7" t="str">
        <f t="shared" si="15"/>
        <v/>
      </c>
      <c r="Q141" s="7" t="str">
        <f>IF(AND(VLOOKUP(M141,法术查询!$C$8:$E$15,3,FALSE)="启用",$B$1=N141),L141,"")</f>
        <v/>
      </c>
      <c r="R141" s="5" t="str">
        <f t="array" ref="R141">INDEX(P:P,SMALL(IF(P$1:P$500&lt;&gt;"",ROW($1:$500),1000),ROW(P141)))&amp;""</f>
        <v/>
      </c>
      <c r="S141" s="5" t="str">
        <f t="array" ref="S141">INDEX(Q:Q,SMALL(IF(Q$1:Q$500&lt;&gt;"",ROW($1:$500),1000),ROW(Q141)))&amp;""</f>
        <v/>
      </c>
      <c r="X141" s="5"/>
      <c r="AB141" s="5" t="str">
        <f t="array" ref="AB141">INDEX(Z:Z,SMALL(IF(Z$1:Z$500&lt;&gt;"",ROW($1:$500),1000),ROW(Z141)))&amp;""</f>
        <v/>
      </c>
      <c r="AC141" s="5" t="str">
        <f t="array" ref="AC141">INDEX(AA:AA,SMALL(IF(AA$1:AA$500&lt;&gt;"",ROW($1:$500),1000),ROW(AA141)))&amp;""</f>
        <v/>
      </c>
      <c r="AH141" s="5"/>
      <c r="AL141" s="5" t="str">
        <f t="array" ref="AL141">INDEX(AJ:AJ,SMALL(IF(AJ$1:AJ$500&lt;&gt;"",ROW($1:$500),1000),ROW(AJ141)))&amp;""</f>
        <v/>
      </c>
      <c r="AM141" s="5" t="str">
        <f t="array" ref="AM141">INDEX(AK:AK,SMALL(IF(AK$1:AK$500&lt;&gt;"",ROW($1:$500),1000),ROW(AK141)))&amp;""</f>
        <v/>
      </c>
      <c r="AV141" s="5" t="str">
        <f t="array" ref="AV141">INDEX(AT:AT,SMALL(IF(AT$1:AT$500&lt;&gt;"",ROW($1:$500),1000),ROW(AT141)))&amp;""</f>
        <v/>
      </c>
      <c r="AW141" s="5" t="str">
        <f t="array" ref="AW141">INDEX(AU:AU,SMALL(IF(AU$1:AU$500&lt;&gt;"",ROW($1:$500),1000),ROW(AU141)))&amp;""</f>
        <v/>
      </c>
      <c r="BF141" s="5" t="str">
        <f t="array" ref="BF141">INDEX(BD:BD,SMALL(IF(BD$1:BD$500&lt;&gt;"",ROW($1:$500),1000),ROW(BD141)))&amp;""</f>
        <v/>
      </c>
      <c r="BG141" s="5" t="str">
        <f t="array" ref="BG141">INDEX(BE:BE,SMALL(IF(BE$1:BE$500&lt;&gt;"",ROW($1:$500),1000),ROW(BE141)))&amp;""</f>
        <v/>
      </c>
      <c r="BI141" s="7" t="s">
        <v>4927</v>
      </c>
      <c r="BJ141" s="7" t="s">
        <v>3525</v>
      </c>
      <c r="BK141" s="7" t="s">
        <v>210</v>
      </c>
      <c r="BL141" s="8">
        <v>5</v>
      </c>
      <c r="BN141" s="7" t="str">
        <f t="shared" si="16"/>
        <v/>
      </c>
      <c r="BO141" s="7" t="str">
        <f>IF(AND(VLOOKUP(BK141,法术查询!$C$8:$E$15,3,FALSE)="启用",$B$1=BL141),BJ141,"")</f>
        <v/>
      </c>
      <c r="BP141" s="5" t="str">
        <f t="array" ref="BP141">INDEX(BN:BN,SMALL(IF(BN$1:BN$500&lt;&gt;"",ROW($1:$500),1000),ROW(BN141)))&amp;""</f>
        <v/>
      </c>
      <c r="BQ141" s="5" t="str">
        <f t="array" ref="BQ141">INDEX(BO:BO,SMALL(IF(BO$1:BO$500&lt;&gt;"",ROW($1:$500),1000),ROW(BO141)))&amp;""</f>
        <v/>
      </c>
      <c r="BV141" s="5"/>
      <c r="BZ141" s="5" t="str">
        <f t="array" ref="BZ141">INDEX(BX:BX,SMALL(IF(BX$1:BX$500&lt;&gt;"",ROW($1:$500),1000),ROW(BX141)))&amp;""</f>
        <v/>
      </c>
      <c r="CA141" s="5" t="str">
        <f t="array" ref="CA141">INDEX(BY:BY,SMALL(IF(BY$1:BY$500&lt;&gt;"",ROW($1:$500),1000),ROW(BY141)))&amp;""</f>
        <v/>
      </c>
    </row>
    <row r="142" spans="1:79" x14ac:dyDescent="0.25">
      <c r="A142" s="7" t="s">
        <v>4360</v>
      </c>
      <c r="B142" s="7" t="s">
        <v>3338</v>
      </c>
      <c r="C142" s="7" t="s">
        <v>3701</v>
      </c>
      <c r="D142" s="8">
        <v>3</v>
      </c>
      <c r="F142" s="7" t="str">
        <f t="shared" si="14"/>
        <v/>
      </c>
      <c r="G142" s="7" t="str">
        <f>IF(AND(VLOOKUP(C142,法术查询!$C$8:$E$15,3,FALSE)="启用",$B$1=D142),B142,"")</f>
        <v/>
      </c>
      <c r="H142" s="5" t="str">
        <f t="array" ref="H142">INDEX(F:F,SMALL(IF($F$1:$F$500&lt;&gt;"",ROW($1:$500),1000),ROW(F142)))&amp;""</f>
        <v/>
      </c>
      <c r="I142" s="5" t="str">
        <f t="array" ref="I142">INDEX(G:G,SMALL(IF($F$1:$F$500&lt;&gt;"",ROW($1:$500),1000),ROW(G142)))&amp;""</f>
        <v/>
      </c>
      <c r="K142" s="7" t="s">
        <v>4595</v>
      </c>
      <c r="L142" s="7" t="s">
        <v>3526</v>
      </c>
      <c r="M142" s="7" t="s">
        <v>372</v>
      </c>
      <c r="N142" s="8">
        <v>4</v>
      </c>
      <c r="P142" s="7" t="str">
        <f t="shared" si="15"/>
        <v/>
      </c>
      <c r="Q142" s="7" t="str">
        <f>IF(AND(VLOOKUP(M142,法术查询!$C$8:$E$15,3,FALSE)="启用",$B$1=N142),L142,"")</f>
        <v/>
      </c>
      <c r="R142" s="5" t="str">
        <f t="array" ref="R142">INDEX(P:P,SMALL(IF(P$1:P$500&lt;&gt;"",ROW($1:$500),1000),ROW(P142)))&amp;""</f>
        <v/>
      </c>
      <c r="S142" s="5" t="str">
        <f t="array" ref="S142">INDEX(Q:Q,SMALL(IF(Q$1:Q$500&lt;&gt;"",ROW($1:$500),1000),ROW(Q142)))&amp;""</f>
        <v/>
      </c>
      <c r="X142" s="5"/>
      <c r="AB142" s="5" t="str">
        <f t="array" ref="AB142">INDEX(Z:Z,SMALL(IF(Z$1:Z$500&lt;&gt;"",ROW($1:$500),1000),ROW(Z142)))&amp;""</f>
        <v/>
      </c>
      <c r="AC142" s="5" t="str">
        <f t="array" ref="AC142">INDEX(AA:AA,SMALL(IF(AA$1:AA$500&lt;&gt;"",ROW($1:$500),1000),ROW(AA142)))&amp;""</f>
        <v/>
      </c>
      <c r="AH142" s="5"/>
      <c r="AL142" s="5" t="str">
        <f t="array" ref="AL142">INDEX(AJ:AJ,SMALL(IF(AJ$1:AJ$500&lt;&gt;"",ROW($1:$500),1000),ROW(AJ142)))&amp;""</f>
        <v/>
      </c>
      <c r="AM142" s="5" t="str">
        <f t="array" ref="AM142">INDEX(AK:AK,SMALL(IF(AK$1:AK$500&lt;&gt;"",ROW($1:$500),1000),ROW(AK142)))&amp;""</f>
        <v/>
      </c>
      <c r="AV142" s="5" t="str">
        <f t="array" ref="AV142">INDEX(AT:AT,SMALL(IF(AT$1:AT$500&lt;&gt;"",ROW($1:$500),1000),ROW(AT142)))&amp;""</f>
        <v/>
      </c>
      <c r="AW142" s="5" t="str">
        <f t="array" ref="AW142">INDEX(AU:AU,SMALL(IF(AU$1:AU$500&lt;&gt;"",ROW($1:$500),1000),ROW(AU142)))&amp;""</f>
        <v/>
      </c>
      <c r="BF142" s="5" t="str">
        <f t="array" ref="BF142">INDEX(BD:BD,SMALL(IF(BD$1:BD$500&lt;&gt;"",ROW($1:$500),1000),ROW(BD142)))&amp;""</f>
        <v/>
      </c>
      <c r="BG142" s="5" t="str">
        <f t="array" ref="BG142">INDEX(BE:BE,SMALL(IF(BE$1:BE$500&lt;&gt;"",ROW($1:$500),1000),ROW(BE142)))&amp;""</f>
        <v/>
      </c>
      <c r="BI142" s="7" t="s">
        <v>4929</v>
      </c>
      <c r="BJ142" s="7" t="s">
        <v>3527</v>
      </c>
      <c r="BK142" s="7" t="s">
        <v>210</v>
      </c>
      <c r="BL142" s="8">
        <v>5</v>
      </c>
      <c r="BN142" s="7" t="str">
        <f t="shared" si="16"/>
        <v/>
      </c>
      <c r="BO142" s="7" t="str">
        <f>IF(AND(VLOOKUP(BK142,法术查询!$C$8:$E$15,3,FALSE)="启用",$B$1=BL142),BJ142,"")</f>
        <v/>
      </c>
      <c r="BP142" s="5" t="str">
        <f t="array" ref="BP142">INDEX(BN:BN,SMALL(IF(BN$1:BN$500&lt;&gt;"",ROW($1:$500),1000),ROW(BN142)))&amp;""</f>
        <v/>
      </c>
      <c r="BQ142" s="5" t="str">
        <f t="array" ref="BQ142">INDEX(BO:BO,SMALL(IF(BO$1:BO$500&lt;&gt;"",ROW($1:$500),1000),ROW(BO142)))&amp;""</f>
        <v/>
      </c>
      <c r="BV142" s="5"/>
      <c r="BZ142" s="5" t="str">
        <f t="array" ref="BZ142">INDEX(BX:BX,SMALL(IF(BX$1:BX$500&lt;&gt;"",ROW($1:$500),1000),ROW(BX142)))&amp;""</f>
        <v/>
      </c>
      <c r="CA142" s="5" t="str">
        <f t="array" ref="CA142">INDEX(BY:BY,SMALL(IF(BY$1:BY$500&lt;&gt;"",ROW($1:$500),1000),ROW(BY142)))&amp;""</f>
        <v/>
      </c>
    </row>
    <row r="143" spans="1:79" x14ac:dyDescent="0.25">
      <c r="A143" s="7" t="s">
        <v>4364</v>
      </c>
      <c r="B143" s="7" t="s">
        <v>3351</v>
      </c>
      <c r="C143" s="7" t="s">
        <v>3701</v>
      </c>
      <c r="D143" s="8">
        <v>3</v>
      </c>
      <c r="F143" s="7" t="str">
        <f t="shared" si="14"/>
        <v/>
      </c>
      <c r="G143" s="7" t="str">
        <f>IF(AND(VLOOKUP(C143,法术查询!$C$8:$E$15,3,FALSE)="启用",$B$1=D143),B143,"")</f>
        <v/>
      </c>
      <c r="H143" s="5" t="str">
        <f t="array" ref="H143">INDEX(F:F,SMALL(IF($F$1:$F$500&lt;&gt;"",ROW($1:$500),1000),ROW(F143)))&amp;""</f>
        <v/>
      </c>
      <c r="I143" s="5" t="str">
        <f t="array" ref="I143">INDEX(G:G,SMALL(IF($F$1:$F$500&lt;&gt;"",ROW($1:$500),1000),ROW(G143)))&amp;""</f>
        <v/>
      </c>
      <c r="K143" s="7" t="s">
        <v>4595</v>
      </c>
      <c r="L143" s="7" t="s">
        <v>3528</v>
      </c>
      <c r="M143" s="7" t="s">
        <v>3701</v>
      </c>
      <c r="N143" s="8">
        <v>4</v>
      </c>
      <c r="P143" s="7" t="str">
        <f t="shared" si="15"/>
        <v/>
      </c>
      <c r="Q143" s="7" t="str">
        <f>IF(AND(VLOOKUP(M143,法术查询!$C$8:$E$15,3,FALSE)="启用",$B$1=N143),L143,"")</f>
        <v/>
      </c>
      <c r="R143" s="5" t="str">
        <f t="array" ref="R143">INDEX(P:P,SMALL(IF(P$1:P$500&lt;&gt;"",ROW($1:$500),1000),ROW(P143)))&amp;""</f>
        <v/>
      </c>
      <c r="S143" s="5" t="str">
        <f t="array" ref="S143">INDEX(Q:Q,SMALL(IF(Q$1:Q$500&lt;&gt;"",ROW($1:$500),1000),ROW(Q143)))&amp;""</f>
        <v/>
      </c>
      <c r="X143" s="5"/>
      <c r="AB143" s="5" t="str">
        <f t="array" ref="AB143">INDEX(Z:Z,SMALL(IF(Z$1:Z$500&lt;&gt;"",ROW($1:$500),1000),ROW(Z143)))&amp;""</f>
        <v/>
      </c>
      <c r="AC143" s="5" t="str">
        <f t="array" ref="AC143">INDEX(AA:AA,SMALL(IF(AA$1:AA$500&lt;&gt;"",ROW($1:$500),1000),ROW(AA143)))&amp;""</f>
        <v/>
      </c>
      <c r="AH143" s="5"/>
      <c r="AL143" s="5" t="str">
        <f t="array" ref="AL143">INDEX(AJ:AJ,SMALL(IF(AJ$1:AJ$500&lt;&gt;"",ROW($1:$500),1000),ROW(AJ143)))&amp;""</f>
        <v/>
      </c>
      <c r="AM143" s="5" t="str">
        <f t="array" ref="AM143">INDEX(AK:AK,SMALL(IF(AK$1:AK$500&lt;&gt;"",ROW($1:$500),1000),ROW(AK143)))&amp;""</f>
        <v/>
      </c>
      <c r="AV143" s="5" t="str">
        <f t="array" ref="AV143">INDEX(AT:AT,SMALL(IF(AT$1:AT$500&lt;&gt;"",ROW($1:$500),1000),ROW(AT143)))&amp;""</f>
        <v/>
      </c>
      <c r="AW143" s="5" t="str">
        <f t="array" ref="AW143">INDEX(AU:AU,SMALL(IF(AU$1:AU$500&lt;&gt;"",ROW($1:$500),1000),ROW(AU143)))&amp;""</f>
        <v/>
      </c>
      <c r="BF143" s="5" t="str">
        <f t="array" ref="BF143">INDEX(BD:BD,SMALL(IF(BD$1:BD$500&lt;&gt;"",ROW($1:$500),1000),ROW(BD143)))&amp;""</f>
        <v/>
      </c>
      <c r="BG143" s="5" t="str">
        <f t="array" ref="BG143">INDEX(BE:BE,SMALL(IF(BE$1:BE$500&lt;&gt;"",ROW($1:$500),1000),ROW(BE143)))&amp;""</f>
        <v/>
      </c>
      <c r="BI143" s="7" t="s">
        <v>5016</v>
      </c>
      <c r="BJ143" s="7" t="s">
        <v>3411</v>
      </c>
      <c r="BK143" s="7" t="s">
        <v>210</v>
      </c>
      <c r="BL143" s="8">
        <v>6</v>
      </c>
      <c r="BN143" s="7" t="str">
        <f t="shared" si="16"/>
        <v/>
      </c>
      <c r="BO143" s="7" t="str">
        <f>IF(AND(VLOOKUP(BK143,法术查询!$C$8:$E$15,3,FALSE)="启用",$B$1=BL143),BJ143,"")</f>
        <v/>
      </c>
      <c r="BP143" s="5" t="str">
        <f t="array" ref="BP143">INDEX(BN:BN,SMALL(IF(BN$1:BN$500&lt;&gt;"",ROW($1:$500),1000),ROW(BN143)))&amp;""</f>
        <v/>
      </c>
      <c r="BQ143" s="5" t="str">
        <f t="array" ref="BQ143">INDEX(BO:BO,SMALL(IF(BO$1:BO$500&lt;&gt;"",ROW($1:$500),1000),ROW(BO143)))&amp;""</f>
        <v/>
      </c>
      <c r="BV143" s="5"/>
      <c r="BZ143" s="5" t="str">
        <f t="array" ref="BZ143">INDEX(BX:BX,SMALL(IF(BX$1:BX$500&lt;&gt;"",ROW($1:$500),1000),ROW(BX143)))&amp;""</f>
        <v/>
      </c>
      <c r="CA143" s="5" t="str">
        <f t="array" ref="CA143">INDEX(BY:BY,SMALL(IF(BY$1:BY$500&lt;&gt;"",ROW($1:$500),1000),ROW(BY143)))&amp;""</f>
        <v/>
      </c>
    </row>
    <row r="144" spans="1:79" x14ac:dyDescent="0.25">
      <c r="A144" s="7" t="s">
        <v>4438</v>
      </c>
      <c r="B144" s="7" t="s">
        <v>3249</v>
      </c>
      <c r="C144" s="7" t="s">
        <v>210</v>
      </c>
      <c r="D144" s="8">
        <v>3</v>
      </c>
      <c r="F144" s="7" t="str">
        <f t="shared" si="14"/>
        <v/>
      </c>
      <c r="G144" s="7" t="str">
        <f>IF(AND(VLOOKUP(C144,法术查询!$C$8:$E$15,3,FALSE)="启用",$B$1=D144),B144,"")</f>
        <v/>
      </c>
      <c r="H144" s="5" t="str">
        <f t="array" ref="H144">INDEX(F:F,SMALL(IF($F$1:$F$500&lt;&gt;"",ROW($1:$500),1000),ROW(F144)))&amp;""</f>
        <v/>
      </c>
      <c r="I144" s="5" t="str">
        <f t="array" ref="I144">INDEX(G:G,SMALL(IF($F$1:$F$500&lt;&gt;"",ROW($1:$500),1000),ROW(G144)))&amp;""</f>
        <v/>
      </c>
      <c r="K144" s="7" t="s">
        <v>4599</v>
      </c>
      <c r="L144" s="7" t="s">
        <v>3360</v>
      </c>
      <c r="M144" s="7" t="s">
        <v>3701</v>
      </c>
      <c r="N144" s="8">
        <v>4</v>
      </c>
      <c r="P144" s="7" t="str">
        <f t="shared" si="15"/>
        <v/>
      </c>
      <c r="Q144" s="7" t="str">
        <f>IF(AND(VLOOKUP(M144,法术查询!$C$8:$E$15,3,FALSE)="启用",$B$1=N144),L144,"")</f>
        <v/>
      </c>
      <c r="R144" s="5" t="str">
        <f t="array" ref="R144">INDEX(P:P,SMALL(IF(P$1:P$500&lt;&gt;"",ROW($1:$500),1000),ROW(P144)))&amp;""</f>
        <v/>
      </c>
      <c r="S144" s="5" t="str">
        <f t="array" ref="S144">INDEX(Q:Q,SMALL(IF(Q$1:Q$500&lt;&gt;"",ROW($1:$500),1000),ROW(Q144)))&amp;""</f>
        <v/>
      </c>
      <c r="X144" s="5"/>
      <c r="AB144" s="5" t="str">
        <f t="array" ref="AB144">INDEX(Z:Z,SMALL(IF(Z$1:Z$500&lt;&gt;"",ROW($1:$500),1000),ROW(Z144)))&amp;""</f>
        <v/>
      </c>
      <c r="AC144" s="5" t="str">
        <f t="array" ref="AC144">INDEX(AA:AA,SMALL(IF(AA$1:AA$500&lt;&gt;"",ROW($1:$500),1000),ROW(AA144)))&amp;""</f>
        <v/>
      </c>
      <c r="AH144" s="5"/>
      <c r="AL144" s="5" t="str">
        <f t="array" ref="AL144">INDEX(AJ:AJ,SMALL(IF(AJ$1:AJ$500&lt;&gt;"",ROW($1:$500),1000),ROW(AJ144)))&amp;""</f>
        <v/>
      </c>
      <c r="AM144" s="5" t="str">
        <f t="array" ref="AM144">INDEX(AK:AK,SMALL(IF(AK$1:AK$500&lt;&gt;"",ROW($1:$500),1000),ROW(AK144)))&amp;""</f>
        <v/>
      </c>
      <c r="AV144" s="5" t="str">
        <f t="array" ref="AV144">INDEX(AT:AT,SMALL(IF(AT$1:AT$500&lt;&gt;"",ROW($1:$500),1000),ROW(AT144)))&amp;""</f>
        <v/>
      </c>
      <c r="AW144" s="5" t="str">
        <f t="array" ref="AW144">INDEX(AU:AU,SMALL(IF(AU$1:AU$500&lt;&gt;"",ROW($1:$500),1000),ROW(AU144)))&amp;""</f>
        <v/>
      </c>
      <c r="BF144" s="5" t="str">
        <f t="array" ref="BF144">INDEX(BD:BD,SMALL(IF(BD$1:BD$500&lt;&gt;"",ROW($1:$500),1000),ROW(BD144)))&amp;""</f>
        <v/>
      </c>
      <c r="BG144" s="5" t="str">
        <f t="array" ref="BG144">INDEX(BE:BE,SMALL(IF(BE$1:BE$500&lt;&gt;"",ROW($1:$500),1000),ROW(BE144)))&amp;""</f>
        <v/>
      </c>
      <c r="BI144" s="7" t="s">
        <v>5035</v>
      </c>
      <c r="BJ144" s="7" t="s">
        <v>3418</v>
      </c>
      <c r="BK144" s="7" t="s">
        <v>210</v>
      </c>
      <c r="BL144" s="8">
        <v>6</v>
      </c>
      <c r="BN144" s="7" t="str">
        <f t="shared" si="16"/>
        <v/>
      </c>
      <c r="BO144" s="7" t="str">
        <f>IF(AND(VLOOKUP(BK144,法术查询!$C$8:$E$15,3,FALSE)="启用",$B$1=BL144),BJ144,"")</f>
        <v/>
      </c>
      <c r="BP144" s="5" t="str">
        <f t="array" ref="BP144">INDEX(BN:BN,SMALL(IF(BN$1:BN$500&lt;&gt;"",ROW($1:$500),1000),ROW(BN144)))&amp;""</f>
        <v/>
      </c>
      <c r="BQ144" s="5" t="str">
        <f t="array" ref="BQ144">INDEX(BO:BO,SMALL(IF(BO$1:BO$500&lt;&gt;"",ROW($1:$500),1000),ROW(BO144)))&amp;""</f>
        <v/>
      </c>
      <c r="BV144" s="5"/>
      <c r="BZ144" s="5" t="str">
        <f t="array" ref="BZ144">INDEX(BX:BX,SMALL(IF(BX$1:BX$500&lt;&gt;"",ROW($1:$500),1000),ROW(BX144)))&amp;""</f>
        <v/>
      </c>
      <c r="CA144" s="5" t="str">
        <f t="array" ref="CA144">INDEX(BY:BY,SMALL(IF(BY$1:BY$500&lt;&gt;"",ROW($1:$500),1000),ROW(BY144)))&amp;""</f>
        <v/>
      </c>
    </row>
    <row r="145" spans="1:79" x14ac:dyDescent="0.25">
      <c r="A145" s="7" t="s">
        <v>4443</v>
      </c>
      <c r="B145" s="7" t="s">
        <v>3340</v>
      </c>
      <c r="C145" s="7" t="s">
        <v>210</v>
      </c>
      <c r="D145" s="8">
        <v>3</v>
      </c>
      <c r="F145" s="7" t="str">
        <f t="shared" si="14"/>
        <v/>
      </c>
      <c r="G145" s="7" t="str">
        <f>IF(AND(VLOOKUP(C145,法术查询!$C$8:$E$15,3,FALSE)="启用",$B$1=D145),B145,"")</f>
        <v/>
      </c>
      <c r="H145" s="5" t="str">
        <f t="array" ref="H145">INDEX(F:F,SMALL(IF($F$1:$F$500&lt;&gt;"",ROW($1:$500),1000),ROW(F145)))&amp;""</f>
        <v/>
      </c>
      <c r="I145" s="5" t="str">
        <f t="array" ref="I145">INDEX(G:G,SMALL(IF($F$1:$F$500&lt;&gt;"",ROW($1:$500),1000),ROW(G145)))&amp;""</f>
        <v/>
      </c>
      <c r="K145" s="7" t="s">
        <v>4616</v>
      </c>
      <c r="L145" s="7" t="s">
        <v>3364</v>
      </c>
      <c r="M145" s="7" t="s">
        <v>210</v>
      </c>
      <c r="N145" s="8">
        <v>4</v>
      </c>
      <c r="P145" s="7" t="str">
        <f t="shared" si="15"/>
        <v/>
      </c>
      <c r="Q145" s="7" t="str">
        <f>IF(AND(VLOOKUP(M145,法术查询!$C$8:$E$15,3,FALSE)="启用",$B$1=N145),L145,"")</f>
        <v/>
      </c>
      <c r="R145" s="5" t="str">
        <f t="array" ref="R145">INDEX(P:P,SMALL(IF(P$1:P$500&lt;&gt;"",ROW($1:$500),1000),ROW(P145)))&amp;""</f>
        <v/>
      </c>
      <c r="S145" s="5" t="str">
        <f t="array" ref="S145">INDEX(Q:Q,SMALL(IF(Q$1:Q$500&lt;&gt;"",ROW($1:$500),1000),ROW(Q145)))&amp;""</f>
        <v/>
      </c>
      <c r="X145" s="5"/>
      <c r="AB145" s="5" t="str">
        <f t="array" ref="AB145">INDEX(Z:Z,SMALL(IF(Z$1:Z$500&lt;&gt;"",ROW($1:$500),1000),ROW(Z145)))&amp;""</f>
        <v/>
      </c>
      <c r="AC145" s="5" t="str">
        <f t="array" ref="AC145">INDEX(AA:AA,SMALL(IF(AA$1:AA$500&lt;&gt;"",ROW($1:$500),1000),ROW(AA145)))&amp;""</f>
        <v/>
      </c>
      <c r="AH145" s="5"/>
      <c r="AL145" s="5" t="str">
        <f t="array" ref="AL145">INDEX(AJ:AJ,SMALL(IF(AJ$1:AJ$500&lt;&gt;"",ROW($1:$500),1000),ROW(AJ145)))&amp;""</f>
        <v/>
      </c>
      <c r="AM145" s="5" t="str">
        <f t="array" ref="AM145">INDEX(AK:AK,SMALL(IF(AK$1:AK$500&lt;&gt;"",ROW($1:$500),1000),ROW(AK145)))&amp;""</f>
        <v/>
      </c>
      <c r="AV145" s="5" t="str">
        <f t="array" ref="AV145">INDEX(AT:AT,SMALL(IF(AT$1:AT$500&lt;&gt;"",ROW($1:$500),1000),ROW(AT145)))&amp;""</f>
        <v/>
      </c>
      <c r="AW145" s="5" t="str">
        <f t="array" ref="AW145">INDEX(AU:AU,SMALL(IF(AU$1:AU$500&lt;&gt;"",ROW($1:$500),1000),ROW(AU145)))&amp;""</f>
        <v/>
      </c>
      <c r="BF145" s="5" t="str">
        <f t="array" ref="BF145">INDEX(BD:BD,SMALL(IF(BD$1:BD$500&lt;&gt;"",ROW($1:$500),1000),ROW(BD145)))&amp;""</f>
        <v/>
      </c>
      <c r="BG145" s="5" t="str">
        <f t="array" ref="BG145">INDEX(BE:BE,SMALL(IF(BE$1:BE$500&lt;&gt;"",ROW($1:$500),1000),ROW(BE145)))&amp;""</f>
        <v/>
      </c>
      <c r="BI145" s="7" t="s">
        <v>5037</v>
      </c>
      <c r="BJ145" s="7" t="s">
        <v>3422</v>
      </c>
      <c r="BK145" s="7" t="s">
        <v>210</v>
      </c>
      <c r="BL145" s="8">
        <v>6</v>
      </c>
      <c r="BN145" s="7" t="str">
        <f t="shared" si="16"/>
        <v/>
      </c>
      <c r="BO145" s="7" t="str">
        <f>IF(AND(VLOOKUP(BK145,法术查询!$C$8:$E$15,3,FALSE)="启用",$B$1=BL145),BJ145,"")</f>
        <v/>
      </c>
      <c r="BP145" s="5" t="str">
        <f t="array" ref="BP145">INDEX(BN:BN,SMALL(IF(BN$1:BN$500&lt;&gt;"",ROW($1:$500),1000),ROW(BN145)))&amp;""</f>
        <v/>
      </c>
      <c r="BQ145" s="5" t="str">
        <f t="array" ref="BQ145">INDEX(BO:BO,SMALL(IF(BO$1:BO$500&lt;&gt;"",ROW($1:$500),1000),ROW(BO145)))&amp;""</f>
        <v/>
      </c>
      <c r="BV145" s="5"/>
      <c r="BZ145" s="5" t="str">
        <f t="array" ref="BZ145">INDEX(BX:BX,SMALL(IF(BX$1:BX$500&lt;&gt;"",ROW($1:$500),1000),ROW(BX145)))&amp;""</f>
        <v/>
      </c>
      <c r="CA145" s="5" t="str">
        <f t="array" ref="CA145">INDEX(BY:BY,SMALL(IF(BY$1:BY$500&lt;&gt;"",ROW($1:$500),1000),ROW(BY145)))&amp;""</f>
        <v/>
      </c>
    </row>
    <row r="146" spans="1:79" x14ac:dyDescent="0.25">
      <c r="A146" s="7" t="s">
        <v>4449</v>
      </c>
      <c r="B146" s="7" t="s">
        <v>3343</v>
      </c>
      <c r="C146" s="7" t="s">
        <v>210</v>
      </c>
      <c r="D146" s="8">
        <v>3</v>
      </c>
      <c r="F146" s="7" t="str">
        <f t="shared" si="14"/>
        <v/>
      </c>
      <c r="G146" s="7" t="str">
        <f>IF(AND(VLOOKUP(C146,法术查询!$C$8:$E$15,3,FALSE)="启用",$B$1=D146),B146,"")</f>
        <v/>
      </c>
      <c r="H146" s="5" t="str">
        <f t="array" ref="H146">INDEX(F:F,SMALL(IF($F$1:$F$500&lt;&gt;"",ROW($1:$500),1000),ROW(F146)))&amp;""</f>
        <v/>
      </c>
      <c r="I146" s="5" t="str">
        <f t="array" ref="I146">INDEX(G:G,SMALL(IF($F$1:$F$500&lt;&gt;"",ROW($1:$500),1000),ROW(G146)))&amp;""</f>
        <v/>
      </c>
      <c r="K146" s="7" t="s">
        <v>4618</v>
      </c>
      <c r="L146" s="7" t="s">
        <v>3404</v>
      </c>
      <c r="M146" s="7" t="s">
        <v>210</v>
      </c>
      <c r="N146" s="8">
        <v>4</v>
      </c>
      <c r="P146" s="7" t="str">
        <f t="shared" si="15"/>
        <v/>
      </c>
      <c r="Q146" s="7" t="str">
        <f>IF(AND(VLOOKUP(M146,法术查询!$C$8:$E$15,3,FALSE)="启用",$B$1=N146),L146,"")</f>
        <v/>
      </c>
      <c r="R146" s="5" t="str">
        <f t="array" ref="R146">INDEX(P:P,SMALL(IF(P$1:P$500&lt;&gt;"",ROW($1:$500),1000),ROW(P146)))&amp;""</f>
        <v/>
      </c>
      <c r="S146" s="5" t="str">
        <f t="array" ref="S146">INDEX(Q:Q,SMALL(IF(Q$1:Q$500&lt;&gt;"",ROW($1:$500),1000),ROW(Q146)))&amp;""</f>
        <v/>
      </c>
      <c r="X146" s="5"/>
      <c r="AB146" s="5" t="str">
        <f t="array" ref="AB146">INDEX(Z:Z,SMALL(IF(Z$1:Z$500&lt;&gt;"",ROW($1:$500),1000),ROW(Z146)))&amp;""</f>
        <v/>
      </c>
      <c r="AC146" s="5" t="str">
        <f t="array" ref="AC146">INDEX(AA:AA,SMALL(IF(AA$1:AA$500&lt;&gt;"",ROW($1:$500),1000),ROW(AA146)))&amp;""</f>
        <v/>
      </c>
      <c r="AH146" s="5"/>
      <c r="AL146" s="5" t="str">
        <f t="array" ref="AL146">INDEX(AJ:AJ,SMALL(IF(AJ$1:AJ$500&lt;&gt;"",ROW($1:$500),1000),ROW(AJ146)))&amp;""</f>
        <v/>
      </c>
      <c r="AM146" s="5" t="str">
        <f t="array" ref="AM146">INDEX(AK:AK,SMALL(IF(AK$1:AK$500&lt;&gt;"",ROW($1:$500),1000),ROW(AK146)))&amp;""</f>
        <v/>
      </c>
      <c r="AV146" s="5" t="str">
        <f t="array" ref="AV146">INDEX(AT:AT,SMALL(IF(AT$1:AT$500&lt;&gt;"",ROW($1:$500),1000),ROW(AT146)))&amp;""</f>
        <v/>
      </c>
      <c r="AW146" s="5" t="str">
        <f t="array" ref="AW146">INDEX(AU:AU,SMALL(IF(AU$1:AU$500&lt;&gt;"",ROW($1:$500),1000),ROW(AU146)))&amp;""</f>
        <v/>
      </c>
      <c r="BF146" s="5" t="str">
        <f t="array" ref="BF146">INDEX(BD:BD,SMALL(IF(BD$1:BD$500&lt;&gt;"",ROW($1:$500),1000),ROW(BD146)))&amp;""</f>
        <v/>
      </c>
      <c r="BG146" s="5" t="str">
        <f t="array" ref="BG146">INDEX(BE:BE,SMALL(IF(BE$1:BE$500&lt;&gt;"",ROW($1:$500),1000),ROW(BE146)))&amp;""</f>
        <v/>
      </c>
      <c r="BI146" s="7" t="s">
        <v>4964</v>
      </c>
      <c r="BJ146" s="7" t="s">
        <v>3445</v>
      </c>
      <c r="BK146" s="7" t="s">
        <v>3701</v>
      </c>
      <c r="BL146" s="8">
        <v>6</v>
      </c>
      <c r="BN146" s="7" t="str">
        <f t="shared" si="16"/>
        <v/>
      </c>
      <c r="BO146" s="7" t="str">
        <f>IF(AND(VLOOKUP(BK146,法术查询!$C$8:$E$15,3,FALSE)="启用",$B$1=BL146),BJ146,"")</f>
        <v/>
      </c>
      <c r="BP146" s="5" t="str">
        <f t="array" ref="BP146">INDEX(BN:BN,SMALL(IF(BN$1:BN$500&lt;&gt;"",ROW($1:$500),1000),ROW(BN146)))&amp;""</f>
        <v/>
      </c>
      <c r="BQ146" s="5" t="str">
        <f t="array" ref="BQ146">INDEX(BO:BO,SMALL(IF(BO$1:BO$500&lt;&gt;"",ROW($1:$500),1000),ROW(BO146)))&amp;""</f>
        <v/>
      </c>
      <c r="BV146" s="5"/>
      <c r="BZ146" s="5" t="str">
        <f t="array" ref="BZ146">INDEX(BX:BX,SMALL(IF(BX$1:BX$500&lt;&gt;"",ROW($1:$500),1000),ROW(BX146)))&amp;""</f>
        <v/>
      </c>
      <c r="CA146" s="5" t="str">
        <f t="array" ref="CA146">INDEX(BY:BY,SMALL(IF(BY$1:BY$500&lt;&gt;"",ROW($1:$500),1000),ROW(BY146)))&amp;""</f>
        <v/>
      </c>
    </row>
    <row r="147" spans="1:79" x14ac:dyDescent="0.25">
      <c r="A147" s="7" t="s">
        <v>4453</v>
      </c>
      <c r="B147" s="7" t="s">
        <v>3347</v>
      </c>
      <c r="C147" s="7" t="s">
        <v>210</v>
      </c>
      <c r="D147" s="8">
        <v>3</v>
      </c>
      <c r="F147" s="7" t="str">
        <f t="shared" si="14"/>
        <v/>
      </c>
      <c r="G147" s="7" t="str">
        <f>IF(AND(VLOOKUP(C147,法术查询!$C$8:$E$15,3,FALSE)="启用",$B$1=D147),B147,"")</f>
        <v/>
      </c>
      <c r="H147" s="5" t="str">
        <f t="array" ref="H147">INDEX(F:F,SMALL(IF($F$1:$F$500&lt;&gt;"",ROW($1:$500),1000),ROW(F147)))&amp;""</f>
        <v/>
      </c>
      <c r="I147" s="5" t="str">
        <f t="array" ref="I147">INDEX(G:G,SMALL(IF($F$1:$F$500&lt;&gt;"",ROW($1:$500),1000),ROW(G147)))&amp;""</f>
        <v/>
      </c>
      <c r="K147" s="7" t="s">
        <v>4635</v>
      </c>
      <c r="L147" s="7" t="s">
        <v>3417</v>
      </c>
      <c r="M147" s="7" t="s">
        <v>210</v>
      </c>
      <c r="N147" s="8">
        <v>4</v>
      </c>
      <c r="P147" s="7" t="str">
        <f t="shared" si="15"/>
        <v/>
      </c>
      <c r="Q147" s="7" t="str">
        <f>IF(AND(VLOOKUP(M147,法术查询!$C$8:$E$15,3,FALSE)="启用",$B$1=N147),L147,"")</f>
        <v/>
      </c>
      <c r="R147" s="5" t="str">
        <f t="array" ref="R147">INDEX(P:P,SMALL(IF(P$1:P$500&lt;&gt;"",ROW($1:$500),1000),ROW(P147)))&amp;""</f>
        <v/>
      </c>
      <c r="S147" s="5" t="str">
        <f t="array" ref="S147">INDEX(Q:Q,SMALL(IF(Q$1:Q$500&lt;&gt;"",ROW($1:$500),1000),ROW(Q147)))&amp;""</f>
        <v/>
      </c>
      <c r="X147" s="5"/>
      <c r="AB147" s="5" t="str">
        <f t="array" ref="AB147">INDEX(Z:Z,SMALL(IF(Z$1:Z$500&lt;&gt;"",ROW($1:$500),1000),ROW(Z147)))&amp;""</f>
        <v/>
      </c>
      <c r="AC147" s="5" t="str">
        <f t="array" ref="AC147">INDEX(AA:AA,SMALL(IF(AA$1:AA$500&lt;&gt;"",ROW($1:$500),1000),ROW(AA147)))&amp;""</f>
        <v/>
      </c>
      <c r="AH147" s="5"/>
      <c r="AL147" s="5" t="str">
        <f t="array" ref="AL147">INDEX(AJ:AJ,SMALL(IF(AJ$1:AJ$500&lt;&gt;"",ROW($1:$500),1000),ROW(AJ147)))&amp;""</f>
        <v/>
      </c>
      <c r="AM147" s="5" t="str">
        <f t="array" ref="AM147">INDEX(AK:AK,SMALL(IF(AK$1:AK$500&lt;&gt;"",ROW($1:$500),1000),ROW(AK147)))&amp;""</f>
        <v/>
      </c>
      <c r="AV147" s="5" t="str">
        <f t="array" ref="AV147">INDEX(AT:AT,SMALL(IF(AT$1:AT$500&lt;&gt;"",ROW($1:$500),1000),ROW(AT147)))&amp;""</f>
        <v/>
      </c>
      <c r="AW147" s="5" t="str">
        <f t="array" ref="AW147">INDEX(AU:AU,SMALL(IF(AU$1:AU$500&lt;&gt;"",ROW($1:$500),1000),ROW(AU147)))&amp;""</f>
        <v/>
      </c>
      <c r="BF147" s="5" t="str">
        <f t="array" ref="BF147">INDEX(BD:BD,SMALL(IF(BD$1:BD$500&lt;&gt;"",ROW($1:$500),1000),ROW(BD147)))&amp;""</f>
        <v/>
      </c>
      <c r="BG147" s="5" t="str">
        <f t="array" ref="BG147">INDEX(BE:BE,SMALL(IF(BE$1:BE$500&lt;&gt;"",ROW($1:$500),1000),ROW(BE147)))&amp;""</f>
        <v/>
      </c>
      <c r="BI147" s="7" t="s">
        <v>4966</v>
      </c>
      <c r="BJ147" s="7" t="s">
        <v>3448</v>
      </c>
      <c r="BK147" s="7" t="s">
        <v>372</v>
      </c>
      <c r="BL147" s="8">
        <v>6</v>
      </c>
      <c r="BN147" s="7" t="str">
        <f t="shared" si="16"/>
        <v/>
      </c>
      <c r="BO147" s="7" t="str">
        <f>IF(AND(VLOOKUP(BK147,法术查询!$C$8:$E$15,3,FALSE)="启用",$B$1=BL147),BJ147,"")</f>
        <v/>
      </c>
      <c r="BP147" s="5" t="str">
        <f t="array" ref="BP147">INDEX(BN:BN,SMALL(IF(BN$1:BN$500&lt;&gt;"",ROW($1:$500),1000),ROW(BN147)))&amp;""</f>
        <v/>
      </c>
      <c r="BQ147" s="5" t="str">
        <f t="array" ref="BQ147">INDEX(BO:BO,SMALL(IF(BO$1:BO$500&lt;&gt;"",ROW($1:$500),1000),ROW(BO147)))&amp;""</f>
        <v/>
      </c>
      <c r="BV147" s="5"/>
      <c r="BZ147" s="5" t="str">
        <f t="array" ref="BZ147">INDEX(BX:BX,SMALL(IF(BX$1:BX$500&lt;&gt;"",ROW($1:$500),1000),ROW(BX147)))&amp;""</f>
        <v/>
      </c>
      <c r="CA147" s="5" t="str">
        <f t="array" ref="CA147">INDEX(BY:BY,SMALL(IF(BY$1:BY$500&lt;&gt;"",ROW($1:$500),1000),ROW(BY147)))&amp;""</f>
        <v/>
      </c>
    </row>
    <row r="148" spans="1:79" x14ac:dyDescent="0.25">
      <c r="A148" s="7" t="s">
        <v>4457</v>
      </c>
      <c r="B148" s="7" t="s">
        <v>3369</v>
      </c>
      <c r="C148" s="7" t="s">
        <v>210</v>
      </c>
      <c r="D148" s="8">
        <v>3</v>
      </c>
      <c r="F148" s="7" t="str">
        <f t="shared" si="14"/>
        <v/>
      </c>
      <c r="G148" s="7" t="str">
        <f>IF(AND(VLOOKUP(C148,法术查询!$C$8:$E$15,3,FALSE)="启用",$B$1=D148),B148,"")</f>
        <v/>
      </c>
      <c r="H148" s="5" t="str">
        <f t="array" ref="H148">INDEX(F:F,SMALL(IF($F$1:$F$500&lt;&gt;"",ROW($1:$500),1000),ROW(F148)))&amp;""</f>
        <v/>
      </c>
      <c r="I148" s="5" t="str">
        <f t="array" ref="I148">INDEX(G:G,SMALL(IF($F$1:$F$500&lt;&gt;"",ROW($1:$500),1000),ROW(G148)))&amp;""</f>
        <v/>
      </c>
      <c r="K148" s="7" t="s">
        <v>4639</v>
      </c>
      <c r="L148" s="7" t="s">
        <v>3421</v>
      </c>
      <c r="M148" s="7" t="s">
        <v>210</v>
      </c>
      <c r="N148" s="8">
        <v>4</v>
      </c>
      <c r="P148" s="7" t="str">
        <f t="shared" si="15"/>
        <v/>
      </c>
      <c r="Q148" s="7" t="str">
        <f>IF(AND(VLOOKUP(M148,法术查询!$C$8:$E$15,3,FALSE)="启用",$B$1=N148),L148,"")</f>
        <v/>
      </c>
      <c r="R148" s="5" t="str">
        <f t="array" ref="R148">INDEX(P:P,SMALL(IF(P$1:P$500&lt;&gt;"",ROW($1:$500),1000),ROW(P148)))&amp;""</f>
        <v/>
      </c>
      <c r="S148" s="5" t="str">
        <f t="array" ref="S148">INDEX(Q:Q,SMALL(IF(Q$1:Q$500&lt;&gt;"",ROW($1:$500),1000),ROW(Q148)))&amp;""</f>
        <v/>
      </c>
      <c r="X148" s="5"/>
      <c r="AB148" s="5" t="str">
        <f t="array" ref="AB148">INDEX(Z:Z,SMALL(IF(Z$1:Z$500&lt;&gt;"",ROW($1:$500),1000),ROW(Z148)))&amp;""</f>
        <v/>
      </c>
      <c r="AC148" s="5" t="str">
        <f t="array" ref="AC148">INDEX(AA:AA,SMALL(IF(AA$1:AA$500&lt;&gt;"",ROW($1:$500),1000),ROW(AA148)))&amp;""</f>
        <v/>
      </c>
      <c r="AH148" s="5"/>
      <c r="AL148" s="5" t="str">
        <f t="array" ref="AL148">INDEX(AJ:AJ,SMALL(IF(AJ$1:AJ$500&lt;&gt;"",ROW($1:$500),1000),ROW(AJ148)))&amp;""</f>
        <v/>
      </c>
      <c r="AM148" s="5" t="str">
        <f t="array" ref="AM148">INDEX(AK:AK,SMALL(IF(AK$1:AK$500&lt;&gt;"",ROW($1:$500),1000),ROW(AK148)))&amp;""</f>
        <v/>
      </c>
      <c r="AV148" s="5" t="str">
        <f t="array" ref="AV148">INDEX(AT:AT,SMALL(IF(AT$1:AT$500&lt;&gt;"",ROW($1:$500),1000),ROW(AT148)))&amp;""</f>
        <v/>
      </c>
      <c r="AW148" s="5" t="str">
        <f t="array" ref="AW148">INDEX(AU:AU,SMALL(IF(AU$1:AU$500&lt;&gt;"",ROW($1:$500),1000),ROW(AU148)))&amp;""</f>
        <v/>
      </c>
      <c r="BF148" s="5" t="str">
        <f t="array" ref="BF148">INDEX(BD:BD,SMALL(IF(BD$1:BD$500&lt;&gt;"",ROW($1:$500),1000),ROW(BD148)))&amp;""</f>
        <v/>
      </c>
      <c r="BG148" s="5" t="str">
        <f t="array" ref="BG148">INDEX(BE:BE,SMALL(IF(BE$1:BE$500&lt;&gt;"",ROW($1:$500),1000),ROW(BE148)))&amp;""</f>
        <v/>
      </c>
      <c r="BI148" s="7" t="s">
        <v>4966</v>
      </c>
      <c r="BJ148" s="7" t="s">
        <v>3450</v>
      </c>
      <c r="BK148" s="7" t="s">
        <v>3701</v>
      </c>
      <c r="BL148" s="8">
        <v>6</v>
      </c>
      <c r="BN148" s="7" t="str">
        <f t="shared" si="16"/>
        <v/>
      </c>
      <c r="BO148" s="7" t="str">
        <f>IF(AND(VLOOKUP(BK148,法术查询!$C$8:$E$15,3,FALSE)="启用",$B$1=BL148),BJ148,"")</f>
        <v/>
      </c>
      <c r="BP148" s="5" t="str">
        <f t="array" ref="BP148">INDEX(BN:BN,SMALL(IF(BN$1:BN$500&lt;&gt;"",ROW($1:$500),1000),ROW(BN148)))&amp;""</f>
        <v/>
      </c>
      <c r="BQ148" s="5" t="str">
        <f t="array" ref="BQ148">INDEX(BO:BO,SMALL(IF(BO$1:BO$500&lt;&gt;"",ROW($1:$500),1000),ROW(BO148)))&amp;""</f>
        <v/>
      </c>
      <c r="BV148" s="5"/>
      <c r="BZ148" s="5" t="str">
        <f t="array" ref="BZ148">INDEX(BX:BX,SMALL(IF(BX$1:BX$500&lt;&gt;"",ROW($1:$500),1000),ROW(BX148)))&amp;""</f>
        <v/>
      </c>
      <c r="CA148" s="5" t="str">
        <f t="array" ref="CA148">INDEX(BY:BY,SMALL(IF(BY$1:BY$500&lt;&gt;"",ROW($1:$500),1000),ROW(BY148)))&amp;""</f>
        <v/>
      </c>
    </row>
    <row r="149" spans="1:79" x14ac:dyDescent="0.25">
      <c r="A149" s="7" t="s">
        <v>4461</v>
      </c>
      <c r="B149" s="7" t="s">
        <v>3282</v>
      </c>
      <c r="C149" s="7" t="s">
        <v>210</v>
      </c>
      <c r="D149" s="8">
        <v>3</v>
      </c>
      <c r="F149" s="7" t="str">
        <f t="shared" si="14"/>
        <v/>
      </c>
      <c r="G149" s="7" t="str">
        <f>IF(AND(VLOOKUP(C149,法术查询!$C$8:$E$15,3,FALSE)="启用",$B$1=D149),B149,"")</f>
        <v/>
      </c>
      <c r="H149" s="5" t="str">
        <f t="array" ref="H149">INDEX(F:F,SMALL(IF($F$1:$F$500&lt;&gt;"",ROW($1:$500),1000),ROW(F149)))&amp;""</f>
        <v/>
      </c>
      <c r="I149" s="5" t="str">
        <f t="array" ref="I149">INDEX(G:G,SMALL(IF($F$1:$F$500&lt;&gt;"",ROW($1:$500),1000),ROW(G149)))&amp;""</f>
        <v/>
      </c>
      <c r="K149" s="7" t="s">
        <v>4651</v>
      </c>
      <c r="L149" s="7" t="s">
        <v>3270</v>
      </c>
      <c r="M149" s="7" t="s">
        <v>210</v>
      </c>
      <c r="N149" s="8">
        <v>4</v>
      </c>
      <c r="P149" s="7" t="str">
        <f t="shared" si="15"/>
        <v/>
      </c>
      <c r="Q149" s="7" t="str">
        <f>IF(AND(VLOOKUP(M149,法术查询!$C$8:$E$15,3,FALSE)="启用",$B$1=N149),L149,"")</f>
        <v/>
      </c>
      <c r="R149" s="5" t="str">
        <f t="array" ref="R149">INDEX(P:P,SMALL(IF(P$1:P$500&lt;&gt;"",ROW($1:$500),1000),ROW(P149)))&amp;""</f>
        <v/>
      </c>
      <c r="S149" s="5" t="str">
        <f t="array" ref="S149">INDEX(Q:Q,SMALL(IF(Q$1:Q$500&lt;&gt;"",ROW($1:$500),1000),ROW(Q149)))&amp;""</f>
        <v/>
      </c>
      <c r="X149" s="5"/>
      <c r="AB149" s="5" t="str">
        <f t="array" ref="AB149">INDEX(Z:Z,SMALL(IF(Z$1:Z$500&lt;&gt;"",ROW($1:$500),1000),ROW(Z149)))&amp;""</f>
        <v/>
      </c>
      <c r="AC149" s="5" t="str">
        <f t="array" ref="AC149">INDEX(AA:AA,SMALL(IF(AA$1:AA$500&lt;&gt;"",ROW($1:$500),1000),ROW(AA149)))&amp;""</f>
        <v/>
      </c>
      <c r="AH149" s="5"/>
      <c r="AL149" s="5" t="str">
        <f t="array" ref="AL149">INDEX(AJ:AJ,SMALL(IF(AJ$1:AJ$500&lt;&gt;"",ROW($1:$500),1000),ROW(AJ149)))&amp;""</f>
        <v/>
      </c>
      <c r="AM149" s="5" t="str">
        <f t="array" ref="AM149">INDEX(AK:AK,SMALL(IF(AK$1:AK$500&lt;&gt;"",ROW($1:$500),1000),ROW(AK149)))&amp;""</f>
        <v/>
      </c>
      <c r="AV149" s="5" t="str">
        <f t="array" ref="AV149">INDEX(AT:AT,SMALL(IF(AT$1:AT$500&lt;&gt;"",ROW($1:$500),1000),ROW(AT149)))&amp;""</f>
        <v/>
      </c>
      <c r="AW149" s="5" t="str">
        <f t="array" ref="AW149">INDEX(AU:AU,SMALL(IF(AU$1:AU$500&lt;&gt;"",ROW($1:$500),1000),ROW(AU149)))&amp;""</f>
        <v/>
      </c>
      <c r="BF149" s="5" t="str">
        <f t="array" ref="BF149">INDEX(BD:BD,SMALL(IF(BD$1:BD$500&lt;&gt;"",ROW($1:$500),1000),ROW(BD149)))&amp;""</f>
        <v/>
      </c>
      <c r="BG149" s="5" t="str">
        <f t="array" ref="BG149">INDEX(BE:BE,SMALL(IF(BE$1:BE$500&lt;&gt;"",ROW($1:$500),1000),ROW(BE149)))&amp;""</f>
        <v/>
      </c>
      <c r="BI149" s="7" t="s">
        <v>4968</v>
      </c>
      <c r="BJ149" s="7" t="s">
        <v>3452</v>
      </c>
      <c r="BK149" s="7" t="s">
        <v>372</v>
      </c>
      <c r="BL149" s="8">
        <v>6</v>
      </c>
      <c r="BN149" s="7" t="str">
        <f t="shared" si="16"/>
        <v/>
      </c>
      <c r="BO149" s="7" t="str">
        <f>IF(AND(VLOOKUP(BK149,法术查询!$C$8:$E$15,3,FALSE)="启用",$B$1=BL149),BJ149,"")</f>
        <v/>
      </c>
      <c r="BP149" s="5" t="str">
        <f t="array" ref="BP149">INDEX(BN:BN,SMALL(IF(BN$1:BN$500&lt;&gt;"",ROW($1:$500),1000),ROW(BN149)))&amp;""</f>
        <v/>
      </c>
      <c r="BQ149" s="5" t="str">
        <f t="array" ref="BQ149">INDEX(BO:BO,SMALL(IF(BO$1:BO$500&lt;&gt;"",ROW($1:$500),1000),ROW(BO149)))&amp;""</f>
        <v/>
      </c>
      <c r="BV149" s="5"/>
      <c r="BZ149" s="5" t="str">
        <f t="array" ref="BZ149">INDEX(BX:BX,SMALL(IF(BX$1:BX$500&lt;&gt;"",ROW($1:$500),1000),ROW(BX149)))&amp;""</f>
        <v/>
      </c>
      <c r="CA149" s="5" t="str">
        <f t="array" ref="CA149">INDEX(BY:BY,SMALL(IF(BY$1:BY$500&lt;&gt;"",ROW($1:$500),1000),ROW(BY149)))&amp;""</f>
        <v/>
      </c>
    </row>
    <row r="150" spans="1:79" x14ac:dyDescent="0.25">
      <c r="A150" s="7" t="s">
        <v>4467</v>
      </c>
      <c r="B150" s="7" t="s">
        <v>3288</v>
      </c>
      <c r="C150" s="7" t="s">
        <v>210</v>
      </c>
      <c r="D150" s="8">
        <v>3</v>
      </c>
      <c r="F150" s="7" t="str">
        <f t="shared" si="14"/>
        <v/>
      </c>
      <c r="G150" s="7" t="str">
        <f>IF(AND(VLOOKUP(C150,法术查询!$C$8:$E$15,3,FALSE)="启用",$B$1=D150),B150,"")</f>
        <v/>
      </c>
      <c r="H150" s="5" t="str">
        <f t="array" ref="H150">INDEX(F:F,SMALL(IF($F$1:$F$500&lt;&gt;"",ROW($1:$500),1000),ROW(F150)))&amp;""</f>
        <v/>
      </c>
      <c r="I150" s="5" t="str">
        <f t="array" ref="I150">INDEX(G:G,SMALL(IF($F$1:$F$500&lt;&gt;"",ROW($1:$500),1000),ROW(G150)))&amp;""</f>
        <v/>
      </c>
      <c r="K150" s="7" t="s">
        <v>4611</v>
      </c>
      <c r="L150" s="7" t="s">
        <v>3463</v>
      </c>
      <c r="M150" s="7" t="s">
        <v>372</v>
      </c>
      <c r="N150" s="8">
        <v>4</v>
      </c>
      <c r="P150" s="7" t="str">
        <f t="shared" si="15"/>
        <v/>
      </c>
      <c r="Q150" s="7" t="str">
        <f>IF(AND(VLOOKUP(M150,法术查询!$C$8:$E$15,3,FALSE)="启用",$B$1=N150),L150,"")</f>
        <v/>
      </c>
      <c r="R150" s="5" t="str">
        <f t="array" ref="R150">INDEX(P:P,SMALL(IF(P$1:P$500&lt;&gt;"",ROW($1:$500),1000),ROW(P150)))&amp;""</f>
        <v/>
      </c>
      <c r="S150" s="5" t="str">
        <f t="array" ref="S150">INDEX(Q:Q,SMALL(IF(Q$1:Q$500&lt;&gt;"",ROW($1:$500),1000),ROW(Q150)))&amp;""</f>
        <v/>
      </c>
      <c r="X150" s="5"/>
      <c r="AB150" s="5" t="str">
        <f t="array" ref="AB150">INDEX(Z:Z,SMALL(IF(Z$1:Z$500&lt;&gt;"",ROW($1:$500),1000),ROW(Z150)))&amp;""</f>
        <v/>
      </c>
      <c r="AC150" s="5" t="str">
        <f t="array" ref="AC150">INDEX(AA:AA,SMALL(IF(AA$1:AA$500&lt;&gt;"",ROW($1:$500),1000),ROW(AA150)))&amp;""</f>
        <v/>
      </c>
      <c r="AH150" s="5"/>
      <c r="AL150" s="5" t="str">
        <f t="array" ref="AL150">INDEX(AJ:AJ,SMALL(IF(AJ$1:AJ$500&lt;&gt;"",ROW($1:$500),1000),ROW(AJ150)))&amp;""</f>
        <v/>
      </c>
      <c r="AM150" s="5" t="str">
        <f t="array" ref="AM150">INDEX(AK:AK,SMALL(IF(AK$1:AK$500&lt;&gt;"",ROW($1:$500),1000),ROW(AK150)))&amp;""</f>
        <v/>
      </c>
      <c r="AV150" s="5" t="str">
        <f t="array" ref="AV150">INDEX(AT:AT,SMALL(IF(AT$1:AT$500&lt;&gt;"",ROW($1:$500),1000),ROW(AT150)))&amp;""</f>
        <v/>
      </c>
      <c r="AW150" s="5" t="str">
        <f t="array" ref="AW150">INDEX(AU:AU,SMALL(IF(AU$1:AU$500&lt;&gt;"",ROW($1:$500),1000),ROW(AU150)))&amp;""</f>
        <v/>
      </c>
      <c r="BF150" s="5" t="str">
        <f t="array" ref="BF150">INDEX(BD:BD,SMALL(IF(BD$1:BD$500&lt;&gt;"",ROW($1:$500),1000),ROW(BD150)))&amp;""</f>
        <v/>
      </c>
      <c r="BG150" s="5" t="str">
        <f t="array" ref="BG150">INDEX(BE:BE,SMALL(IF(BE$1:BE$500&lt;&gt;"",ROW($1:$500),1000),ROW(BE150)))&amp;""</f>
        <v/>
      </c>
      <c r="BI150" s="7" t="s">
        <v>4968</v>
      </c>
      <c r="BJ150" s="7" t="s">
        <v>3454</v>
      </c>
      <c r="BK150" s="7" t="s">
        <v>3701</v>
      </c>
      <c r="BL150" s="8">
        <v>6</v>
      </c>
      <c r="BN150" s="7" t="str">
        <f t="shared" si="16"/>
        <v/>
      </c>
      <c r="BO150" s="7" t="str">
        <f>IF(AND(VLOOKUP(BK150,法术查询!$C$8:$E$15,3,FALSE)="启用",$B$1=BL150),BJ150,"")</f>
        <v/>
      </c>
      <c r="BP150" s="5" t="str">
        <f t="array" ref="BP150">INDEX(BN:BN,SMALL(IF(BN$1:BN$500&lt;&gt;"",ROW($1:$500),1000),ROW(BN150)))&amp;""</f>
        <v/>
      </c>
      <c r="BQ150" s="5" t="str">
        <f t="array" ref="BQ150">INDEX(BO:BO,SMALL(IF(BO$1:BO$500&lt;&gt;"",ROW($1:$500),1000),ROW(BO150)))&amp;""</f>
        <v/>
      </c>
      <c r="BV150" s="5"/>
      <c r="BZ150" s="5" t="str">
        <f t="array" ref="BZ150">INDEX(BX:BX,SMALL(IF(BX$1:BX$500&lt;&gt;"",ROW($1:$500),1000),ROW(BX150)))&amp;""</f>
        <v/>
      </c>
      <c r="CA150" s="5" t="str">
        <f t="array" ref="CA150">INDEX(BY:BY,SMALL(IF(BY$1:BY$500&lt;&gt;"",ROW($1:$500),1000),ROW(BY150)))&amp;""</f>
        <v/>
      </c>
    </row>
    <row r="151" spans="1:79" x14ac:dyDescent="0.25">
      <c r="A151" s="7" t="s">
        <v>4471</v>
      </c>
      <c r="B151" s="7" t="s">
        <v>3294</v>
      </c>
      <c r="C151" s="7" t="s">
        <v>210</v>
      </c>
      <c r="D151" s="8">
        <v>3</v>
      </c>
      <c r="F151" s="7" t="str">
        <f t="shared" si="14"/>
        <v/>
      </c>
      <c r="G151" s="7" t="str">
        <f>IF(AND(VLOOKUP(C151,法术查询!$C$8:$E$15,3,FALSE)="启用",$B$1=D151),B151,"")</f>
        <v/>
      </c>
      <c r="H151" s="5" t="str">
        <f t="array" ref="H151">INDEX(F:F,SMALL(IF($F$1:$F$500&lt;&gt;"",ROW($1:$500),1000),ROW(F151)))&amp;""</f>
        <v/>
      </c>
      <c r="I151" s="5" t="str">
        <f t="array" ref="I151">INDEX(G:G,SMALL(IF($F$1:$F$500&lt;&gt;"",ROW($1:$500),1000),ROW(G151)))&amp;""</f>
        <v/>
      </c>
      <c r="K151" s="7" t="s">
        <v>4611</v>
      </c>
      <c r="L151" s="7" t="s">
        <v>3467</v>
      </c>
      <c r="M151" s="7" t="s">
        <v>3701</v>
      </c>
      <c r="N151" s="8">
        <v>4</v>
      </c>
      <c r="P151" s="7" t="str">
        <f t="shared" si="15"/>
        <v/>
      </c>
      <c r="Q151" s="7" t="str">
        <f>IF(AND(VLOOKUP(M151,法术查询!$C$8:$E$15,3,FALSE)="启用",$B$1=N151),L151,"")</f>
        <v/>
      </c>
      <c r="R151" s="5" t="str">
        <f t="array" ref="R151">INDEX(P:P,SMALL(IF(P$1:P$500&lt;&gt;"",ROW($1:$500),1000),ROW(P151)))&amp;""</f>
        <v/>
      </c>
      <c r="S151" s="5" t="str">
        <f t="array" ref="S151">INDEX(Q:Q,SMALL(IF(Q$1:Q$500&lt;&gt;"",ROW($1:$500),1000),ROW(Q151)))&amp;""</f>
        <v/>
      </c>
      <c r="X151" s="5"/>
      <c r="AB151" s="5" t="str">
        <f t="array" ref="AB151">INDEX(Z:Z,SMALL(IF(Z$1:Z$500&lt;&gt;"",ROW($1:$500),1000),ROW(Z151)))&amp;""</f>
        <v/>
      </c>
      <c r="AC151" s="5" t="str">
        <f t="array" ref="AC151">INDEX(AA:AA,SMALL(IF(AA$1:AA$500&lt;&gt;"",ROW($1:$500),1000),ROW(AA151)))&amp;""</f>
        <v/>
      </c>
      <c r="AH151" s="5"/>
      <c r="AL151" s="5" t="str">
        <f t="array" ref="AL151">INDEX(AJ:AJ,SMALL(IF(AJ$1:AJ$500&lt;&gt;"",ROW($1:$500),1000),ROW(AJ151)))&amp;""</f>
        <v/>
      </c>
      <c r="AM151" s="5" t="str">
        <f t="array" ref="AM151">INDEX(AK:AK,SMALL(IF(AK$1:AK$500&lt;&gt;"",ROW($1:$500),1000),ROW(AK151)))&amp;""</f>
        <v/>
      </c>
      <c r="AV151" s="5" t="str">
        <f t="array" ref="AV151">INDEX(AT:AT,SMALL(IF(AT$1:AT$500&lt;&gt;"",ROW($1:$500),1000),ROW(AT151)))&amp;""</f>
        <v/>
      </c>
      <c r="AW151" s="5" t="str">
        <f t="array" ref="AW151">INDEX(AU:AU,SMALL(IF(AU$1:AU$500&lt;&gt;"",ROW($1:$500),1000),ROW(AU151)))&amp;""</f>
        <v/>
      </c>
      <c r="BF151" s="5" t="str">
        <f t="array" ref="BF151">INDEX(BD:BD,SMALL(IF(BD$1:BD$500&lt;&gt;"",ROW($1:$500),1000),ROW(BD151)))&amp;""</f>
        <v/>
      </c>
      <c r="BG151" s="5" t="str">
        <f t="array" ref="BG151">INDEX(BE:BE,SMALL(IF(BE$1:BE$500&lt;&gt;"",ROW($1:$500),1000),ROW(BE151)))&amp;""</f>
        <v/>
      </c>
      <c r="BI151" s="7" t="s">
        <v>4970</v>
      </c>
      <c r="BJ151" s="7" t="s">
        <v>3456</v>
      </c>
      <c r="BK151" s="7" t="s">
        <v>372</v>
      </c>
      <c r="BL151" s="8">
        <v>6</v>
      </c>
      <c r="BN151" s="7" t="str">
        <f t="shared" si="16"/>
        <v/>
      </c>
      <c r="BO151" s="7" t="str">
        <f>IF(AND(VLOOKUP(BK151,法术查询!$C$8:$E$15,3,FALSE)="启用",$B$1=BL151),BJ151,"")</f>
        <v/>
      </c>
      <c r="BP151" s="5" t="str">
        <f t="array" ref="BP151">INDEX(BN:BN,SMALL(IF(BN$1:BN$500&lt;&gt;"",ROW($1:$500),1000),ROW(BN151)))&amp;""</f>
        <v/>
      </c>
      <c r="BQ151" s="5" t="str">
        <f t="array" ref="BQ151">INDEX(BO:BO,SMALL(IF(BO$1:BO$500&lt;&gt;"",ROW($1:$500),1000),ROW(BO151)))&amp;""</f>
        <v/>
      </c>
      <c r="BV151" s="5"/>
      <c r="BZ151" s="5" t="str">
        <f t="array" ref="BZ151">INDEX(BX:BX,SMALL(IF(BX$1:BX$500&lt;&gt;"",ROW($1:$500),1000),ROW(BX151)))&amp;""</f>
        <v/>
      </c>
      <c r="CA151" s="5" t="str">
        <f t="array" ref="CA151">INDEX(BY:BY,SMALL(IF(BY$1:BY$500&lt;&gt;"",ROW($1:$500),1000),ROW(BY151)))&amp;""</f>
        <v/>
      </c>
    </row>
    <row r="152" spans="1:79" x14ac:dyDescent="0.25">
      <c r="A152" s="7" t="s">
        <v>4474</v>
      </c>
      <c r="B152" s="7" t="s">
        <v>3299</v>
      </c>
      <c r="C152" s="7" t="s">
        <v>210</v>
      </c>
      <c r="D152" s="8">
        <v>3</v>
      </c>
      <c r="F152" s="7" t="str">
        <f t="shared" si="14"/>
        <v/>
      </c>
      <c r="G152" s="7" t="str">
        <f>IF(AND(VLOOKUP(C152,法术查询!$C$8:$E$15,3,FALSE)="启用",$B$1=D152),B152,"")</f>
        <v/>
      </c>
      <c r="H152" s="5" t="str">
        <f t="array" ref="H152">INDEX(F:F,SMALL(IF($F$1:$F$500&lt;&gt;"",ROW($1:$500),1000),ROW(F152)))&amp;""</f>
        <v/>
      </c>
      <c r="I152" s="5" t="str">
        <f t="array" ref="I152">INDEX(G:G,SMALL(IF($F$1:$F$500&lt;&gt;"",ROW($1:$500),1000),ROW(G152)))&amp;""</f>
        <v/>
      </c>
      <c r="K152" s="7" t="s">
        <v>4706</v>
      </c>
      <c r="L152" s="7" t="s">
        <v>3321</v>
      </c>
      <c r="M152" s="7" t="s">
        <v>210</v>
      </c>
      <c r="N152" s="8">
        <v>4</v>
      </c>
      <c r="P152" s="7" t="str">
        <f t="shared" si="15"/>
        <v/>
      </c>
      <c r="Q152" s="7" t="str">
        <f>IF(AND(VLOOKUP(M152,法术查询!$C$8:$E$15,3,FALSE)="启用",$B$1=N152),L152,"")</f>
        <v/>
      </c>
      <c r="R152" s="5" t="str">
        <f t="array" ref="R152">INDEX(P:P,SMALL(IF(P$1:P$500&lt;&gt;"",ROW($1:$500),1000),ROW(P152)))&amp;""</f>
        <v/>
      </c>
      <c r="S152" s="5" t="str">
        <f t="array" ref="S152">INDEX(Q:Q,SMALL(IF(Q$1:Q$500&lt;&gt;"",ROW($1:$500),1000),ROW(Q152)))&amp;""</f>
        <v/>
      </c>
      <c r="X152" s="5"/>
      <c r="AB152" s="5" t="str">
        <f t="array" ref="AB152">INDEX(Z:Z,SMALL(IF(Z$1:Z$500&lt;&gt;"",ROW($1:$500),1000),ROW(Z152)))&amp;""</f>
        <v/>
      </c>
      <c r="AC152" s="5" t="str">
        <f t="array" ref="AC152">INDEX(AA:AA,SMALL(IF(AA$1:AA$500&lt;&gt;"",ROW($1:$500),1000),ROW(AA152)))&amp;""</f>
        <v/>
      </c>
      <c r="AH152" s="5"/>
      <c r="AL152" s="5" t="str">
        <f t="array" ref="AL152">INDEX(AJ:AJ,SMALL(IF(AJ$1:AJ$500&lt;&gt;"",ROW($1:$500),1000),ROW(AJ152)))&amp;""</f>
        <v/>
      </c>
      <c r="AM152" s="5" t="str">
        <f t="array" ref="AM152">INDEX(AK:AK,SMALL(IF(AK$1:AK$500&lt;&gt;"",ROW($1:$500),1000),ROW(AK152)))&amp;""</f>
        <v/>
      </c>
      <c r="AV152" s="5" t="str">
        <f t="array" ref="AV152">INDEX(AT:AT,SMALL(IF(AT$1:AT$500&lt;&gt;"",ROW($1:$500),1000),ROW(AT152)))&amp;""</f>
        <v/>
      </c>
      <c r="AW152" s="5" t="str">
        <f t="array" ref="AW152">INDEX(AU:AU,SMALL(IF(AU$1:AU$500&lt;&gt;"",ROW($1:$500),1000),ROW(AU152)))&amp;""</f>
        <v/>
      </c>
      <c r="BF152" s="5" t="str">
        <f t="array" ref="BF152">INDEX(BD:BD,SMALL(IF(BD$1:BD$500&lt;&gt;"",ROW($1:$500),1000),ROW(BD152)))&amp;""</f>
        <v/>
      </c>
      <c r="BG152" s="5" t="str">
        <f t="array" ref="BG152">INDEX(BE:BE,SMALL(IF(BE$1:BE$500&lt;&gt;"",ROW($1:$500),1000),ROW(BE152)))&amp;""</f>
        <v/>
      </c>
      <c r="BI152" s="7" t="s">
        <v>4970</v>
      </c>
      <c r="BJ152" s="7" t="s">
        <v>3458</v>
      </c>
      <c r="BK152" s="7" t="s">
        <v>3701</v>
      </c>
      <c r="BL152" s="8">
        <v>6</v>
      </c>
      <c r="BN152" s="7" t="str">
        <f t="shared" si="16"/>
        <v/>
      </c>
      <c r="BO152" s="7" t="str">
        <f>IF(AND(VLOOKUP(BK152,法术查询!$C$8:$E$15,3,FALSE)="启用",$B$1=BL152),BJ152,"")</f>
        <v/>
      </c>
      <c r="BP152" s="5" t="str">
        <f t="array" ref="BP152">INDEX(BN:BN,SMALL(IF(BN$1:BN$500&lt;&gt;"",ROW($1:$500),1000),ROW(BN152)))&amp;""</f>
        <v/>
      </c>
      <c r="BQ152" s="5" t="str">
        <f t="array" ref="BQ152">INDEX(BO:BO,SMALL(IF(BO$1:BO$500&lt;&gt;"",ROW($1:$500),1000),ROW(BO152)))&amp;""</f>
        <v/>
      </c>
      <c r="BV152" s="5"/>
      <c r="BZ152" s="5" t="str">
        <f t="array" ref="BZ152">INDEX(BX:BX,SMALL(IF(BX$1:BX$500&lt;&gt;"",ROW($1:$500),1000),ROW(BX152)))&amp;""</f>
        <v/>
      </c>
      <c r="CA152" s="5" t="str">
        <f t="array" ref="CA152">INDEX(BY:BY,SMALL(IF(BY$1:BY$500&lt;&gt;"",ROW($1:$500),1000),ROW(BY152)))&amp;""</f>
        <v/>
      </c>
    </row>
    <row r="153" spans="1:79" x14ac:dyDescent="0.25">
      <c r="A153" s="7" t="s">
        <v>4479</v>
      </c>
      <c r="B153" s="7" t="s">
        <v>3304</v>
      </c>
      <c r="C153" s="7" t="s">
        <v>210</v>
      </c>
      <c r="D153" s="8">
        <v>3</v>
      </c>
      <c r="F153" s="7" t="str">
        <f t="shared" si="14"/>
        <v/>
      </c>
      <c r="G153" s="7" t="str">
        <f>IF(AND(VLOOKUP(C153,法术查询!$C$8:$E$15,3,FALSE)="启用",$B$1=D153),B153,"")</f>
        <v/>
      </c>
      <c r="H153" s="5" t="str">
        <f t="array" ref="H153">INDEX(F:F,SMALL(IF($F$1:$F$500&lt;&gt;"",ROW($1:$500),1000),ROW(F153)))&amp;""</f>
        <v/>
      </c>
      <c r="I153" s="5" t="str">
        <f t="array" ref="I153">INDEX(G:G,SMALL(IF($F$1:$F$500&lt;&gt;"",ROW($1:$500),1000),ROW(G153)))&amp;""</f>
        <v/>
      </c>
      <c r="K153" s="7" t="s">
        <v>4716</v>
      </c>
      <c r="L153" s="7" t="s">
        <v>3382</v>
      </c>
      <c r="M153" s="7" t="s">
        <v>210</v>
      </c>
      <c r="N153" s="8">
        <v>4</v>
      </c>
      <c r="P153" s="7" t="str">
        <f t="shared" si="15"/>
        <v/>
      </c>
      <c r="Q153" s="7" t="str">
        <f>IF(AND(VLOOKUP(M153,法术查询!$C$8:$E$15,3,FALSE)="启用",$B$1=N153),L153,"")</f>
        <v/>
      </c>
      <c r="R153" s="5" t="str">
        <f t="array" ref="R153">INDEX(P:P,SMALL(IF(P$1:P$500&lt;&gt;"",ROW($1:$500),1000),ROW(P153)))&amp;""</f>
        <v/>
      </c>
      <c r="S153" s="5" t="str">
        <f t="array" ref="S153">INDEX(Q:Q,SMALL(IF(Q$1:Q$500&lt;&gt;"",ROW($1:$500),1000),ROW(Q153)))&amp;""</f>
        <v/>
      </c>
      <c r="X153" s="5"/>
      <c r="AB153" s="5" t="str">
        <f t="array" ref="AB153">INDEX(Z:Z,SMALL(IF(Z$1:Z$500&lt;&gt;"",ROW($1:$500),1000),ROW(Z153)))&amp;""</f>
        <v/>
      </c>
      <c r="AC153" s="5" t="str">
        <f t="array" ref="AC153">INDEX(AA:AA,SMALL(IF(AA$1:AA$500&lt;&gt;"",ROW($1:$500),1000),ROW(AA153)))&amp;""</f>
        <v/>
      </c>
      <c r="AH153" s="5"/>
      <c r="AL153" s="5" t="str">
        <f t="array" ref="AL153">INDEX(AJ:AJ,SMALL(IF(AJ$1:AJ$500&lt;&gt;"",ROW($1:$500),1000),ROW(AJ153)))&amp;""</f>
        <v/>
      </c>
      <c r="AM153" s="5" t="str">
        <f t="array" ref="AM153">INDEX(AK:AK,SMALL(IF(AK$1:AK$500&lt;&gt;"",ROW($1:$500),1000),ROW(AK153)))&amp;""</f>
        <v/>
      </c>
      <c r="AV153" s="5" t="str">
        <f t="array" ref="AV153">INDEX(AT:AT,SMALL(IF(AT$1:AT$500&lt;&gt;"",ROW($1:$500),1000),ROW(AT153)))&amp;""</f>
        <v/>
      </c>
      <c r="AW153" s="5" t="str">
        <f t="array" ref="AW153">INDEX(AU:AU,SMALL(IF(AU$1:AU$500&lt;&gt;"",ROW($1:$500),1000),ROW(AU153)))&amp;""</f>
        <v/>
      </c>
      <c r="BF153" s="5" t="str">
        <f t="array" ref="BF153">INDEX(BD:BD,SMALL(IF(BD$1:BD$500&lt;&gt;"",ROW($1:$500),1000),ROW(BD153)))&amp;""</f>
        <v/>
      </c>
      <c r="BG153" s="5" t="str">
        <f t="array" ref="BG153">INDEX(BE:BE,SMALL(IF(BE$1:BE$500&lt;&gt;"",ROW($1:$500),1000),ROW(BE153)))&amp;""</f>
        <v/>
      </c>
      <c r="BI153" s="7" t="s">
        <v>4972</v>
      </c>
      <c r="BJ153" s="7" t="s">
        <v>3529</v>
      </c>
      <c r="BK153" s="7" t="s">
        <v>3701</v>
      </c>
      <c r="BL153" s="8">
        <v>6</v>
      </c>
      <c r="BN153" s="7" t="str">
        <f t="shared" si="16"/>
        <v/>
      </c>
      <c r="BO153" s="7" t="str">
        <f>IF(AND(VLOOKUP(BK153,法术查询!$C$8:$E$15,3,FALSE)="启用",$B$1=BL153),BJ153,"")</f>
        <v/>
      </c>
      <c r="BP153" s="5" t="str">
        <f t="array" ref="BP153">INDEX(BN:BN,SMALL(IF(BN$1:BN$500&lt;&gt;"",ROW($1:$500),1000),ROW(BN153)))&amp;""</f>
        <v/>
      </c>
      <c r="BQ153" s="5" t="str">
        <f t="array" ref="BQ153">INDEX(BO:BO,SMALL(IF(BO$1:BO$500&lt;&gt;"",ROW($1:$500),1000),ROW(BO153)))&amp;""</f>
        <v/>
      </c>
      <c r="BV153" s="5"/>
      <c r="BZ153" s="5" t="str">
        <f t="array" ref="BZ153">INDEX(BX:BX,SMALL(IF(BX$1:BX$500&lt;&gt;"",ROW($1:$500),1000),ROW(BX153)))&amp;""</f>
        <v/>
      </c>
      <c r="CA153" s="5" t="str">
        <f t="array" ref="CA153">INDEX(BY:BY,SMALL(IF(BY$1:BY$500&lt;&gt;"",ROW($1:$500),1000),ROW(BY153)))&amp;""</f>
        <v/>
      </c>
    </row>
    <row r="154" spans="1:79" x14ac:dyDescent="0.25">
      <c r="A154" s="7" t="s">
        <v>4483</v>
      </c>
      <c r="B154" s="7" t="s">
        <v>3210</v>
      </c>
      <c r="C154" s="7" t="s">
        <v>210</v>
      </c>
      <c r="D154" s="8">
        <v>3</v>
      </c>
      <c r="F154" s="7" t="str">
        <f t="shared" si="14"/>
        <v/>
      </c>
      <c r="G154" s="7" t="str">
        <f>IF(AND(VLOOKUP(C154,法术查询!$C$8:$E$15,3,FALSE)="启用",$B$1=D154),B154,"")</f>
        <v/>
      </c>
      <c r="H154" s="5" t="str">
        <f t="array" ref="H154">INDEX(F:F,SMALL(IF($F$1:$F$500&lt;&gt;"",ROW($1:$500),1000),ROW(F154)))&amp;""</f>
        <v/>
      </c>
      <c r="I154" s="5" t="str">
        <f t="array" ref="I154">INDEX(G:G,SMALL(IF($F$1:$F$500&lt;&gt;"",ROW($1:$500),1000),ROW(G154)))&amp;""</f>
        <v/>
      </c>
      <c r="K154" s="7" t="s">
        <v>4719</v>
      </c>
      <c r="L154" s="7" t="s">
        <v>3486</v>
      </c>
      <c r="M154" s="7" t="s">
        <v>210</v>
      </c>
      <c r="N154" s="8">
        <v>4</v>
      </c>
      <c r="P154" s="7" t="str">
        <f t="shared" si="15"/>
        <v/>
      </c>
      <c r="Q154" s="7" t="str">
        <f>IF(AND(VLOOKUP(M154,法术查询!$C$8:$E$15,3,FALSE)="启用",$B$1=N154),L154,"")</f>
        <v/>
      </c>
      <c r="R154" s="5" t="str">
        <f t="array" ref="R154">INDEX(P:P,SMALL(IF(P$1:P$500&lt;&gt;"",ROW($1:$500),1000),ROW(P154)))&amp;""</f>
        <v/>
      </c>
      <c r="S154" s="5" t="str">
        <f t="array" ref="S154">INDEX(Q:Q,SMALL(IF(Q$1:Q$500&lt;&gt;"",ROW($1:$500),1000),ROW(Q154)))&amp;""</f>
        <v/>
      </c>
      <c r="X154" s="5"/>
      <c r="AB154" s="5" t="str">
        <f t="array" ref="AB154">INDEX(Z:Z,SMALL(IF(Z$1:Z$500&lt;&gt;"",ROW($1:$500),1000),ROW(Z154)))&amp;""</f>
        <v/>
      </c>
      <c r="AC154" s="5" t="str">
        <f t="array" ref="AC154">INDEX(AA:AA,SMALL(IF(AA$1:AA$500&lt;&gt;"",ROW($1:$500),1000),ROW(AA154)))&amp;""</f>
        <v/>
      </c>
      <c r="AH154" s="5"/>
      <c r="AL154" s="5" t="str">
        <f t="array" ref="AL154">INDEX(AJ:AJ,SMALL(IF(AJ$1:AJ$500&lt;&gt;"",ROW($1:$500),1000),ROW(AJ154)))&amp;""</f>
        <v/>
      </c>
      <c r="AM154" s="5" t="str">
        <f t="array" ref="AM154">INDEX(AK:AK,SMALL(IF(AK$1:AK$500&lt;&gt;"",ROW($1:$500),1000),ROW(AK154)))&amp;""</f>
        <v/>
      </c>
      <c r="AV154" s="5" t="str">
        <f t="array" ref="AV154">INDEX(AT:AT,SMALL(IF(AT$1:AT$500&lt;&gt;"",ROW($1:$500),1000),ROW(AT154)))&amp;""</f>
        <v/>
      </c>
      <c r="AW154" s="5" t="str">
        <f t="array" ref="AW154">INDEX(AU:AU,SMALL(IF(AU$1:AU$500&lt;&gt;"",ROW($1:$500),1000),ROW(AU154)))&amp;""</f>
        <v/>
      </c>
      <c r="BF154" s="5" t="str">
        <f t="array" ref="BF154">INDEX(BD:BD,SMALL(IF(BD$1:BD$500&lt;&gt;"",ROW($1:$500),1000),ROW(BD154)))&amp;""</f>
        <v/>
      </c>
      <c r="BG154" s="5" t="str">
        <f t="array" ref="BG154">INDEX(BE:BE,SMALL(IF(BE$1:BE$500&lt;&gt;"",ROW($1:$500),1000),ROW(BE154)))&amp;""</f>
        <v/>
      </c>
      <c r="BI154" s="7" t="s">
        <v>4974</v>
      </c>
      <c r="BJ154" s="7" t="s">
        <v>3530</v>
      </c>
      <c r="BK154" s="7" t="s">
        <v>3701</v>
      </c>
      <c r="BL154" s="8">
        <v>6</v>
      </c>
      <c r="BN154" s="7" t="str">
        <f t="shared" si="16"/>
        <v/>
      </c>
      <c r="BO154" s="7" t="str">
        <f>IF(AND(VLOOKUP(BK154,法术查询!$C$8:$E$15,3,FALSE)="启用",$B$1=BL154),BJ154,"")</f>
        <v/>
      </c>
      <c r="BP154" s="5" t="str">
        <f t="array" ref="BP154">INDEX(BN:BN,SMALL(IF(BN$1:BN$500&lt;&gt;"",ROW($1:$500),1000),ROW(BN154)))&amp;""</f>
        <v/>
      </c>
      <c r="BQ154" s="5" t="str">
        <f t="array" ref="BQ154">INDEX(BO:BO,SMALL(IF(BO$1:BO$500&lt;&gt;"",ROW($1:$500),1000),ROW(BO154)))&amp;""</f>
        <v/>
      </c>
      <c r="BV154" s="5"/>
      <c r="BZ154" s="5" t="str">
        <f t="array" ref="BZ154">INDEX(BX:BX,SMALL(IF(BX$1:BX$500&lt;&gt;"",ROW($1:$500),1000),ROW(BX154)))&amp;""</f>
        <v/>
      </c>
      <c r="CA154" s="5" t="str">
        <f t="array" ref="CA154">INDEX(BY:BY,SMALL(IF(BY$1:BY$500&lt;&gt;"",ROW($1:$500),1000),ROW(BY154)))&amp;""</f>
        <v/>
      </c>
    </row>
    <row r="155" spans="1:79" x14ac:dyDescent="0.25">
      <c r="A155" s="7" t="s">
        <v>4486</v>
      </c>
      <c r="B155" s="7" t="s">
        <v>3312</v>
      </c>
      <c r="C155" s="7" t="s">
        <v>210</v>
      </c>
      <c r="D155" s="8">
        <v>3</v>
      </c>
      <c r="F155" s="7" t="str">
        <f t="shared" si="14"/>
        <v/>
      </c>
      <c r="G155" s="7" t="str">
        <f>IF(AND(VLOOKUP(C155,法术查询!$C$8:$E$15,3,FALSE)="启用",$B$1=D155),B155,"")</f>
        <v/>
      </c>
      <c r="H155" s="5" t="str">
        <f t="array" ref="H155">INDEX(F:F,SMALL(IF($F$1:$F$500&lt;&gt;"",ROW($1:$500),1000),ROW(F155)))&amp;""</f>
        <v/>
      </c>
      <c r="I155" s="5" t="str">
        <f t="array" ref="I155">INDEX(G:G,SMALL(IF($F$1:$F$500&lt;&gt;"",ROW($1:$500),1000),ROW(G155)))&amp;""</f>
        <v/>
      </c>
      <c r="K155" s="7" t="s">
        <v>4723</v>
      </c>
      <c r="L155" s="7" t="s">
        <v>3489</v>
      </c>
      <c r="M155" s="7" t="s">
        <v>210</v>
      </c>
      <c r="N155" s="8">
        <v>4</v>
      </c>
      <c r="P155" s="7" t="str">
        <f t="shared" si="15"/>
        <v/>
      </c>
      <c r="Q155" s="7" t="str">
        <f>IF(AND(VLOOKUP(M155,法术查询!$C$8:$E$15,3,FALSE)="启用",$B$1=N155),L155,"")</f>
        <v/>
      </c>
      <c r="R155" s="5" t="str">
        <f t="array" ref="R155">INDEX(P:P,SMALL(IF(P$1:P$500&lt;&gt;"",ROW($1:$500),1000),ROW(P155)))&amp;""</f>
        <v/>
      </c>
      <c r="S155" s="5" t="str">
        <f t="array" ref="S155">INDEX(Q:Q,SMALL(IF(Q$1:Q$500&lt;&gt;"",ROW($1:$500),1000),ROW(Q155)))&amp;""</f>
        <v/>
      </c>
      <c r="X155" s="5"/>
      <c r="AB155" s="5" t="str">
        <f t="array" ref="AB155">INDEX(Z:Z,SMALL(IF(Z$1:Z$500&lt;&gt;"",ROW($1:$500),1000),ROW(Z155)))&amp;""</f>
        <v/>
      </c>
      <c r="AC155" s="5" t="str">
        <f t="array" ref="AC155">INDEX(AA:AA,SMALL(IF(AA$1:AA$500&lt;&gt;"",ROW($1:$500),1000),ROW(AA155)))&amp;""</f>
        <v/>
      </c>
      <c r="AH155" s="5"/>
      <c r="AL155" s="5" t="str">
        <f t="array" ref="AL155">INDEX(AJ:AJ,SMALL(IF(AJ$1:AJ$500&lt;&gt;"",ROW($1:$500),1000),ROW(AJ155)))&amp;""</f>
        <v/>
      </c>
      <c r="AM155" s="5" t="str">
        <f t="array" ref="AM155">INDEX(AK:AK,SMALL(IF(AK$1:AK$500&lt;&gt;"",ROW($1:$500),1000),ROW(AK155)))&amp;""</f>
        <v/>
      </c>
      <c r="AV155" s="5" t="str">
        <f t="array" ref="AV155">INDEX(AT:AT,SMALL(IF(AT$1:AT$500&lt;&gt;"",ROW($1:$500),1000),ROW(AT155)))&amp;""</f>
        <v/>
      </c>
      <c r="AW155" s="5" t="str">
        <f t="array" ref="AW155">INDEX(AU:AU,SMALL(IF(AU$1:AU$500&lt;&gt;"",ROW($1:$500),1000),ROW(AU155)))&amp;""</f>
        <v/>
      </c>
      <c r="BF155" s="5" t="str">
        <f t="array" ref="BF155">INDEX(BD:BD,SMALL(IF(BD$1:BD$500&lt;&gt;"",ROW($1:$500),1000),ROW(BD155)))&amp;""</f>
        <v/>
      </c>
      <c r="BG155" s="5" t="str">
        <f t="array" ref="BG155">INDEX(BE:BE,SMALL(IF(BE$1:BE$500&lt;&gt;"",ROW($1:$500),1000),ROW(BE155)))&amp;""</f>
        <v/>
      </c>
      <c r="BI155" s="7" t="s">
        <v>4979</v>
      </c>
      <c r="BJ155" s="7" t="s">
        <v>3531</v>
      </c>
      <c r="BK155" s="7" t="s">
        <v>372</v>
      </c>
      <c r="BL155" s="8">
        <v>6</v>
      </c>
      <c r="BN155" s="7" t="str">
        <f t="shared" si="16"/>
        <v/>
      </c>
      <c r="BO155" s="7" t="str">
        <f>IF(AND(VLOOKUP(BK155,法术查询!$C$8:$E$15,3,FALSE)="启用",$B$1=BL155),BJ155,"")</f>
        <v/>
      </c>
      <c r="BP155" s="5" t="str">
        <f t="array" ref="BP155">INDEX(BN:BN,SMALL(IF(BN$1:BN$500&lt;&gt;"",ROW($1:$500),1000),ROW(BN155)))&amp;""</f>
        <v/>
      </c>
      <c r="BQ155" s="5" t="str">
        <f t="array" ref="BQ155">INDEX(BO:BO,SMALL(IF(BO$1:BO$500&lt;&gt;"",ROW($1:$500),1000),ROW(BO155)))&amp;""</f>
        <v/>
      </c>
      <c r="BV155" s="5"/>
      <c r="BZ155" s="5" t="str">
        <f t="array" ref="BZ155">INDEX(BX:BX,SMALL(IF(BX$1:BX$500&lt;&gt;"",ROW($1:$500),1000),ROW(BX155)))&amp;""</f>
        <v/>
      </c>
      <c r="CA155" s="5" t="str">
        <f t="array" ref="CA155">INDEX(BY:BY,SMALL(IF(BY$1:BY$500&lt;&gt;"",ROW($1:$500),1000),ROW(BY155)))&amp;""</f>
        <v/>
      </c>
    </row>
    <row r="156" spans="1:79" x14ac:dyDescent="0.25">
      <c r="A156" s="7" t="s">
        <v>4496</v>
      </c>
      <c r="B156" s="7" t="s">
        <v>3393</v>
      </c>
      <c r="C156" s="7" t="s">
        <v>210</v>
      </c>
      <c r="D156" s="8">
        <v>3</v>
      </c>
      <c r="F156" s="7" t="str">
        <f t="shared" si="14"/>
        <v/>
      </c>
      <c r="G156" s="7" t="str">
        <f>IF(AND(VLOOKUP(C156,法术查询!$C$8:$E$15,3,FALSE)="启用",$B$1=D156),B156,"")</f>
        <v/>
      </c>
      <c r="H156" s="5" t="str">
        <f t="array" ref="H156">INDEX(F:F,SMALL(IF($F$1:$F$500&lt;&gt;"",ROW($1:$500),1000),ROW(F156)))&amp;""</f>
        <v/>
      </c>
      <c r="I156" s="5" t="str">
        <f t="array" ref="I156">INDEX(G:G,SMALL(IF($F$1:$F$500&lt;&gt;"",ROW($1:$500),1000),ROW(G156)))&amp;""</f>
        <v/>
      </c>
      <c r="K156" s="7" t="s">
        <v>4727</v>
      </c>
      <c r="L156" s="7" t="s">
        <v>3492</v>
      </c>
      <c r="M156" s="7" t="s">
        <v>210</v>
      </c>
      <c r="N156" s="8">
        <v>4</v>
      </c>
      <c r="P156" s="7" t="str">
        <f t="shared" si="15"/>
        <v/>
      </c>
      <c r="Q156" s="7" t="str">
        <f>IF(AND(VLOOKUP(M156,法术查询!$C$8:$E$15,3,FALSE)="启用",$B$1=N156),L156,"")</f>
        <v/>
      </c>
      <c r="R156" s="5" t="str">
        <f t="array" ref="R156">INDEX(P:P,SMALL(IF(P$1:P$500&lt;&gt;"",ROW($1:$500),1000),ROW(P156)))&amp;""</f>
        <v/>
      </c>
      <c r="S156" s="5" t="str">
        <f t="array" ref="S156">INDEX(Q:Q,SMALL(IF(Q$1:Q$500&lt;&gt;"",ROW($1:$500),1000),ROW(Q156)))&amp;""</f>
        <v/>
      </c>
      <c r="X156" s="5"/>
      <c r="AB156" s="5" t="str">
        <f t="array" ref="AB156">INDEX(Z:Z,SMALL(IF(Z$1:Z$500&lt;&gt;"",ROW($1:$500),1000),ROW(Z156)))&amp;""</f>
        <v/>
      </c>
      <c r="AC156" s="5" t="str">
        <f t="array" ref="AC156">INDEX(AA:AA,SMALL(IF(AA$1:AA$500&lt;&gt;"",ROW($1:$500),1000),ROW(AA156)))&amp;""</f>
        <v/>
      </c>
      <c r="AH156" s="5"/>
      <c r="AL156" s="5" t="str">
        <f t="array" ref="AL156">INDEX(AJ:AJ,SMALL(IF(AJ$1:AJ$500&lt;&gt;"",ROW($1:$500),1000),ROW(AJ156)))&amp;""</f>
        <v/>
      </c>
      <c r="AM156" s="5" t="str">
        <f t="array" ref="AM156">INDEX(AK:AK,SMALL(IF(AK$1:AK$500&lt;&gt;"",ROW($1:$500),1000),ROW(AK156)))&amp;""</f>
        <v/>
      </c>
      <c r="AV156" s="5" t="str">
        <f t="array" ref="AV156">INDEX(AT:AT,SMALL(IF(AT$1:AT$500&lt;&gt;"",ROW($1:$500),1000),ROW(AT156)))&amp;""</f>
        <v/>
      </c>
      <c r="AW156" s="5" t="str">
        <f t="array" ref="AW156">INDEX(AU:AU,SMALL(IF(AU$1:AU$500&lt;&gt;"",ROW($1:$500),1000),ROW(AU156)))&amp;""</f>
        <v/>
      </c>
      <c r="BF156" s="5" t="str">
        <f t="array" ref="BF156">INDEX(BD:BD,SMALL(IF(BD$1:BD$500&lt;&gt;"",ROW($1:$500),1000),ROW(BD156)))&amp;""</f>
        <v/>
      </c>
      <c r="BG156" s="5" t="str">
        <f t="array" ref="BG156">INDEX(BE:BE,SMALL(IF(BE$1:BE$500&lt;&gt;"",ROW($1:$500),1000),ROW(BE156)))&amp;""</f>
        <v/>
      </c>
      <c r="BI156" s="7" t="s">
        <v>4979</v>
      </c>
      <c r="BJ156" s="7" t="s">
        <v>3532</v>
      </c>
      <c r="BK156" s="7" t="s">
        <v>3701</v>
      </c>
      <c r="BL156" s="8">
        <v>6</v>
      </c>
      <c r="BN156" s="7" t="str">
        <f t="shared" si="16"/>
        <v/>
      </c>
      <c r="BO156" s="7" t="str">
        <f>IF(AND(VLOOKUP(BK156,法术查询!$C$8:$E$15,3,FALSE)="启用",$B$1=BL156),BJ156,"")</f>
        <v/>
      </c>
      <c r="BP156" s="5" t="str">
        <f t="array" ref="BP156">INDEX(BN:BN,SMALL(IF(BN$1:BN$500&lt;&gt;"",ROW($1:$500),1000),ROW(BN156)))&amp;""</f>
        <v/>
      </c>
      <c r="BQ156" s="5" t="str">
        <f t="array" ref="BQ156">INDEX(BO:BO,SMALL(IF(BO$1:BO$500&lt;&gt;"",ROW($1:$500),1000),ROW(BO156)))&amp;""</f>
        <v/>
      </c>
      <c r="BV156" s="5"/>
      <c r="BZ156" s="5" t="str">
        <f t="array" ref="BZ156">INDEX(BX:BX,SMALL(IF(BX$1:BX$500&lt;&gt;"",ROW($1:$500),1000),ROW(BX156)))&amp;""</f>
        <v/>
      </c>
      <c r="CA156" s="5" t="str">
        <f t="array" ref="CA156">INDEX(BY:BY,SMALL(IF(BY$1:BY$500&lt;&gt;"",ROW($1:$500),1000),ROW(BY156)))&amp;""</f>
        <v/>
      </c>
    </row>
    <row r="157" spans="1:79" x14ac:dyDescent="0.25">
      <c r="A157" s="7" t="s">
        <v>4368</v>
      </c>
      <c r="B157" s="7" t="s">
        <v>3322</v>
      </c>
      <c r="C157" s="7" t="s">
        <v>3701</v>
      </c>
      <c r="D157" s="8">
        <v>3</v>
      </c>
      <c r="F157" s="7" t="str">
        <f t="shared" si="14"/>
        <v/>
      </c>
      <c r="G157" s="7" t="str">
        <f>IF(AND(VLOOKUP(C157,法术查询!$C$8:$E$15,3,FALSE)="启用",$B$1=D157),B157,"")</f>
        <v/>
      </c>
      <c r="H157" s="5" t="str">
        <f t="array" ref="H157">INDEX(F:F,SMALL(IF($F$1:$F$500&lt;&gt;"",ROW($1:$500),1000),ROW(F157)))&amp;""</f>
        <v/>
      </c>
      <c r="I157" s="5" t="str">
        <f t="array" ref="I157">INDEX(G:G,SMALL(IF($F$1:$F$500&lt;&gt;"",ROW($1:$500),1000),ROW(G157)))&amp;""</f>
        <v/>
      </c>
      <c r="K157" s="7" t="s">
        <v>4750</v>
      </c>
      <c r="L157" s="7" t="s">
        <v>3387</v>
      </c>
      <c r="M157" s="7" t="s">
        <v>3701</v>
      </c>
      <c r="N157" s="8">
        <v>5</v>
      </c>
      <c r="P157" s="7" t="str">
        <f t="shared" si="15"/>
        <v/>
      </c>
      <c r="Q157" s="7" t="str">
        <f>IF(AND(VLOOKUP(M157,法术查询!$C$8:$E$15,3,FALSE)="启用",$B$1=N157),L157,"")</f>
        <v/>
      </c>
      <c r="R157" s="5" t="str">
        <f t="array" ref="R157">INDEX(P:P,SMALL(IF(P$1:P$500&lt;&gt;"",ROW($1:$500),1000),ROW(P157)))&amp;""</f>
        <v/>
      </c>
      <c r="S157" s="5" t="str">
        <f t="array" ref="S157">INDEX(Q:Q,SMALL(IF(Q$1:Q$500&lt;&gt;"",ROW($1:$500),1000),ROW(Q157)))&amp;""</f>
        <v/>
      </c>
      <c r="X157" s="5"/>
      <c r="AB157" s="5" t="str">
        <f t="array" ref="AB157">INDEX(Z:Z,SMALL(IF(Z$1:Z$500&lt;&gt;"",ROW($1:$500),1000),ROW(Z157)))&amp;""</f>
        <v/>
      </c>
      <c r="AC157" s="5" t="str">
        <f t="array" ref="AC157">INDEX(AA:AA,SMALL(IF(AA$1:AA$500&lt;&gt;"",ROW($1:$500),1000),ROW(AA157)))&amp;""</f>
        <v/>
      </c>
      <c r="AH157" s="5"/>
      <c r="AL157" s="5" t="str">
        <f t="array" ref="AL157">INDEX(AJ:AJ,SMALL(IF(AJ$1:AJ$500&lt;&gt;"",ROW($1:$500),1000),ROW(AJ157)))&amp;""</f>
        <v/>
      </c>
      <c r="AM157" s="5" t="str">
        <f t="array" ref="AM157">INDEX(AK:AK,SMALL(IF(AK$1:AK$500&lt;&gt;"",ROW($1:$500),1000),ROW(AK157)))&amp;""</f>
        <v/>
      </c>
      <c r="AV157" s="5" t="str">
        <f t="array" ref="AV157">INDEX(AT:AT,SMALL(IF(AT$1:AT$500&lt;&gt;"",ROW($1:$500),1000),ROW(AT157)))&amp;""</f>
        <v/>
      </c>
      <c r="AW157" s="5" t="str">
        <f t="array" ref="AW157">INDEX(AU:AU,SMALL(IF(AU$1:AU$500&lt;&gt;"",ROW($1:$500),1000),ROW(AU157)))&amp;""</f>
        <v/>
      </c>
      <c r="BF157" s="5" t="str">
        <f t="array" ref="BF157">INDEX(BD:BD,SMALL(IF(BD$1:BD$500&lt;&gt;"",ROW($1:$500),1000),ROW(BD157)))&amp;""</f>
        <v/>
      </c>
      <c r="BG157" s="5" t="str">
        <f t="array" ref="BG157">INDEX(BE:BE,SMALL(IF(BE$1:BE$500&lt;&gt;"",ROW($1:$500),1000),ROW(BE157)))&amp;""</f>
        <v/>
      </c>
      <c r="BI157" s="7" t="s">
        <v>5075</v>
      </c>
      <c r="BJ157" s="7" t="s">
        <v>3461</v>
      </c>
      <c r="BK157" s="7" t="s">
        <v>210</v>
      </c>
      <c r="BL157" s="8">
        <v>6</v>
      </c>
      <c r="BN157" s="7" t="str">
        <f t="shared" si="16"/>
        <v/>
      </c>
      <c r="BO157" s="7" t="str">
        <f>IF(AND(VLOOKUP(BK157,法术查询!$C$8:$E$15,3,FALSE)="启用",$B$1=BL157),BJ157,"")</f>
        <v/>
      </c>
      <c r="BP157" s="5" t="str">
        <f t="array" ref="BP157">INDEX(BN:BN,SMALL(IF(BN$1:BN$500&lt;&gt;"",ROW($1:$500),1000),ROW(BN157)))&amp;""</f>
        <v/>
      </c>
      <c r="BQ157" s="5" t="str">
        <f t="array" ref="BQ157">INDEX(BO:BO,SMALL(IF(BO$1:BO$500&lt;&gt;"",ROW($1:$500),1000),ROW(BO157)))&amp;""</f>
        <v/>
      </c>
      <c r="BV157" s="5"/>
      <c r="BZ157" s="5" t="str">
        <f t="array" ref="BZ157">INDEX(BX:BX,SMALL(IF(BX$1:BX$500&lt;&gt;"",ROW($1:$500),1000),ROW(BX157)))&amp;""</f>
        <v/>
      </c>
      <c r="CA157" s="5" t="str">
        <f t="array" ref="CA157">INDEX(BY:BY,SMALL(IF(BY$1:BY$500&lt;&gt;"",ROW($1:$500),1000),ROW(BY157)))&amp;""</f>
        <v/>
      </c>
    </row>
    <row r="158" spans="1:79" x14ac:dyDescent="0.25">
      <c r="A158" s="7" t="s">
        <v>4518</v>
      </c>
      <c r="B158" s="7" t="s">
        <v>3228</v>
      </c>
      <c r="C158" s="7" t="s">
        <v>210</v>
      </c>
      <c r="D158" s="8">
        <v>3</v>
      </c>
      <c r="F158" s="7" t="str">
        <f t="shared" si="14"/>
        <v/>
      </c>
      <c r="G158" s="7" t="str">
        <f>IF(AND(VLOOKUP(C158,法术查询!$C$8:$E$15,3,FALSE)="启用",$B$1=D158),B158,"")</f>
        <v/>
      </c>
      <c r="H158" s="5" t="str">
        <f t="array" ref="H158">INDEX(F:F,SMALL(IF($F$1:$F$500&lt;&gt;"",ROW($1:$500),1000),ROW(F158)))&amp;""</f>
        <v/>
      </c>
      <c r="I158" s="5" t="str">
        <f t="array" ref="I158">INDEX(G:G,SMALL(IF($F$1:$F$500&lt;&gt;"",ROW($1:$500),1000),ROW(G158)))&amp;""</f>
        <v/>
      </c>
      <c r="K158" s="7" t="s">
        <v>4753</v>
      </c>
      <c r="L158" s="7" t="s">
        <v>3389</v>
      </c>
      <c r="M158" s="7" t="s">
        <v>3701</v>
      </c>
      <c r="N158" s="8">
        <v>5</v>
      </c>
      <c r="P158" s="7" t="str">
        <f t="shared" si="15"/>
        <v/>
      </c>
      <c r="Q158" s="7" t="str">
        <f>IF(AND(VLOOKUP(M158,法术查询!$C$8:$E$15,3,FALSE)="启用",$B$1=N158),L158,"")</f>
        <v/>
      </c>
      <c r="R158" s="5" t="str">
        <f t="array" ref="R158">INDEX(P:P,SMALL(IF(P$1:P$500&lt;&gt;"",ROW($1:$500),1000),ROW(P158)))&amp;""</f>
        <v/>
      </c>
      <c r="S158" s="5" t="str">
        <f t="array" ref="S158">INDEX(Q:Q,SMALL(IF(Q$1:Q$500&lt;&gt;"",ROW($1:$500),1000),ROW(Q158)))&amp;""</f>
        <v/>
      </c>
      <c r="X158" s="5"/>
      <c r="AB158" s="5" t="str">
        <f t="array" ref="AB158">INDEX(Z:Z,SMALL(IF(Z$1:Z$500&lt;&gt;"",ROW($1:$500),1000),ROW(Z158)))&amp;""</f>
        <v/>
      </c>
      <c r="AC158" s="5" t="str">
        <f t="array" ref="AC158">INDEX(AA:AA,SMALL(IF(AA$1:AA$500&lt;&gt;"",ROW($1:$500),1000),ROW(AA158)))&amp;""</f>
        <v/>
      </c>
      <c r="AH158" s="5"/>
      <c r="AL158" s="5" t="str">
        <f t="array" ref="AL158">INDEX(AJ:AJ,SMALL(IF(AJ$1:AJ$500&lt;&gt;"",ROW($1:$500),1000),ROW(AJ158)))&amp;""</f>
        <v/>
      </c>
      <c r="AM158" s="5" t="str">
        <f t="array" ref="AM158">INDEX(AK:AK,SMALL(IF(AK$1:AK$500&lt;&gt;"",ROW($1:$500),1000),ROW(AK158)))&amp;""</f>
        <v/>
      </c>
      <c r="AV158" s="5" t="str">
        <f t="array" ref="AV158">INDEX(AT:AT,SMALL(IF(AT$1:AT$500&lt;&gt;"",ROW($1:$500),1000),ROW(AT158)))&amp;""</f>
        <v/>
      </c>
      <c r="AW158" s="5" t="str">
        <f t="array" ref="AW158">INDEX(AU:AU,SMALL(IF(AU$1:AU$500&lt;&gt;"",ROW($1:$500),1000),ROW(AU158)))&amp;""</f>
        <v/>
      </c>
      <c r="BF158" s="5" t="str">
        <f t="array" ref="BF158">INDEX(BD:BD,SMALL(IF(BD$1:BD$500&lt;&gt;"",ROW($1:$500),1000),ROW(BD158)))&amp;""</f>
        <v/>
      </c>
      <c r="BG158" s="5" t="str">
        <f t="array" ref="BG158">INDEX(BE:BE,SMALL(IF(BE$1:BE$500&lt;&gt;"",ROW($1:$500),1000),ROW(BE158)))&amp;""</f>
        <v/>
      </c>
      <c r="BI158" s="7" t="s">
        <v>5078</v>
      </c>
      <c r="BJ158" s="7" t="s">
        <v>3533</v>
      </c>
      <c r="BK158" s="7" t="s">
        <v>210</v>
      </c>
      <c r="BL158" s="8">
        <v>6</v>
      </c>
      <c r="BN158" s="7" t="str">
        <f t="shared" si="16"/>
        <v/>
      </c>
      <c r="BO158" s="7" t="str">
        <f>IF(AND(VLOOKUP(BK158,法术查询!$C$8:$E$15,3,FALSE)="启用",$B$1=BL158),BJ158,"")</f>
        <v/>
      </c>
      <c r="BP158" s="5" t="str">
        <f t="array" ref="BP158">INDEX(BN:BN,SMALL(IF(BN$1:BN$500&lt;&gt;"",ROW($1:$500),1000),ROW(BN158)))&amp;""</f>
        <v/>
      </c>
      <c r="BQ158" s="5" t="str">
        <f t="array" ref="BQ158">INDEX(BO:BO,SMALL(IF(BO$1:BO$500&lt;&gt;"",ROW($1:$500),1000),ROW(BO158)))&amp;""</f>
        <v/>
      </c>
      <c r="BV158" s="5"/>
      <c r="BZ158" s="5" t="str">
        <f t="array" ref="BZ158">INDEX(BX:BX,SMALL(IF(BX$1:BX$500&lt;&gt;"",ROW($1:$500),1000),ROW(BX158)))&amp;""</f>
        <v/>
      </c>
      <c r="CA158" s="5" t="str">
        <f t="array" ref="CA158">INDEX(BY:BY,SMALL(IF(BY$1:BY$500&lt;&gt;"",ROW($1:$500),1000),ROW(BY158)))&amp;""</f>
        <v/>
      </c>
    </row>
    <row r="159" spans="1:79" x14ac:dyDescent="0.25">
      <c r="A159" s="7" t="s">
        <v>4522</v>
      </c>
      <c r="B159" s="7" t="s">
        <v>3230</v>
      </c>
      <c r="C159" s="7" t="s">
        <v>210</v>
      </c>
      <c r="D159" s="8">
        <v>3</v>
      </c>
      <c r="F159" s="7" t="str">
        <f t="shared" si="14"/>
        <v/>
      </c>
      <c r="G159" s="7" t="str">
        <f>IF(AND(VLOOKUP(C159,法术查询!$C$8:$E$15,3,FALSE)="启用",$B$1=D159),B159,"")</f>
        <v/>
      </c>
      <c r="H159" s="5" t="str">
        <f t="array" ref="H159">INDEX(F:F,SMALL(IF($F$1:$F$500&lt;&gt;"",ROW($1:$500),1000),ROW(F159)))&amp;""</f>
        <v/>
      </c>
      <c r="I159" s="5" t="str">
        <f t="array" ref="I159">INDEX(G:G,SMALL(IF($F$1:$F$500&lt;&gt;"",ROW($1:$500),1000),ROW(G159)))&amp;""</f>
        <v/>
      </c>
      <c r="K159" s="7" t="s">
        <v>4755</v>
      </c>
      <c r="L159" s="7" t="s">
        <v>3392</v>
      </c>
      <c r="M159" s="7" t="s">
        <v>3701</v>
      </c>
      <c r="N159" s="8">
        <v>5</v>
      </c>
      <c r="P159" s="7" t="str">
        <f t="shared" si="15"/>
        <v/>
      </c>
      <c r="Q159" s="7" t="str">
        <f>IF(AND(VLOOKUP(M159,法术查询!$C$8:$E$15,3,FALSE)="启用",$B$1=N159),L159,"")</f>
        <v/>
      </c>
      <c r="R159" s="5" t="str">
        <f t="array" ref="R159">INDEX(P:P,SMALL(IF(P$1:P$500&lt;&gt;"",ROW($1:$500),1000),ROW(P159)))&amp;""</f>
        <v/>
      </c>
      <c r="S159" s="5" t="str">
        <f t="array" ref="S159">INDEX(Q:Q,SMALL(IF(Q$1:Q$500&lt;&gt;"",ROW($1:$500),1000),ROW(Q159)))&amp;""</f>
        <v/>
      </c>
      <c r="X159" s="5"/>
      <c r="AB159" s="5" t="str">
        <f t="array" ref="AB159">INDEX(Z:Z,SMALL(IF(Z$1:Z$500&lt;&gt;"",ROW($1:$500),1000),ROW(Z159)))&amp;""</f>
        <v/>
      </c>
      <c r="AC159" s="5" t="str">
        <f t="array" ref="AC159">INDEX(AA:AA,SMALL(IF(AA$1:AA$500&lt;&gt;"",ROW($1:$500),1000),ROW(AA159)))&amp;""</f>
        <v/>
      </c>
      <c r="AH159" s="5"/>
      <c r="AL159" s="5" t="str">
        <f t="array" ref="AL159">INDEX(AJ:AJ,SMALL(IF(AJ$1:AJ$500&lt;&gt;"",ROW($1:$500),1000),ROW(AJ159)))&amp;""</f>
        <v/>
      </c>
      <c r="AM159" s="5" t="str">
        <f t="array" ref="AM159">INDEX(AK:AK,SMALL(IF(AK$1:AK$500&lt;&gt;"",ROW($1:$500),1000),ROW(AK159)))&amp;""</f>
        <v/>
      </c>
      <c r="AV159" s="5" t="str">
        <f t="array" ref="AV159">INDEX(AT:AT,SMALL(IF(AT$1:AT$500&lt;&gt;"",ROW($1:$500),1000),ROW(AT159)))&amp;""</f>
        <v/>
      </c>
      <c r="AW159" s="5" t="str">
        <f t="array" ref="AW159">INDEX(AU:AU,SMALL(IF(AU$1:AU$500&lt;&gt;"",ROW($1:$500),1000),ROW(AU159)))&amp;""</f>
        <v/>
      </c>
      <c r="BF159" s="5" t="str">
        <f t="array" ref="BF159">INDEX(BD:BD,SMALL(IF(BD$1:BD$500&lt;&gt;"",ROW($1:$500),1000),ROW(BD159)))&amp;""</f>
        <v/>
      </c>
      <c r="BG159" s="5" t="str">
        <f t="array" ref="BG159">INDEX(BE:BE,SMALL(IF(BE$1:BE$500&lt;&gt;"",ROW($1:$500),1000),ROW(BE159)))&amp;""</f>
        <v/>
      </c>
      <c r="BI159" s="7" t="s">
        <v>5082</v>
      </c>
      <c r="BJ159" s="7" t="s">
        <v>3534</v>
      </c>
      <c r="BK159" s="7" t="s">
        <v>210</v>
      </c>
      <c r="BL159" s="8">
        <v>6</v>
      </c>
      <c r="BN159" s="7" t="str">
        <f t="shared" si="16"/>
        <v/>
      </c>
      <c r="BO159" s="7" t="str">
        <f>IF(AND(VLOOKUP(BK159,法术查询!$C$8:$E$15,3,FALSE)="启用",$B$1=BL159),BJ159,"")</f>
        <v/>
      </c>
      <c r="BP159" s="5" t="str">
        <f t="array" ref="BP159">INDEX(BN:BN,SMALL(IF(BN$1:BN$500&lt;&gt;"",ROW($1:$500),1000),ROW(BN159)))&amp;""</f>
        <v/>
      </c>
      <c r="BQ159" s="5" t="str">
        <f t="array" ref="BQ159">INDEX(BO:BO,SMALL(IF(BO$1:BO$500&lt;&gt;"",ROW($1:$500),1000),ROW(BO159)))&amp;""</f>
        <v/>
      </c>
      <c r="BV159" s="5"/>
      <c r="BZ159" s="5" t="str">
        <f t="array" ref="BZ159">INDEX(BX:BX,SMALL(IF(BX$1:BX$500&lt;&gt;"",ROW($1:$500),1000),ROW(BX159)))&amp;""</f>
        <v/>
      </c>
      <c r="CA159" s="5" t="str">
        <f t="array" ref="CA159">INDEX(BY:BY,SMALL(IF(BY$1:BY$500&lt;&gt;"",ROW($1:$500),1000),ROW(BY159)))&amp;""</f>
        <v/>
      </c>
    </row>
    <row r="160" spans="1:79" x14ac:dyDescent="0.25">
      <c r="A160" s="7" t="s">
        <v>4531</v>
      </c>
      <c r="B160" s="7" t="s">
        <v>3333</v>
      </c>
      <c r="C160" s="7" t="s">
        <v>210</v>
      </c>
      <c r="D160" s="8">
        <v>3</v>
      </c>
      <c r="F160" s="7" t="str">
        <f t="shared" si="14"/>
        <v/>
      </c>
      <c r="G160" s="7" t="str">
        <f>IF(AND(VLOOKUP(C160,法术查询!$C$8:$E$15,3,FALSE)="启用",$B$1=D160),B160,"")</f>
        <v/>
      </c>
      <c r="H160" s="5" t="str">
        <f t="array" ref="H160">INDEX(F:F,SMALL(IF($F$1:$F$500&lt;&gt;"",ROW($1:$500),1000),ROW(F160)))&amp;""</f>
        <v/>
      </c>
      <c r="I160" s="5" t="str">
        <f t="array" ref="I160">INDEX(G:G,SMALL(IF($F$1:$F$500&lt;&gt;"",ROW($1:$500),1000),ROW(G160)))&amp;""</f>
        <v/>
      </c>
      <c r="K160" s="7" t="s">
        <v>4805</v>
      </c>
      <c r="L160" s="7" t="s">
        <v>3535</v>
      </c>
      <c r="M160" s="7" t="s">
        <v>210</v>
      </c>
      <c r="N160" s="8">
        <v>5</v>
      </c>
      <c r="P160" s="7" t="str">
        <f t="shared" si="15"/>
        <v/>
      </c>
      <c r="Q160" s="7" t="str">
        <f>IF(AND(VLOOKUP(M160,法术查询!$C$8:$E$15,3,FALSE)="启用",$B$1=N160),L160,"")</f>
        <v/>
      </c>
      <c r="R160" s="5" t="str">
        <f t="array" ref="R160">INDEX(P:P,SMALL(IF(P$1:P$500&lt;&gt;"",ROW($1:$500),1000),ROW(P160)))&amp;""</f>
        <v/>
      </c>
      <c r="S160" s="5" t="str">
        <f t="array" ref="S160">INDEX(Q:Q,SMALL(IF(Q$1:Q$500&lt;&gt;"",ROW($1:$500),1000),ROW(Q160)))&amp;""</f>
        <v/>
      </c>
      <c r="X160" s="5"/>
      <c r="AB160" s="5" t="str">
        <f t="array" ref="AB160">INDEX(Z:Z,SMALL(IF(Z$1:Z$500&lt;&gt;"",ROW($1:$500),1000),ROW(Z160)))&amp;""</f>
        <v/>
      </c>
      <c r="AC160" s="5" t="str">
        <f t="array" ref="AC160">INDEX(AA:AA,SMALL(IF(AA$1:AA$500&lt;&gt;"",ROW($1:$500),1000),ROW(AA160)))&amp;""</f>
        <v/>
      </c>
      <c r="AH160" s="5"/>
      <c r="AL160" s="5" t="str">
        <f t="array" ref="AL160">INDEX(AJ:AJ,SMALL(IF(AJ$1:AJ$500&lt;&gt;"",ROW($1:$500),1000),ROW(AJ160)))&amp;""</f>
        <v/>
      </c>
      <c r="AM160" s="5" t="str">
        <f t="array" ref="AM160">INDEX(AK:AK,SMALL(IF(AK$1:AK$500&lt;&gt;"",ROW($1:$500),1000),ROW(AK160)))&amp;""</f>
        <v/>
      </c>
      <c r="AV160" s="5" t="str">
        <f t="array" ref="AV160">INDEX(AT:AT,SMALL(IF(AT$1:AT$500&lt;&gt;"",ROW($1:$500),1000),ROW(AT160)))&amp;""</f>
        <v/>
      </c>
      <c r="AW160" s="5" t="str">
        <f t="array" ref="AW160">INDEX(AU:AU,SMALL(IF(AU$1:AU$500&lt;&gt;"",ROW($1:$500),1000),ROW(AU160)))&amp;""</f>
        <v/>
      </c>
      <c r="BF160" s="5" t="str">
        <f t="array" ref="BF160">INDEX(BD:BD,SMALL(IF(BD$1:BD$500&lt;&gt;"",ROW($1:$500),1000),ROW(BD160)))&amp;""</f>
        <v/>
      </c>
      <c r="BG160" s="5" t="str">
        <f t="array" ref="BG160">INDEX(BE:BE,SMALL(IF(BE$1:BE$500&lt;&gt;"",ROW($1:$500),1000),ROW(BE160)))&amp;""</f>
        <v/>
      </c>
      <c r="BI160" s="7" t="s">
        <v>4972</v>
      </c>
      <c r="BJ160" s="7" t="s">
        <v>3536</v>
      </c>
      <c r="BK160" s="7" t="s">
        <v>372</v>
      </c>
      <c r="BL160" s="8">
        <v>6</v>
      </c>
      <c r="BN160" s="7" t="str">
        <f t="shared" si="16"/>
        <v/>
      </c>
      <c r="BO160" s="7" t="str">
        <f>IF(AND(VLOOKUP(BK160,法术查询!$C$8:$E$15,3,FALSE)="启用",$B$1=BL160),BJ160,"")</f>
        <v/>
      </c>
      <c r="BP160" s="5" t="str">
        <f t="array" ref="BP160">INDEX(BN:BN,SMALL(IF(BN$1:BN$500&lt;&gt;"",ROW($1:$500),1000),ROW(BN160)))&amp;""</f>
        <v/>
      </c>
      <c r="BQ160" s="5" t="str">
        <f t="array" ref="BQ160">INDEX(BO:BO,SMALL(IF(BO$1:BO$500&lt;&gt;"",ROW($1:$500),1000),ROW(BO160)))&amp;""</f>
        <v/>
      </c>
      <c r="BV160" s="5"/>
      <c r="BZ160" s="5" t="str">
        <f t="array" ref="BZ160">INDEX(BX:BX,SMALL(IF(BX$1:BX$500&lt;&gt;"",ROW($1:$500),1000),ROW(BX160)))&amp;""</f>
        <v/>
      </c>
      <c r="CA160" s="5" t="str">
        <f t="array" ref="CA160">INDEX(BY:BY,SMALL(IF(BY$1:BY$500&lt;&gt;"",ROW($1:$500),1000),ROW(BY160)))&amp;""</f>
        <v/>
      </c>
    </row>
    <row r="161" spans="1:79" x14ac:dyDescent="0.25">
      <c r="A161" s="7" t="s">
        <v>4535</v>
      </c>
      <c r="B161" s="7" t="s">
        <v>3264</v>
      </c>
      <c r="C161" s="7" t="s">
        <v>210</v>
      </c>
      <c r="D161" s="8">
        <v>3</v>
      </c>
      <c r="F161" s="7" t="str">
        <f t="shared" si="14"/>
        <v/>
      </c>
      <c r="G161" s="7" t="str">
        <f>IF(AND(VLOOKUP(C161,法术查询!$C$8:$E$15,3,FALSE)="启用",$B$1=D161),B161,"")</f>
        <v/>
      </c>
      <c r="H161" s="5" t="str">
        <f t="array" ref="H161">INDEX(F:F,SMALL(IF($F$1:$F$500&lt;&gt;"",ROW($1:$500),1000),ROW(F161)))&amp;""</f>
        <v/>
      </c>
      <c r="I161" s="5" t="str">
        <f t="array" ref="I161">INDEX(G:G,SMALL(IF($F$1:$F$500&lt;&gt;"",ROW($1:$500),1000),ROW(G161)))&amp;""</f>
        <v/>
      </c>
      <c r="K161" s="7" t="s">
        <v>4760</v>
      </c>
      <c r="L161" s="7" t="s">
        <v>3537</v>
      </c>
      <c r="M161" s="7" t="s">
        <v>372</v>
      </c>
      <c r="N161" s="8">
        <v>5</v>
      </c>
      <c r="P161" s="7" t="str">
        <f t="shared" si="15"/>
        <v/>
      </c>
      <c r="Q161" s="7" t="str">
        <f>IF(AND(VLOOKUP(M161,法术查询!$C$8:$E$15,3,FALSE)="启用",$B$1=N161),L161,"")</f>
        <v/>
      </c>
      <c r="R161" s="5" t="str">
        <f t="array" ref="R161">INDEX(P:P,SMALL(IF(P$1:P$500&lt;&gt;"",ROW($1:$500),1000),ROW(P161)))&amp;""</f>
        <v/>
      </c>
      <c r="S161" s="5" t="str">
        <f t="array" ref="S161">INDEX(Q:Q,SMALL(IF(Q$1:Q$500&lt;&gt;"",ROW($1:$500),1000),ROW(Q161)))&amp;""</f>
        <v/>
      </c>
      <c r="X161" s="5"/>
      <c r="AB161" s="5" t="str">
        <f t="array" ref="AB161">INDEX(Z:Z,SMALL(IF(Z$1:Z$500&lt;&gt;"",ROW($1:$500),1000),ROW(Z161)))&amp;""</f>
        <v/>
      </c>
      <c r="AC161" s="5" t="str">
        <f t="array" ref="AC161">INDEX(AA:AA,SMALL(IF(AA$1:AA$500&lt;&gt;"",ROW($1:$500),1000),ROW(AA161)))&amp;""</f>
        <v/>
      </c>
      <c r="AH161" s="5"/>
      <c r="AL161" s="5" t="str">
        <f t="array" ref="AL161">INDEX(AJ:AJ,SMALL(IF(AJ$1:AJ$500&lt;&gt;"",ROW($1:$500),1000),ROW(AJ161)))&amp;""</f>
        <v/>
      </c>
      <c r="AM161" s="5" t="str">
        <f t="array" ref="AM161">INDEX(AK:AK,SMALL(IF(AK$1:AK$500&lt;&gt;"",ROW($1:$500),1000),ROW(AK161)))&amp;""</f>
        <v/>
      </c>
      <c r="AV161" s="5" t="str">
        <f t="array" ref="AV161">INDEX(AT:AT,SMALL(IF(AT$1:AT$500&lt;&gt;"",ROW($1:$500),1000),ROW(AT161)))&amp;""</f>
        <v/>
      </c>
      <c r="AW161" s="5" t="str">
        <f t="array" ref="AW161">INDEX(AU:AU,SMALL(IF(AU$1:AU$500&lt;&gt;"",ROW($1:$500),1000),ROW(AU161)))&amp;""</f>
        <v/>
      </c>
      <c r="BF161" s="5" t="str">
        <f t="array" ref="BF161">INDEX(BD:BD,SMALL(IF(BD$1:BD$500&lt;&gt;"",ROW($1:$500),1000),ROW(BD161)))&amp;""</f>
        <v/>
      </c>
      <c r="BG161" s="5" t="str">
        <f t="array" ref="BG161">INDEX(BE:BE,SMALL(IF(BE$1:BE$500&lt;&gt;"",ROW($1:$500),1000),ROW(BE161)))&amp;""</f>
        <v/>
      </c>
      <c r="BI161" s="7" t="s">
        <v>5087</v>
      </c>
      <c r="BJ161" s="7" t="s">
        <v>3538</v>
      </c>
      <c r="BK161" s="7" t="s">
        <v>210</v>
      </c>
      <c r="BL161" s="8">
        <v>6</v>
      </c>
      <c r="BN161" s="7" t="str">
        <f t="shared" si="16"/>
        <v/>
      </c>
      <c r="BO161" s="7" t="str">
        <f>IF(AND(VLOOKUP(BK161,法术查询!$C$8:$E$15,3,FALSE)="启用",$B$1=BL161),BJ161,"")</f>
        <v/>
      </c>
      <c r="BP161" s="5" t="str">
        <f t="array" ref="BP161">INDEX(BN:BN,SMALL(IF(BN$1:BN$500&lt;&gt;"",ROW($1:$500),1000),ROW(BN161)))&amp;""</f>
        <v/>
      </c>
      <c r="BQ161" s="5" t="str">
        <f t="array" ref="BQ161">INDEX(BO:BO,SMALL(IF(BO$1:BO$500&lt;&gt;"",ROW($1:$500),1000),ROW(BO161)))&amp;""</f>
        <v/>
      </c>
      <c r="BV161" s="5"/>
      <c r="BZ161" s="5" t="str">
        <f t="array" ref="BZ161">INDEX(BX:BX,SMALL(IF(BX$1:BX$500&lt;&gt;"",ROW($1:$500),1000),ROW(BX161)))&amp;""</f>
        <v/>
      </c>
      <c r="CA161" s="5" t="str">
        <f t="array" ref="CA161">INDEX(BY:BY,SMALL(IF(BY$1:BY$500&lt;&gt;"",ROW($1:$500),1000),ROW(BY161)))&amp;""</f>
        <v/>
      </c>
    </row>
    <row r="162" spans="1:79" x14ac:dyDescent="0.25">
      <c r="A162" s="7" t="s">
        <v>4371</v>
      </c>
      <c r="B162" s="7" t="s">
        <v>3350</v>
      </c>
      <c r="C162" s="7" t="s">
        <v>3701</v>
      </c>
      <c r="D162" s="8">
        <v>3</v>
      </c>
      <c r="F162" s="7" t="str">
        <f t="shared" si="14"/>
        <v/>
      </c>
      <c r="G162" s="7" t="str">
        <f>IF(AND(VLOOKUP(C162,法术查询!$C$8:$E$15,3,FALSE)="启用",$B$1=D162),B162,"")</f>
        <v/>
      </c>
      <c r="H162" s="5" t="str">
        <f t="array" ref="H162">INDEX(F:F,SMALL(IF($F$1:$F$500&lt;&gt;"",ROW($1:$500),1000),ROW(F162)))&amp;""</f>
        <v/>
      </c>
      <c r="I162" s="5" t="str">
        <f t="array" ref="I162">INDEX(G:G,SMALL(IF($F$1:$F$500&lt;&gt;"",ROW($1:$500),1000),ROW(G162)))&amp;""</f>
        <v/>
      </c>
      <c r="K162" s="7" t="s">
        <v>4760</v>
      </c>
      <c r="L162" s="7" t="s">
        <v>3539</v>
      </c>
      <c r="M162" s="7" t="s">
        <v>3701</v>
      </c>
      <c r="N162" s="8">
        <v>5</v>
      </c>
      <c r="P162" s="7" t="str">
        <f t="shared" si="15"/>
        <v/>
      </c>
      <c r="Q162" s="7" t="str">
        <f>IF(AND(VLOOKUP(M162,法术查询!$C$8:$E$15,3,FALSE)="启用",$B$1=N162),L162,"")</f>
        <v/>
      </c>
      <c r="R162" s="5" t="str">
        <f t="array" ref="R162">INDEX(P:P,SMALL(IF(P$1:P$500&lt;&gt;"",ROW($1:$500),1000),ROW(P162)))&amp;""</f>
        <v/>
      </c>
      <c r="S162" s="5" t="str">
        <f t="array" ref="S162">INDEX(Q:Q,SMALL(IF(Q$1:Q$500&lt;&gt;"",ROW($1:$500),1000),ROW(Q162)))&amp;""</f>
        <v/>
      </c>
      <c r="X162" s="5"/>
      <c r="AB162" s="5" t="str">
        <f t="array" ref="AB162">INDEX(Z:Z,SMALL(IF(Z$1:Z$500&lt;&gt;"",ROW($1:$500),1000),ROW(Z162)))&amp;""</f>
        <v/>
      </c>
      <c r="AC162" s="5" t="str">
        <f t="array" ref="AC162">INDEX(AA:AA,SMALL(IF(AA$1:AA$500&lt;&gt;"",ROW($1:$500),1000),ROW(AA162)))&amp;""</f>
        <v/>
      </c>
      <c r="AH162" s="5"/>
      <c r="AL162" s="5" t="str">
        <f t="array" ref="AL162">INDEX(AJ:AJ,SMALL(IF(AJ$1:AJ$500&lt;&gt;"",ROW($1:$500),1000),ROW(AJ162)))&amp;""</f>
        <v/>
      </c>
      <c r="AM162" s="5" t="str">
        <f t="array" ref="AM162">INDEX(AK:AK,SMALL(IF(AK$1:AK$500&lt;&gt;"",ROW($1:$500),1000),ROW(AK162)))&amp;""</f>
        <v/>
      </c>
      <c r="AV162" s="5" t="str">
        <f t="array" ref="AV162">INDEX(AT:AT,SMALL(IF(AT$1:AT$500&lt;&gt;"",ROW($1:$500),1000),ROW(AT162)))&amp;""</f>
        <v/>
      </c>
      <c r="AW162" s="5" t="str">
        <f t="array" ref="AW162">INDEX(AU:AU,SMALL(IF(AU$1:AU$500&lt;&gt;"",ROW($1:$500),1000),ROW(AU162)))&amp;""</f>
        <v/>
      </c>
      <c r="BF162" s="5" t="str">
        <f t="array" ref="BF162">INDEX(BD:BD,SMALL(IF(BD$1:BD$500&lt;&gt;"",ROW($1:$500),1000),ROW(BD162)))&amp;""</f>
        <v/>
      </c>
      <c r="BG162" s="5" t="str">
        <f t="array" ref="BG162">INDEX(BE:BE,SMALL(IF(BE$1:BE$500&lt;&gt;"",ROW($1:$500),1000),ROW(BE162)))&amp;""</f>
        <v/>
      </c>
      <c r="BI162" s="7" t="s">
        <v>5089</v>
      </c>
      <c r="BJ162" s="7" t="s">
        <v>3540</v>
      </c>
      <c r="BK162" s="7" t="s">
        <v>210</v>
      </c>
      <c r="BL162" s="8">
        <v>6</v>
      </c>
      <c r="BN162" s="7" t="str">
        <f t="shared" si="16"/>
        <v/>
      </c>
      <c r="BO162" s="7" t="str">
        <f>IF(AND(VLOOKUP(BK162,法术查询!$C$8:$E$15,3,FALSE)="启用",$B$1=BL162),BJ162,"")</f>
        <v/>
      </c>
      <c r="BP162" s="5" t="str">
        <f t="array" ref="BP162">INDEX(BN:BN,SMALL(IF(BN$1:BN$500&lt;&gt;"",ROW($1:$500),1000),ROW(BN162)))&amp;""</f>
        <v/>
      </c>
      <c r="BQ162" s="5" t="str">
        <f t="array" ref="BQ162">INDEX(BO:BO,SMALL(IF(BO$1:BO$500&lt;&gt;"",ROW($1:$500),1000),ROW(BO162)))&amp;""</f>
        <v/>
      </c>
      <c r="BV162" s="5"/>
      <c r="BZ162" s="5" t="str">
        <f t="array" ref="BZ162">INDEX(BX:BX,SMALL(IF(BX$1:BX$500&lt;&gt;"",ROW($1:$500),1000),ROW(BX162)))&amp;""</f>
        <v/>
      </c>
      <c r="CA162" s="5" t="str">
        <f t="array" ref="CA162">INDEX(BY:BY,SMALL(IF(BY$1:BY$500&lt;&gt;"",ROW($1:$500),1000),ROW(BY162)))&amp;""</f>
        <v/>
      </c>
    </row>
    <row r="163" spans="1:79" x14ac:dyDescent="0.25">
      <c r="A163" s="7" t="s">
        <v>4558</v>
      </c>
      <c r="B163" s="7" t="s">
        <v>3541</v>
      </c>
      <c r="C163" s="7" t="s">
        <v>210</v>
      </c>
      <c r="D163" s="8">
        <v>3</v>
      </c>
      <c r="F163" s="7" t="str">
        <f t="shared" si="14"/>
        <v/>
      </c>
      <c r="G163" s="7" t="str">
        <f>IF(AND(VLOOKUP(C163,法术查询!$C$8:$E$15,3,FALSE)="启用",$B$1=D163),B163,"")</f>
        <v/>
      </c>
      <c r="H163" s="5" t="str">
        <f t="array" ref="H163">INDEX(F:F,SMALL(IF($F$1:$F$500&lt;&gt;"",ROW($1:$500),1000),ROW(F163)))&amp;""</f>
        <v/>
      </c>
      <c r="I163" s="5" t="str">
        <f t="array" ref="I163">INDEX(G:G,SMALL(IF($F$1:$F$500&lt;&gt;"",ROW($1:$500),1000),ROW(G163)))&amp;""</f>
        <v/>
      </c>
      <c r="K163" s="7" t="s">
        <v>4810</v>
      </c>
      <c r="L163" s="7" t="s">
        <v>3542</v>
      </c>
      <c r="M163" s="7" t="s">
        <v>210</v>
      </c>
      <c r="N163" s="8">
        <v>5</v>
      </c>
      <c r="P163" s="7" t="str">
        <f t="shared" si="15"/>
        <v/>
      </c>
      <c r="Q163" s="7" t="str">
        <f>IF(AND(VLOOKUP(M163,法术查询!$C$8:$E$15,3,FALSE)="启用",$B$1=N163),L163,"")</f>
        <v/>
      </c>
      <c r="R163" s="5" t="str">
        <f t="array" ref="R163">INDEX(P:P,SMALL(IF(P$1:P$500&lt;&gt;"",ROW($1:$500),1000),ROW(P163)))&amp;""</f>
        <v/>
      </c>
      <c r="S163" s="5" t="str">
        <f t="array" ref="S163">INDEX(Q:Q,SMALL(IF(Q$1:Q$500&lt;&gt;"",ROW($1:$500),1000),ROW(Q163)))&amp;""</f>
        <v/>
      </c>
      <c r="X163" s="5"/>
      <c r="AB163" s="5" t="str">
        <f t="array" ref="AB163">INDEX(Z:Z,SMALL(IF(Z$1:Z$500&lt;&gt;"",ROW($1:$500),1000),ROW(Z163)))&amp;""</f>
        <v/>
      </c>
      <c r="AC163" s="5" t="str">
        <f t="array" ref="AC163">INDEX(AA:AA,SMALL(IF(AA$1:AA$500&lt;&gt;"",ROW($1:$500),1000),ROW(AA163)))&amp;""</f>
        <v/>
      </c>
      <c r="AH163" s="5"/>
      <c r="AL163" s="5" t="str">
        <f t="array" ref="AL163">INDEX(AJ:AJ,SMALL(IF(AJ$1:AJ$500&lt;&gt;"",ROW($1:$500),1000),ROW(AJ163)))&amp;""</f>
        <v/>
      </c>
      <c r="AM163" s="5" t="str">
        <f t="array" ref="AM163">INDEX(AK:AK,SMALL(IF(AK$1:AK$500&lt;&gt;"",ROW($1:$500),1000),ROW(AK163)))&amp;""</f>
        <v/>
      </c>
      <c r="AV163" s="5" t="str">
        <f t="array" ref="AV163">INDEX(AT:AT,SMALL(IF(AT$1:AT$500&lt;&gt;"",ROW($1:$500),1000),ROW(AT163)))&amp;""</f>
        <v/>
      </c>
      <c r="AW163" s="5" t="str">
        <f t="array" ref="AW163">INDEX(AU:AU,SMALL(IF(AU$1:AU$500&lt;&gt;"",ROW($1:$500),1000),ROW(AU163)))&amp;""</f>
        <v/>
      </c>
      <c r="BF163" s="5" t="str">
        <f t="array" ref="BF163">INDEX(BD:BD,SMALL(IF(BD$1:BD$500&lt;&gt;"",ROW($1:$500),1000),ROW(BD163)))&amp;""</f>
        <v/>
      </c>
      <c r="BG163" s="5" t="str">
        <f t="array" ref="BG163">INDEX(BE:BE,SMALL(IF(BE$1:BE$500&lt;&gt;"",ROW($1:$500),1000),ROW(BE163)))&amp;""</f>
        <v/>
      </c>
      <c r="BI163" s="7" t="s">
        <v>5093</v>
      </c>
      <c r="BJ163" s="7" t="s">
        <v>3543</v>
      </c>
      <c r="BK163" s="7" t="s">
        <v>210</v>
      </c>
      <c r="BL163" s="8">
        <v>6</v>
      </c>
      <c r="BN163" s="7" t="str">
        <f t="shared" si="16"/>
        <v/>
      </c>
      <c r="BO163" s="7" t="str">
        <f>IF(AND(VLOOKUP(BK163,法术查询!$C$8:$E$15,3,FALSE)="启用",$B$1=BL163),BJ163,"")</f>
        <v/>
      </c>
      <c r="BP163" s="5" t="str">
        <f t="array" ref="BP163">INDEX(BN:BN,SMALL(IF(BN$1:BN$500&lt;&gt;"",ROW($1:$500),1000),ROW(BN163)))&amp;""</f>
        <v/>
      </c>
      <c r="BQ163" s="5" t="str">
        <f t="array" ref="BQ163">INDEX(BO:BO,SMALL(IF(BO$1:BO$500&lt;&gt;"",ROW($1:$500),1000),ROW(BO163)))&amp;""</f>
        <v/>
      </c>
      <c r="BV163" s="5"/>
      <c r="BZ163" s="5" t="str">
        <f t="array" ref="BZ163">INDEX(BX:BX,SMALL(IF(BX$1:BX$500&lt;&gt;"",ROW($1:$500),1000),ROW(BX163)))&amp;""</f>
        <v/>
      </c>
      <c r="CA163" s="5" t="str">
        <f t="array" ref="CA163">INDEX(BY:BY,SMALL(IF(BY$1:BY$500&lt;&gt;"",ROW($1:$500),1000),ROW(BY163)))&amp;""</f>
        <v/>
      </c>
    </row>
    <row r="164" spans="1:79" x14ac:dyDescent="0.25">
      <c r="A164" s="7" t="s">
        <v>4375</v>
      </c>
      <c r="B164" s="7" t="s">
        <v>3544</v>
      </c>
      <c r="C164" s="7" t="s">
        <v>3701</v>
      </c>
      <c r="D164" s="8">
        <v>3</v>
      </c>
      <c r="F164" s="7" t="str">
        <f t="shared" si="14"/>
        <v/>
      </c>
      <c r="G164" s="7" t="str">
        <f>IF(AND(VLOOKUP(C164,法术查询!$C$8:$E$15,3,FALSE)="启用",$B$1=D164),B164,"")</f>
        <v/>
      </c>
      <c r="H164" s="5" t="str">
        <f t="array" ref="H164">INDEX(F:F,SMALL(IF($F$1:$F$500&lt;&gt;"",ROW($1:$500),1000),ROW(F164)))&amp;""</f>
        <v/>
      </c>
      <c r="I164" s="5" t="str">
        <f t="array" ref="I164">INDEX(G:G,SMALL(IF($F$1:$F$500&lt;&gt;"",ROW($1:$500),1000),ROW(G164)))&amp;""</f>
        <v/>
      </c>
      <c r="K164" s="7" t="s">
        <v>4812</v>
      </c>
      <c r="L164" s="7" t="s">
        <v>3545</v>
      </c>
      <c r="M164" s="7" t="s">
        <v>210</v>
      </c>
      <c r="N164" s="8">
        <v>5</v>
      </c>
      <c r="P164" s="7" t="str">
        <f t="shared" si="15"/>
        <v/>
      </c>
      <c r="Q164" s="7" t="str">
        <f>IF(AND(VLOOKUP(M164,法术查询!$C$8:$E$15,3,FALSE)="启用",$B$1=N164),L164,"")</f>
        <v/>
      </c>
      <c r="R164" s="5" t="str">
        <f t="array" ref="R164">INDEX(P:P,SMALL(IF(P$1:P$500&lt;&gt;"",ROW($1:$500),1000),ROW(P164)))&amp;""</f>
        <v/>
      </c>
      <c r="S164" s="5" t="str">
        <f t="array" ref="S164">INDEX(Q:Q,SMALL(IF(Q$1:Q$500&lt;&gt;"",ROW($1:$500),1000),ROW(Q164)))&amp;""</f>
        <v/>
      </c>
      <c r="X164" s="5"/>
      <c r="AB164" s="5" t="str">
        <f t="array" ref="AB164">INDEX(Z:Z,SMALL(IF(Z$1:Z$500&lt;&gt;"",ROW($1:$500),1000),ROW(Z164)))&amp;""</f>
        <v/>
      </c>
      <c r="AC164" s="5" t="str">
        <f t="array" ref="AC164">INDEX(AA:AA,SMALL(IF(AA$1:AA$500&lt;&gt;"",ROW($1:$500),1000),ROW(AA164)))&amp;""</f>
        <v/>
      </c>
      <c r="AH164" s="5"/>
      <c r="AL164" s="5" t="str">
        <f t="array" ref="AL164">INDEX(AJ:AJ,SMALL(IF(AJ$1:AJ$500&lt;&gt;"",ROW($1:$500),1000),ROW(AJ164)))&amp;""</f>
        <v/>
      </c>
      <c r="AM164" s="5" t="str">
        <f t="array" ref="AM164">INDEX(AK:AK,SMALL(IF(AK$1:AK$500&lt;&gt;"",ROW($1:$500),1000),ROW(AK164)))&amp;""</f>
        <v/>
      </c>
      <c r="AV164" s="5" t="str">
        <f t="array" ref="AV164">INDEX(AT:AT,SMALL(IF(AT$1:AT$500&lt;&gt;"",ROW($1:$500),1000),ROW(AT164)))&amp;""</f>
        <v/>
      </c>
      <c r="AW164" s="5" t="str">
        <f t="array" ref="AW164">INDEX(AU:AU,SMALL(IF(AU$1:AU$500&lt;&gt;"",ROW($1:$500),1000),ROW(AU164)))&amp;""</f>
        <v/>
      </c>
      <c r="BF164" s="5" t="str">
        <f t="array" ref="BF164">INDEX(BD:BD,SMALL(IF(BD$1:BD$500&lt;&gt;"",ROW($1:$500),1000),ROW(BD164)))&amp;""</f>
        <v/>
      </c>
      <c r="BG164" s="5" t="str">
        <f t="array" ref="BG164">INDEX(BE:BE,SMALL(IF(BE$1:BE$500&lt;&gt;"",ROW($1:$500),1000),ROW(BE164)))&amp;""</f>
        <v/>
      </c>
      <c r="BI164" s="7" t="s">
        <v>5145</v>
      </c>
      <c r="BJ164" s="7" t="s">
        <v>3444</v>
      </c>
      <c r="BK164" s="7" t="s">
        <v>210</v>
      </c>
      <c r="BL164" s="8">
        <v>7</v>
      </c>
      <c r="BN164" s="7" t="str">
        <f t="shared" si="16"/>
        <v/>
      </c>
      <c r="BO164" s="7" t="str">
        <f>IF(AND(VLOOKUP(BK164,法术查询!$C$8:$E$15,3,FALSE)="启用",$B$1=BL164),BJ164,"")</f>
        <v/>
      </c>
      <c r="BP164" s="5" t="str">
        <f t="array" ref="BP164">INDEX(BN:BN,SMALL(IF(BN$1:BN$500&lt;&gt;"",ROW($1:$500),1000),ROW(BN164)))&amp;""</f>
        <v/>
      </c>
      <c r="BQ164" s="5" t="str">
        <f t="array" ref="BQ164">INDEX(BO:BO,SMALL(IF(BO$1:BO$500&lt;&gt;"",ROW($1:$500),1000),ROW(BO164)))&amp;""</f>
        <v/>
      </c>
      <c r="BV164" s="5"/>
      <c r="BZ164" s="5" t="str">
        <f t="array" ref="BZ164">INDEX(BX:BX,SMALL(IF(BX$1:BX$500&lt;&gt;"",ROW($1:$500),1000),ROW(BX164)))&amp;""</f>
        <v/>
      </c>
      <c r="CA164" s="5" t="str">
        <f t="array" ref="CA164">INDEX(BY:BY,SMALL(IF(BY$1:BY$500&lt;&gt;"",ROW($1:$500),1000),ROW(BY164)))&amp;""</f>
        <v/>
      </c>
    </row>
    <row r="165" spans="1:79" x14ac:dyDescent="0.25">
      <c r="A165" s="7" t="s">
        <v>4378</v>
      </c>
      <c r="B165" s="7" t="s">
        <v>3546</v>
      </c>
      <c r="C165" s="7" t="s">
        <v>3701</v>
      </c>
      <c r="D165" s="8">
        <v>3</v>
      </c>
      <c r="F165" s="7" t="str">
        <f t="shared" si="14"/>
        <v/>
      </c>
      <c r="G165" s="7" t="str">
        <f>IF(AND(VLOOKUP(C165,法术查询!$C$8:$E$15,3,FALSE)="启用",$B$1=D165),B165,"")</f>
        <v/>
      </c>
      <c r="H165" s="5" t="str">
        <f t="array" ref="H165">INDEX(F:F,SMALL(IF($F$1:$F$500&lt;&gt;"",ROW($1:$500),1000),ROW(F165)))&amp;""</f>
        <v/>
      </c>
      <c r="I165" s="5" t="str">
        <f t="array" ref="I165">INDEX(G:G,SMALL(IF($F$1:$F$500&lt;&gt;"",ROW($1:$500),1000),ROW(G165)))&amp;""</f>
        <v/>
      </c>
      <c r="K165" s="7" t="s">
        <v>4816</v>
      </c>
      <c r="L165" s="7" t="s">
        <v>3547</v>
      </c>
      <c r="M165" s="7" t="s">
        <v>210</v>
      </c>
      <c r="N165" s="8">
        <v>5</v>
      </c>
      <c r="P165" s="7" t="str">
        <f t="shared" si="15"/>
        <v/>
      </c>
      <c r="Q165" s="7" t="str">
        <f>IF(AND(VLOOKUP(M165,法术查询!$C$8:$E$15,3,FALSE)="启用",$B$1=N165),L165,"")</f>
        <v/>
      </c>
      <c r="R165" s="5" t="str">
        <f t="array" ref="R165">INDEX(P:P,SMALL(IF(P$1:P$500&lt;&gt;"",ROW($1:$500),1000),ROW(P165)))&amp;""</f>
        <v/>
      </c>
      <c r="S165" s="5" t="str">
        <f t="array" ref="S165">INDEX(Q:Q,SMALL(IF(Q$1:Q$500&lt;&gt;"",ROW($1:$500),1000),ROW(Q165)))&amp;""</f>
        <v/>
      </c>
      <c r="X165" s="5"/>
      <c r="AB165" s="5" t="str">
        <f t="array" ref="AB165">INDEX(Z:Z,SMALL(IF(Z$1:Z$500&lt;&gt;"",ROW($1:$500),1000),ROW(Z165)))&amp;""</f>
        <v/>
      </c>
      <c r="AC165" s="5" t="str">
        <f t="array" ref="AC165">INDEX(AA:AA,SMALL(IF(AA$1:AA$500&lt;&gt;"",ROW($1:$500),1000),ROW(AA165)))&amp;""</f>
        <v/>
      </c>
      <c r="AH165" s="5"/>
      <c r="AL165" s="5" t="str">
        <f t="array" ref="AL165">INDEX(AJ:AJ,SMALL(IF(AJ$1:AJ$500&lt;&gt;"",ROW($1:$500),1000),ROW(AJ165)))&amp;""</f>
        <v/>
      </c>
      <c r="AM165" s="5" t="str">
        <f t="array" ref="AM165">INDEX(AK:AK,SMALL(IF(AK$1:AK$500&lt;&gt;"",ROW($1:$500),1000),ROW(AK165)))&amp;""</f>
        <v/>
      </c>
      <c r="AV165" s="5" t="str">
        <f t="array" ref="AV165">INDEX(AT:AT,SMALL(IF(AT$1:AT$500&lt;&gt;"",ROW($1:$500),1000),ROW(AT165)))&amp;""</f>
        <v/>
      </c>
      <c r="AW165" s="5" t="str">
        <f t="array" ref="AW165">INDEX(AU:AU,SMALL(IF(AU$1:AU$500&lt;&gt;"",ROW($1:$500),1000),ROW(AU165)))&amp;""</f>
        <v/>
      </c>
      <c r="BF165" s="5" t="str">
        <f t="array" ref="BF165">INDEX(BD:BD,SMALL(IF(BD$1:BD$500&lt;&gt;"",ROW($1:$500),1000),ROW(BD165)))&amp;""</f>
        <v/>
      </c>
      <c r="BG165" s="5" t="str">
        <f t="array" ref="BG165">INDEX(BE:BE,SMALL(IF(BE$1:BE$500&lt;&gt;"",ROW($1:$500),1000),ROW(BE165)))&amp;""</f>
        <v/>
      </c>
      <c r="BI165" s="7" t="s">
        <v>5166</v>
      </c>
      <c r="BJ165" s="7" t="s">
        <v>3511</v>
      </c>
      <c r="BK165" s="7" t="s">
        <v>210</v>
      </c>
      <c r="BL165" s="8">
        <v>7</v>
      </c>
      <c r="BN165" s="7" t="str">
        <f t="shared" si="16"/>
        <v/>
      </c>
      <c r="BO165" s="7" t="str">
        <f>IF(AND(VLOOKUP(BK165,法术查询!$C$8:$E$15,3,FALSE)="启用",$B$1=BL165),BJ165,"")</f>
        <v/>
      </c>
      <c r="BP165" s="5" t="str">
        <f t="array" ref="BP165">INDEX(BN:BN,SMALL(IF(BN$1:BN$500&lt;&gt;"",ROW($1:$500),1000),ROW(BN165)))&amp;""</f>
        <v/>
      </c>
      <c r="BQ165" s="5" t="str">
        <f t="array" ref="BQ165">INDEX(BO:BO,SMALL(IF(BO$1:BO$500&lt;&gt;"",ROW($1:$500),1000),ROW(BO165)))&amp;""</f>
        <v/>
      </c>
      <c r="BV165" s="5"/>
      <c r="BZ165" s="5" t="str">
        <f t="array" ref="BZ165">INDEX(BX:BX,SMALL(IF(BX$1:BX$500&lt;&gt;"",ROW($1:$500),1000),ROW(BX165)))&amp;""</f>
        <v/>
      </c>
      <c r="CA165" s="5" t="str">
        <f t="array" ref="CA165">INDEX(BY:BY,SMALL(IF(BY$1:BY$500&lt;&gt;"",ROW($1:$500),1000),ROW(BY165)))&amp;""</f>
        <v/>
      </c>
    </row>
    <row r="166" spans="1:79" x14ac:dyDescent="0.25">
      <c r="A166" s="7" t="s">
        <v>4382</v>
      </c>
      <c r="B166" s="7" t="s">
        <v>3280</v>
      </c>
      <c r="C166" s="7" t="s">
        <v>3701</v>
      </c>
      <c r="D166" s="8">
        <v>3</v>
      </c>
      <c r="F166" s="7" t="str">
        <f t="shared" si="14"/>
        <v/>
      </c>
      <c r="G166" s="7" t="str">
        <f>IF(AND(VLOOKUP(C166,法术查询!$C$8:$E$15,3,FALSE)="启用",$B$1=D166),B166,"")</f>
        <v/>
      </c>
      <c r="H166" s="5" t="str">
        <f t="array" ref="H166">INDEX(F:F,SMALL(IF($F$1:$F$500&lt;&gt;"",ROW($1:$500),1000),ROW(F166)))&amp;""</f>
        <v/>
      </c>
      <c r="I166" s="5" t="str">
        <f t="array" ref="I166">INDEX(G:G,SMALL(IF($F$1:$F$500&lt;&gt;"",ROW($1:$500),1000),ROW(G166)))&amp;""</f>
        <v/>
      </c>
      <c r="K166" s="7" t="s">
        <v>4762</v>
      </c>
      <c r="L166" s="7" t="s">
        <v>3395</v>
      </c>
      <c r="M166" s="7" t="s">
        <v>3701</v>
      </c>
      <c r="N166" s="8">
        <v>5</v>
      </c>
      <c r="P166" s="7" t="str">
        <f t="shared" si="15"/>
        <v/>
      </c>
      <c r="Q166" s="7" t="str">
        <f>IF(AND(VLOOKUP(M166,法术查询!$C$8:$E$15,3,FALSE)="启用",$B$1=N166),L166,"")</f>
        <v/>
      </c>
      <c r="R166" s="5" t="str">
        <f t="array" ref="R166">INDEX(P:P,SMALL(IF(P$1:P$500&lt;&gt;"",ROW($1:$500),1000),ROW(P166)))&amp;""</f>
        <v/>
      </c>
      <c r="S166" s="5" t="str">
        <f t="array" ref="S166">INDEX(Q:Q,SMALL(IF(Q$1:Q$500&lt;&gt;"",ROW($1:$500),1000),ROW(Q166)))&amp;""</f>
        <v/>
      </c>
      <c r="X166" s="5"/>
      <c r="AB166" s="5" t="str">
        <f t="array" ref="AB166">INDEX(Z:Z,SMALL(IF(Z$1:Z$500&lt;&gt;"",ROW($1:$500),1000),ROW(Z166)))&amp;""</f>
        <v/>
      </c>
      <c r="AC166" s="5" t="str">
        <f t="array" ref="AC166">INDEX(AA:AA,SMALL(IF(AA$1:AA$500&lt;&gt;"",ROW($1:$500),1000),ROW(AA166)))&amp;""</f>
        <v/>
      </c>
      <c r="AH166" s="5"/>
      <c r="AL166" s="5" t="str">
        <f t="array" ref="AL166">INDEX(AJ:AJ,SMALL(IF(AJ$1:AJ$500&lt;&gt;"",ROW($1:$500),1000),ROW(AJ166)))&amp;""</f>
        <v/>
      </c>
      <c r="AM166" s="5" t="str">
        <f t="array" ref="AM166">INDEX(AK:AK,SMALL(IF(AK$1:AK$500&lt;&gt;"",ROW($1:$500),1000),ROW(AK166)))&amp;""</f>
        <v/>
      </c>
      <c r="AV166" s="5" t="str">
        <f t="array" ref="AV166">INDEX(AT:AT,SMALL(IF(AT$1:AT$500&lt;&gt;"",ROW($1:$500),1000),ROW(AT166)))&amp;""</f>
        <v/>
      </c>
      <c r="AW166" s="5" t="str">
        <f t="array" ref="AW166">INDEX(AU:AU,SMALL(IF(AU$1:AU$500&lt;&gt;"",ROW($1:$500),1000),ROW(AU166)))&amp;""</f>
        <v/>
      </c>
      <c r="BF166" s="5" t="str">
        <f t="array" ref="BF166">INDEX(BD:BD,SMALL(IF(BD$1:BD$500&lt;&gt;"",ROW($1:$500),1000),ROW(BD166)))&amp;""</f>
        <v/>
      </c>
      <c r="BG166" s="5" t="str">
        <f t="array" ref="BG166">INDEX(BE:BE,SMALL(IF(BE$1:BE$500&lt;&gt;"",ROW($1:$500),1000),ROW(BE166)))&amp;""</f>
        <v/>
      </c>
      <c r="BI166" s="7" t="s">
        <v>5168</v>
      </c>
      <c r="BJ166" s="7" t="s">
        <v>3449</v>
      </c>
      <c r="BK166" s="7" t="s">
        <v>210</v>
      </c>
      <c r="BL166" s="8">
        <v>7</v>
      </c>
      <c r="BN166" s="7" t="str">
        <f t="shared" si="16"/>
        <v/>
      </c>
      <c r="BO166" s="7" t="str">
        <f>IF(AND(VLOOKUP(BK166,法术查询!$C$8:$E$15,3,FALSE)="启用",$B$1=BL166),BJ166,"")</f>
        <v/>
      </c>
      <c r="BP166" s="5" t="str">
        <f t="array" ref="BP166">INDEX(BN:BN,SMALL(IF(BN$1:BN$500&lt;&gt;"",ROW($1:$500),1000),ROW(BN166)))&amp;""</f>
        <v/>
      </c>
      <c r="BQ166" s="5" t="str">
        <f t="array" ref="BQ166">INDEX(BO:BO,SMALL(IF(BO$1:BO$500&lt;&gt;"",ROW($1:$500),1000),ROW(BO166)))&amp;""</f>
        <v/>
      </c>
      <c r="BV166" s="5"/>
      <c r="BZ166" s="5" t="str">
        <f t="array" ref="BZ166">INDEX(BX:BX,SMALL(IF(BX$1:BX$500&lt;&gt;"",ROW($1:$500),1000),ROW(BX166)))&amp;""</f>
        <v/>
      </c>
      <c r="CA166" s="5" t="str">
        <f t="array" ref="CA166">INDEX(BY:BY,SMALL(IF(BY$1:BY$500&lt;&gt;"",ROW($1:$500),1000),ROW(BY166)))&amp;""</f>
        <v/>
      </c>
    </row>
    <row r="167" spans="1:79" x14ac:dyDescent="0.25">
      <c r="A167" s="7" t="s">
        <v>4384</v>
      </c>
      <c r="B167" s="7" t="s">
        <v>3406</v>
      </c>
      <c r="C167" s="7" t="s">
        <v>372</v>
      </c>
      <c r="D167" s="8">
        <v>3</v>
      </c>
      <c r="F167" s="7" t="str">
        <f t="shared" si="14"/>
        <v/>
      </c>
      <c r="G167" s="7" t="str">
        <f>IF(AND(VLOOKUP(C167,法术查询!$C$8:$E$15,3,FALSE)="启用",$B$1=D167),B167,"")</f>
        <v/>
      </c>
      <c r="H167" s="5" t="str">
        <f t="array" ref="H167">INDEX(F:F,SMALL(IF($F$1:$F$500&lt;&gt;"",ROW($1:$500),1000),ROW(F167)))&amp;""</f>
        <v/>
      </c>
      <c r="I167" s="5" t="str">
        <f t="array" ref="I167">INDEX(G:G,SMALL(IF($F$1:$F$500&lt;&gt;"",ROW($1:$500),1000),ROW(G167)))&amp;""</f>
        <v/>
      </c>
      <c r="K167" s="7" t="s">
        <v>4765</v>
      </c>
      <c r="L167" s="7" t="s">
        <v>3430</v>
      </c>
      <c r="M167" s="7" t="s">
        <v>3701</v>
      </c>
      <c r="N167" s="8">
        <v>5</v>
      </c>
      <c r="P167" s="7" t="str">
        <f t="shared" si="15"/>
        <v/>
      </c>
      <c r="Q167" s="7" t="str">
        <f>IF(AND(VLOOKUP(M167,法术查询!$C$8:$E$15,3,FALSE)="启用",$B$1=N167),L167,"")</f>
        <v/>
      </c>
      <c r="R167" s="5" t="str">
        <f t="array" ref="R167">INDEX(P:P,SMALL(IF(P$1:P$500&lt;&gt;"",ROW($1:$500),1000),ROW(P167)))&amp;""</f>
        <v/>
      </c>
      <c r="S167" s="5" t="str">
        <f t="array" ref="S167">INDEX(Q:Q,SMALL(IF(Q$1:Q$500&lt;&gt;"",ROW($1:$500),1000),ROW(Q167)))&amp;""</f>
        <v/>
      </c>
      <c r="X167" s="5"/>
      <c r="AB167" s="5" t="str">
        <f t="array" ref="AB167">INDEX(Z:Z,SMALL(IF(Z$1:Z$500&lt;&gt;"",ROW($1:$500),1000),ROW(Z167)))&amp;""</f>
        <v/>
      </c>
      <c r="AC167" s="5" t="str">
        <f t="array" ref="AC167">INDEX(AA:AA,SMALL(IF(AA$1:AA$500&lt;&gt;"",ROW($1:$500),1000),ROW(AA167)))&amp;""</f>
        <v/>
      </c>
      <c r="AH167" s="5"/>
      <c r="AL167" s="5" t="str">
        <f t="array" ref="AL167">INDEX(AJ:AJ,SMALL(IF(AJ$1:AJ$500&lt;&gt;"",ROW($1:$500),1000),ROW(AJ167)))&amp;""</f>
        <v/>
      </c>
      <c r="AM167" s="5" t="str">
        <f t="array" ref="AM167">INDEX(AK:AK,SMALL(IF(AK$1:AK$500&lt;&gt;"",ROW($1:$500),1000),ROW(AK167)))&amp;""</f>
        <v/>
      </c>
      <c r="AV167" s="5" t="str">
        <f t="array" ref="AV167">INDEX(AT:AT,SMALL(IF(AT$1:AT$500&lt;&gt;"",ROW($1:$500),1000),ROW(AT167)))&amp;""</f>
        <v/>
      </c>
      <c r="AW167" s="5" t="str">
        <f t="array" ref="AW167">INDEX(AU:AU,SMALL(IF(AU$1:AU$500&lt;&gt;"",ROW($1:$500),1000),ROW(AU167)))&amp;""</f>
        <v/>
      </c>
      <c r="BF167" s="5" t="str">
        <f t="array" ref="BF167">INDEX(BD:BD,SMALL(IF(BD$1:BD$500&lt;&gt;"",ROW($1:$500),1000),ROW(BD167)))&amp;""</f>
        <v/>
      </c>
      <c r="BG167" s="5" t="str">
        <f t="array" ref="BG167">INDEX(BE:BE,SMALL(IF(BE$1:BE$500&lt;&gt;"",ROW($1:$500),1000),ROW(BE167)))&amp;""</f>
        <v/>
      </c>
      <c r="BI167" s="7" t="s">
        <v>5173</v>
      </c>
      <c r="BJ167" s="7" t="s">
        <v>3451</v>
      </c>
      <c r="BK167" s="7" t="s">
        <v>210</v>
      </c>
      <c r="BL167" s="8">
        <v>7</v>
      </c>
      <c r="BN167" s="7" t="str">
        <f t="shared" si="16"/>
        <v/>
      </c>
      <c r="BO167" s="7" t="str">
        <f>IF(AND(VLOOKUP(BK167,法术查询!$C$8:$E$15,3,FALSE)="启用",$B$1=BL167),BJ167,"")</f>
        <v/>
      </c>
      <c r="BP167" s="5" t="str">
        <f t="array" ref="BP167">INDEX(BN:BN,SMALL(IF(BN$1:BN$500&lt;&gt;"",ROW($1:$500),1000),ROW(BN167)))&amp;""</f>
        <v/>
      </c>
      <c r="BQ167" s="5" t="str">
        <f t="array" ref="BQ167">INDEX(BO:BO,SMALL(IF(BO$1:BO$500&lt;&gt;"",ROW($1:$500),1000),ROW(BO167)))&amp;""</f>
        <v/>
      </c>
      <c r="BV167" s="5"/>
      <c r="BZ167" s="5" t="str">
        <f t="array" ref="BZ167">INDEX(BX:BX,SMALL(IF(BX$1:BX$500&lt;&gt;"",ROW($1:$500),1000),ROW(BX167)))&amp;""</f>
        <v/>
      </c>
      <c r="CA167" s="5" t="str">
        <f t="array" ref="CA167">INDEX(BY:BY,SMALL(IF(BY$1:BY$500&lt;&gt;"",ROW($1:$500),1000),ROW(BY167)))&amp;""</f>
        <v/>
      </c>
    </row>
    <row r="168" spans="1:79" x14ac:dyDescent="0.25">
      <c r="A168" s="7" t="s">
        <v>4384</v>
      </c>
      <c r="B168" s="7" t="s">
        <v>3409</v>
      </c>
      <c r="C168" s="7" t="s">
        <v>3701</v>
      </c>
      <c r="D168" s="8">
        <v>3</v>
      </c>
      <c r="F168" s="7" t="str">
        <f t="shared" si="14"/>
        <v/>
      </c>
      <c r="G168" s="7" t="str">
        <f>IF(AND(VLOOKUP(C168,法术查询!$C$8:$E$15,3,FALSE)="启用",$B$1=D168),B168,"")</f>
        <v/>
      </c>
      <c r="H168" s="5" t="str">
        <f t="array" ref="H168">INDEX(F:F,SMALL(IF($F$1:$F$500&lt;&gt;"",ROW($1:$500),1000),ROW(F168)))&amp;""</f>
        <v/>
      </c>
      <c r="I168" s="5" t="str">
        <f t="array" ref="I168">INDEX(G:G,SMALL(IF($F$1:$F$500&lt;&gt;"",ROW($1:$500),1000),ROW(G168)))&amp;""</f>
        <v/>
      </c>
      <c r="K168" s="7" t="s">
        <v>4822</v>
      </c>
      <c r="L168" s="7" t="s">
        <v>3400</v>
      </c>
      <c r="M168" s="7" t="s">
        <v>210</v>
      </c>
      <c r="N168" s="8">
        <v>5</v>
      </c>
      <c r="P168" s="7" t="str">
        <f t="shared" si="15"/>
        <v/>
      </c>
      <c r="Q168" s="7" t="str">
        <f>IF(AND(VLOOKUP(M168,法术查询!$C$8:$E$15,3,FALSE)="启用",$B$1=N168),L168,"")</f>
        <v/>
      </c>
      <c r="R168" s="5" t="str">
        <f t="array" ref="R168">INDEX(P:P,SMALL(IF(P$1:P$500&lt;&gt;"",ROW($1:$500),1000),ROW(P168)))&amp;""</f>
        <v/>
      </c>
      <c r="S168" s="5" t="str">
        <f t="array" ref="S168">INDEX(Q:Q,SMALL(IF(Q$1:Q$500&lt;&gt;"",ROW($1:$500),1000),ROW(Q168)))&amp;""</f>
        <v/>
      </c>
      <c r="X168" s="5"/>
      <c r="AB168" s="5" t="str">
        <f t="array" ref="AB168">INDEX(Z:Z,SMALL(IF(Z$1:Z$500&lt;&gt;"",ROW($1:$500),1000),ROW(Z168)))&amp;""</f>
        <v/>
      </c>
      <c r="AC168" s="5" t="str">
        <f t="array" ref="AC168">INDEX(AA:AA,SMALL(IF(AA$1:AA$500&lt;&gt;"",ROW($1:$500),1000),ROW(AA168)))&amp;""</f>
        <v/>
      </c>
      <c r="AH168" s="5"/>
      <c r="AL168" s="5" t="str">
        <f t="array" ref="AL168">INDEX(AJ:AJ,SMALL(IF(AJ$1:AJ$500&lt;&gt;"",ROW($1:$500),1000),ROW(AJ168)))&amp;""</f>
        <v/>
      </c>
      <c r="AM168" s="5" t="str">
        <f t="array" ref="AM168">INDEX(AK:AK,SMALL(IF(AK$1:AK$500&lt;&gt;"",ROW($1:$500),1000),ROW(AK168)))&amp;""</f>
        <v/>
      </c>
      <c r="AV168" s="5" t="str">
        <f t="array" ref="AV168">INDEX(AT:AT,SMALL(IF(AT$1:AT$500&lt;&gt;"",ROW($1:$500),1000),ROW(AT168)))&amp;""</f>
        <v/>
      </c>
      <c r="AW168" s="5" t="str">
        <f t="array" ref="AW168">INDEX(AU:AU,SMALL(IF(AU$1:AU$500&lt;&gt;"",ROW($1:$500),1000),ROW(AU168)))&amp;""</f>
        <v/>
      </c>
      <c r="BF168" s="5" t="str">
        <f t="array" ref="BF168">INDEX(BD:BD,SMALL(IF(BD$1:BD$500&lt;&gt;"",ROW($1:$500),1000),ROW(BD168)))&amp;""</f>
        <v/>
      </c>
      <c r="BG168" s="5" t="str">
        <f t="array" ref="BG168">INDEX(BE:BE,SMALL(IF(BE$1:BE$500&lt;&gt;"",ROW($1:$500),1000),ROW(BE168)))&amp;""</f>
        <v/>
      </c>
      <c r="BI168" s="7" t="s">
        <v>5118</v>
      </c>
      <c r="BJ168" s="7" t="s">
        <v>3548</v>
      </c>
      <c r="BK168" s="7" t="s">
        <v>372</v>
      </c>
      <c r="BL168" s="8">
        <v>7</v>
      </c>
      <c r="BN168" s="7" t="str">
        <f t="shared" si="16"/>
        <v/>
      </c>
      <c r="BO168" s="7" t="str">
        <f>IF(AND(VLOOKUP(BK168,法术查询!$C$8:$E$15,3,FALSE)="启用",$B$1=BL168),BJ168,"")</f>
        <v/>
      </c>
      <c r="BP168" s="5" t="str">
        <f t="array" ref="BP168">INDEX(BN:BN,SMALL(IF(BN$1:BN$500&lt;&gt;"",ROW($1:$500),1000),ROW(BN168)))&amp;""</f>
        <v/>
      </c>
      <c r="BQ168" s="5" t="str">
        <f t="array" ref="BQ168">INDEX(BO:BO,SMALL(IF(BO$1:BO$500&lt;&gt;"",ROW($1:$500),1000),ROW(BO168)))&amp;""</f>
        <v/>
      </c>
      <c r="BV168" s="5"/>
      <c r="BZ168" s="5" t="str">
        <f t="array" ref="BZ168">INDEX(BX:BX,SMALL(IF(BX$1:BX$500&lt;&gt;"",ROW($1:$500),1000),ROW(BX168)))&amp;""</f>
        <v/>
      </c>
      <c r="CA168" s="5" t="str">
        <f t="array" ref="CA168">INDEX(BY:BY,SMALL(IF(BY$1:BY$500&lt;&gt;"",ROW($1:$500),1000),ROW(BY168)))&amp;""</f>
        <v/>
      </c>
    </row>
    <row r="169" spans="1:79" x14ac:dyDescent="0.25">
      <c r="A169" s="7" t="s">
        <v>4388</v>
      </c>
      <c r="B169" s="7" t="s">
        <v>3412</v>
      </c>
      <c r="C169" s="7" t="s">
        <v>372</v>
      </c>
      <c r="D169" s="8">
        <v>3</v>
      </c>
      <c r="F169" s="7" t="str">
        <f t="shared" si="14"/>
        <v/>
      </c>
      <c r="G169" s="7" t="str">
        <f>IF(AND(VLOOKUP(C169,法术查询!$C$8:$E$15,3,FALSE)="启用",$B$1=D169),B169,"")</f>
        <v/>
      </c>
      <c r="H169" s="5" t="str">
        <f t="array" ref="H169">INDEX(F:F,SMALL(IF($F$1:$F$500&lt;&gt;"",ROW($1:$500),1000),ROW(F169)))&amp;""</f>
        <v/>
      </c>
      <c r="I169" s="5" t="str">
        <f t="array" ref="I169">INDEX(G:G,SMALL(IF($F$1:$F$500&lt;&gt;"",ROW($1:$500),1000),ROW(G169)))&amp;""</f>
        <v/>
      </c>
      <c r="K169" s="7" t="s">
        <v>4824</v>
      </c>
      <c r="L169" s="7" t="s">
        <v>3438</v>
      </c>
      <c r="M169" s="7" t="s">
        <v>210</v>
      </c>
      <c r="N169" s="8">
        <v>5</v>
      </c>
      <c r="P169" s="7" t="str">
        <f t="shared" si="15"/>
        <v/>
      </c>
      <c r="Q169" s="7" t="str">
        <f>IF(AND(VLOOKUP(M169,法术查询!$C$8:$E$15,3,FALSE)="启用",$B$1=N169),L169,"")</f>
        <v/>
      </c>
      <c r="R169" s="5" t="str">
        <f t="array" ref="R169">INDEX(P:P,SMALL(IF(P$1:P$500&lt;&gt;"",ROW($1:$500),1000),ROW(P169)))&amp;""</f>
        <v/>
      </c>
      <c r="S169" s="5" t="str">
        <f t="array" ref="S169">INDEX(Q:Q,SMALL(IF(Q$1:Q$500&lt;&gt;"",ROW($1:$500),1000),ROW(Q169)))&amp;""</f>
        <v/>
      </c>
      <c r="X169" s="5"/>
      <c r="AB169" s="5" t="str">
        <f t="array" ref="AB169">INDEX(Z:Z,SMALL(IF(Z$1:Z$500&lt;&gt;"",ROW($1:$500),1000),ROW(Z169)))&amp;""</f>
        <v/>
      </c>
      <c r="AC169" s="5" t="str">
        <f t="array" ref="AC169">INDEX(AA:AA,SMALL(IF(AA$1:AA$500&lt;&gt;"",ROW($1:$500),1000),ROW(AA169)))&amp;""</f>
        <v/>
      </c>
      <c r="AH169" s="5"/>
      <c r="AL169" s="5" t="str">
        <f t="array" ref="AL169">INDEX(AJ:AJ,SMALL(IF(AJ$1:AJ$500&lt;&gt;"",ROW($1:$500),1000),ROW(AJ169)))&amp;""</f>
        <v/>
      </c>
      <c r="AM169" s="5" t="str">
        <f t="array" ref="AM169">INDEX(AK:AK,SMALL(IF(AK$1:AK$500&lt;&gt;"",ROW($1:$500),1000),ROW(AK169)))&amp;""</f>
        <v/>
      </c>
      <c r="AV169" s="5" t="str">
        <f t="array" ref="AV169">INDEX(AT:AT,SMALL(IF(AT$1:AT$500&lt;&gt;"",ROW($1:$500),1000),ROW(AT169)))&amp;""</f>
        <v/>
      </c>
      <c r="AW169" s="5" t="str">
        <f t="array" ref="AW169">INDEX(AU:AU,SMALL(IF(AU$1:AU$500&lt;&gt;"",ROW($1:$500),1000),ROW(AU169)))&amp;""</f>
        <v/>
      </c>
      <c r="BF169" s="5" t="str">
        <f t="array" ref="BF169">INDEX(BD:BD,SMALL(IF(BD$1:BD$500&lt;&gt;"",ROW($1:$500),1000),ROW(BD169)))&amp;""</f>
        <v/>
      </c>
      <c r="BG169" s="5" t="str">
        <f t="array" ref="BG169">INDEX(BE:BE,SMALL(IF(BE$1:BE$500&lt;&gt;"",ROW($1:$500),1000),ROW(BE169)))&amp;""</f>
        <v/>
      </c>
      <c r="BI169" s="7" t="s">
        <v>5118</v>
      </c>
      <c r="BJ169" s="7" t="s">
        <v>3549</v>
      </c>
      <c r="BK169" s="7" t="s">
        <v>3701</v>
      </c>
      <c r="BL169" s="8">
        <v>7</v>
      </c>
      <c r="BN169" s="7" t="str">
        <f t="shared" si="16"/>
        <v/>
      </c>
      <c r="BO169" s="7" t="str">
        <f>IF(AND(VLOOKUP(BK169,法术查询!$C$8:$E$15,3,FALSE)="启用",$B$1=BL169),BJ169,"")</f>
        <v/>
      </c>
      <c r="BP169" s="5" t="str">
        <f t="array" ref="BP169">INDEX(BN:BN,SMALL(IF(BN$1:BN$500&lt;&gt;"",ROW($1:$500),1000),ROW(BN169)))&amp;""</f>
        <v/>
      </c>
      <c r="BQ169" s="5" t="str">
        <f t="array" ref="BQ169">INDEX(BO:BO,SMALL(IF(BO$1:BO$500&lt;&gt;"",ROW($1:$500),1000),ROW(BO169)))&amp;""</f>
        <v/>
      </c>
      <c r="BV169" s="5"/>
      <c r="BZ169" s="5" t="str">
        <f t="array" ref="BZ169">INDEX(BX:BX,SMALL(IF(BX$1:BX$500&lt;&gt;"",ROW($1:$500),1000),ROW(BX169)))&amp;""</f>
        <v/>
      </c>
      <c r="CA169" s="5" t="str">
        <f t="array" ref="CA169">INDEX(BY:BY,SMALL(IF(BY$1:BY$500&lt;&gt;"",ROW($1:$500),1000),ROW(BY169)))&amp;""</f>
        <v/>
      </c>
    </row>
    <row r="170" spans="1:79" x14ac:dyDescent="0.25">
      <c r="A170" s="7" t="s">
        <v>4388</v>
      </c>
      <c r="B170" s="7" t="s">
        <v>3415</v>
      </c>
      <c r="C170" s="7" t="s">
        <v>3701</v>
      </c>
      <c r="D170" s="8">
        <v>3</v>
      </c>
      <c r="F170" s="7" t="str">
        <f t="shared" si="14"/>
        <v/>
      </c>
      <c r="G170" s="7" t="str">
        <f>IF(AND(VLOOKUP(C170,法术查询!$C$8:$E$15,3,FALSE)="启用",$B$1=D170),B170,"")</f>
        <v/>
      </c>
      <c r="H170" s="5" t="str">
        <f t="array" ref="H170">INDEX(F:F,SMALL(IF($F$1:$F$500&lt;&gt;"",ROW($1:$500),1000),ROW(F170)))&amp;""</f>
        <v/>
      </c>
      <c r="I170" s="5" t="str">
        <f t="array" ref="I170">INDEX(G:G,SMALL(IF($F$1:$F$500&lt;&gt;"",ROW($1:$500),1000),ROW(G170)))&amp;""</f>
        <v/>
      </c>
      <c r="K170" s="7" t="s">
        <v>4826</v>
      </c>
      <c r="L170" s="7" t="s">
        <v>3440</v>
      </c>
      <c r="M170" s="7" t="s">
        <v>210</v>
      </c>
      <c r="N170" s="8">
        <v>5</v>
      </c>
      <c r="P170" s="7" t="str">
        <f t="shared" si="15"/>
        <v/>
      </c>
      <c r="Q170" s="7" t="str">
        <f>IF(AND(VLOOKUP(M170,法术查询!$C$8:$E$15,3,FALSE)="启用",$B$1=N170),L170,"")</f>
        <v/>
      </c>
      <c r="R170" s="5" t="str">
        <f t="array" ref="R170">INDEX(P:P,SMALL(IF(P$1:P$500&lt;&gt;"",ROW($1:$500),1000),ROW(P170)))&amp;""</f>
        <v/>
      </c>
      <c r="S170" s="5" t="str">
        <f t="array" ref="S170">INDEX(Q:Q,SMALL(IF(Q$1:Q$500&lt;&gt;"",ROW($1:$500),1000),ROW(Q170)))&amp;""</f>
        <v/>
      </c>
      <c r="X170" s="5"/>
      <c r="AB170" s="5" t="str">
        <f t="array" ref="AB170">INDEX(Z:Z,SMALL(IF(Z$1:Z$500&lt;&gt;"",ROW($1:$500),1000),ROW(Z170)))&amp;""</f>
        <v/>
      </c>
      <c r="AC170" s="5" t="str">
        <f t="array" ref="AC170">INDEX(AA:AA,SMALL(IF(AA$1:AA$500&lt;&gt;"",ROW($1:$500),1000),ROW(AA170)))&amp;""</f>
        <v/>
      </c>
      <c r="AH170" s="5"/>
      <c r="AL170" s="5" t="str">
        <f t="array" ref="AL170">INDEX(AJ:AJ,SMALL(IF(AJ$1:AJ$500&lt;&gt;"",ROW($1:$500),1000),ROW(AJ170)))&amp;""</f>
        <v/>
      </c>
      <c r="AM170" s="5" t="str">
        <f t="array" ref="AM170">INDEX(AK:AK,SMALL(IF(AK$1:AK$500&lt;&gt;"",ROW($1:$500),1000),ROW(AK170)))&amp;""</f>
        <v/>
      </c>
      <c r="AV170" s="5" t="str">
        <f t="array" ref="AV170">INDEX(AT:AT,SMALL(IF(AT$1:AT$500&lt;&gt;"",ROW($1:$500),1000),ROW(AT170)))&amp;""</f>
        <v/>
      </c>
      <c r="AW170" s="5" t="str">
        <f t="array" ref="AW170">INDEX(AU:AU,SMALL(IF(AU$1:AU$500&lt;&gt;"",ROW($1:$500),1000),ROW(AU170)))&amp;""</f>
        <v/>
      </c>
      <c r="BF170" s="5" t="str">
        <f t="array" ref="BF170">INDEX(BD:BD,SMALL(IF(BD$1:BD$500&lt;&gt;"",ROW($1:$500),1000),ROW(BD170)))&amp;""</f>
        <v/>
      </c>
      <c r="BG170" s="5" t="str">
        <f t="array" ref="BG170">INDEX(BE:BE,SMALL(IF(BE$1:BE$500&lt;&gt;"",ROW($1:$500),1000),ROW(BE170)))&amp;""</f>
        <v/>
      </c>
      <c r="BI170" s="7" t="s">
        <v>5187</v>
      </c>
      <c r="BJ170" s="7" t="s">
        <v>3550</v>
      </c>
      <c r="BK170" s="7" t="s">
        <v>210</v>
      </c>
      <c r="BL170" s="8">
        <v>7</v>
      </c>
      <c r="BN170" s="7" t="str">
        <f t="shared" si="16"/>
        <v/>
      </c>
      <c r="BO170" s="7" t="str">
        <f>IF(AND(VLOOKUP(BK170,法术查询!$C$8:$E$15,3,FALSE)="启用",$B$1=BL170),BJ170,"")</f>
        <v/>
      </c>
      <c r="BP170" s="5" t="str">
        <f t="array" ref="BP170">INDEX(BN:BN,SMALL(IF(BN$1:BN$500&lt;&gt;"",ROW($1:$500),1000),ROW(BN170)))&amp;""</f>
        <v/>
      </c>
      <c r="BQ170" s="5" t="str">
        <f t="array" ref="BQ170">INDEX(BO:BO,SMALL(IF(BO$1:BO$500&lt;&gt;"",ROW($1:$500),1000),ROW(BO170)))&amp;""</f>
        <v/>
      </c>
      <c r="BV170" s="5"/>
      <c r="BZ170" s="5" t="str">
        <f t="array" ref="BZ170">INDEX(BX:BX,SMALL(IF(BX$1:BX$500&lt;&gt;"",ROW($1:$500),1000),ROW(BX170)))&amp;""</f>
        <v/>
      </c>
      <c r="CA170" s="5" t="str">
        <f t="array" ref="CA170">INDEX(BY:BY,SMALL(IF(BY$1:BY$500&lt;&gt;"",ROW($1:$500),1000),ROW(BY170)))&amp;""</f>
        <v/>
      </c>
    </row>
    <row r="171" spans="1:79" x14ac:dyDescent="0.25">
      <c r="A171" s="7" t="s">
        <v>4392</v>
      </c>
      <c r="B171" s="7" t="s">
        <v>3419</v>
      </c>
      <c r="C171" s="7" t="s">
        <v>372</v>
      </c>
      <c r="D171" s="8">
        <v>3</v>
      </c>
      <c r="F171" s="7" t="str">
        <f t="shared" si="14"/>
        <v/>
      </c>
      <c r="G171" s="7" t="str">
        <f>IF(AND(VLOOKUP(C171,法术查询!$C$8:$E$15,3,FALSE)="启用",$B$1=D171),B171,"")</f>
        <v/>
      </c>
      <c r="H171" s="5" t="str">
        <f t="array" ref="H171">INDEX(F:F,SMALL(IF($F$1:$F$500&lt;&gt;"",ROW($1:$500),1000),ROW(F171)))&amp;""</f>
        <v/>
      </c>
      <c r="I171" s="5" t="str">
        <f t="array" ref="I171">INDEX(G:G,SMALL(IF($F$1:$F$500&lt;&gt;"",ROW($1:$500),1000),ROW(G171)))&amp;""</f>
        <v/>
      </c>
      <c r="K171" s="7" t="s">
        <v>4828</v>
      </c>
      <c r="L171" s="7" t="s">
        <v>3443</v>
      </c>
      <c r="M171" s="7" t="s">
        <v>210</v>
      </c>
      <c r="N171" s="8">
        <v>5</v>
      </c>
      <c r="P171" s="7" t="str">
        <f t="shared" si="15"/>
        <v/>
      </c>
      <c r="Q171" s="7" t="str">
        <f>IF(AND(VLOOKUP(M171,法术查询!$C$8:$E$15,3,FALSE)="启用",$B$1=N171),L171,"")</f>
        <v/>
      </c>
      <c r="R171" s="5" t="str">
        <f t="array" ref="R171">INDEX(P:P,SMALL(IF(P$1:P$500&lt;&gt;"",ROW($1:$500),1000),ROW(P171)))&amp;""</f>
        <v/>
      </c>
      <c r="S171" s="5" t="str">
        <f t="array" ref="S171">INDEX(Q:Q,SMALL(IF(Q$1:Q$500&lt;&gt;"",ROW($1:$500),1000),ROW(Q171)))&amp;""</f>
        <v/>
      </c>
      <c r="X171" s="5"/>
      <c r="AB171" s="5" t="str">
        <f t="array" ref="AB171">INDEX(Z:Z,SMALL(IF(Z$1:Z$500&lt;&gt;"",ROW($1:$500),1000),ROW(Z171)))&amp;""</f>
        <v/>
      </c>
      <c r="AC171" s="5" t="str">
        <f t="array" ref="AC171">INDEX(AA:AA,SMALL(IF(AA$1:AA$500&lt;&gt;"",ROW($1:$500),1000),ROW(AA171)))&amp;""</f>
        <v/>
      </c>
      <c r="AH171" s="5"/>
      <c r="AL171" s="5" t="str">
        <f t="array" ref="AL171">INDEX(AJ:AJ,SMALL(IF(AJ$1:AJ$500&lt;&gt;"",ROW($1:$500),1000),ROW(AJ171)))&amp;""</f>
        <v/>
      </c>
      <c r="AM171" s="5" t="str">
        <f t="array" ref="AM171">INDEX(AK:AK,SMALL(IF(AK$1:AK$500&lt;&gt;"",ROW($1:$500),1000),ROW(AK171)))&amp;""</f>
        <v/>
      </c>
      <c r="AV171" s="5" t="str">
        <f t="array" ref="AV171">INDEX(AT:AT,SMALL(IF(AT$1:AT$500&lt;&gt;"",ROW($1:$500),1000),ROW(AT171)))&amp;""</f>
        <v/>
      </c>
      <c r="AW171" s="5" t="str">
        <f t="array" ref="AW171">INDEX(AU:AU,SMALL(IF(AU$1:AU$500&lt;&gt;"",ROW($1:$500),1000),ROW(AU171)))&amp;""</f>
        <v/>
      </c>
      <c r="BF171" s="5" t="str">
        <f t="array" ref="BF171">INDEX(BD:BD,SMALL(IF(BD$1:BD$500&lt;&gt;"",ROW($1:$500),1000),ROW(BD171)))&amp;""</f>
        <v/>
      </c>
      <c r="BG171" s="5" t="str">
        <f t="array" ref="BG171">INDEX(BE:BE,SMALL(IF(BE$1:BE$500&lt;&gt;"",ROW($1:$500),1000),ROW(BE171)))&amp;""</f>
        <v/>
      </c>
      <c r="BI171" s="7" t="s">
        <v>5226</v>
      </c>
      <c r="BJ171" s="7" t="s">
        <v>3493</v>
      </c>
      <c r="BK171" s="7" t="s">
        <v>210</v>
      </c>
      <c r="BL171" s="8">
        <v>8</v>
      </c>
      <c r="BN171" s="7" t="str">
        <f t="shared" si="16"/>
        <v/>
      </c>
      <c r="BO171" s="7" t="str">
        <f>IF(AND(VLOOKUP(BK171,法术查询!$C$8:$E$15,3,FALSE)="启用",$B$1=BL171),BJ171,"")</f>
        <v/>
      </c>
      <c r="BP171" s="5" t="str">
        <f t="array" ref="BP171">INDEX(BN:BN,SMALL(IF(BN$1:BN$500&lt;&gt;"",ROW($1:$500),1000),ROW(BN171)))&amp;""</f>
        <v/>
      </c>
      <c r="BQ171" s="5" t="str">
        <f t="array" ref="BQ171">INDEX(BO:BO,SMALL(IF(BO$1:BO$500&lt;&gt;"",ROW($1:$500),1000),ROW(BO171)))&amp;""</f>
        <v/>
      </c>
      <c r="BV171" s="5"/>
      <c r="BZ171" s="5" t="str">
        <f t="array" ref="BZ171">INDEX(BX:BX,SMALL(IF(BX$1:BX$500&lt;&gt;"",ROW($1:$500),1000),ROW(BX171)))&amp;""</f>
        <v/>
      </c>
      <c r="CA171" s="5" t="str">
        <f t="array" ref="CA171">INDEX(BY:BY,SMALL(IF(BY$1:BY$500&lt;&gt;"",ROW($1:$500),1000),ROW(BY171)))&amp;""</f>
        <v/>
      </c>
    </row>
    <row r="172" spans="1:79" x14ac:dyDescent="0.25">
      <c r="A172" s="7" t="s">
        <v>4392</v>
      </c>
      <c r="B172" s="7" t="s">
        <v>3423</v>
      </c>
      <c r="C172" s="7" t="s">
        <v>3701</v>
      </c>
      <c r="D172" s="8">
        <v>3</v>
      </c>
      <c r="F172" s="7" t="str">
        <f t="shared" si="14"/>
        <v/>
      </c>
      <c r="G172" s="7" t="str">
        <f>IF(AND(VLOOKUP(C172,法术查询!$C$8:$E$15,3,FALSE)="启用",$B$1=D172),B172,"")</f>
        <v/>
      </c>
      <c r="H172" s="5" t="str">
        <f t="array" ref="H172">INDEX(F:F,SMALL(IF($F$1:$F$500&lt;&gt;"",ROW($1:$500),1000),ROW(F172)))&amp;""</f>
        <v/>
      </c>
      <c r="I172" s="5" t="str">
        <f t="array" ref="I172">INDEX(G:G,SMALL(IF($F$1:$F$500&lt;&gt;"",ROW($1:$500),1000),ROW(G172)))&amp;""</f>
        <v/>
      </c>
      <c r="K172" s="7" t="s">
        <v>4830</v>
      </c>
      <c r="L172" s="7" t="s">
        <v>3446</v>
      </c>
      <c r="M172" s="7" t="s">
        <v>210</v>
      </c>
      <c r="N172" s="8">
        <v>5</v>
      </c>
      <c r="P172" s="7" t="str">
        <f t="shared" si="15"/>
        <v/>
      </c>
      <c r="Q172" s="7" t="str">
        <f>IF(AND(VLOOKUP(M172,法术查询!$C$8:$E$15,3,FALSE)="启用",$B$1=N172),L172,"")</f>
        <v/>
      </c>
      <c r="R172" s="5" t="str">
        <f t="array" ref="R172">INDEX(P:P,SMALL(IF(P$1:P$500&lt;&gt;"",ROW($1:$500),1000),ROW(P172)))&amp;""</f>
        <v/>
      </c>
      <c r="S172" s="5" t="str">
        <f t="array" ref="S172">INDEX(Q:Q,SMALL(IF(Q$1:Q$500&lt;&gt;"",ROW($1:$500),1000),ROW(Q172)))&amp;""</f>
        <v/>
      </c>
      <c r="X172" s="5"/>
      <c r="AB172" s="5" t="str">
        <f t="array" ref="AB172">INDEX(Z:Z,SMALL(IF(Z$1:Z$500&lt;&gt;"",ROW($1:$500),1000),ROW(Z172)))&amp;""</f>
        <v/>
      </c>
      <c r="AC172" s="5" t="str">
        <f t="array" ref="AC172">INDEX(AA:AA,SMALL(IF(AA$1:AA$500&lt;&gt;"",ROW($1:$500),1000),ROW(AA172)))&amp;""</f>
        <v/>
      </c>
      <c r="AH172" s="5"/>
      <c r="AL172" s="5" t="str">
        <f t="array" ref="AL172">INDEX(AJ:AJ,SMALL(IF(AJ$1:AJ$500&lt;&gt;"",ROW($1:$500),1000),ROW(AJ172)))&amp;""</f>
        <v/>
      </c>
      <c r="AM172" s="5" t="str">
        <f t="array" ref="AM172">INDEX(AK:AK,SMALL(IF(AK$1:AK$500&lt;&gt;"",ROW($1:$500),1000),ROW(AK172)))&amp;""</f>
        <v/>
      </c>
      <c r="AV172" s="5" t="str">
        <f t="array" ref="AV172">INDEX(AT:AT,SMALL(IF(AT$1:AT$500&lt;&gt;"",ROW($1:$500),1000),ROW(AT172)))&amp;""</f>
        <v/>
      </c>
      <c r="AW172" s="5" t="str">
        <f t="array" ref="AW172">INDEX(AU:AU,SMALL(IF(AU$1:AU$500&lt;&gt;"",ROW($1:$500),1000),ROW(AU172)))&amp;""</f>
        <v/>
      </c>
      <c r="BF172" s="5" t="str">
        <f t="array" ref="BF172">INDEX(BD:BD,SMALL(IF(BD$1:BD$500&lt;&gt;"",ROW($1:$500),1000),ROW(BD172)))&amp;""</f>
        <v/>
      </c>
      <c r="BG172" s="5" t="str">
        <f t="array" ref="BG172">INDEX(BE:BE,SMALL(IF(BE$1:BE$500&lt;&gt;"",ROW($1:$500),1000),ROW(BE172)))&amp;""</f>
        <v/>
      </c>
      <c r="BI172" s="7" t="s">
        <v>5235</v>
      </c>
      <c r="BJ172" s="7" t="s">
        <v>3462</v>
      </c>
      <c r="BK172" s="7" t="s">
        <v>210</v>
      </c>
      <c r="BL172" s="8">
        <v>8</v>
      </c>
      <c r="BN172" s="7" t="str">
        <f t="shared" si="16"/>
        <v/>
      </c>
      <c r="BO172" s="7" t="str">
        <f>IF(AND(VLOOKUP(BK172,法术查询!$C$8:$E$15,3,FALSE)="启用",$B$1=BL172),BJ172,"")</f>
        <v/>
      </c>
      <c r="BP172" s="5" t="str">
        <f t="array" ref="BP172">INDEX(BN:BN,SMALL(IF(BN$1:BN$500&lt;&gt;"",ROW($1:$500),1000),ROW(BN172)))&amp;""</f>
        <v/>
      </c>
      <c r="BQ172" s="5" t="str">
        <f t="array" ref="BQ172">INDEX(BO:BO,SMALL(IF(BO$1:BO$500&lt;&gt;"",ROW($1:$500),1000),ROW(BO172)))&amp;""</f>
        <v/>
      </c>
      <c r="BV172" s="5"/>
      <c r="BZ172" s="5" t="str">
        <f t="array" ref="BZ172">INDEX(BX:BX,SMALL(IF(BX$1:BX$500&lt;&gt;"",ROW($1:$500),1000),ROW(BX172)))&amp;""</f>
        <v/>
      </c>
      <c r="CA172" s="5" t="str">
        <f t="array" ref="CA172">INDEX(BY:BY,SMALL(IF(BY$1:BY$500&lt;&gt;"",ROW($1:$500),1000),ROW(BY172)))&amp;""</f>
        <v/>
      </c>
    </row>
    <row r="173" spans="1:79" x14ac:dyDescent="0.25">
      <c r="A173" s="7" t="s">
        <v>4561</v>
      </c>
      <c r="B173" s="7" t="s">
        <v>3286</v>
      </c>
      <c r="C173" s="7" t="s">
        <v>210</v>
      </c>
      <c r="D173" s="8">
        <v>3</v>
      </c>
      <c r="F173" s="7" t="str">
        <f t="shared" si="14"/>
        <v/>
      </c>
      <c r="G173" s="7" t="str">
        <f>IF(AND(VLOOKUP(C173,法术查询!$C$8:$E$15,3,FALSE)="启用",$B$1=D173),B173,"")</f>
        <v/>
      </c>
      <c r="H173" s="5" t="str">
        <f t="array" ref="H173">INDEX(F:F,SMALL(IF($F$1:$F$500&lt;&gt;"",ROW($1:$500),1000),ROW(F173)))&amp;""</f>
        <v/>
      </c>
      <c r="I173" s="5" t="str">
        <f t="array" ref="I173">INDEX(G:G,SMALL(IF($F$1:$F$500&lt;&gt;"",ROW($1:$500),1000),ROW(G173)))&amp;""</f>
        <v/>
      </c>
      <c r="K173" s="7" t="s">
        <v>4880</v>
      </c>
      <c r="L173" s="7" t="s">
        <v>3396</v>
      </c>
      <c r="M173" s="7" t="s">
        <v>210</v>
      </c>
      <c r="N173" s="8">
        <v>5</v>
      </c>
      <c r="P173" s="7" t="str">
        <f t="shared" si="15"/>
        <v/>
      </c>
      <c r="Q173" s="7" t="str">
        <f>IF(AND(VLOOKUP(M173,法术查询!$C$8:$E$15,3,FALSE)="启用",$B$1=N173),L173,"")</f>
        <v/>
      </c>
      <c r="R173" s="5" t="str">
        <f t="array" ref="R173">INDEX(P:P,SMALL(IF(P$1:P$500&lt;&gt;"",ROW($1:$500),1000),ROW(P173)))&amp;""</f>
        <v/>
      </c>
      <c r="S173" s="5" t="str">
        <f t="array" ref="S173">INDEX(Q:Q,SMALL(IF(Q$1:Q$500&lt;&gt;"",ROW($1:$500),1000),ROW(Q173)))&amp;""</f>
        <v/>
      </c>
      <c r="X173" s="5"/>
      <c r="AB173" s="5" t="str">
        <f t="array" ref="AB173">INDEX(Z:Z,SMALL(IF(Z$1:Z$500&lt;&gt;"",ROW($1:$500),1000),ROW(Z173)))&amp;""</f>
        <v/>
      </c>
      <c r="AC173" s="5" t="str">
        <f t="array" ref="AC173">INDEX(AA:AA,SMALL(IF(AA$1:AA$500&lt;&gt;"",ROW($1:$500),1000),ROW(AA173)))&amp;""</f>
        <v/>
      </c>
      <c r="AH173" s="5"/>
      <c r="AL173" s="5" t="str">
        <f t="array" ref="AL173">INDEX(AJ:AJ,SMALL(IF(AJ$1:AJ$500&lt;&gt;"",ROW($1:$500),1000),ROW(AJ173)))&amp;""</f>
        <v/>
      </c>
      <c r="AM173" s="5" t="str">
        <f t="array" ref="AM173">INDEX(AK:AK,SMALL(IF(AK$1:AK$500&lt;&gt;"",ROW($1:$500),1000),ROW(AK173)))&amp;""</f>
        <v/>
      </c>
      <c r="AV173" s="5" t="str">
        <f t="array" ref="AV173">INDEX(AT:AT,SMALL(IF(AT$1:AT$500&lt;&gt;"",ROW($1:$500),1000),ROW(AT173)))&amp;""</f>
        <v/>
      </c>
      <c r="AW173" s="5" t="str">
        <f t="array" ref="AW173">INDEX(AU:AU,SMALL(IF(AU$1:AU$500&lt;&gt;"",ROW($1:$500),1000),ROW(AU173)))&amp;""</f>
        <v/>
      </c>
      <c r="BF173" s="5" t="str">
        <f t="array" ref="BF173">INDEX(BD:BD,SMALL(IF(BD$1:BD$500&lt;&gt;"",ROW($1:$500),1000),ROW(BD173)))&amp;""</f>
        <v/>
      </c>
      <c r="BG173" s="5" t="str">
        <f t="array" ref="BG173">INDEX(BE:BE,SMALL(IF(BE$1:BE$500&lt;&gt;"",ROW($1:$500),1000),ROW(BE173)))&amp;""</f>
        <v/>
      </c>
      <c r="BI173" s="7" t="s">
        <v>5239</v>
      </c>
      <c r="BJ173" s="7" t="s">
        <v>3466</v>
      </c>
      <c r="BK173" s="7" t="s">
        <v>210</v>
      </c>
      <c r="BL173" s="8">
        <v>8</v>
      </c>
      <c r="BN173" s="7" t="str">
        <f t="shared" si="16"/>
        <v/>
      </c>
      <c r="BO173" s="7" t="str">
        <f>IF(AND(VLOOKUP(BK173,法术查询!$C$8:$E$15,3,FALSE)="启用",$B$1=BL173),BJ173,"")</f>
        <v/>
      </c>
      <c r="BP173" s="5" t="str">
        <f t="array" ref="BP173">INDEX(BN:BN,SMALL(IF(BN$1:BN$500&lt;&gt;"",ROW($1:$500),1000),ROW(BN173)))&amp;""</f>
        <v/>
      </c>
      <c r="BQ173" s="5" t="str">
        <f t="array" ref="BQ173">INDEX(BO:BO,SMALL(IF(BO$1:BO$500&lt;&gt;"",ROW($1:$500),1000),ROW(BO173)))&amp;""</f>
        <v/>
      </c>
      <c r="BV173" s="5"/>
      <c r="BZ173" s="5" t="str">
        <f t="array" ref="BZ173">INDEX(BX:BX,SMALL(IF(BX$1:BX$500&lt;&gt;"",ROW($1:$500),1000),ROW(BX173)))&amp;""</f>
        <v/>
      </c>
      <c r="CA173" s="5" t="str">
        <f t="array" ref="CA173">INDEX(BY:BY,SMALL(IF(BY$1:BY$500&lt;&gt;"",ROW($1:$500),1000),ROW(BY173)))&amp;""</f>
        <v/>
      </c>
    </row>
    <row r="174" spans="1:79" x14ac:dyDescent="0.25">
      <c r="A174" s="7" t="s">
        <v>4571</v>
      </c>
      <c r="B174" s="7" t="s">
        <v>3434</v>
      </c>
      <c r="C174" s="7" t="s">
        <v>210</v>
      </c>
      <c r="D174" s="8">
        <v>3</v>
      </c>
      <c r="F174" s="7" t="str">
        <f t="shared" si="14"/>
        <v/>
      </c>
      <c r="G174" s="7" t="str">
        <f>IF(AND(VLOOKUP(C174,法术查询!$C$8:$E$15,3,FALSE)="启用",$B$1=D174),B174,"")</f>
        <v/>
      </c>
      <c r="H174" s="5" t="str">
        <f t="array" ref="H174">INDEX(F:F,SMALL(IF($F$1:$F$500&lt;&gt;"",ROW($1:$500),1000),ROW(F174)))&amp;""</f>
        <v/>
      </c>
      <c r="I174" s="5" t="str">
        <f t="array" ref="I174">INDEX(G:G,SMALL(IF($F$1:$F$500&lt;&gt;"",ROW($1:$500),1000),ROW(G174)))&amp;""</f>
        <v/>
      </c>
      <c r="K174" s="7" t="s">
        <v>4964</v>
      </c>
      <c r="L174" s="7" t="s">
        <v>3413</v>
      </c>
      <c r="M174" s="7" t="s">
        <v>372</v>
      </c>
      <c r="N174" s="8">
        <v>5</v>
      </c>
      <c r="P174" s="7" t="str">
        <f t="shared" si="15"/>
        <v/>
      </c>
      <c r="Q174" s="7" t="str">
        <f>IF(AND(VLOOKUP(M174,法术查询!$C$8:$E$15,3,FALSE)="启用",$B$1=N174),L174,"")</f>
        <v/>
      </c>
      <c r="R174" s="5" t="str">
        <f t="array" ref="R174">INDEX(P:P,SMALL(IF(P$1:P$500&lt;&gt;"",ROW($1:$500),1000),ROW(P174)))&amp;""</f>
        <v/>
      </c>
      <c r="S174" s="5" t="str">
        <f t="array" ref="S174">INDEX(Q:Q,SMALL(IF(Q$1:Q$500&lt;&gt;"",ROW($1:$500),1000),ROW(Q174)))&amp;""</f>
        <v/>
      </c>
      <c r="X174" s="5"/>
      <c r="AB174" s="5" t="str">
        <f t="array" ref="AB174">INDEX(Z:Z,SMALL(IF(Z$1:Z$500&lt;&gt;"",ROW($1:$500),1000),ROW(Z174)))&amp;""</f>
        <v/>
      </c>
      <c r="AC174" s="5" t="str">
        <f t="array" ref="AC174">INDEX(AA:AA,SMALL(IF(AA$1:AA$500&lt;&gt;"",ROW($1:$500),1000),ROW(AA174)))&amp;""</f>
        <v/>
      </c>
      <c r="AH174" s="5"/>
      <c r="AL174" s="5" t="str">
        <f t="array" ref="AL174">INDEX(AJ:AJ,SMALL(IF(AJ$1:AJ$500&lt;&gt;"",ROW($1:$500),1000),ROW(AJ174)))&amp;""</f>
        <v/>
      </c>
      <c r="AM174" s="5" t="str">
        <f t="array" ref="AM174">INDEX(AK:AK,SMALL(IF(AK$1:AK$500&lt;&gt;"",ROW($1:$500),1000),ROW(AK174)))&amp;""</f>
        <v/>
      </c>
      <c r="AV174" s="5" t="str">
        <f t="array" ref="AV174">INDEX(AT:AT,SMALL(IF(AT$1:AT$500&lt;&gt;"",ROW($1:$500),1000),ROW(AT174)))&amp;""</f>
        <v/>
      </c>
      <c r="AW174" s="5" t="str">
        <f t="array" ref="AW174">INDEX(AU:AU,SMALL(IF(AU$1:AU$500&lt;&gt;"",ROW($1:$500),1000),ROW(AU174)))&amp;""</f>
        <v/>
      </c>
      <c r="BF174" s="5" t="str">
        <f t="array" ref="BF174">INDEX(BD:BD,SMALL(IF(BD$1:BD$500&lt;&gt;"",ROW($1:$500),1000),ROW(BD174)))&amp;""</f>
        <v/>
      </c>
      <c r="BG174" s="5" t="str">
        <f t="array" ref="BG174">INDEX(BE:BE,SMALL(IF(BE$1:BE$500&lt;&gt;"",ROW($1:$500),1000),ROW(BE174)))&amp;""</f>
        <v/>
      </c>
      <c r="BI174" s="7" t="s">
        <v>5258</v>
      </c>
      <c r="BJ174" s="7" t="s">
        <v>2621</v>
      </c>
      <c r="BK174" s="7" t="s">
        <v>210</v>
      </c>
      <c r="BL174" s="8">
        <v>8</v>
      </c>
      <c r="BN174" s="7" t="str">
        <f t="shared" si="16"/>
        <v/>
      </c>
      <c r="BO174" s="7" t="str">
        <f>IF(AND(VLOOKUP(BK174,法术查询!$C$8:$E$15,3,FALSE)="启用",$B$1=BL174),BJ174,"")</f>
        <v/>
      </c>
      <c r="BP174" s="5" t="str">
        <f t="array" ref="BP174">INDEX(BN:BN,SMALL(IF(BN$1:BN$500&lt;&gt;"",ROW($1:$500),1000),ROW(BN174)))&amp;""</f>
        <v/>
      </c>
      <c r="BQ174" s="5" t="str">
        <f t="array" ref="BQ174">INDEX(BO:BO,SMALL(IF(BO$1:BO$500&lt;&gt;"",ROW($1:$500),1000),ROW(BO174)))&amp;""</f>
        <v/>
      </c>
      <c r="BV174" s="5"/>
      <c r="BZ174" s="5" t="str">
        <f t="array" ref="BZ174">INDEX(BX:BX,SMALL(IF(BX$1:BX$500&lt;&gt;"",ROW($1:$500),1000),ROW(BX174)))&amp;""</f>
        <v/>
      </c>
      <c r="CA174" s="5" t="str">
        <f t="array" ref="CA174">INDEX(BY:BY,SMALL(IF(BY$1:BY$500&lt;&gt;"",ROW($1:$500),1000),ROW(BY174)))&amp;""</f>
        <v/>
      </c>
    </row>
    <row r="175" spans="1:79" x14ac:dyDescent="0.25">
      <c r="A175" s="7" t="s">
        <v>4382</v>
      </c>
      <c r="B175" s="7" t="s">
        <v>3302</v>
      </c>
      <c r="C175" s="7" t="s">
        <v>372</v>
      </c>
      <c r="D175" s="8">
        <v>3</v>
      </c>
      <c r="F175" s="7" t="str">
        <f t="shared" si="14"/>
        <v/>
      </c>
      <c r="G175" s="7" t="str">
        <f>IF(AND(VLOOKUP(C175,法术查询!$C$8:$E$15,3,FALSE)="启用",$B$1=D175),B175,"")</f>
        <v/>
      </c>
      <c r="H175" s="5" t="str">
        <f t="array" ref="H175">INDEX(F:F,SMALL(IF($F$1:$F$500&lt;&gt;"",ROW($1:$500),1000),ROW(F175)))&amp;""</f>
        <v/>
      </c>
      <c r="I175" s="5" t="str">
        <f t="array" ref="I175">INDEX(G:G,SMALL(IF($F$1:$F$500&lt;&gt;"",ROW($1:$500),1000),ROW(G175)))&amp;""</f>
        <v/>
      </c>
      <c r="K175" s="7" t="s">
        <v>4786</v>
      </c>
      <c r="L175" s="7" t="s">
        <v>3512</v>
      </c>
      <c r="M175" s="7" t="s">
        <v>372</v>
      </c>
      <c r="N175" s="8">
        <v>5</v>
      </c>
      <c r="P175" s="7" t="str">
        <f t="shared" si="15"/>
        <v/>
      </c>
      <c r="Q175" s="7" t="str">
        <f>IF(AND(VLOOKUP(M175,法术查询!$C$8:$E$15,3,FALSE)="启用",$B$1=N175),L175,"")</f>
        <v/>
      </c>
      <c r="R175" s="5" t="str">
        <f t="array" ref="R175">INDEX(P:P,SMALL(IF(P$1:P$500&lt;&gt;"",ROW($1:$500),1000),ROW(P175)))&amp;""</f>
        <v/>
      </c>
      <c r="S175" s="5" t="str">
        <f t="array" ref="S175">INDEX(Q:Q,SMALL(IF(Q$1:Q$500&lt;&gt;"",ROW($1:$500),1000),ROW(Q175)))&amp;""</f>
        <v/>
      </c>
      <c r="X175" s="5"/>
      <c r="AB175" s="5" t="str">
        <f t="array" ref="AB175">INDEX(Z:Z,SMALL(IF(Z$1:Z$500&lt;&gt;"",ROW($1:$500),1000),ROW(Z175)))&amp;""</f>
        <v/>
      </c>
      <c r="AC175" s="5" t="str">
        <f t="array" ref="AC175">INDEX(AA:AA,SMALL(IF(AA$1:AA$500&lt;&gt;"",ROW($1:$500),1000),ROW(AA175)))&amp;""</f>
        <v/>
      </c>
      <c r="AH175" s="5"/>
      <c r="AL175" s="5" t="str">
        <f t="array" ref="AL175">INDEX(AJ:AJ,SMALL(IF(AJ$1:AJ$500&lt;&gt;"",ROW($1:$500),1000),ROW(AJ175)))&amp;""</f>
        <v/>
      </c>
      <c r="AM175" s="5" t="str">
        <f t="array" ref="AM175">INDEX(AK:AK,SMALL(IF(AK$1:AK$500&lt;&gt;"",ROW($1:$500),1000),ROW(AK175)))&amp;""</f>
        <v/>
      </c>
      <c r="AV175" s="5" t="str">
        <f t="array" ref="AV175">INDEX(AT:AT,SMALL(IF(AT$1:AT$500&lt;&gt;"",ROW($1:$500),1000),ROW(AT175)))&amp;""</f>
        <v/>
      </c>
      <c r="AW175" s="5" t="str">
        <f t="array" ref="AW175">INDEX(AU:AU,SMALL(IF(AU$1:AU$500&lt;&gt;"",ROW($1:$500),1000),ROW(AU175)))&amp;""</f>
        <v/>
      </c>
      <c r="BF175" s="5" t="str">
        <f t="array" ref="BF175">INDEX(BD:BD,SMALL(IF(BD$1:BD$500&lt;&gt;"",ROW($1:$500),1000),ROW(BD175)))&amp;""</f>
        <v/>
      </c>
      <c r="BG175" s="5" t="str">
        <f t="array" ref="BG175">INDEX(BE:BE,SMALL(IF(BE$1:BE$500&lt;&gt;"",ROW($1:$500),1000),ROW(BE175)))&amp;""</f>
        <v/>
      </c>
      <c r="BI175" s="7" t="s">
        <v>5262</v>
      </c>
      <c r="BJ175" s="7" t="s">
        <v>3551</v>
      </c>
      <c r="BK175" s="7" t="s">
        <v>210</v>
      </c>
      <c r="BL175" s="8">
        <v>8</v>
      </c>
      <c r="BN175" s="7" t="str">
        <f t="shared" si="16"/>
        <v/>
      </c>
      <c r="BO175" s="7" t="str">
        <f>IF(AND(VLOOKUP(BK175,法术查询!$C$8:$E$15,3,FALSE)="启用",$B$1=BL175),BJ175,"")</f>
        <v/>
      </c>
      <c r="BP175" s="5" t="str">
        <f t="array" ref="BP175">INDEX(BN:BN,SMALL(IF(BN$1:BN$500&lt;&gt;"",ROW($1:$500),1000),ROW(BN175)))&amp;""</f>
        <v/>
      </c>
      <c r="BQ175" s="5" t="str">
        <f t="array" ref="BQ175">INDEX(BO:BO,SMALL(IF(BO$1:BO$500&lt;&gt;"",ROW($1:$500),1000),ROW(BO175)))&amp;""</f>
        <v/>
      </c>
      <c r="BV175" s="5"/>
      <c r="BZ175" s="5" t="str">
        <f t="array" ref="BZ175">INDEX(BX:BX,SMALL(IF(BX$1:BX$500&lt;&gt;"",ROW($1:$500),1000),ROW(BX175)))&amp;""</f>
        <v/>
      </c>
      <c r="CA175" s="5" t="str">
        <f t="array" ref="CA175">INDEX(BY:BY,SMALL(IF(BY$1:BY$500&lt;&gt;"",ROW($1:$500),1000),ROW(BY175)))&amp;""</f>
        <v/>
      </c>
    </row>
    <row r="176" spans="1:79" x14ac:dyDescent="0.25">
      <c r="A176" s="7" t="s">
        <v>4378</v>
      </c>
      <c r="B176" s="7" t="s">
        <v>3546</v>
      </c>
      <c r="C176" s="7" t="s">
        <v>372</v>
      </c>
      <c r="D176" s="8">
        <v>3</v>
      </c>
      <c r="F176" s="7" t="str">
        <f t="shared" si="14"/>
        <v/>
      </c>
      <c r="G176" s="7" t="str">
        <f>IF(AND(VLOOKUP(C176,法术查询!$C$8:$E$15,3,FALSE)="启用",$B$1=D176),B176,"")</f>
        <v/>
      </c>
      <c r="H176" s="5" t="str">
        <f t="array" ref="H176">INDEX(F:F,SMALL(IF($F$1:$F$500&lt;&gt;"",ROW($1:$500),1000),ROW(F176)))&amp;""</f>
        <v/>
      </c>
      <c r="I176" s="5" t="str">
        <f t="array" ref="I176">INDEX(G:G,SMALL(IF($F$1:$F$500&lt;&gt;"",ROW($1:$500),1000),ROW(G176)))&amp;""</f>
        <v/>
      </c>
      <c r="K176" s="7" t="s">
        <v>4786</v>
      </c>
      <c r="L176" s="7" t="s">
        <v>3514</v>
      </c>
      <c r="M176" s="7" t="s">
        <v>3701</v>
      </c>
      <c r="N176" s="8">
        <v>5</v>
      </c>
      <c r="P176" s="7" t="str">
        <f t="shared" si="15"/>
        <v/>
      </c>
      <c r="Q176" s="7" t="str">
        <f>IF(AND(VLOOKUP(M176,法术查询!$C$8:$E$15,3,FALSE)="启用",$B$1=N176),L176,"")</f>
        <v/>
      </c>
      <c r="R176" s="5" t="str">
        <f t="array" ref="R176">INDEX(P:P,SMALL(IF(P$1:P$500&lt;&gt;"",ROW($1:$500),1000),ROW(P176)))&amp;""</f>
        <v/>
      </c>
      <c r="S176" s="5" t="str">
        <f t="array" ref="S176">INDEX(Q:Q,SMALL(IF(Q$1:Q$500&lt;&gt;"",ROW($1:$500),1000),ROW(Q176)))&amp;""</f>
        <v/>
      </c>
      <c r="X176" s="5"/>
      <c r="AB176" s="5" t="str">
        <f t="array" ref="AB176">INDEX(Z:Z,SMALL(IF(Z$1:Z$500&lt;&gt;"",ROW($1:$500),1000),ROW(Z176)))&amp;""</f>
        <v/>
      </c>
      <c r="AC176" s="5" t="str">
        <f t="array" ref="AC176">INDEX(AA:AA,SMALL(IF(AA$1:AA$500&lt;&gt;"",ROW($1:$500),1000),ROW(AA176)))&amp;""</f>
        <v/>
      </c>
      <c r="AH176" s="5"/>
      <c r="AL176" s="5" t="str">
        <f t="array" ref="AL176">INDEX(AJ:AJ,SMALL(IF(AJ$1:AJ$500&lt;&gt;"",ROW($1:$500),1000),ROW(AJ176)))&amp;""</f>
        <v/>
      </c>
      <c r="AM176" s="5" t="str">
        <f t="array" ref="AM176">INDEX(AK:AK,SMALL(IF(AK$1:AK$500&lt;&gt;"",ROW($1:$500),1000),ROW(AK176)))&amp;""</f>
        <v/>
      </c>
      <c r="AV176" s="5" t="str">
        <f t="array" ref="AV176">INDEX(AT:AT,SMALL(IF(AT$1:AT$500&lt;&gt;"",ROW($1:$500),1000),ROW(AT176)))&amp;""</f>
        <v/>
      </c>
      <c r="AW176" s="5" t="str">
        <f t="array" ref="AW176">INDEX(AU:AU,SMALL(IF(AU$1:AU$500&lt;&gt;"",ROW($1:$500),1000),ROW(AU176)))&amp;""</f>
        <v/>
      </c>
      <c r="BF176" s="5" t="str">
        <f t="array" ref="BF176">INDEX(BD:BD,SMALL(IF(BD$1:BD$500&lt;&gt;"",ROW($1:$500),1000),ROW(BD176)))&amp;""</f>
        <v/>
      </c>
      <c r="BG176" s="5" t="str">
        <f t="array" ref="BG176">INDEX(BE:BE,SMALL(IF(BE$1:BE$500&lt;&gt;"",ROW($1:$500),1000),ROW(BE176)))&amp;""</f>
        <v/>
      </c>
      <c r="BI176" s="7" t="s">
        <v>5264</v>
      </c>
      <c r="BJ176" s="7" t="s">
        <v>3552</v>
      </c>
      <c r="BK176" s="7" t="s">
        <v>210</v>
      </c>
      <c r="BL176" s="8">
        <v>8</v>
      </c>
      <c r="BN176" s="7" t="str">
        <f t="shared" si="16"/>
        <v/>
      </c>
      <c r="BO176" s="7" t="str">
        <f>IF(AND(VLOOKUP(BK176,法术查询!$C$8:$E$15,3,FALSE)="启用",$B$1=BL176),BJ176,"")</f>
        <v/>
      </c>
      <c r="BP176" s="5" t="str">
        <f t="array" ref="BP176">INDEX(BN:BN,SMALL(IF(BN$1:BN$500&lt;&gt;"",ROW($1:$500),1000),ROW(BN176)))&amp;""</f>
        <v/>
      </c>
      <c r="BQ176" s="5" t="str">
        <f t="array" ref="BQ176">INDEX(BO:BO,SMALL(IF(BO$1:BO$500&lt;&gt;"",ROW($1:$500),1000),ROW(BO176)))&amp;""</f>
        <v/>
      </c>
      <c r="BV176" s="5"/>
      <c r="BZ176" s="5" t="str">
        <f t="array" ref="BZ176">INDEX(BX:BX,SMALL(IF(BX$1:BX$500&lt;&gt;"",ROW($1:$500),1000),ROW(BX176)))&amp;""</f>
        <v/>
      </c>
      <c r="CA176" s="5" t="str">
        <f t="array" ref="CA176">INDEX(BY:BY,SMALL(IF(BY$1:BY$500&lt;&gt;"",ROW($1:$500),1000),ROW(BY176)))&amp;""</f>
        <v/>
      </c>
    </row>
    <row r="177" spans="1:79" x14ac:dyDescent="0.25">
      <c r="A177" s="7" t="s">
        <v>4590</v>
      </c>
      <c r="B177" s="7" t="s">
        <v>3357</v>
      </c>
      <c r="C177" s="7" t="s">
        <v>3701</v>
      </c>
      <c r="D177" s="8">
        <v>4</v>
      </c>
      <c r="F177" s="7" t="str">
        <f t="shared" si="14"/>
        <v/>
      </c>
      <c r="G177" s="7" t="str">
        <f>IF(AND(VLOOKUP(C177,法术查询!$C$8:$E$15,3,FALSE)="启用",$B$1=D177),B177,"")</f>
        <v/>
      </c>
      <c r="H177" s="5" t="str">
        <f t="array" ref="H177">INDEX(F:F,SMALL(IF($F$1:$F$500&lt;&gt;"",ROW($1:$500),1000),ROW(F177)))&amp;""</f>
        <v/>
      </c>
      <c r="I177" s="5" t="str">
        <f t="array" ref="I177">INDEX(G:G,SMALL(IF($F$1:$F$500&lt;&gt;"",ROW($1:$500),1000),ROW(G177)))&amp;""</f>
        <v/>
      </c>
      <c r="K177" s="7" t="s">
        <v>4919</v>
      </c>
      <c r="L177" s="7" t="s">
        <v>3521</v>
      </c>
      <c r="M177" s="7" t="s">
        <v>210</v>
      </c>
      <c r="N177" s="8">
        <v>5</v>
      </c>
      <c r="P177" s="7" t="str">
        <f t="shared" si="15"/>
        <v/>
      </c>
      <c r="Q177" s="7" t="str">
        <f>IF(AND(VLOOKUP(M177,法术查询!$C$8:$E$15,3,FALSE)="启用",$B$1=N177),L177,"")</f>
        <v/>
      </c>
      <c r="R177" s="5" t="str">
        <f t="array" ref="R177">INDEX(P:P,SMALL(IF(P$1:P$500&lt;&gt;"",ROW($1:$500),1000),ROW(P177)))&amp;""</f>
        <v/>
      </c>
      <c r="S177" s="5" t="str">
        <f t="array" ref="S177">INDEX(Q:Q,SMALL(IF(Q$1:Q$500&lt;&gt;"",ROW($1:$500),1000),ROW(Q177)))&amp;""</f>
        <v/>
      </c>
      <c r="X177" s="5"/>
      <c r="AB177" s="5" t="str">
        <f t="array" ref="AB177">INDEX(Z:Z,SMALL(IF(Z$1:Z$500&lt;&gt;"",ROW($1:$500),1000),ROW(Z177)))&amp;""</f>
        <v/>
      </c>
      <c r="AC177" s="5" t="str">
        <f t="array" ref="AC177">INDEX(AA:AA,SMALL(IF(AA$1:AA$500&lt;&gt;"",ROW($1:$500),1000),ROW(AA177)))&amp;""</f>
        <v/>
      </c>
      <c r="AH177" s="5"/>
      <c r="AL177" s="5" t="str">
        <f t="array" ref="AL177">INDEX(AJ:AJ,SMALL(IF(AJ$1:AJ$500&lt;&gt;"",ROW($1:$500),1000),ROW(AJ177)))&amp;""</f>
        <v/>
      </c>
      <c r="AM177" s="5" t="str">
        <f t="array" ref="AM177">INDEX(AK:AK,SMALL(IF(AK$1:AK$500&lt;&gt;"",ROW($1:$500),1000),ROW(AK177)))&amp;""</f>
        <v/>
      </c>
      <c r="AV177" s="5" t="str">
        <f t="array" ref="AV177">INDEX(AT:AT,SMALL(IF(AT$1:AT$500&lt;&gt;"",ROW($1:$500),1000),ROW(AT177)))&amp;""</f>
        <v/>
      </c>
      <c r="AW177" s="5" t="str">
        <f t="array" ref="AW177">INDEX(AU:AU,SMALL(IF(AU$1:AU$500&lt;&gt;"",ROW($1:$500),1000),ROW(AU177)))&amp;""</f>
        <v/>
      </c>
      <c r="BF177" s="5" t="str">
        <f t="array" ref="BF177">INDEX(BD:BD,SMALL(IF(BD$1:BD$500&lt;&gt;"",ROW($1:$500),1000),ROW(BD177)))&amp;""</f>
        <v/>
      </c>
      <c r="BG177" s="5" t="str">
        <f t="array" ref="BG177">INDEX(BE:BE,SMALL(IF(BE$1:BE$500&lt;&gt;"",ROW($1:$500),1000),ROW(BE177)))&amp;""</f>
        <v/>
      </c>
      <c r="BI177" s="7" t="s">
        <v>5268</v>
      </c>
      <c r="BJ177" s="7" t="s">
        <v>3553</v>
      </c>
      <c r="BK177" s="7" t="s">
        <v>210</v>
      </c>
      <c r="BL177" s="8">
        <v>8</v>
      </c>
      <c r="BN177" s="7" t="str">
        <f t="shared" si="16"/>
        <v/>
      </c>
      <c r="BO177" s="7" t="str">
        <f>IF(AND(VLOOKUP(BK177,法术查询!$C$8:$E$15,3,FALSE)="启用",$B$1=BL177),BJ177,"")</f>
        <v/>
      </c>
      <c r="BP177" s="5" t="str">
        <f t="array" ref="BP177">INDEX(BN:BN,SMALL(IF(BN$1:BN$500&lt;&gt;"",ROW($1:$500),1000),ROW(BN177)))&amp;""</f>
        <v/>
      </c>
      <c r="BQ177" s="5" t="str">
        <f t="array" ref="BQ177">INDEX(BO:BO,SMALL(IF(BO$1:BO$500&lt;&gt;"",ROW($1:$500),1000),ROW(BO177)))&amp;""</f>
        <v/>
      </c>
      <c r="BV177" s="5"/>
      <c r="BZ177" s="5" t="str">
        <f t="array" ref="BZ177">INDEX(BX:BX,SMALL(IF(BX$1:BX$500&lt;&gt;"",ROW($1:$500),1000),ROW(BX177)))&amp;""</f>
        <v/>
      </c>
      <c r="CA177" s="5" t="str">
        <f t="array" ref="CA177">INDEX(BY:BY,SMALL(IF(BY$1:BY$500&lt;&gt;"",ROW($1:$500),1000),ROW(BY177)))&amp;""</f>
        <v/>
      </c>
    </row>
    <row r="178" spans="1:79" x14ac:dyDescent="0.25">
      <c r="A178" s="7" t="s">
        <v>4593</v>
      </c>
      <c r="B178" s="7" t="s">
        <v>3522</v>
      </c>
      <c r="C178" s="7" t="s">
        <v>372</v>
      </c>
      <c r="D178" s="8">
        <v>4</v>
      </c>
      <c r="F178" s="7" t="str">
        <f t="shared" si="14"/>
        <v/>
      </c>
      <c r="G178" s="7" t="str">
        <f>IF(AND(VLOOKUP(C178,法术查询!$C$8:$E$15,3,FALSE)="启用",$B$1=D178),B178,"")</f>
        <v/>
      </c>
      <c r="H178" s="5" t="str">
        <f t="array" ref="H178">INDEX(F:F,SMALL(IF($F$1:$F$500&lt;&gt;"",ROW($1:$500),1000),ROW(F178)))&amp;""</f>
        <v/>
      </c>
      <c r="I178" s="5" t="str">
        <f t="array" ref="I178">INDEX(G:G,SMALL(IF($F$1:$F$500&lt;&gt;"",ROW($1:$500),1000),ROW(G178)))&amp;""</f>
        <v/>
      </c>
      <c r="K178" s="7" t="s">
        <v>4943</v>
      </c>
      <c r="L178" s="7" t="s">
        <v>3420</v>
      </c>
      <c r="M178" s="7" t="s">
        <v>3701</v>
      </c>
      <c r="N178" s="8">
        <v>6</v>
      </c>
      <c r="P178" s="7" t="str">
        <f t="shared" si="15"/>
        <v/>
      </c>
      <c r="Q178" s="7" t="str">
        <f>IF(AND(VLOOKUP(M178,法术查询!$C$8:$E$15,3,FALSE)="启用",$B$1=N178),L178,"")</f>
        <v/>
      </c>
      <c r="R178" s="5" t="str">
        <f t="array" ref="R178">INDEX(P:P,SMALL(IF(P$1:P$500&lt;&gt;"",ROW($1:$500),1000),ROW(P178)))&amp;""</f>
        <v/>
      </c>
      <c r="S178" s="5" t="str">
        <f t="array" ref="S178">INDEX(Q:Q,SMALL(IF(Q$1:Q$500&lt;&gt;"",ROW($1:$500),1000),ROW(Q178)))&amp;""</f>
        <v/>
      </c>
      <c r="X178" s="5"/>
      <c r="AB178" s="5" t="str">
        <f t="array" ref="AB178">INDEX(Z:Z,SMALL(IF(Z$1:Z$500&lt;&gt;"",ROW($1:$500),1000),ROW(Z178)))&amp;""</f>
        <v/>
      </c>
      <c r="AC178" s="5" t="str">
        <f t="array" ref="AC178">INDEX(AA:AA,SMALL(IF(AA$1:AA$500&lt;&gt;"",ROW($1:$500),1000),ROW(AA178)))&amp;""</f>
        <v/>
      </c>
      <c r="AH178" s="5"/>
      <c r="AL178" s="5" t="str">
        <f t="array" ref="AL178">INDEX(AJ:AJ,SMALL(IF(AJ$1:AJ$500&lt;&gt;"",ROW($1:$500),1000),ROW(AJ178)))&amp;""</f>
        <v/>
      </c>
      <c r="AM178" s="5" t="str">
        <f t="array" ref="AM178">INDEX(AK:AK,SMALL(IF(AK$1:AK$500&lt;&gt;"",ROW($1:$500),1000),ROW(AK178)))&amp;""</f>
        <v/>
      </c>
      <c r="AV178" s="5" t="str">
        <f t="array" ref="AV178">INDEX(AT:AT,SMALL(IF(AT$1:AT$500&lt;&gt;"",ROW($1:$500),1000),ROW(AT178)))&amp;""</f>
        <v/>
      </c>
      <c r="AW178" s="5" t="str">
        <f t="array" ref="AW178">INDEX(AU:AU,SMALL(IF(AU$1:AU$500&lt;&gt;"",ROW($1:$500),1000),ROW(AU178)))&amp;""</f>
        <v/>
      </c>
      <c r="BF178" s="5" t="str">
        <f t="array" ref="BF178">INDEX(BD:BD,SMALL(IF(BD$1:BD$500&lt;&gt;"",ROW($1:$500),1000),ROW(BD178)))&amp;""</f>
        <v/>
      </c>
      <c r="BG178" s="5" t="str">
        <f t="array" ref="BG178">INDEX(BE:BE,SMALL(IF(BE$1:BE$500&lt;&gt;"",ROW($1:$500),1000),ROW(BE178)))&amp;""</f>
        <v/>
      </c>
      <c r="BI178" s="7" t="s">
        <v>5303</v>
      </c>
      <c r="BJ178" s="7" t="s">
        <v>3507</v>
      </c>
      <c r="BK178" s="7" t="s">
        <v>210</v>
      </c>
      <c r="BL178" s="8">
        <v>9</v>
      </c>
      <c r="BN178" s="7" t="str">
        <f t="shared" si="16"/>
        <v/>
      </c>
      <c r="BO178" s="7" t="str">
        <f>IF(AND(VLOOKUP(BK178,法术查询!$C$8:$E$15,3,FALSE)="启用",$B$1=BL178),BJ178,"")</f>
        <v/>
      </c>
      <c r="BP178" s="5" t="str">
        <f t="array" ref="BP178">INDEX(BN:BN,SMALL(IF(BN$1:BN$500&lt;&gt;"",ROW($1:$500),1000),ROW(BN178)))&amp;""</f>
        <v/>
      </c>
      <c r="BQ178" s="5" t="str">
        <f t="array" ref="BQ178">INDEX(BO:BO,SMALL(IF(BO$1:BO$500&lt;&gt;"",ROW($1:$500),1000),ROW(BO178)))&amp;""</f>
        <v/>
      </c>
      <c r="BV178" s="5"/>
      <c r="BZ178" s="5" t="str">
        <f t="array" ref="BZ178">INDEX(BX:BX,SMALL(IF(BX$1:BX$500&lt;&gt;"",ROW($1:$500),1000),ROW(BX178)))&amp;""</f>
        <v/>
      </c>
      <c r="CA178" s="5" t="str">
        <f t="array" ref="CA178">INDEX(BY:BY,SMALL(IF(BY$1:BY$500&lt;&gt;"",ROW($1:$500),1000),ROW(BY178)))&amp;""</f>
        <v/>
      </c>
    </row>
    <row r="179" spans="1:79" x14ac:dyDescent="0.25">
      <c r="A179" s="7" t="s">
        <v>4593</v>
      </c>
      <c r="B179" s="7" t="s">
        <v>3524</v>
      </c>
      <c r="C179" s="7" t="s">
        <v>3701</v>
      </c>
      <c r="D179" s="8">
        <v>4</v>
      </c>
      <c r="F179" s="7" t="str">
        <f t="shared" si="14"/>
        <v/>
      </c>
      <c r="G179" s="7" t="str">
        <f>IF(AND(VLOOKUP(C179,法术查询!$C$8:$E$15,3,FALSE)="启用",$B$1=D179),B179,"")</f>
        <v/>
      </c>
      <c r="H179" s="5" t="str">
        <f t="array" ref="H179">INDEX(F:F,SMALL(IF($F$1:$F$500&lt;&gt;"",ROW($1:$500),1000),ROW(F179)))&amp;""</f>
        <v/>
      </c>
      <c r="I179" s="5" t="str">
        <f t="array" ref="I179">INDEX(G:G,SMALL(IF($F$1:$F$500&lt;&gt;"",ROW($1:$500),1000),ROW(G179)))&amp;""</f>
        <v/>
      </c>
      <c r="K179" s="7" t="s">
        <v>4946</v>
      </c>
      <c r="L179" s="7" t="s">
        <v>3424</v>
      </c>
      <c r="M179" s="7" t="s">
        <v>3701</v>
      </c>
      <c r="N179" s="8">
        <v>6</v>
      </c>
      <c r="P179" s="7" t="str">
        <f t="shared" si="15"/>
        <v/>
      </c>
      <c r="Q179" s="7" t="str">
        <f>IF(AND(VLOOKUP(M179,法术查询!$C$8:$E$15,3,FALSE)="启用",$B$1=N179),L179,"")</f>
        <v/>
      </c>
      <c r="R179" s="5" t="str">
        <f t="array" ref="R179">INDEX(P:P,SMALL(IF(P$1:P$500&lt;&gt;"",ROW($1:$500),1000),ROW(P179)))&amp;""</f>
        <v/>
      </c>
      <c r="S179" s="5" t="str">
        <f t="array" ref="S179">INDEX(Q:Q,SMALL(IF(Q$1:Q$500&lt;&gt;"",ROW($1:$500),1000),ROW(Q179)))&amp;""</f>
        <v/>
      </c>
      <c r="X179" s="5"/>
      <c r="AB179" s="5" t="str">
        <f t="array" ref="AB179">INDEX(Z:Z,SMALL(IF(Z$1:Z$500&lt;&gt;"",ROW($1:$500),1000),ROW(Z179)))&amp;""</f>
        <v/>
      </c>
      <c r="AC179" s="5" t="str">
        <f t="array" ref="AC179">INDEX(AA:AA,SMALL(IF(AA$1:AA$500&lt;&gt;"",ROW($1:$500),1000),ROW(AA179)))&amp;""</f>
        <v/>
      </c>
      <c r="AH179" s="5"/>
      <c r="AL179" s="5" t="str">
        <f t="array" ref="AL179">INDEX(AJ:AJ,SMALL(IF(AJ$1:AJ$500&lt;&gt;"",ROW($1:$500),1000),ROW(AJ179)))&amp;""</f>
        <v/>
      </c>
      <c r="AM179" s="5" t="str">
        <f t="array" ref="AM179">INDEX(AK:AK,SMALL(IF(AK$1:AK$500&lt;&gt;"",ROW($1:$500),1000),ROW(AK179)))&amp;""</f>
        <v/>
      </c>
      <c r="AV179" s="5" t="str">
        <f t="array" ref="AV179">INDEX(AT:AT,SMALL(IF(AT$1:AT$500&lt;&gt;"",ROW($1:$500),1000),ROW(AT179)))&amp;""</f>
        <v/>
      </c>
      <c r="AW179" s="5" t="str">
        <f t="array" ref="AW179">INDEX(AU:AU,SMALL(IF(AU$1:AU$500&lt;&gt;"",ROW($1:$500),1000),ROW(AU179)))&amp;""</f>
        <v/>
      </c>
      <c r="BF179" s="5" t="str">
        <f t="array" ref="BF179">INDEX(BD:BD,SMALL(IF(BD$1:BD$500&lt;&gt;"",ROW($1:$500),1000),ROW(BD179)))&amp;""</f>
        <v/>
      </c>
      <c r="BG179" s="5" t="str">
        <f t="array" ref="BG179">INDEX(BE:BE,SMALL(IF(BE$1:BE$500&lt;&gt;"",ROW($1:$500),1000),ROW(BE179)))&amp;""</f>
        <v/>
      </c>
      <c r="BI179" s="7" t="s">
        <v>5320</v>
      </c>
      <c r="BJ179" s="7" t="s">
        <v>3477</v>
      </c>
      <c r="BK179" s="7" t="s">
        <v>210</v>
      </c>
      <c r="BL179" s="8">
        <v>9</v>
      </c>
      <c r="BN179" s="7" t="str">
        <f t="shared" si="16"/>
        <v/>
      </c>
      <c r="BO179" s="7" t="str">
        <f>IF(AND(VLOOKUP(BK179,法术查询!$C$8:$E$15,3,FALSE)="启用",$B$1=BL179),BJ179,"")</f>
        <v/>
      </c>
      <c r="BP179" s="5" t="str">
        <f t="array" ref="BP179">INDEX(BN:BN,SMALL(IF(BN$1:BN$500&lt;&gt;"",ROW($1:$500),1000),ROW(BN179)))&amp;""</f>
        <v/>
      </c>
      <c r="BQ179" s="5" t="str">
        <f t="array" ref="BQ179">INDEX(BO:BO,SMALL(IF(BO$1:BO$500&lt;&gt;"",ROW($1:$500),1000),ROW(BO179)))&amp;""</f>
        <v/>
      </c>
      <c r="BV179" s="5"/>
      <c r="BZ179" s="5" t="str">
        <f t="array" ref="BZ179">INDEX(BX:BX,SMALL(IF(BX$1:BX$500&lt;&gt;"",ROW($1:$500),1000),ROW(BX179)))&amp;""</f>
        <v/>
      </c>
      <c r="CA179" s="5" t="str">
        <f t="array" ref="CA179">INDEX(BY:BY,SMALL(IF(BY$1:BY$500&lt;&gt;"",ROW($1:$500),1000),ROW(BY179)))&amp;""</f>
        <v/>
      </c>
    </row>
    <row r="180" spans="1:79" x14ac:dyDescent="0.25">
      <c r="A180" s="7" t="s">
        <v>4595</v>
      </c>
      <c r="B180" s="7" t="s">
        <v>3526</v>
      </c>
      <c r="C180" s="7" t="s">
        <v>372</v>
      </c>
      <c r="D180" s="8">
        <v>4</v>
      </c>
      <c r="F180" s="7" t="str">
        <f t="shared" si="14"/>
        <v/>
      </c>
      <c r="G180" s="7" t="str">
        <f>IF(AND(VLOOKUP(C180,法术查询!$C$8:$E$15,3,FALSE)="启用",$B$1=D180),B180,"")</f>
        <v/>
      </c>
      <c r="H180" s="5" t="str">
        <f t="array" ref="H180">INDEX(F:F,SMALL(IF($F$1:$F$500&lt;&gt;"",ROW($1:$500),1000),ROW(F180)))&amp;""</f>
        <v/>
      </c>
      <c r="I180" s="5" t="str">
        <f t="array" ref="I180">INDEX(G:G,SMALL(IF($F$1:$F$500&lt;&gt;"",ROW($1:$500),1000),ROW(G180)))&amp;""</f>
        <v/>
      </c>
      <c r="K180" s="7" t="s">
        <v>4985</v>
      </c>
      <c r="L180" s="7" t="s">
        <v>3427</v>
      </c>
      <c r="M180" s="7" t="s">
        <v>210</v>
      </c>
      <c r="N180" s="8">
        <v>6</v>
      </c>
      <c r="P180" s="7" t="str">
        <f t="shared" si="15"/>
        <v/>
      </c>
      <c r="Q180" s="7" t="str">
        <f>IF(AND(VLOOKUP(M180,法术查询!$C$8:$E$15,3,FALSE)="启用",$B$1=N180),L180,"")</f>
        <v/>
      </c>
      <c r="R180" s="5" t="str">
        <f t="array" ref="R180">INDEX(P:P,SMALL(IF(P$1:P$500&lt;&gt;"",ROW($1:$500),1000),ROW(P180)))&amp;""</f>
        <v/>
      </c>
      <c r="S180" s="5" t="str">
        <f t="array" ref="S180">INDEX(Q:Q,SMALL(IF(Q$1:Q$500&lt;&gt;"",ROW($1:$500),1000),ROW(Q180)))&amp;""</f>
        <v/>
      </c>
      <c r="X180" s="5"/>
      <c r="AB180" s="5" t="str">
        <f t="array" ref="AB180">INDEX(Z:Z,SMALL(IF(Z$1:Z$500&lt;&gt;"",ROW($1:$500),1000),ROW(Z180)))&amp;""</f>
        <v/>
      </c>
      <c r="AC180" s="5" t="str">
        <f t="array" ref="AC180">INDEX(AA:AA,SMALL(IF(AA$1:AA$500&lt;&gt;"",ROW($1:$500),1000),ROW(AA180)))&amp;""</f>
        <v/>
      </c>
      <c r="AH180" s="5"/>
      <c r="AL180" s="5" t="str">
        <f t="array" ref="AL180">INDEX(AJ:AJ,SMALL(IF(AJ$1:AJ$500&lt;&gt;"",ROW($1:$500),1000),ROW(AJ180)))&amp;""</f>
        <v/>
      </c>
      <c r="AM180" s="5" t="str">
        <f t="array" ref="AM180">INDEX(AK:AK,SMALL(IF(AK$1:AK$500&lt;&gt;"",ROW($1:$500),1000),ROW(AK180)))&amp;""</f>
        <v/>
      </c>
      <c r="AV180" s="5" t="str">
        <f t="array" ref="AV180">INDEX(AT:AT,SMALL(IF(AT$1:AT$500&lt;&gt;"",ROW($1:$500),1000),ROW(AT180)))&amp;""</f>
        <v/>
      </c>
      <c r="AW180" s="5" t="str">
        <f t="array" ref="AW180">INDEX(AU:AU,SMALL(IF(AU$1:AU$500&lt;&gt;"",ROW($1:$500),1000),ROW(AU180)))&amp;""</f>
        <v/>
      </c>
      <c r="BF180" s="5" t="str">
        <f t="array" ref="BF180">INDEX(BD:BD,SMALL(IF(BD$1:BD$500&lt;&gt;"",ROW($1:$500),1000),ROW(BD180)))&amp;""</f>
        <v/>
      </c>
      <c r="BG180" s="5" t="str">
        <f t="array" ref="BG180">INDEX(BE:BE,SMALL(IF(BE$1:BE$500&lt;&gt;"",ROW($1:$500),1000),ROW(BE180)))&amp;""</f>
        <v/>
      </c>
      <c r="BI180" s="7" t="s">
        <v>5331</v>
      </c>
      <c r="BJ180" s="7" t="s">
        <v>3554</v>
      </c>
      <c r="BK180" s="7" t="s">
        <v>210</v>
      </c>
      <c r="BL180" s="8">
        <v>9</v>
      </c>
      <c r="BN180" s="7" t="str">
        <f t="shared" si="16"/>
        <v/>
      </c>
      <c r="BO180" s="7" t="str">
        <f>IF(AND(VLOOKUP(BK180,法术查询!$C$8:$E$15,3,FALSE)="启用",$B$1=BL180),BJ180,"")</f>
        <v/>
      </c>
      <c r="BP180" s="5" t="str">
        <f t="array" ref="BP180">INDEX(BN:BN,SMALL(IF(BN$1:BN$500&lt;&gt;"",ROW($1:$500),1000),ROW(BN180)))&amp;""</f>
        <v/>
      </c>
      <c r="BQ180" s="5" t="str">
        <f t="array" ref="BQ180">INDEX(BO:BO,SMALL(IF(BO$1:BO$500&lt;&gt;"",ROW($1:$500),1000),ROW(BO180)))&amp;""</f>
        <v/>
      </c>
      <c r="BV180" s="5"/>
      <c r="BZ180" s="5" t="str">
        <f t="array" ref="BZ180">INDEX(BX:BX,SMALL(IF(BX$1:BX$500&lt;&gt;"",ROW($1:$500),1000),ROW(BX180)))&amp;""</f>
        <v/>
      </c>
      <c r="CA180" s="5" t="str">
        <f t="array" ref="CA180">INDEX(BY:BY,SMALL(IF(BY$1:BY$500&lt;&gt;"",ROW($1:$500),1000),ROW(BY180)))&amp;""</f>
        <v/>
      </c>
    </row>
    <row r="181" spans="1:79" x14ac:dyDescent="0.25">
      <c r="A181" s="7" t="s">
        <v>4595</v>
      </c>
      <c r="B181" s="7" t="s">
        <v>3528</v>
      </c>
      <c r="C181" s="7" t="s">
        <v>3701</v>
      </c>
      <c r="D181" s="8">
        <v>4</v>
      </c>
      <c r="F181" s="7" t="str">
        <f t="shared" si="14"/>
        <v/>
      </c>
      <c r="G181" s="7" t="str">
        <f>IF(AND(VLOOKUP(C181,法术查询!$C$8:$E$15,3,FALSE)="启用",$B$1=D181),B181,"")</f>
        <v/>
      </c>
      <c r="H181" s="5" t="str">
        <f t="array" ref="H181">INDEX(F:F,SMALL(IF($F$1:$F$500&lt;&gt;"",ROW($1:$500),1000),ROW(F181)))&amp;""</f>
        <v/>
      </c>
      <c r="I181" s="5" t="str">
        <f t="array" ref="I181">INDEX(G:G,SMALL(IF($F$1:$F$500&lt;&gt;"",ROW($1:$500),1000),ROW(G181)))&amp;""</f>
        <v/>
      </c>
      <c r="K181" s="7" t="s">
        <v>4987</v>
      </c>
      <c r="L181" s="7" t="s">
        <v>3429</v>
      </c>
      <c r="M181" s="7" t="s">
        <v>210</v>
      </c>
      <c r="N181" s="8">
        <v>6</v>
      </c>
      <c r="P181" s="7" t="str">
        <f t="shared" si="15"/>
        <v/>
      </c>
      <c r="Q181" s="7" t="str">
        <f>IF(AND(VLOOKUP(M181,法术查询!$C$8:$E$15,3,FALSE)="启用",$B$1=N181),L181,"")</f>
        <v/>
      </c>
      <c r="R181" s="5" t="str">
        <f t="array" ref="R181">INDEX(P:P,SMALL(IF(P$1:P$500&lt;&gt;"",ROW($1:$500),1000),ROW(P181)))&amp;""</f>
        <v/>
      </c>
      <c r="S181" s="5" t="str">
        <f t="array" ref="S181">INDEX(Q:Q,SMALL(IF(Q$1:Q$500&lt;&gt;"",ROW($1:$500),1000),ROW(Q181)))&amp;""</f>
        <v/>
      </c>
      <c r="X181" s="5"/>
      <c r="AB181" s="5" t="str">
        <f t="array" ref="AB181">INDEX(Z:Z,SMALL(IF(Z$1:Z$500&lt;&gt;"",ROW($1:$500),1000),ROW(Z181)))&amp;""</f>
        <v/>
      </c>
      <c r="AC181" s="5" t="str">
        <f t="array" ref="AC181">INDEX(AA:AA,SMALL(IF(AA$1:AA$500&lt;&gt;"",ROW($1:$500),1000),ROW(AA181)))&amp;""</f>
        <v/>
      </c>
      <c r="AH181" s="5"/>
      <c r="AL181" s="5" t="str">
        <f t="array" ref="AL181">INDEX(AJ:AJ,SMALL(IF(AJ$1:AJ$500&lt;&gt;"",ROW($1:$500),1000),ROW(AJ181)))&amp;""</f>
        <v/>
      </c>
      <c r="AM181" s="5" t="str">
        <f t="array" ref="AM181">INDEX(AK:AK,SMALL(IF(AK$1:AK$500&lt;&gt;"",ROW($1:$500),1000),ROW(AK181)))&amp;""</f>
        <v/>
      </c>
      <c r="AV181" s="5" t="str">
        <f t="array" ref="AV181">INDEX(AT:AT,SMALL(IF(AT$1:AT$500&lt;&gt;"",ROW($1:$500),1000),ROW(AT181)))&amp;""</f>
        <v/>
      </c>
      <c r="AW181" s="5" t="str">
        <f t="array" ref="AW181">INDEX(AU:AU,SMALL(IF(AU$1:AU$500&lt;&gt;"",ROW($1:$500),1000),ROW(AU181)))&amp;""</f>
        <v/>
      </c>
      <c r="BF181" s="5" t="str">
        <f t="array" ref="BF181">INDEX(BD:BD,SMALL(IF(BD$1:BD$500&lt;&gt;"",ROW($1:$500),1000),ROW(BD181)))&amp;""</f>
        <v/>
      </c>
      <c r="BG181" s="5" t="str">
        <f t="array" ref="BG181">INDEX(BE:BE,SMALL(IF(BE$1:BE$500&lt;&gt;"",ROW($1:$500),1000),ROW(BE181)))&amp;""</f>
        <v/>
      </c>
      <c r="BI181" s="7" t="s">
        <v>5335</v>
      </c>
      <c r="BJ181" s="7" t="s">
        <v>3555</v>
      </c>
      <c r="BK181" s="7" t="s">
        <v>210</v>
      </c>
      <c r="BL181" s="8">
        <v>9</v>
      </c>
      <c r="BN181" s="7" t="str">
        <f t="shared" si="16"/>
        <v/>
      </c>
      <c r="BO181" s="7" t="str">
        <f>IF(AND(VLOOKUP(BK181,法术查询!$C$8:$E$15,3,FALSE)="启用",$B$1=BL181),BJ181,"")</f>
        <v/>
      </c>
      <c r="BP181" s="5" t="str">
        <f t="array" ref="BP181">INDEX(BN:BN,SMALL(IF(BN$1:BN$500&lt;&gt;"",ROW($1:$500),1000),ROW(BN181)))&amp;""</f>
        <v/>
      </c>
      <c r="BQ181" s="5" t="str">
        <f t="array" ref="BQ181">INDEX(BO:BO,SMALL(IF(BO$1:BO$500&lt;&gt;"",ROW($1:$500),1000),ROW(BO181)))&amp;""</f>
        <v/>
      </c>
      <c r="BV181" s="5"/>
      <c r="BZ181" s="5" t="str">
        <f t="array" ref="BZ181">INDEX(BX:BX,SMALL(IF(BX$1:BX$500&lt;&gt;"",ROW($1:$500),1000),ROW(BX181)))&amp;""</f>
        <v/>
      </c>
      <c r="CA181" s="5" t="str">
        <f t="array" ref="CA181">INDEX(BY:BY,SMALL(IF(BY$1:BY$500&lt;&gt;"",ROW($1:$500),1000),ROW(BY181)))&amp;""</f>
        <v/>
      </c>
    </row>
    <row r="182" spans="1:79" x14ac:dyDescent="0.25">
      <c r="A182" s="7" t="s">
        <v>4599</v>
      </c>
      <c r="B182" s="7" t="s">
        <v>3360</v>
      </c>
      <c r="C182" s="7" t="s">
        <v>3701</v>
      </c>
      <c r="D182" s="8">
        <v>4</v>
      </c>
      <c r="F182" s="7" t="str">
        <f t="shared" si="14"/>
        <v/>
      </c>
      <c r="G182" s="7" t="str">
        <f>IF(AND(VLOOKUP(C182,法术查询!$C$8:$E$15,3,FALSE)="启用",$B$1=D182),B182,"")</f>
        <v/>
      </c>
      <c r="H182" s="5" t="str">
        <f t="array" ref="H182">INDEX(F:F,SMALL(IF($F$1:$F$500&lt;&gt;"",ROW($1:$500),1000),ROW(F182)))&amp;""</f>
        <v/>
      </c>
      <c r="I182" s="5" t="str">
        <f t="array" ref="I182">INDEX(G:G,SMALL(IF($F$1:$F$500&lt;&gt;"",ROW($1:$500),1000),ROW(G182)))&amp;""</f>
        <v/>
      </c>
      <c r="K182" s="7" t="s">
        <v>4991</v>
      </c>
      <c r="L182" s="7" t="s">
        <v>3556</v>
      </c>
      <c r="M182" s="7" t="s">
        <v>210</v>
      </c>
      <c r="N182" s="8">
        <v>6</v>
      </c>
      <c r="P182" s="7" t="str">
        <f t="shared" si="15"/>
        <v/>
      </c>
      <c r="Q182" s="7" t="str">
        <f>IF(AND(VLOOKUP(M182,法术查询!$C$8:$E$15,3,FALSE)="启用",$B$1=N182),L182,"")</f>
        <v/>
      </c>
      <c r="R182" s="5" t="str">
        <f t="array" ref="R182">INDEX(P:P,SMALL(IF(P$1:P$500&lt;&gt;"",ROW($1:$500),1000),ROW(P182)))&amp;""</f>
        <v/>
      </c>
      <c r="S182" s="5" t="str">
        <f t="array" ref="S182">INDEX(Q:Q,SMALL(IF(Q$1:Q$500&lt;&gt;"",ROW($1:$500),1000),ROW(Q182)))&amp;""</f>
        <v/>
      </c>
      <c r="X182" s="5"/>
      <c r="AB182" s="5" t="str">
        <f t="array" ref="AB182">INDEX(Z:Z,SMALL(IF(Z$1:Z$500&lt;&gt;"",ROW($1:$500),1000),ROW(Z182)))&amp;""</f>
        <v/>
      </c>
      <c r="AC182" s="5" t="str">
        <f t="array" ref="AC182">INDEX(AA:AA,SMALL(IF(AA$1:AA$500&lt;&gt;"",ROW($1:$500),1000),ROW(AA182)))&amp;""</f>
        <v/>
      </c>
      <c r="AH182" s="5"/>
      <c r="AL182" s="5" t="str">
        <f t="array" ref="AL182">INDEX(AJ:AJ,SMALL(IF(AJ$1:AJ$500&lt;&gt;"",ROW($1:$500),1000),ROW(AJ182)))&amp;""</f>
        <v/>
      </c>
      <c r="AM182" s="5" t="str">
        <f t="array" ref="AM182">INDEX(AK:AK,SMALL(IF(AK$1:AK$500&lt;&gt;"",ROW($1:$500),1000),ROW(AK182)))&amp;""</f>
        <v/>
      </c>
      <c r="AV182" s="5" t="str">
        <f t="array" ref="AV182">INDEX(AT:AT,SMALL(IF(AT$1:AT$500&lt;&gt;"",ROW($1:$500),1000),ROW(AT182)))&amp;""</f>
        <v/>
      </c>
      <c r="AW182" s="5" t="str">
        <f t="array" ref="AW182">INDEX(AU:AU,SMALL(IF(AU$1:AU$500&lt;&gt;"",ROW($1:$500),1000),ROW(AU182)))&amp;""</f>
        <v/>
      </c>
      <c r="BF182" s="5" t="str">
        <f t="array" ref="BF182">INDEX(BD:BD,SMALL(IF(BD$1:BD$500&lt;&gt;"",ROW($1:$500),1000),ROW(BD182)))&amp;""</f>
        <v/>
      </c>
      <c r="BG182" s="5" t="str">
        <f t="array" ref="BG182">INDEX(BE:BE,SMALL(IF(BE$1:BE$500&lt;&gt;"",ROW($1:$500),1000),ROW(BE182)))&amp;""</f>
        <v/>
      </c>
      <c r="BL182" s="5"/>
      <c r="BP182" s="5" t="str">
        <f t="array" ref="BP182">INDEX(BN:BN,SMALL(IF(BN$1:BN$500&lt;&gt;"",ROW($1:$500),1000),ROW(BN182)))&amp;""</f>
        <v/>
      </c>
      <c r="BQ182" s="5" t="str">
        <f t="array" ref="BQ182">INDEX(BO:BO,SMALL(IF(BO$1:BO$500&lt;&gt;"",ROW($1:$500),1000),ROW(BO182)))&amp;""</f>
        <v/>
      </c>
      <c r="BV182" s="5"/>
      <c r="BZ182" s="5" t="str">
        <f t="array" ref="BZ182">INDEX(BX:BX,SMALL(IF(BX$1:BX$500&lt;&gt;"",ROW($1:$500),1000),ROW(BX182)))&amp;""</f>
        <v/>
      </c>
      <c r="CA182" s="5" t="str">
        <f t="array" ref="CA182">INDEX(BY:BY,SMALL(IF(BY$1:BY$500&lt;&gt;"",ROW($1:$500),1000),ROW(BY182)))&amp;""</f>
        <v/>
      </c>
    </row>
    <row r="183" spans="1:79" x14ac:dyDescent="0.25">
      <c r="A183" s="7" t="s">
        <v>4616</v>
      </c>
      <c r="B183" s="7" t="s">
        <v>3364</v>
      </c>
      <c r="C183" s="7" t="s">
        <v>210</v>
      </c>
      <c r="D183" s="8">
        <v>4</v>
      </c>
      <c r="F183" s="7" t="str">
        <f t="shared" si="14"/>
        <v/>
      </c>
      <c r="G183" s="7" t="str">
        <f>IF(AND(VLOOKUP(C183,法术查询!$C$8:$E$15,3,FALSE)="启用",$B$1=D183),B183,"")</f>
        <v/>
      </c>
      <c r="H183" s="5" t="str">
        <f t="array" ref="H183">INDEX(F:F,SMALL(IF($F$1:$F$500&lt;&gt;"",ROW($1:$500),1000),ROW(F183)))&amp;""</f>
        <v/>
      </c>
      <c r="I183" s="5" t="str">
        <f t="array" ref="I183">INDEX(G:G,SMALL(IF($F$1:$F$500&lt;&gt;"",ROW($1:$500),1000),ROW(G183)))&amp;""</f>
        <v/>
      </c>
      <c r="K183" s="7" t="s">
        <v>4996</v>
      </c>
      <c r="L183" s="7" t="s">
        <v>3557</v>
      </c>
      <c r="M183" s="7" t="s">
        <v>210</v>
      </c>
      <c r="N183" s="8">
        <v>6</v>
      </c>
      <c r="P183" s="7" t="str">
        <f t="shared" si="15"/>
        <v/>
      </c>
      <c r="Q183" s="7" t="str">
        <f>IF(AND(VLOOKUP(M183,法术查询!$C$8:$E$15,3,FALSE)="启用",$B$1=N183),L183,"")</f>
        <v/>
      </c>
      <c r="R183" s="5" t="str">
        <f t="array" ref="R183">INDEX(P:P,SMALL(IF(P$1:P$500&lt;&gt;"",ROW($1:$500),1000),ROW(P183)))&amp;""</f>
        <v/>
      </c>
      <c r="S183" s="5" t="str">
        <f t="array" ref="S183">INDEX(Q:Q,SMALL(IF(Q$1:Q$500&lt;&gt;"",ROW($1:$500),1000),ROW(Q183)))&amp;""</f>
        <v/>
      </c>
      <c r="X183" s="5"/>
      <c r="AB183" s="5" t="str">
        <f t="array" ref="AB183">INDEX(Z:Z,SMALL(IF(Z$1:Z$500&lt;&gt;"",ROW($1:$500),1000),ROW(Z183)))&amp;""</f>
        <v/>
      </c>
      <c r="AC183" s="5" t="str">
        <f t="array" ref="AC183">INDEX(AA:AA,SMALL(IF(AA$1:AA$500&lt;&gt;"",ROW($1:$500),1000),ROW(AA183)))&amp;""</f>
        <v/>
      </c>
      <c r="AH183" s="5"/>
      <c r="AL183" s="5" t="str">
        <f t="array" ref="AL183">INDEX(AJ:AJ,SMALL(IF(AJ$1:AJ$500&lt;&gt;"",ROW($1:$500),1000),ROW(AJ183)))&amp;""</f>
        <v/>
      </c>
      <c r="AM183" s="5" t="str">
        <f t="array" ref="AM183">INDEX(AK:AK,SMALL(IF(AK$1:AK$500&lt;&gt;"",ROW($1:$500),1000),ROW(AK183)))&amp;""</f>
        <v/>
      </c>
      <c r="AV183" s="5" t="str">
        <f t="array" ref="AV183">INDEX(AT:AT,SMALL(IF(AT$1:AT$500&lt;&gt;"",ROW($1:$500),1000),ROW(AT183)))&amp;""</f>
        <v/>
      </c>
      <c r="AW183" s="5" t="str">
        <f t="array" ref="AW183">INDEX(AU:AU,SMALL(IF(AU$1:AU$500&lt;&gt;"",ROW($1:$500),1000),ROW(AU183)))&amp;""</f>
        <v/>
      </c>
      <c r="BF183" s="5" t="str">
        <f t="array" ref="BF183">INDEX(BD:BD,SMALL(IF(BD$1:BD$500&lt;&gt;"",ROW($1:$500),1000),ROW(BD183)))&amp;""</f>
        <v/>
      </c>
      <c r="BG183" s="5" t="str">
        <f t="array" ref="BG183">INDEX(BE:BE,SMALL(IF(BE$1:BE$500&lt;&gt;"",ROW($1:$500),1000),ROW(BE183)))&amp;""</f>
        <v/>
      </c>
      <c r="BL183" s="5"/>
      <c r="BP183" s="5" t="str">
        <f t="array" ref="BP183">INDEX(BN:BN,SMALL(IF(BN$1:BN$500&lt;&gt;"",ROW($1:$500),1000),ROW(BN183)))&amp;""</f>
        <v/>
      </c>
      <c r="BQ183" s="5" t="str">
        <f t="array" ref="BQ183">INDEX(BO:BO,SMALL(IF(BO$1:BO$500&lt;&gt;"",ROW($1:$500),1000),ROW(BO183)))&amp;""</f>
        <v/>
      </c>
      <c r="BV183" s="5"/>
      <c r="BZ183" s="5" t="str">
        <f t="array" ref="BZ183">INDEX(BX:BX,SMALL(IF(BX$1:BX$500&lt;&gt;"",ROW($1:$500),1000),ROW(BX183)))&amp;""</f>
        <v/>
      </c>
      <c r="CA183" s="5" t="str">
        <f t="array" ref="CA183">INDEX(BY:BY,SMALL(IF(BY$1:BY$500&lt;&gt;"",ROW($1:$500),1000),ROW(BY183)))&amp;""</f>
        <v/>
      </c>
    </row>
    <row r="184" spans="1:79" x14ac:dyDescent="0.25">
      <c r="A184" s="7" t="s">
        <v>4618</v>
      </c>
      <c r="B184" s="7" t="s">
        <v>3404</v>
      </c>
      <c r="C184" s="7" t="s">
        <v>210</v>
      </c>
      <c r="D184" s="8">
        <v>4</v>
      </c>
      <c r="F184" s="7" t="str">
        <f t="shared" si="14"/>
        <v/>
      </c>
      <c r="G184" s="7" t="str">
        <f>IF(AND(VLOOKUP(C184,法术查询!$C$8:$E$15,3,FALSE)="启用",$B$1=D184),B184,"")</f>
        <v/>
      </c>
      <c r="H184" s="5" t="str">
        <f t="array" ref="H184">INDEX(F:F,SMALL(IF($F$1:$F$500&lt;&gt;"",ROW($1:$500),1000),ROW(F184)))&amp;""</f>
        <v/>
      </c>
      <c r="I184" s="5" t="str">
        <f t="array" ref="I184">INDEX(G:G,SMALL(IF($F$1:$F$500&lt;&gt;"",ROW($1:$500),1000),ROW(G184)))&amp;""</f>
        <v/>
      </c>
      <c r="K184" s="7" t="s">
        <v>5000</v>
      </c>
      <c r="L184" s="7" t="s">
        <v>3558</v>
      </c>
      <c r="M184" s="7" t="s">
        <v>210</v>
      </c>
      <c r="N184" s="8">
        <v>6</v>
      </c>
      <c r="P184" s="7" t="str">
        <f t="shared" si="15"/>
        <v/>
      </c>
      <c r="Q184" s="7" t="str">
        <f>IF(AND(VLOOKUP(M184,法术查询!$C$8:$E$15,3,FALSE)="启用",$B$1=N184),L184,"")</f>
        <v/>
      </c>
      <c r="R184" s="5" t="str">
        <f t="array" ref="R184">INDEX(P:P,SMALL(IF(P$1:P$500&lt;&gt;"",ROW($1:$500),1000),ROW(P184)))&amp;""</f>
        <v/>
      </c>
      <c r="S184" s="5" t="str">
        <f t="array" ref="S184">INDEX(Q:Q,SMALL(IF(Q$1:Q$500&lt;&gt;"",ROW($1:$500),1000),ROW(Q184)))&amp;""</f>
        <v/>
      </c>
      <c r="X184" s="5"/>
      <c r="AB184" s="5" t="str">
        <f t="array" ref="AB184">INDEX(Z:Z,SMALL(IF(Z$1:Z$500&lt;&gt;"",ROW($1:$500),1000),ROW(Z184)))&amp;""</f>
        <v/>
      </c>
      <c r="AC184" s="5" t="str">
        <f t="array" ref="AC184">INDEX(AA:AA,SMALL(IF(AA$1:AA$500&lt;&gt;"",ROW($1:$500),1000),ROW(AA184)))&amp;""</f>
        <v/>
      </c>
      <c r="AH184" s="5"/>
      <c r="AL184" s="5" t="str">
        <f t="array" ref="AL184">INDEX(AJ:AJ,SMALL(IF(AJ$1:AJ$500&lt;&gt;"",ROW($1:$500),1000),ROW(AJ184)))&amp;""</f>
        <v/>
      </c>
      <c r="AM184" s="5" t="str">
        <f t="array" ref="AM184">INDEX(AK:AK,SMALL(IF(AK$1:AK$500&lt;&gt;"",ROW($1:$500),1000),ROW(AK184)))&amp;""</f>
        <v/>
      </c>
      <c r="AV184" s="5" t="str">
        <f t="array" ref="AV184">INDEX(AT:AT,SMALL(IF(AT$1:AT$500&lt;&gt;"",ROW($1:$500),1000),ROW(AT184)))&amp;""</f>
        <v/>
      </c>
      <c r="AW184" s="5" t="str">
        <f t="array" ref="AW184">INDEX(AU:AU,SMALL(IF(AU$1:AU$500&lt;&gt;"",ROW($1:$500),1000),ROW(AU184)))&amp;""</f>
        <v/>
      </c>
      <c r="BF184" s="5" t="str">
        <f t="array" ref="BF184">INDEX(BD:BD,SMALL(IF(BD$1:BD$500&lt;&gt;"",ROW($1:$500),1000),ROW(BD184)))&amp;""</f>
        <v/>
      </c>
      <c r="BG184" s="5" t="str">
        <f t="array" ref="BG184">INDEX(BE:BE,SMALL(IF(BE$1:BE$500&lt;&gt;"",ROW($1:$500),1000),ROW(BE184)))&amp;""</f>
        <v/>
      </c>
      <c r="BL184" s="5"/>
      <c r="BP184" s="5" t="str">
        <f t="array" ref="BP184">INDEX(BN:BN,SMALL(IF(BN$1:BN$500&lt;&gt;"",ROW($1:$500),1000),ROW(BN184)))&amp;""</f>
        <v/>
      </c>
      <c r="BQ184" s="5" t="str">
        <f t="array" ref="BQ184">INDEX(BO:BO,SMALL(IF(BO$1:BO$500&lt;&gt;"",ROW($1:$500),1000),ROW(BO184)))&amp;""</f>
        <v/>
      </c>
      <c r="BV184" s="5"/>
      <c r="BZ184" s="5" t="str">
        <f t="array" ref="BZ184">INDEX(BX:BX,SMALL(IF(BX$1:BX$500&lt;&gt;"",ROW($1:$500),1000),ROW(BX184)))&amp;""</f>
        <v/>
      </c>
      <c r="CA184" s="5" t="str">
        <f t="array" ref="CA184">INDEX(BY:BY,SMALL(IF(BY$1:BY$500&lt;&gt;"",ROW($1:$500),1000),ROW(BY184)))&amp;""</f>
        <v/>
      </c>
    </row>
    <row r="185" spans="1:79" x14ac:dyDescent="0.25">
      <c r="A185" s="7" t="s">
        <v>4627</v>
      </c>
      <c r="B185" s="7" t="s">
        <v>3244</v>
      </c>
      <c r="C185" s="7" t="s">
        <v>210</v>
      </c>
      <c r="D185" s="8">
        <v>4</v>
      </c>
      <c r="F185" s="7" t="str">
        <f t="shared" si="14"/>
        <v/>
      </c>
      <c r="G185" s="7" t="str">
        <f>IF(AND(VLOOKUP(C185,法术查询!$C$8:$E$15,3,FALSE)="启用",$B$1=D185),B185,"")</f>
        <v/>
      </c>
      <c r="H185" s="5" t="str">
        <f t="array" ref="H185">INDEX(F:F,SMALL(IF($F$1:$F$500&lt;&gt;"",ROW($1:$500),1000),ROW(F185)))&amp;""</f>
        <v/>
      </c>
      <c r="I185" s="5" t="str">
        <f t="array" ref="I185">INDEX(G:G,SMALL(IF($F$1:$F$500&lt;&gt;"",ROW($1:$500),1000),ROW(G185)))&amp;""</f>
        <v/>
      </c>
      <c r="K185" s="7" t="s">
        <v>5004</v>
      </c>
      <c r="L185" s="7" t="s">
        <v>3432</v>
      </c>
      <c r="M185" s="7" t="s">
        <v>210</v>
      </c>
      <c r="N185" s="8">
        <v>6</v>
      </c>
      <c r="P185" s="7" t="str">
        <f t="shared" si="15"/>
        <v/>
      </c>
      <c r="Q185" s="7" t="str">
        <f>IF(AND(VLOOKUP(M185,法术查询!$C$8:$E$15,3,FALSE)="启用",$B$1=N185),L185,"")</f>
        <v/>
      </c>
      <c r="R185" s="5" t="str">
        <f t="array" ref="R185">INDEX(P:P,SMALL(IF(P$1:P$500&lt;&gt;"",ROW($1:$500),1000),ROW(P185)))&amp;""</f>
        <v/>
      </c>
      <c r="S185" s="5" t="str">
        <f t="array" ref="S185">INDEX(Q:Q,SMALL(IF(Q$1:Q$500&lt;&gt;"",ROW($1:$500),1000),ROW(Q185)))&amp;""</f>
        <v/>
      </c>
      <c r="X185" s="5"/>
      <c r="AB185" s="5" t="str">
        <f t="array" ref="AB185">INDEX(Z:Z,SMALL(IF(Z$1:Z$500&lt;&gt;"",ROW($1:$500),1000),ROW(Z185)))&amp;""</f>
        <v/>
      </c>
      <c r="AC185" s="5" t="str">
        <f t="array" ref="AC185">INDEX(AA:AA,SMALL(IF(AA$1:AA$500&lt;&gt;"",ROW($1:$500),1000),ROW(AA185)))&amp;""</f>
        <v/>
      </c>
      <c r="AH185" s="5"/>
      <c r="AL185" s="5" t="str">
        <f t="array" ref="AL185">INDEX(AJ:AJ,SMALL(IF(AJ$1:AJ$500&lt;&gt;"",ROW($1:$500),1000),ROW(AJ185)))&amp;""</f>
        <v/>
      </c>
      <c r="AM185" s="5" t="str">
        <f t="array" ref="AM185">INDEX(AK:AK,SMALL(IF(AK$1:AK$500&lt;&gt;"",ROW($1:$500),1000),ROW(AK185)))&amp;""</f>
        <v/>
      </c>
      <c r="AV185" s="5" t="str">
        <f t="array" ref="AV185">INDEX(AT:AT,SMALL(IF(AT$1:AT$500&lt;&gt;"",ROW($1:$500),1000),ROW(AT185)))&amp;""</f>
        <v/>
      </c>
      <c r="AW185" s="5" t="str">
        <f t="array" ref="AW185">INDEX(AU:AU,SMALL(IF(AU$1:AU$500&lt;&gt;"",ROW($1:$500),1000),ROW(AU185)))&amp;""</f>
        <v/>
      </c>
      <c r="BF185" s="5" t="str">
        <f t="array" ref="BF185">INDEX(BD:BD,SMALL(IF(BD$1:BD$500&lt;&gt;"",ROW($1:$500),1000),ROW(BD185)))&amp;""</f>
        <v/>
      </c>
      <c r="BG185" s="5" t="str">
        <f t="array" ref="BG185">INDEX(BE:BE,SMALL(IF(BE$1:BE$500&lt;&gt;"",ROW($1:$500),1000),ROW(BE185)))&amp;""</f>
        <v/>
      </c>
      <c r="BL185" s="5"/>
      <c r="BP185" s="5" t="str">
        <f t="array" ref="BP185">INDEX(BN:BN,SMALL(IF(BN$1:BN$500&lt;&gt;"",ROW($1:$500),1000),ROW(BN185)))&amp;""</f>
        <v/>
      </c>
      <c r="BQ185" s="5" t="str">
        <f t="array" ref="BQ185">INDEX(BO:BO,SMALL(IF(BO$1:BO$500&lt;&gt;"",ROW($1:$500),1000),ROW(BO185)))&amp;""</f>
        <v/>
      </c>
      <c r="BV185" s="5"/>
      <c r="BZ185" s="5" t="str">
        <f t="array" ref="BZ185">INDEX(BX:BX,SMALL(IF(BX$1:BX$500&lt;&gt;"",ROW($1:$500),1000),ROW(BX185)))&amp;""</f>
        <v/>
      </c>
      <c r="CA185" s="5" t="str">
        <f t="array" ref="CA185">INDEX(BY:BY,SMALL(IF(BY$1:BY$500&lt;&gt;"",ROW($1:$500),1000),ROW(BY185)))&amp;""</f>
        <v/>
      </c>
    </row>
    <row r="186" spans="1:79" x14ac:dyDescent="0.25">
      <c r="A186" s="7" t="s">
        <v>4630</v>
      </c>
      <c r="B186" s="7" t="s">
        <v>3368</v>
      </c>
      <c r="C186" s="7" t="s">
        <v>210</v>
      </c>
      <c r="D186" s="8">
        <v>4</v>
      </c>
      <c r="F186" s="7" t="str">
        <f t="shared" si="14"/>
        <v/>
      </c>
      <c r="G186" s="7" t="str">
        <f>IF(AND(VLOOKUP(C186,法术查询!$C$8:$E$15,3,FALSE)="启用",$B$1=D186),B186,"")</f>
        <v/>
      </c>
      <c r="H186" s="5" t="str">
        <f t="array" ref="H186">INDEX(F:F,SMALL(IF($F$1:$F$500&lt;&gt;"",ROW($1:$500),1000),ROW(F186)))&amp;""</f>
        <v/>
      </c>
      <c r="I186" s="5" t="str">
        <f t="array" ref="I186">INDEX(G:G,SMALL(IF($F$1:$F$500&lt;&gt;"",ROW($1:$500),1000),ROW(G186)))&amp;""</f>
        <v/>
      </c>
      <c r="K186" s="7" t="s">
        <v>5006</v>
      </c>
      <c r="L186" s="7" t="s">
        <v>3435</v>
      </c>
      <c r="M186" s="7" t="s">
        <v>210</v>
      </c>
      <c r="N186" s="8">
        <v>6</v>
      </c>
      <c r="P186" s="7" t="str">
        <f t="shared" si="15"/>
        <v/>
      </c>
      <c r="Q186" s="7" t="str">
        <f>IF(AND(VLOOKUP(M186,法术查询!$C$8:$E$15,3,FALSE)="启用",$B$1=N186),L186,"")</f>
        <v/>
      </c>
      <c r="R186" s="5" t="str">
        <f t="array" ref="R186">INDEX(P:P,SMALL(IF(P$1:P$500&lt;&gt;"",ROW($1:$500),1000),ROW(P186)))&amp;""</f>
        <v/>
      </c>
      <c r="S186" s="5" t="str">
        <f t="array" ref="S186">INDEX(Q:Q,SMALL(IF(Q$1:Q$500&lt;&gt;"",ROW($1:$500),1000),ROW(Q186)))&amp;""</f>
        <v/>
      </c>
      <c r="X186" s="5"/>
      <c r="AB186" s="5" t="str">
        <f t="array" ref="AB186">INDEX(Z:Z,SMALL(IF(Z$1:Z$500&lt;&gt;"",ROW($1:$500),1000),ROW(Z186)))&amp;""</f>
        <v/>
      </c>
      <c r="AC186" s="5" t="str">
        <f t="array" ref="AC186">INDEX(AA:AA,SMALL(IF(AA$1:AA$500&lt;&gt;"",ROW($1:$500),1000),ROW(AA186)))&amp;""</f>
        <v/>
      </c>
      <c r="AH186" s="5"/>
      <c r="AL186" s="5" t="str">
        <f t="array" ref="AL186">INDEX(AJ:AJ,SMALL(IF(AJ$1:AJ$500&lt;&gt;"",ROW($1:$500),1000),ROW(AJ186)))&amp;""</f>
        <v/>
      </c>
      <c r="AM186" s="5" t="str">
        <f t="array" ref="AM186">INDEX(AK:AK,SMALL(IF(AK$1:AK$500&lt;&gt;"",ROW($1:$500),1000),ROW(AK186)))&amp;""</f>
        <v/>
      </c>
      <c r="AV186" s="5" t="str">
        <f t="array" ref="AV186">INDEX(AT:AT,SMALL(IF(AT$1:AT$500&lt;&gt;"",ROW($1:$500),1000),ROW(AT186)))&amp;""</f>
        <v/>
      </c>
      <c r="AW186" s="5" t="str">
        <f t="array" ref="AW186">INDEX(AU:AU,SMALL(IF(AU$1:AU$500&lt;&gt;"",ROW($1:$500),1000),ROW(AU186)))&amp;""</f>
        <v/>
      </c>
      <c r="BF186" s="5" t="str">
        <f t="array" ref="BF186">INDEX(BD:BD,SMALL(IF(BD$1:BD$500&lt;&gt;"",ROW($1:$500),1000),ROW(BD186)))&amp;""</f>
        <v/>
      </c>
      <c r="BG186" s="5" t="str">
        <f t="array" ref="BG186">INDEX(BE:BE,SMALL(IF(BE$1:BE$500&lt;&gt;"",ROW($1:$500),1000),ROW(BE186)))&amp;""</f>
        <v/>
      </c>
      <c r="BL186" s="5"/>
      <c r="BP186" s="5" t="str">
        <f t="array" ref="BP186">INDEX(BN:BN,SMALL(IF(BN$1:BN$500&lt;&gt;"",ROW($1:$500),1000),ROW(BN186)))&amp;""</f>
        <v/>
      </c>
      <c r="BQ186" s="5" t="str">
        <f t="array" ref="BQ186">INDEX(BO:BO,SMALL(IF(BO$1:BO$500&lt;&gt;"",ROW($1:$500),1000),ROW(BO186)))&amp;""</f>
        <v/>
      </c>
      <c r="BV186" s="5"/>
      <c r="BZ186" s="5" t="str">
        <f t="array" ref="BZ186">INDEX(BX:BX,SMALL(IF(BX$1:BX$500&lt;&gt;"",ROW($1:$500),1000),ROW(BX186)))&amp;""</f>
        <v/>
      </c>
      <c r="CA186" s="5" t="str">
        <f t="array" ref="CA186">INDEX(BY:BY,SMALL(IF(BY$1:BY$500&lt;&gt;"",ROW($1:$500),1000),ROW(BY186)))&amp;""</f>
        <v/>
      </c>
    </row>
    <row r="187" spans="1:79" x14ac:dyDescent="0.25">
      <c r="A187" s="7" t="s">
        <v>4635</v>
      </c>
      <c r="B187" s="7" t="s">
        <v>3417</v>
      </c>
      <c r="C187" s="7" t="s">
        <v>210</v>
      </c>
      <c r="D187" s="8">
        <v>4</v>
      </c>
      <c r="F187" s="7" t="str">
        <f t="shared" si="14"/>
        <v/>
      </c>
      <c r="G187" s="7" t="str">
        <f>IF(AND(VLOOKUP(C187,法术查询!$C$8:$E$15,3,FALSE)="启用",$B$1=D187),B187,"")</f>
        <v/>
      </c>
      <c r="H187" s="5" t="str">
        <f t="array" ref="H187">INDEX(F:F,SMALL(IF($F$1:$F$500&lt;&gt;"",ROW($1:$500),1000),ROW(F187)))&amp;""</f>
        <v/>
      </c>
      <c r="I187" s="5" t="str">
        <f t="array" ref="I187">INDEX(G:G,SMALL(IF($F$1:$F$500&lt;&gt;"",ROW($1:$500),1000),ROW(G187)))&amp;""</f>
        <v/>
      </c>
      <c r="K187" s="7" t="s">
        <v>5011</v>
      </c>
      <c r="L187" s="7" t="s">
        <v>3408</v>
      </c>
      <c r="M187" s="7" t="s">
        <v>210</v>
      </c>
      <c r="N187" s="8">
        <v>6</v>
      </c>
      <c r="P187" s="7" t="str">
        <f t="shared" si="15"/>
        <v/>
      </c>
      <c r="Q187" s="7" t="str">
        <f>IF(AND(VLOOKUP(M187,法术查询!$C$8:$E$15,3,FALSE)="启用",$B$1=N187),L187,"")</f>
        <v/>
      </c>
      <c r="R187" s="5" t="str">
        <f t="array" ref="R187">INDEX(P:P,SMALL(IF(P$1:P$500&lt;&gt;"",ROW($1:$500),1000),ROW(P187)))&amp;""</f>
        <v/>
      </c>
      <c r="S187" s="5" t="str">
        <f t="array" ref="S187">INDEX(Q:Q,SMALL(IF(Q$1:Q$500&lt;&gt;"",ROW($1:$500),1000),ROW(Q187)))&amp;""</f>
        <v/>
      </c>
      <c r="X187" s="5"/>
      <c r="AB187" s="5" t="str">
        <f t="array" ref="AB187">INDEX(Z:Z,SMALL(IF(Z$1:Z$500&lt;&gt;"",ROW($1:$500),1000),ROW(Z187)))&amp;""</f>
        <v/>
      </c>
      <c r="AC187" s="5" t="str">
        <f t="array" ref="AC187">INDEX(AA:AA,SMALL(IF(AA$1:AA$500&lt;&gt;"",ROW($1:$500),1000),ROW(AA187)))&amp;""</f>
        <v/>
      </c>
      <c r="AH187" s="5"/>
      <c r="AL187" s="5" t="str">
        <f t="array" ref="AL187">INDEX(AJ:AJ,SMALL(IF(AJ$1:AJ$500&lt;&gt;"",ROW($1:$500),1000),ROW(AJ187)))&amp;""</f>
        <v/>
      </c>
      <c r="AM187" s="5" t="str">
        <f t="array" ref="AM187">INDEX(AK:AK,SMALL(IF(AK$1:AK$500&lt;&gt;"",ROW($1:$500),1000),ROW(AK187)))&amp;""</f>
        <v/>
      </c>
      <c r="AV187" s="5" t="str">
        <f t="array" ref="AV187">INDEX(AT:AT,SMALL(IF(AT$1:AT$500&lt;&gt;"",ROW($1:$500),1000),ROW(AT187)))&amp;""</f>
        <v/>
      </c>
      <c r="AW187" s="5" t="str">
        <f t="array" ref="AW187">INDEX(AU:AU,SMALL(IF(AU$1:AU$500&lt;&gt;"",ROW($1:$500),1000),ROW(AU187)))&amp;""</f>
        <v/>
      </c>
      <c r="BF187" s="5" t="str">
        <f t="array" ref="BF187">INDEX(BD:BD,SMALL(IF(BD$1:BD$500&lt;&gt;"",ROW($1:$500),1000),ROW(BD187)))&amp;""</f>
        <v/>
      </c>
      <c r="BG187" s="5" t="str">
        <f t="array" ref="BG187">INDEX(BE:BE,SMALL(IF(BE$1:BE$500&lt;&gt;"",ROW($1:$500),1000),ROW(BE187)))&amp;""</f>
        <v/>
      </c>
      <c r="BL187" s="5"/>
      <c r="BP187" s="5" t="str">
        <f t="array" ref="BP187">INDEX(BN:BN,SMALL(IF(BN$1:BN$500&lt;&gt;"",ROW($1:$500),1000),ROW(BN187)))&amp;""</f>
        <v/>
      </c>
      <c r="BQ187" s="5" t="str">
        <f t="array" ref="BQ187">INDEX(BO:BO,SMALL(IF(BO$1:BO$500&lt;&gt;"",ROW($1:$500),1000),ROW(BO187)))&amp;""</f>
        <v/>
      </c>
      <c r="BV187" s="5"/>
      <c r="BZ187" s="5" t="str">
        <f t="array" ref="BZ187">INDEX(BX:BX,SMALL(IF(BX$1:BX$500&lt;&gt;"",ROW($1:$500),1000),ROW(BX187)))&amp;""</f>
        <v/>
      </c>
      <c r="CA187" s="5" t="str">
        <f t="array" ref="CA187">INDEX(BY:BY,SMALL(IF(BY$1:BY$500&lt;&gt;"",ROW($1:$500),1000),ROW(BY187)))&amp;""</f>
        <v/>
      </c>
    </row>
    <row r="188" spans="1:79" x14ac:dyDescent="0.25">
      <c r="A188" s="7" t="s">
        <v>4639</v>
      </c>
      <c r="B188" s="7" t="s">
        <v>3421</v>
      </c>
      <c r="C188" s="7" t="s">
        <v>210</v>
      </c>
      <c r="D188" s="8">
        <v>4</v>
      </c>
      <c r="F188" s="7" t="str">
        <f t="shared" si="14"/>
        <v/>
      </c>
      <c r="G188" s="7" t="str">
        <f>IF(AND(VLOOKUP(C188,法术查询!$C$8:$E$15,3,FALSE)="启用",$B$1=D188),B188,"")</f>
        <v/>
      </c>
      <c r="H188" s="5" t="str">
        <f t="array" ref="H188">INDEX(F:F,SMALL(IF($F$1:$F$500&lt;&gt;"",ROW($1:$500),1000),ROW(F188)))&amp;""</f>
        <v/>
      </c>
      <c r="I188" s="5" t="str">
        <f t="array" ref="I188">INDEX(G:G,SMALL(IF($F$1:$F$500&lt;&gt;"",ROW($1:$500),1000),ROW(G188)))&amp;""</f>
        <v/>
      </c>
      <c r="K188" s="7" t="s">
        <v>4964</v>
      </c>
      <c r="L188" s="7" t="s">
        <v>3445</v>
      </c>
      <c r="M188" s="7" t="s">
        <v>3701</v>
      </c>
      <c r="N188" s="8">
        <v>6</v>
      </c>
      <c r="P188" s="7" t="str">
        <f t="shared" si="15"/>
        <v/>
      </c>
      <c r="Q188" s="7" t="str">
        <f>IF(AND(VLOOKUP(M188,法术查询!$C$8:$E$15,3,FALSE)="启用",$B$1=N188),L188,"")</f>
        <v/>
      </c>
      <c r="R188" s="5" t="str">
        <f t="array" ref="R188">INDEX(P:P,SMALL(IF(P$1:P$500&lt;&gt;"",ROW($1:$500),1000),ROW(P188)))&amp;""</f>
        <v/>
      </c>
      <c r="S188" s="5" t="str">
        <f t="array" ref="S188">INDEX(Q:Q,SMALL(IF(Q$1:Q$500&lt;&gt;"",ROW($1:$500),1000),ROW(Q188)))&amp;""</f>
        <v/>
      </c>
      <c r="X188" s="5"/>
      <c r="AB188" s="5" t="str">
        <f t="array" ref="AB188">INDEX(Z:Z,SMALL(IF(Z$1:Z$500&lt;&gt;"",ROW($1:$500),1000),ROW(Z188)))&amp;""</f>
        <v/>
      </c>
      <c r="AC188" s="5" t="str">
        <f t="array" ref="AC188">INDEX(AA:AA,SMALL(IF(AA$1:AA$500&lt;&gt;"",ROW($1:$500),1000),ROW(AA188)))&amp;""</f>
        <v/>
      </c>
      <c r="AH188" s="5"/>
      <c r="AL188" s="5" t="str">
        <f t="array" ref="AL188">INDEX(AJ:AJ,SMALL(IF(AJ$1:AJ$500&lt;&gt;"",ROW($1:$500),1000),ROW(AJ188)))&amp;""</f>
        <v/>
      </c>
      <c r="AM188" s="5" t="str">
        <f t="array" ref="AM188">INDEX(AK:AK,SMALL(IF(AK$1:AK$500&lt;&gt;"",ROW($1:$500),1000),ROW(AK188)))&amp;""</f>
        <v/>
      </c>
      <c r="AV188" s="5" t="str">
        <f t="array" ref="AV188">INDEX(AT:AT,SMALL(IF(AT$1:AT$500&lt;&gt;"",ROW($1:$500),1000),ROW(AT188)))&amp;""</f>
        <v/>
      </c>
      <c r="AW188" s="5" t="str">
        <f t="array" ref="AW188">INDEX(AU:AU,SMALL(IF(AU$1:AU$500&lt;&gt;"",ROW($1:$500),1000),ROW(AU188)))&amp;""</f>
        <v/>
      </c>
      <c r="BF188" s="5" t="str">
        <f t="array" ref="BF188">INDEX(BD:BD,SMALL(IF(BD$1:BD$500&lt;&gt;"",ROW($1:$500),1000),ROW(BD188)))&amp;""</f>
        <v/>
      </c>
      <c r="BG188" s="5" t="str">
        <f t="array" ref="BG188">INDEX(BE:BE,SMALL(IF(BE$1:BE$500&lt;&gt;"",ROW($1:$500),1000),ROW(BE188)))&amp;""</f>
        <v/>
      </c>
      <c r="BL188" s="5"/>
      <c r="BP188" s="5" t="str">
        <f t="array" ref="BP188">INDEX(BN:BN,SMALL(IF(BN$1:BN$500&lt;&gt;"",ROW($1:$500),1000),ROW(BN188)))&amp;""</f>
        <v/>
      </c>
      <c r="BQ188" s="5" t="str">
        <f t="array" ref="BQ188">INDEX(BO:BO,SMALL(IF(BO$1:BO$500&lt;&gt;"",ROW($1:$500),1000),ROW(BO188)))&amp;""</f>
        <v/>
      </c>
      <c r="BV188" s="5"/>
      <c r="BZ188" s="5" t="str">
        <f t="array" ref="BZ188">INDEX(BX:BX,SMALL(IF(BX$1:BX$500&lt;&gt;"",ROW($1:$500),1000),ROW(BX188)))&amp;""</f>
        <v/>
      </c>
      <c r="CA188" s="5" t="str">
        <f t="array" ref="CA188">INDEX(BY:BY,SMALL(IF(BY$1:BY$500&lt;&gt;"",ROW($1:$500),1000),ROW(BY188)))&amp;""</f>
        <v/>
      </c>
    </row>
    <row r="189" spans="1:79" x14ac:dyDescent="0.25">
      <c r="A189" s="7" t="s">
        <v>4651</v>
      </c>
      <c r="B189" s="7" t="s">
        <v>3270</v>
      </c>
      <c r="C189" s="7" t="s">
        <v>210</v>
      </c>
      <c r="D189" s="8">
        <v>4</v>
      </c>
      <c r="F189" s="7" t="str">
        <f t="shared" si="14"/>
        <v/>
      </c>
      <c r="G189" s="7" t="str">
        <f>IF(AND(VLOOKUP(C189,法术查询!$C$8:$E$15,3,FALSE)="启用",$B$1=D189),B189,"")</f>
        <v/>
      </c>
      <c r="H189" s="5" t="str">
        <f t="array" ref="H189">INDEX(F:F,SMALL(IF($F$1:$F$500&lt;&gt;"",ROW($1:$500),1000),ROW(F189)))&amp;""</f>
        <v/>
      </c>
      <c r="I189" s="5" t="str">
        <f t="array" ref="I189">INDEX(G:G,SMALL(IF($F$1:$F$500&lt;&gt;"",ROW($1:$500),1000),ROW(G189)))&amp;""</f>
        <v/>
      </c>
      <c r="K189" s="7" t="s">
        <v>4966</v>
      </c>
      <c r="L189" s="7" t="s">
        <v>3448</v>
      </c>
      <c r="M189" s="7" t="s">
        <v>372</v>
      </c>
      <c r="N189" s="8">
        <v>6</v>
      </c>
      <c r="P189" s="7" t="str">
        <f t="shared" si="15"/>
        <v/>
      </c>
      <c r="Q189" s="7" t="str">
        <f>IF(AND(VLOOKUP(M189,法术查询!$C$8:$E$15,3,FALSE)="启用",$B$1=N189),L189,"")</f>
        <v/>
      </c>
      <c r="R189" s="5" t="str">
        <f t="array" ref="R189">INDEX(P:P,SMALL(IF(P$1:P$500&lt;&gt;"",ROW($1:$500),1000),ROW(P189)))&amp;""</f>
        <v/>
      </c>
      <c r="S189" s="5" t="str">
        <f t="array" ref="S189">INDEX(Q:Q,SMALL(IF(Q$1:Q$500&lt;&gt;"",ROW($1:$500),1000),ROW(Q189)))&amp;""</f>
        <v/>
      </c>
      <c r="X189" s="5"/>
      <c r="AB189" s="5" t="str">
        <f t="array" ref="AB189">INDEX(Z:Z,SMALL(IF(Z$1:Z$500&lt;&gt;"",ROW($1:$500),1000),ROW(Z189)))&amp;""</f>
        <v/>
      </c>
      <c r="AC189" s="5" t="str">
        <f t="array" ref="AC189">INDEX(AA:AA,SMALL(IF(AA$1:AA$500&lt;&gt;"",ROW($1:$500),1000),ROW(AA189)))&amp;""</f>
        <v/>
      </c>
      <c r="AH189" s="5"/>
      <c r="AL189" s="5" t="str">
        <f t="array" ref="AL189">INDEX(AJ:AJ,SMALL(IF(AJ$1:AJ$500&lt;&gt;"",ROW($1:$500),1000),ROW(AJ189)))&amp;""</f>
        <v/>
      </c>
      <c r="AM189" s="5" t="str">
        <f t="array" ref="AM189">INDEX(AK:AK,SMALL(IF(AK$1:AK$500&lt;&gt;"",ROW($1:$500),1000),ROW(AK189)))&amp;""</f>
        <v/>
      </c>
      <c r="AV189" s="5" t="str">
        <f t="array" ref="AV189">INDEX(AT:AT,SMALL(IF(AT$1:AT$500&lt;&gt;"",ROW($1:$500),1000),ROW(AT189)))&amp;""</f>
        <v/>
      </c>
      <c r="AW189" s="5" t="str">
        <f t="array" ref="AW189">INDEX(AU:AU,SMALL(IF(AU$1:AU$500&lt;&gt;"",ROW($1:$500),1000),ROW(AU189)))&amp;""</f>
        <v/>
      </c>
      <c r="BF189" s="5" t="str">
        <f t="array" ref="BF189">INDEX(BD:BD,SMALL(IF(BD$1:BD$500&lt;&gt;"",ROW($1:$500),1000),ROW(BD189)))&amp;""</f>
        <v/>
      </c>
      <c r="BG189" s="5" t="str">
        <f t="array" ref="BG189">INDEX(BE:BE,SMALL(IF(BE$1:BE$500&lt;&gt;"",ROW($1:$500),1000),ROW(BE189)))&amp;""</f>
        <v/>
      </c>
      <c r="BL189" s="5"/>
      <c r="BP189" s="5" t="str">
        <f t="array" ref="BP189">INDEX(BN:BN,SMALL(IF(BN$1:BN$500&lt;&gt;"",ROW($1:$500),1000),ROW(BN189)))&amp;""</f>
        <v/>
      </c>
      <c r="BQ189" s="5" t="str">
        <f t="array" ref="BQ189">INDEX(BO:BO,SMALL(IF(BO$1:BO$500&lt;&gt;"",ROW($1:$500),1000),ROW(BO189)))&amp;""</f>
        <v/>
      </c>
      <c r="BV189" s="5"/>
      <c r="BZ189" s="5" t="str">
        <f t="array" ref="BZ189">INDEX(BX:BX,SMALL(IF(BX$1:BX$500&lt;&gt;"",ROW($1:$500),1000),ROW(BX189)))&amp;""</f>
        <v/>
      </c>
      <c r="CA189" s="5" t="str">
        <f t="array" ref="CA189">INDEX(BY:BY,SMALL(IF(BY$1:BY$500&lt;&gt;"",ROW($1:$500),1000),ROW(BY189)))&amp;""</f>
        <v/>
      </c>
    </row>
    <row r="190" spans="1:79" x14ac:dyDescent="0.25">
      <c r="A190" s="7" t="s">
        <v>4658</v>
      </c>
      <c r="B190" s="7" t="s">
        <v>3354</v>
      </c>
      <c r="C190" s="7" t="s">
        <v>210</v>
      </c>
      <c r="D190" s="8">
        <v>4</v>
      </c>
      <c r="F190" s="7" t="str">
        <f t="shared" si="14"/>
        <v/>
      </c>
      <c r="G190" s="7" t="str">
        <f>IF(AND(VLOOKUP(C190,法术查询!$C$8:$E$15,3,FALSE)="启用",$B$1=D190),B190,"")</f>
        <v/>
      </c>
      <c r="H190" s="5" t="str">
        <f t="array" ref="H190">INDEX(F:F,SMALL(IF($F$1:$F$500&lt;&gt;"",ROW($1:$500),1000),ROW(F190)))&amp;""</f>
        <v/>
      </c>
      <c r="I190" s="5" t="str">
        <f t="array" ref="I190">INDEX(G:G,SMALL(IF($F$1:$F$500&lt;&gt;"",ROW($1:$500),1000),ROW(G190)))&amp;""</f>
        <v/>
      </c>
      <c r="K190" s="7" t="s">
        <v>4966</v>
      </c>
      <c r="L190" s="7" t="s">
        <v>3450</v>
      </c>
      <c r="M190" s="7" t="s">
        <v>3701</v>
      </c>
      <c r="N190" s="8">
        <v>6</v>
      </c>
      <c r="P190" s="7" t="str">
        <f t="shared" si="15"/>
        <v/>
      </c>
      <c r="Q190" s="7" t="str">
        <f>IF(AND(VLOOKUP(M190,法术查询!$C$8:$E$15,3,FALSE)="启用",$B$1=N190),L190,"")</f>
        <v/>
      </c>
      <c r="R190" s="5" t="str">
        <f t="array" ref="R190">INDEX(P:P,SMALL(IF(P$1:P$500&lt;&gt;"",ROW($1:$500),1000),ROW(P190)))&amp;""</f>
        <v/>
      </c>
      <c r="S190" s="5" t="str">
        <f t="array" ref="S190">INDEX(Q:Q,SMALL(IF(Q$1:Q$500&lt;&gt;"",ROW($1:$500),1000),ROW(Q190)))&amp;""</f>
        <v/>
      </c>
      <c r="X190" s="5"/>
      <c r="AB190" s="5" t="str">
        <f t="array" ref="AB190">INDEX(Z:Z,SMALL(IF(Z$1:Z$500&lt;&gt;"",ROW($1:$500),1000),ROW(Z190)))&amp;""</f>
        <v/>
      </c>
      <c r="AC190" s="5" t="str">
        <f t="array" ref="AC190">INDEX(AA:AA,SMALL(IF(AA$1:AA$500&lt;&gt;"",ROW($1:$500),1000),ROW(AA190)))&amp;""</f>
        <v/>
      </c>
      <c r="AH190" s="5"/>
      <c r="AL190" s="5" t="str">
        <f t="array" ref="AL190">INDEX(AJ:AJ,SMALL(IF(AJ$1:AJ$500&lt;&gt;"",ROW($1:$500),1000),ROW(AJ190)))&amp;""</f>
        <v/>
      </c>
      <c r="AM190" s="5" t="str">
        <f t="array" ref="AM190">INDEX(AK:AK,SMALL(IF(AK$1:AK$500&lt;&gt;"",ROW($1:$500),1000),ROW(AK190)))&amp;""</f>
        <v/>
      </c>
      <c r="AV190" s="5" t="str">
        <f t="array" ref="AV190">INDEX(AT:AT,SMALL(IF(AT$1:AT$500&lt;&gt;"",ROW($1:$500),1000),ROW(AT190)))&amp;""</f>
        <v/>
      </c>
      <c r="AW190" s="5" t="str">
        <f t="array" ref="AW190">INDEX(AU:AU,SMALL(IF(AU$1:AU$500&lt;&gt;"",ROW($1:$500),1000),ROW(AU190)))&amp;""</f>
        <v/>
      </c>
      <c r="BF190" s="5" t="str">
        <f t="array" ref="BF190">INDEX(BD:BD,SMALL(IF(BD$1:BD$500&lt;&gt;"",ROW($1:$500),1000),ROW(BD190)))&amp;""</f>
        <v/>
      </c>
      <c r="BG190" s="5" t="str">
        <f t="array" ref="BG190">INDEX(BE:BE,SMALL(IF(BE$1:BE$500&lt;&gt;"",ROW($1:$500),1000),ROW(BE190)))&amp;""</f>
        <v/>
      </c>
      <c r="BL190" s="5"/>
      <c r="BP190" s="5" t="str">
        <f t="array" ref="BP190">INDEX(BN:BN,SMALL(IF(BN$1:BN$500&lt;&gt;"",ROW($1:$500),1000),ROW(BN190)))&amp;""</f>
        <v/>
      </c>
      <c r="BQ190" s="5" t="str">
        <f t="array" ref="BQ190">INDEX(BO:BO,SMALL(IF(BO$1:BO$500&lt;&gt;"",ROW($1:$500),1000),ROW(BO190)))&amp;""</f>
        <v/>
      </c>
      <c r="BV190" s="5"/>
      <c r="BZ190" s="5" t="str">
        <f t="array" ref="BZ190">INDEX(BX:BX,SMALL(IF(BX$1:BX$500&lt;&gt;"",ROW($1:$500),1000),ROW(BX190)))&amp;""</f>
        <v/>
      </c>
      <c r="CA190" s="5" t="str">
        <f t="array" ref="CA190">INDEX(BY:BY,SMALL(IF(BY$1:BY$500&lt;&gt;"",ROW($1:$500),1000),ROW(BY190)))&amp;""</f>
        <v/>
      </c>
    </row>
    <row r="191" spans="1:79" x14ac:dyDescent="0.25">
      <c r="A191" s="7" t="s">
        <v>4663</v>
      </c>
      <c r="B191" s="7" t="s">
        <v>3358</v>
      </c>
      <c r="C191" s="7" t="s">
        <v>210</v>
      </c>
      <c r="D191" s="8">
        <v>4</v>
      </c>
      <c r="F191" s="7" t="str">
        <f t="shared" si="14"/>
        <v/>
      </c>
      <c r="G191" s="7" t="str">
        <f>IF(AND(VLOOKUP(C191,法术查询!$C$8:$E$15,3,FALSE)="启用",$B$1=D191),B191,"")</f>
        <v/>
      </c>
      <c r="H191" s="5" t="str">
        <f t="array" ref="H191">INDEX(F:F,SMALL(IF($F$1:$F$500&lt;&gt;"",ROW($1:$500),1000),ROW(F191)))&amp;""</f>
        <v/>
      </c>
      <c r="I191" s="5" t="str">
        <f t="array" ref="I191">INDEX(G:G,SMALL(IF($F$1:$F$500&lt;&gt;"",ROW($1:$500),1000),ROW(G191)))&amp;""</f>
        <v/>
      </c>
      <c r="K191" s="7" t="s">
        <v>4968</v>
      </c>
      <c r="L191" s="7" t="s">
        <v>3452</v>
      </c>
      <c r="M191" s="7" t="s">
        <v>372</v>
      </c>
      <c r="N191" s="8">
        <v>6</v>
      </c>
      <c r="P191" s="7" t="str">
        <f t="shared" si="15"/>
        <v/>
      </c>
      <c r="Q191" s="7" t="str">
        <f>IF(AND(VLOOKUP(M191,法术查询!$C$8:$E$15,3,FALSE)="启用",$B$1=N191),L191,"")</f>
        <v/>
      </c>
      <c r="R191" s="5" t="str">
        <f t="array" ref="R191">INDEX(P:P,SMALL(IF(P$1:P$500&lt;&gt;"",ROW($1:$500),1000),ROW(P191)))&amp;""</f>
        <v/>
      </c>
      <c r="S191" s="5" t="str">
        <f t="array" ref="S191">INDEX(Q:Q,SMALL(IF(Q$1:Q$500&lt;&gt;"",ROW($1:$500),1000),ROW(Q191)))&amp;""</f>
        <v/>
      </c>
      <c r="X191" s="5"/>
      <c r="AB191" s="5" t="str">
        <f t="array" ref="AB191">INDEX(Z:Z,SMALL(IF(Z$1:Z$500&lt;&gt;"",ROW($1:$500),1000),ROW(Z191)))&amp;""</f>
        <v/>
      </c>
      <c r="AC191" s="5" t="str">
        <f t="array" ref="AC191">INDEX(AA:AA,SMALL(IF(AA$1:AA$500&lt;&gt;"",ROW($1:$500),1000),ROW(AA191)))&amp;""</f>
        <v/>
      </c>
      <c r="AH191" s="5"/>
      <c r="AL191" s="5" t="str">
        <f t="array" ref="AL191">INDEX(AJ:AJ,SMALL(IF(AJ$1:AJ$500&lt;&gt;"",ROW($1:$500),1000),ROW(AJ191)))&amp;""</f>
        <v/>
      </c>
      <c r="AM191" s="5" t="str">
        <f t="array" ref="AM191">INDEX(AK:AK,SMALL(IF(AK$1:AK$500&lt;&gt;"",ROW($1:$500),1000),ROW(AK191)))&amp;""</f>
        <v/>
      </c>
      <c r="AV191" s="5" t="str">
        <f t="array" ref="AV191">INDEX(AT:AT,SMALL(IF(AT$1:AT$500&lt;&gt;"",ROW($1:$500),1000),ROW(AT191)))&amp;""</f>
        <v/>
      </c>
      <c r="AW191" s="5" t="str">
        <f t="array" ref="AW191">INDEX(AU:AU,SMALL(IF(AU$1:AU$500&lt;&gt;"",ROW($1:$500),1000),ROW(AU191)))&amp;""</f>
        <v/>
      </c>
      <c r="BF191" s="5" t="str">
        <f t="array" ref="BF191">INDEX(BD:BD,SMALL(IF(BD$1:BD$500&lt;&gt;"",ROW($1:$500),1000),ROW(BD191)))&amp;""</f>
        <v/>
      </c>
      <c r="BG191" s="5" t="str">
        <f t="array" ref="BG191">INDEX(BE:BE,SMALL(IF(BE$1:BE$500&lt;&gt;"",ROW($1:$500),1000),ROW(BE191)))&amp;""</f>
        <v/>
      </c>
      <c r="BL191" s="5"/>
      <c r="BP191" s="5" t="str">
        <f t="array" ref="BP191">INDEX(BN:BN,SMALL(IF(BN$1:BN$500&lt;&gt;"",ROW($1:$500),1000),ROW(BN191)))&amp;""</f>
        <v/>
      </c>
      <c r="BQ191" s="5" t="str">
        <f t="array" ref="BQ191">INDEX(BO:BO,SMALL(IF(BO$1:BO$500&lt;&gt;"",ROW($1:$500),1000),ROW(BO191)))&amp;""</f>
        <v/>
      </c>
      <c r="BV191" s="5"/>
      <c r="BZ191" s="5" t="str">
        <f t="array" ref="BZ191">INDEX(BX:BX,SMALL(IF(BX$1:BX$500&lt;&gt;"",ROW($1:$500),1000),ROW(BX191)))&amp;""</f>
        <v/>
      </c>
      <c r="CA191" s="5" t="str">
        <f t="array" ref="CA191">INDEX(BY:BY,SMALL(IF(BY$1:BY$500&lt;&gt;"",ROW($1:$500),1000),ROW(BY191)))&amp;""</f>
        <v/>
      </c>
    </row>
    <row r="192" spans="1:79" x14ac:dyDescent="0.25">
      <c r="A192" s="7" t="s">
        <v>4606</v>
      </c>
      <c r="B192" s="7" t="s">
        <v>3374</v>
      </c>
      <c r="C192" s="7" t="s">
        <v>3701</v>
      </c>
      <c r="D192" s="8">
        <v>4</v>
      </c>
      <c r="F192" s="7" t="str">
        <f t="shared" si="14"/>
        <v/>
      </c>
      <c r="G192" s="7" t="str">
        <f>IF(AND(VLOOKUP(C192,法术查询!$C$8:$E$15,3,FALSE)="启用",$B$1=D192),B192,"")</f>
        <v/>
      </c>
      <c r="H192" s="5" t="str">
        <f t="array" ref="H192">INDEX(F:F,SMALL(IF($F$1:$F$500&lt;&gt;"",ROW($1:$500),1000),ROW(F192)))&amp;""</f>
        <v/>
      </c>
      <c r="I192" s="5" t="str">
        <f t="array" ref="I192">INDEX(G:G,SMALL(IF($F$1:$F$500&lt;&gt;"",ROW($1:$500),1000),ROW(G192)))&amp;""</f>
        <v/>
      </c>
      <c r="K192" s="7" t="s">
        <v>4968</v>
      </c>
      <c r="L192" s="7" t="s">
        <v>3454</v>
      </c>
      <c r="M192" s="7" t="s">
        <v>3701</v>
      </c>
      <c r="N192" s="8">
        <v>6</v>
      </c>
      <c r="P192" s="7" t="str">
        <f t="shared" si="15"/>
        <v/>
      </c>
      <c r="Q192" s="7" t="str">
        <f>IF(AND(VLOOKUP(M192,法术查询!$C$8:$E$15,3,FALSE)="启用",$B$1=N192),L192,"")</f>
        <v/>
      </c>
      <c r="R192" s="5" t="str">
        <f t="array" ref="R192">INDEX(P:P,SMALL(IF(P$1:P$500&lt;&gt;"",ROW($1:$500),1000),ROW(P192)))&amp;""</f>
        <v/>
      </c>
      <c r="S192" s="5" t="str">
        <f t="array" ref="S192">INDEX(Q:Q,SMALL(IF(Q$1:Q$500&lt;&gt;"",ROW($1:$500),1000),ROW(Q192)))&amp;""</f>
        <v/>
      </c>
      <c r="X192" s="5"/>
      <c r="AB192" s="5" t="str">
        <f t="array" ref="AB192">INDEX(Z:Z,SMALL(IF(Z$1:Z$500&lt;&gt;"",ROW($1:$500),1000),ROW(Z192)))&amp;""</f>
        <v/>
      </c>
      <c r="AC192" s="5" t="str">
        <f t="array" ref="AC192">INDEX(AA:AA,SMALL(IF(AA$1:AA$500&lt;&gt;"",ROW($1:$500),1000),ROW(AA192)))&amp;""</f>
        <v/>
      </c>
      <c r="AH192" s="5"/>
      <c r="AL192" s="5" t="str">
        <f t="array" ref="AL192">INDEX(AJ:AJ,SMALL(IF(AJ$1:AJ$500&lt;&gt;"",ROW($1:$500),1000),ROW(AJ192)))&amp;""</f>
        <v/>
      </c>
      <c r="AM192" s="5" t="str">
        <f t="array" ref="AM192">INDEX(AK:AK,SMALL(IF(AK$1:AK$500&lt;&gt;"",ROW($1:$500),1000),ROW(AK192)))&amp;""</f>
        <v/>
      </c>
      <c r="AV192" s="5" t="str">
        <f t="array" ref="AV192">INDEX(AT:AT,SMALL(IF(AT$1:AT$500&lt;&gt;"",ROW($1:$500),1000),ROW(AT192)))&amp;""</f>
        <v/>
      </c>
      <c r="AW192" s="5" t="str">
        <f t="array" ref="AW192">INDEX(AU:AU,SMALL(IF(AU$1:AU$500&lt;&gt;"",ROW($1:$500),1000),ROW(AU192)))&amp;""</f>
        <v/>
      </c>
      <c r="BF192" s="5" t="str">
        <f t="array" ref="BF192">INDEX(BD:BD,SMALL(IF(BD$1:BD$500&lt;&gt;"",ROW($1:$500),1000),ROW(BD192)))&amp;""</f>
        <v/>
      </c>
      <c r="BG192" s="5" t="str">
        <f t="array" ref="BG192">INDEX(BE:BE,SMALL(IF(BE$1:BE$500&lt;&gt;"",ROW($1:$500),1000),ROW(BE192)))&amp;""</f>
        <v/>
      </c>
      <c r="BL192" s="5"/>
      <c r="BP192" s="5" t="str">
        <f t="array" ref="BP192">INDEX(BN:BN,SMALL(IF(BN$1:BN$500&lt;&gt;"",ROW($1:$500),1000),ROW(BN192)))&amp;""</f>
        <v/>
      </c>
      <c r="BQ192" s="5" t="str">
        <f t="array" ref="BQ192">INDEX(BO:BO,SMALL(IF(BO$1:BO$500&lt;&gt;"",ROW($1:$500),1000),ROW(BO192)))&amp;""</f>
        <v/>
      </c>
      <c r="BV192" s="5"/>
      <c r="BZ192" s="5" t="str">
        <f t="array" ref="BZ192">INDEX(BX:BX,SMALL(IF(BX$1:BX$500&lt;&gt;"",ROW($1:$500),1000),ROW(BX192)))&amp;""</f>
        <v/>
      </c>
      <c r="CA192" s="5" t="str">
        <f t="array" ref="CA192">INDEX(BY:BY,SMALL(IF(BY$1:BY$500&lt;&gt;"",ROW($1:$500),1000),ROW(BY192)))&amp;""</f>
        <v/>
      </c>
    </row>
    <row r="193" spans="1:79" x14ac:dyDescent="0.25">
      <c r="A193" s="7" t="s">
        <v>4674</v>
      </c>
      <c r="B193" s="7" t="s">
        <v>3559</v>
      </c>
      <c r="C193" s="7" t="s">
        <v>210</v>
      </c>
      <c r="D193" s="8">
        <v>4</v>
      </c>
      <c r="F193" s="7" t="str">
        <f t="shared" si="14"/>
        <v/>
      </c>
      <c r="G193" s="7" t="str">
        <f>IF(AND(VLOOKUP(C193,法术查询!$C$8:$E$15,3,FALSE)="启用",$B$1=D193),B193,"")</f>
        <v/>
      </c>
      <c r="H193" s="5" t="str">
        <f t="array" ref="H193">INDEX(F:F,SMALL(IF($F$1:$F$500&lt;&gt;"",ROW($1:$500),1000),ROW(F193)))&amp;""</f>
        <v/>
      </c>
      <c r="I193" s="5" t="str">
        <f t="array" ref="I193">INDEX(G:G,SMALL(IF($F$1:$F$500&lt;&gt;"",ROW($1:$500),1000),ROW(G193)))&amp;""</f>
        <v/>
      </c>
      <c r="K193" s="7" t="s">
        <v>4970</v>
      </c>
      <c r="L193" s="7" t="s">
        <v>3456</v>
      </c>
      <c r="M193" s="7" t="s">
        <v>372</v>
      </c>
      <c r="N193" s="8">
        <v>6</v>
      </c>
      <c r="P193" s="7" t="str">
        <f t="shared" si="15"/>
        <v/>
      </c>
      <c r="Q193" s="7" t="str">
        <f>IF(AND(VLOOKUP(M193,法术查询!$C$8:$E$15,3,FALSE)="启用",$B$1=N193),L193,"")</f>
        <v/>
      </c>
      <c r="R193" s="5" t="str">
        <f t="array" ref="R193">INDEX(P:P,SMALL(IF(P$1:P$500&lt;&gt;"",ROW($1:$500),1000),ROW(P193)))&amp;""</f>
        <v/>
      </c>
      <c r="S193" s="5" t="str">
        <f t="array" ref="S193">INDEX(Q:Q,SMALL(IF(Q$1:Q$500&lt;&gt;"",ROW($1:$500),1000),ROW(Q193)))&amp;""</f>
        <v/>
      </c>
      <c r="X193" s="5"/>
      <c r="AB193" s="5" t="str">
        <f t="array" ref="AB193">INDEX(Z:Z,SMALL(IF(Z$1:Z$500&lt;&gt;"",ROW($1:$500),1000),ROW(Z193)))&amp;""</f>
        <v/>
      </c>
      <c r="AC193" s="5" t="str">
        <f t="array" ref="AC193">INDEX(AA:AA,SMALL(IF(AA$1:AA$500&lt;&gt;"",ROW($1:$500),1000),ROW(AA193)))&amp;""</f>
        <v/>
      </c>
      <c r="AH193" s="5"/>
      <c r="AL193" s="5" t="str">
        <f t="array" ref="AL193">INDEX(AJ:AJ,SMALL(IF(AJ$1:AJ$500&lt;&gt;"",ROW($1:$500),1000),ROW(AJ193)))&amp;""</f>
        <v/>
      </c>
      <c r="AM193" s="5" t="str">
        <f t="array" ref="AM193">INDEX(AK:AK,SMALL(IF(AK$1:AK$500&lt;&gt;"",ROW($1:$500),1000),ROW(AK193)))&amp;""</f>
        <v/>
      </c>
      <c r="AV193" s="5" t="str">
        <f t="array" ref="AV193">INDEX(AT:AT,SMALL(IF(AT$1:AT$500&lt;&gt;"",ROW($1:$500),1000),ROW(AT193)))&amp;""</f>
        <v/>
      </c>
      <c r="AW193" s="5" t="str">
        <f t="array" ref="AW193">INDEX(AU:AU,SMALL(IF(AU$1:AU$500&lt;&gt;"",ROW($1:$500),1000),ROW(AU193)))&amp;""</f>
        <v/>
      </c>
      <c r="BF193" s="5" t="str">
        <f t="array" ref="BF193">INDEX(BD:BD,SMALL(IF(BD$1:BD$500&lt;&gt;"",ROW($1:$500),1000),ROW(BD193)))&amp;""</f>
        <v/>
      </c>
      <c r="BG193" s="5" t="str">
        <f t="array" ref="BG193">INDEX(BE:BE,SMALL(IF(BE$1:BE$500&lt;&gt;"",ROW($1:$500),1000),ROW(BE193)))&amp;""</f>
        <v/>
      </c>
      <c r="BL193" s="5"/>
      <c r="BP193" s="5" t="str">
        <f t="array" ref="BP193">INDEX(BN:BN,SMALL(IF(BN$1:BN$500&lt;&gt;"",ROW($1:$500),1000),ROW(BN193)))&amp;""</f>
        <v/>
      </c>
      <c r="BQ193" s="5" t="str">
        <f t="array" ref="BQ193">INDEX(BO:BO,SMALL(IF(BO$1:BO$500&lt;&gt;"",ROW($1:$500),1000),ROW(BO193)))&amp;""</f>
        <v/>
      </c>
      <c r="BV193" s="5"/>
      <c r="BZ193" s="5" t="str">
        <f t="array" ref="BZ193">INDEX(BX:BX,SMALL(IF(BX$1:BX$500&lt;&gt;"",ROW($1:$500),1000),ROW(BX193)))&amp;""</f>
        <v/>
      </c>
      <c r="CA193" s="5" t="str">
        <f t="array" ref="CA193">INDEX(BY:BY,SMALL(IF(BY$1:BY$500&lt;&gt;"",ROW($1:$500),1000),ROW(BY193)))&amp;""</f>
        <v/>
      </c>
    </row>
    <row r="194" spans="1:79" x14ac:dyDescent="0.25">
      <c r="A194" s="7" t="s">
        <v>4678</v>
      </c>
      <c r="B194" s="7" t="s">
        <v>3560</v>
      </c>
      <c r="C194" s="7" t="s">
        <v>210</v>
      </c>
      <c r="D194" s="8">
        <v>4</v>
      </c>
      <c r="F194" s="7" t="str">
        <f t="shared" ref="F194:F257" si="18">IF(G194="","",A194)</f>
        <v/>
      </c>
      <c r="G194" s="7" t="str">
        <f>IF(AND(VLOOKUP(C194,法术查询!$C$8:$E$15,3,FALSE)="启用",$B$1=D194),B194,"")</f>
        <v/>
      </c>
      <c r="H194" s="5" t="str">
        <f t="array" ref="H194">INDEX(F:F,SMALL(IF($F$1:$F$500&lt;&gt;"",ROW($1:$500),1000),ROW(F194)))&amp;""</f>
        <v/>
      </c>
      <c r="I194" s="5" t="str">
        <f t="array" ref="I194">INDEX(G:G,SMALL(IF($F$1:$F$500&lt;&gt;"",ROW($1:$500),1000),ROW(G194)))&amp;""</f>
        <v/>
      </c>
      <c r="K194" s="7" t="s">
        <v>4970</v>
      </c>
      <c r="L194" s="7" t="s">
        <v>3458</v>
      </c>
      <c r="M194" s="7" t="s">
        <v>3701</v>
      </c>
      <c r="N194" s="8">
        <v>6</v>
      </c>
      <c r="P194" s="7" t="str">
        <f t="shared" ref="P194:P223" si="19">IF(Q194="","",K194)</f>
        <v/>
      </c>
      <c r="Q194" s="7" t="str">
        <f>IF(AND(VLOOKUP(M194,法术查询!$C$8:$E$15,3,FALSE)="启用",$B$1=N194),L194,"")</f>
        <v/>
      </c>
      <c r="R194" s="5" t="str">
        <f t="array" ref="R194">INDEX(P:P,SMALL(IF(P$1:P$500&lt;&gt;"",ROW($1:$500),1000),ROW(P194)))&amp;""</f>
        <v/>
      </c>
      <c r="S194" s="5" t="str">
        <f t="array" ref="S194">INDEX(Q:Q,SMALL(IF(Q$1:Q$500&lt;&gt;"",ROW($1:$500),1000),ROW(Q194)))&amp;""</f>
        <v/>
      </c>
      <c r="X194" s="5"/>
      <c r="AB194" s="5" t="str">
        <f t="array" ref="AB194">INDEX(Z:Z,SMALL(IF(Z$1:Z$500&lt;&gt;"",ROW($1:$500),1000),ROW(Z194)))&amp;""</f>
        <v/>
      </c>
      <c r="AC194" s="5" t="str">
        <f t="array" ref="AC194">INDEX(AA:AA,SMALL(IF(AA$1:AA$500&lt;&gt;"",ROW($1:$500),1000),ROW(AA194)))&amp;""</f>
        <v/>
      </c>
      <c r="AH194" s="5"/>
      <c r="AL194" s="5" t="str">
        <f t="array" ref="AL194">INDEX(AJ:AJ,SMALL(IF(AJ$1:AJ$500&lt;&gt;"",ROW($1:$500),1000),ROW(AJ194)))&amp;""</f>
        <v/>
      </c>
      <c r="AM194" s="5" t="str">
        <f t="array" ref="AM194">INDEX(AK:AK,SMALL(IF(AK$1:AK$500&lt;&gt;"",ROW($1:$500),1000),ROW(AK194)))&amp;""</f>
        <v/>
      </c>
      <c r="AV194" s="5" t="str">
        <f t="array" ref="AV194">INDEX(AT:AT,SMALL(IF(AT$1:AT$500&lt;&gt;"",ROW($1:$500),1000),ROW(AT194)))&amp;""</f>
        <v/>
      </c>
      <c r="AW194" s="5" t="str">
        <f t="array" ref="AW194">INDEX(AU:AU,SMALL(IF(AU$1:AU$500&lt;&gt;"",ROW($1:$500),1000),ROW(AU194)))&amp;""</f>
        <v/>
      </c>
      <c r="BF194" s="5" t="str">
        <f t="array" ref="BF194">INDEX(BD:BD,SMALL(IF(BD$1:BD$500&lt;&gt;"",ROW($1:$500),1000),ROW(BD194)))&amp;""</f>
        <v/>
      </c>
      <c r="BG194" s="5" t="str">
        <f t="array" ref="BG194">INDEX(BE:BE,SMALL(IF(BE$1:BE$500&lt;&gt;"",ROW($1:$500),1000),ROW(BE194)))&amp;""</f>
        <v/>
      </c>
      <c r="BL194" s="5"/>
      <c r="BP194" s="5" t="str">
        <f t="array" ref="BP194">INDEX(BN:BN,SMALL(IF(BN$1:BN$500&lt;&gt;"",ROW($1:$500),1000),ROW(BN194)))&amp;""</f>
        <v/>
      </c>
      <c r="BQ194" s="5" t="str">
        <f t="array" ref="BQ194">INDEX(BO:BO,SMALL(IF(BO$1:BO$500&lt;&gt;"",ROW($1:$500),1000),ROW(BO194)))&amp;""</f>
        <v/>
      </c>
      <c r="BV194" s="5"/>
      <c r="BZ194" s="5" t="str">
        <f t="array" ref="BZ194">INDEX(BX:BX,SMALL(IF(BX$1:BX$500&lt;&gt;"",ROW($1:$500),1000),ROW(BX194)))&amp;""</f>
        <v/>
      </c>
      <c r="CA194" s="5" t="str">
        <f t="array" ref="CA194">INDEX(BY:BY,SMALL(IF(BY$1:BY$500&lt;&gt;"",ROW($1:$500),1000),ROW(BY194)))&amp;""</f>
        <v/>
      </c>
    </row>
    <row r="195" spans="1:79" x14ac:dyDescent="0.25">
      <c r="A195" s="7" t="s">
        <v>4682</v>
      </c>
      <c r="B195" s="7" t="s">
        <v>3561</v>
      </c>
      <c r="C195" s="7" t="s">
        <v>210</v>
      </c>
      <c r="D195" s="8">
        <v>4</v>
      </c>
      <c r="F195" s="7" t="str">
        <f t="shared" si="18"/>
        <v/>
      </c>
      <c r="G195" s="7" t="str">
        <f>IF(AND(VLOOKUP(C195,法术查询!$C$8:$E$15,3,FALSE)="启用",$B$1=D195),B195,"")</f>
        <v/>
      </c>
      <c r="H195" s="5" t="str">
        <f t="array" ref="H195">INDEX(F:F,SMALL(IF($F$1:$F$500&lt;&gt;"",ROW($1:$500),1000),ROW(F195)))&amp;""</f>
        <v/>
      </c>
      <c r="I195" s="5" t="str">
        <f t="array" ref="I195">INDEX(G:G,SMALL(IF($F$1:$F$500&lt;&gt;"",ROW($1:$500),1000),ROW(G195)))&amp;""</f>
        <v/>
      </c>
      <c r="K195" s="7" t="s">
        <v>5078</v>
      </c>
      <c r="L195" s="7" t="s">
        <v>3533</v>
      </c>
      <c r="M195" s="7" t="s">
        <v>210</v>
      </c>
      <c r="N195" s="8">
        <v>6</v>
      </c>
      <c r="P195" s="7" t="str">
        <f t="shared" si="19"/>
        <v/>
      </c>
      <c r="Q195" s="7" t="str">
        <f>IF(AND(VLOOKUP(M195,法术查询!$C$8:$E$15,3,FALSE)="启用",$B$1=N195),L195,"")</f>
        <v/>
      </c>
      <c r="R195" s="5" t="str">
        <f t="array" ref="R195">INDEX(P:P,SMALL(IF(P$1:P$500&lt;&gt;"",ROW($1:$500),1000),ROW(P195)))&amp;""</f>
        <v/>
      </c>
      <c r="S195" s="5" t="str">
        <f t="array" ref="S195">INDEX(Q:Q,SMALL(IF(Q$1:Q$500&lt;&gt;"",ROW($1:$500),1000),ROW(Q195)))&amp;""</f>
        <v/>
      </c>
      <c r="X195" s="5"/>
      <c r="AB195" s="5" t="str">
        <f t="array" ref="AB195">INDEX(Z:Z,SMALL(IF(Z$1:Z$500&lt;&gt;"",ROW($1:$500),1000),ROW(Z195)))&amp;""</f>
        <v/>
      </c>
      <c r="AC195" s="5" t="str">
        <f t="array" ref="AC195">INDEX(AA:AA,SMALL(IF(AA$1:AA$500&lt;&gt;"",ROW($1:$500),1000),ROW(AA195)))&amp;""</f>
        <v/>
      </c>
      <c r="AH195" s="5"/>
      <c r="AL195" s="5" t="str">
        <f t="array" ref="AL195">INDEX(AJ:AJ,SMALL(IF(AJ$1:AJ$500&lt;&gt;"",ROW($1:$500),1000),ROW(AJ195)))&amp;""</f>
        <v/>
      </c>
      <c r="AM195" s="5" t="str">
        <f t="array" ref="AM195">INDEX(AK:AK,SMALL(IF(AK$1:AK$500&lt;&gt;"",ROW($1:$500),1000),ROW(AK195)))&amp;""</f>
        <v/>
      </c>
      <c r="AV195" s="5" t="str">
        <f t="array" ref="AV195">INDEX(AT:AT,SMALL(IF(AT$1:AT$500&lt;&gt;"",ROW($1:$500),1000),ROW(AT195)))&amp;""</f>
        <v/>
      </c>
      <c r="AW195" s="5" t="str">
        <f t="array" ref="AW195">INDEX(AU:AU,SMALL(IF(AU$1:AU$500&lt;&gt;"",ROW($1:$500),1000),ROW(AU195)))&amp;""</f>
        <v/>
      </c>
      <c r="BF195" s="5" t="str">
        <f t="array" ref="BF195">INDEX(BD:BD,SMALL(IF(BD$1:BD$500&lt;&gt;"",ROW($1:$500),1000),ROW(BD195)))&amp;""</f>
        <v/>
      </c>
      <c r="BG195" s="5" t="str">
        <f t="array" ref="BG195">INDEX(BE:BE,SMALL(IF(BE$1:BE$500&lt;&gt;"",ROW($1:$500),1000),ROW(BE195)))&amp;""</f>
        <v/>
      </c>
      <c r="BL195" s="5"/>
      <c r="BP195" s="5" t="str">
        <f t="array" ref="BP195">INDEX(BN:BN,SMALL(IF(BN$1:BN$500&lt;&gt;"",ROW($1:$500),1000),ROW(BN195)))&amp;""</f>
        <v/>
      </c>
      <c r="BQ195" s="5" t="str">
        <f t="array" ref="BQ195">INDEX(BO:BO,SMALL(IF(BO$1:BO$500&lt;&gt;"",ROW($1:$500),1000),ROW(BO195)))&amp;""</f>
        <v/>
      </c>
      <c r="BV195" s="5"/>
      <c r="BZ195" s="5" t="str">
        <f t="array" ref="BZ195">INDEX(BX:BX,SMALL(IF(BX$1:BX$500&lt;&gt;"",ROW($1:$500),1000),ROW(BX195)))&amp;""</f>
        <v/>
      </c>
      <c r="CA195" s="5" t="str">
        <f t="array" ref="CA195">INDEX(BY:BY,SMALL(IF(BY$1:BY$500&lt;&gt;"",ROW($1:$500),1000),ROW(BY195)))&amp;""</f>
        <v/>
      </c>
    </row>
    <row r="196" spans="1:79" x14ac:dyDescent="0.25">
      <c r="A196" s="7" t="s">
        <v>4684</v>
      </c>
      <c r="B196" s="7" t="s">
        <v>3562</v>
      </c>
      <c r="C196" s="7" t="s">
        <v>210</v>
      </c>
      <c r="D196" s="8">
        <v>4</v>
      </c>
      <c r="F196" s="7" t="str">
        <f t="shared" si="18"/>
        <v/>
      </c>
      <c r="G196" s="7" t="str">
        <f>IF(AND(VLOOKUP(C196,法术查询!$C$8:$E$15,3,FALSE)="启用",$B$1=D196),B196,"")</f>
        <v/>
      </c>
      <c r="H196" s="5" t="str">
        <f t="array" ref="H196">INDEX(F:F,SMALL(IF($F$1:$F$500&lt;&gt;"",ROW($1:$500),1000),ROW(F196)))&amp;""</f>
        <v/>
      </c>
      <c r="I196" s="5" t="str">
        <f t="array" ref="I196">INDEX(G:G,SMALL(IF($F$1:$F$500&lt;&gt;"",ROW($1:$500),1000),ROW(G196)))&amp;""</f>
        <v/>
      </c>
      <c r="K196" s="7" t="s">
        <v>5082</v>
      </c>
      <c r="L196" s="7" t="s">
        <v>3534</v>
      </c>
      <c r="M196" s="7" t="s">
        <v>210</v>
      </c>
      <c r="N196" s="8">
        <v>6</v>
      </c>
      <c r="P196" s="7" t="str">
        <f t="shared" si="19"/>
        <v/>
      </c>
      <c r="Q196" s="7" t="str">
        <f>IF(AND(VLOOKUP(M196,法术查询!$C$8:$E$15,3,FALSE)="启用",$B$1=N196),L196,"")</f>
        <v/>
      </c>
      <c r="R196" s="5" t="str">
        <f t="array" ref="R196">INDEX(P:P,SMALL(IF(P$1:P$500&lt;&gt;"",ROW($1:$500),1000),ROW(P196)))&amp;""</f>
        <v/>
      </c>
      <c r="S196" s="5" t="str">
        <f t="array" ref="S196">INDEX(Q:Q,SMALL(IF(Q$1:Q$500&lt;&gt;"",ROW($1:$500),1000),ROW(Q196)))&amp;""</f>
        <v/>
      </c>
      <c r="X196" s="5"/>
      <c r="AB196" s="5" t="str">
        <f t="array" ref="AB196">INDEX(Z:Z,SMALL(IF(Z$1:Z$500&lt;&gt;"",ROW($1:$500),1000),ROW(Z196)))&amp;""</f>
        <v/>
      </c>
      <c r="AC196" s="5" t="str">
        <f t="array" ref="AC196">INDEX(AA:AA,SMALL(IF(AA$1:AA$500&lt;&gt;"",ROW($1:$500),1000),ROW(AA196)))&amp;""</f>
        <v/>
      </c>
      <c r="AH196" s="5"/>
      <c r="AL196" s="5" t="str">
        <f t="array" ref="AL196">INDEX(AJ:AJ,SMALL(IF(AJ$1:AJ$500&lt;&gt;"",ROW($1:$500),1000),ROW(AJ196)))&amp;""</f>
        <v/>
      </c>
      <c r="AM196" s="5" t="str">
        <f t="array" ref="AM196">INDEX(AK:AK,SMALL(IF(AK$1:AK$500&lt;&gt;"",ROW($1:$500),1000),ROW(AK196)))&amp;""</f>
        <v/>
      </c>
      <c r="AV196" s="5" t="str">
        <f t="array" ref="AV196">INDEX(AT:AT,SMALL(IF(AT$1:AT$500&lt;&gt;"",ROW($1:$500),1000),ROW(AT196)))&amp;""</f>
        <v/>
      </c>
      <c r="AW196" s="5" t="str">
        <f t="array" ref="AW196">INDEX(AU:AU,SMALL(IF(AU$1:AU$500&lt;&gt;"",ROW($1:$500),1000),ROW(AU196)))&amp;""</f>
        <v/>
      </c>
      <c r="BF196" s="5" t="str">
        <f t="array" ref="BF196">INDEX(BD:BD,SMALL(IF(BD$1:BD$500&lt;&gt;"",ROW($1:$500),1000),ROW(BD196)))&amp;""</f>
        <v/>
      </c>
      <c r="BG196" s="5" t="str">
        <f t="array" ref="BG196">INDEX(BE:BE,SMALL(IF(BE$1:BE$500&lt;&gt;"",ROW($1:$500),1000),ROW(BE196)))&amp;""</f>
        <v/>
      </c>
      <c r="BL196" s="5"/>
      <c r="BP196" s="5" t="str">
        <f t="array" ref="BP196">INDEX(BN:BN,SMALL(IF(BN$1:BN$500&lt;&gt;"",ROW($1:$500),1000),ROW(BN196)))&amp;""</f>
        <v/>
      </c>
      <c r="BQ196" s="5" t="str">
        <f t="array" ref="BQ196">INDEX(BO:BO,SMALL(IF(BO$1:BO$500&lt;&gt;"",ROW($1:$500),1000),ROW(BO196)))&amp;""</f>
        <v/>
      </c>
      <c r="BV196" s="5"/>
      <c r="BZ196" s="5" t="str">
        <f t="array" ref="BZ196">INDEX(BX:BX,SMALL(IF(BX$1:BX$500&lt;&gt;"",ROW($1:$500),1000),ROW(BX196)))&amp;""</f>
        <v/>
      </c>
      <c r="CA196" s="5" t="str">
        <f t="array" ref="CA196">INDEX(BY:BY,SMALL(IF(BY$1:BY$500&lt;&gt;"",ROW($1:$500),1000),ROW(BY196)))&amp;""</f>
        <v/>
      </c>
    </row>
    <row r="197" spans="1:79" x14ac:dyDescent="0.25">
      <c r="A197" s="7" t="s">
        <v>4688</v>
      </c>
      <c r="B197" s="7" t="s">
        <v>3563</v>
      </c>
      <c r="C197" s="7" t="s">
        <v>210</v>
      </c>
      <c r="D197" s="8">
        <v>4</v>
      </c>
      <c r="F197" s="7" t="str">
        <f t="shared" si="18"/>
        <v/>
      </c>
      <c r="G197" s="7" t="str">
        <f>IF(AND(VLOOKUP(C197,法术查询!$C$8:$E$15,3,FALSE)="启用",$B$1=D197),B197,"")</f>
        <v/>
      </c>
      <c r="H197" s="5" t="str">
        <f t="array" ref="H197">INDEX(F:F,SMALL(IF($F$1:$F$500&lt;&gt;"",ROW($1:$500),1000),ROW(F197)))&amp;""</f>
        <v/>
      </c>
      <c r="I197" s="5" t="str">
        <f t="array" ref="I197">INDEX(G:G,SMALL(IF($F$1:$F$500&lt;&gt;"",ROW($1:$500),1000),ROW(G197)))&amp;""</f>
        <v/>
      </c>
      <c r="K197" s="7" t="s">
        <v>5107</v>
      </c>
      <c r="L197" s="7" t="s">
        <v>3464</v>
      </c>
      <c r="M197" s="7" t="s">
        <v>3701</v>
      </c>
      <c r="N197" s="8">
        <v>7</v>
      </c>
      <c r="P197" s="7" t="str">
        <f t="shared" si="19"/>
        <v/>
      </c>
      <c r="Q197" s="7" t="str">
        <f>IF(AND(VLOOKUP(M197,法术查询!$C$8:$E$15,3,FALSE)="启用",$B$1=N197),L197,"")</f>
        <v/>
      </c>
      <c r="R197" s="5" t="str">
        <f t="array" ref="R197">INDEX(P:P,SMALL(IF(P$1:P$500&lt;&gt;"",ROW($1:$500),1000),ROW(P197)))&amp;""</f>
        <v/>
      </c>
      <c r="S197" s="5" t="str">
        <f t="array" ref="S197">INDEX(Q:Q,SMALL(IF(Q$1:Q$500&lt;&gt;"",ROW($1:$500),1000),ROW(Q197)))&amp;""</f>
        <v/>
      </c>
      <c r="X197" s="5"/>
      <c r="AB197" s="5" t="str">
        <f t="array" ref="AB197">INDEX(Z:Z,SMALL(IF(Z$1:Z$500&lt;&gt;"",ROW($1:$500),1000),ROW(Z197)))&amp;""</f>
        <v/>
      </c>
      <c r="AC197" s="5" t="str">
        <f t="array" ref="AC197">INDEX(AA:AA,SMALL(IF(AA$1:AA$500&lt;&gt;"",ROW($1:$500),1000),ROW(AA197)))&amp;""</f>
        <v/>
      </c>
      <c r="AH197" s="5"/>
      <c r="AL197" s="5" t="str">
        <f t="array" ref="AL197">INDEX(AJ:AJ,SMALL(IF(AJ$1:AJ$500&lt;&gt;"",ROW($1:$500),1000),ROW(AJ197)))&amp;""</f>
        <v/>
      </c>
      <c r="AM197" s="5" t="str">
        <f t="array" ref="AM197">INDEX(AK:AK,SMALL(IF(AK$1:AK$500&lt;&gt;"",ROW($1:$500),1000),ROW(AK197)))&amp;""</f>
        <v/>
      </c>
      <c r="AV197" s="5" t="str">
        <f t="array" ref="AV197">INDEX(AT:AT,SMALL(IF(AT$1:AT$500&lt;&gt;"",ROW($1:$500),1000),ROW(AT197)))&amp;""</f>
        <v/>
      </c>
      <c r="AW197" s="5" t="str">
        <f t="array" ref="AW197">INDEX(AU:AU,SMALL(IF(AU$1:AU$500&lt;&gt;"",ROW($1:$500),1000),ROW(AU197)))&amp;""</f>
        <v/>
      </c>
      <c r="BF197" s="5" t="str">
        <f t="array" ref="BF197">INDEX(BD:BD,SMALL(IF(BD$1:BD$500&lt;&gt;"",ROW($1:$500),1000),ROW(BD197)))&amp;""</f>
        <v/>
      </c>
      <c r="BG197" s="5" t="str">
        <f t="array" ref="BG197">INDEX(BE:BE,SMALL(IF(BE$1:BE$500&lt;&gt;"",ROW($1:$500),1000),ROW(BE197)))&amp;""</f>
        <v/>
      </c>
      <c r="BL197" s="5"/>
      <c r="BP197" s="5" t="str">
        <f t="array" ref="BP197">INDEX(BN:BN,SMALL(IF(BN$1:BN$500&lt;&gt;"",ROW($1:$500),1000),ROW(BN197)))&amp;""</f>
        <v/>
      </c>
      <c r="BQ197" s="5" t="str">
        <f t="array" ref="BQ197">INDEX(BO:BO,SMALL(IF(BO$1:BO$500&lt;&gt;"",ROW($1:$500),1000),ROW(BO197)))&amp;""</f>
        <v/>
      </c>
      <c r="BV197" s="5"/>
      <c r="BZ197" s="5" t="str">
        <f t="array" ref="BZ197">INDEX(BX:BX,SMALL(IF(BX$1:BX$500&lt;&gt;"",ROW($1:$500),1000),ROW(BX197)))&amp;""</f>
        <v/>
      </c>
      <c r="CA197" s="5" t="str">
        <f t="array" ref="CA197">INDEX(BY:BY,SMALL(IF(BY$1:BY$500&lt;&gt;"",ROW($1:$500),1000),ROW(BY197)))&amp;""</f>
        <v/>
      </c>
    </row>
    <row r="198" spans="1:79" x14ac:dyDescent="0.25">
      <c r="A198" s="7" t="s">
        <v>4692</v>
      </c>
      <c r="B198" s="7" t="s">
        <v>3564</v>
      </c>
      <c r="C198" s="7" t="s">
        <v>210</v>
      </c>
      <c r="D198" s="8">
        <v>4</v>
      </c>
      <c r="F198" s="7" t="str">
        <f t="shared" si="18"/>
        <v/>
      </c>
      <c r="G198" s="7" t="str">
        <f>IF(AND(VLOOKUP(C198,法术查询!$C$8:$E$15,3,FALSE)="启用",$B$1=D198),B198,"")</f>
        <v/>
      </c>
      <c r="H198" s="5" t="str">
        <f t="array" ref="H198">INDEX(F:F,SMALL(IF($F$1:$F$500&lt;&gt;"",ROW($1:$500),1000),ROW(F198)))&amp;""</f>
        <v/>
      </c>
      <c r="I198" s="5" t="str">
        <f t="array" ref="I198">INDEX(G:G,SMALL(IF($F$1:$F$500&lt;&gt;"",ROW($1:$500),1000),ROW(G198)))&amp;""</f>
        <v/>
      </c>
      <c r="K198" s="7" t="s">
        <v>5110</v>
      </c>
      <c r="L198" s="7" t="s">
        <v>3468</v>
      </c>
      <c r="M198" s="7" t="s">
        <v>3701</v>
      </c>
      <c r="N198" s="8">
        <v>7</v>
      </c>
      <c r="P198" s="7" t="str">
        <f t="shared" si="19"/>
        <v/>
      </c>
      <c r="Q198" s="7" t="str">
        <f>IF(AND(VLOOKUP(M198,法术查询!$C$8:$E$15,3,FALSE)="启用",$B$1=N198),L198,"")</f>
        <v/>
      </c>
      <c r="R198" s="5" t="str">
        <f t="array" ref="R198">INDEX(P:P,SMALL(IF(P$1:P$500&lt;&gt;"",ROW($1:$500),1000),ROW(P198)))&amp;""</f>
        <v/>
      </c>
      <c r="S198" s="5" t="str">
        <f t="array" ref="S198">INDEX(Q:Q,SMALL(IF(Q$1:Q$500&lt;&gt;"",ROW($1:$500),1000),ROW(Q198)))&amp;""</f>
        <v/>
      </c>
      <c r="X198" s="5"/>
      <c r="AB198" s="5" t="str">
        <f t="array" ref="AB198">INDEX(Z:Z,SMALL(IF(Z$1:Z$500&lt;&gt;"",ROW($1:$500),1000),ROW(Z198)))&amp;""</f>
        <v/>
      </c>
      <c r="AC198" s="5" t="str">
        <f t="array" ref="AC198">INDEX(AA:AA,SMALL(IF(AA$1:AA$500&lt;&gt;"",ROW($1:$500),1000),ROW(AA198)))&amp;""</f>
        <v/>
      </c>
      <c r="AH198" s="5"/>
      <c r="AL198" s="5" t="str">
        <f t="array" ref="AL198">INDEX(AJ:AJ,SMALL(IF(AJ$1:AJ$500&lt;&gt;"",ROW($1:$500),1000),ROW(AJ198)))&amp;""</f>
        <v/>
      </c>
      <c r="AM198" s="5" t="str">
        <f t="array" ref="AM198">INDEX(AK:AK,SMALL(IF(AK$1:AK$500&lt;&gt;"",ROW($1:$500),1000),ROW(AK198)))&amp;""</f>
        <v/>
      </c>
      <c r="AV198" s="5" t="str">
        <f t="array" ref="AV198">INDEX(AT:AT,SMALL(IF(AT$1:AT$500&lt;&gt;"",ROW($1:$500),1000),ROW(AT198)))&amp;""</f>
        <v/>
      </c>
      <c r="AW198" s="5" t="str">
        <f t="array" ref="AW198">INDEX(AU:AU,SMALL(IF(AU$1:AU$500&lt;&gt;"",ROW($1:$500),1000),ROW(AU198)))&amp;""</f>
        <v/>
      </c>
      <c r="BF198" s="5" t="str">
        <f t="array" ref="BF198">INDEX(BD:BD,SMALL(IF(BD$1:BD$500&lt;&gt;"",ROW($1:$500),1000),ROW(BD198)))&amp;""</f>
        <v/>
      </c>
      <c r="BG198" s="5" t="str">
        <f t="array" ref="BG198">INDEX(BE:BE,SMALL(IF(BE$1:BE$500&lt;&gt;"",ROW($1:$500),1000),ROW(BE198)))&amp;""</f>
        <v/>
      </c>
      <c r="BL198" s="5"/>
      <c r="BP198" s="5" t="str">
        <f t="array" ref="BP198">INDEX(BN:BN,SMALL(IF(BN$1:BN$500&lt;&gt;"",ROW($1:$500),1000),ROW(BN198)))&amp;""</f>
        <v/>
      </c>
      <c r="BQ198" s="5" t="str">
        <f t="array" ref="BQ198">INDEX(BO:BO,SMALL(IF(BO$1:BO$500&lt;&gt;"",ROW($1:$500),1000),ROW(BO198)))&amp;""</f>
        <v/>
      </c>
      <c r="BV198" s="5"/>
      <c r="BZ198" s="5" t="str">
        <f t="array" ref="BZ198">INDEX(BX:BX,SMALL(IF(BX$1:BX$500&lt;&gt;"",ROW($1:$500),1000),ROW(BX198)))&amp;""</f>
        <v/>
      </c>
      <c r="CA198" s="5" t="str">
        <f t="array" ref="CA198">INDEX(BY:BY,SMALL(IF(BY$1:BY$500&lt;&gt;"",ROW($1:$500),1000),ROW(BY198)))&amp;""</f>
        <v/>
      </c>
    </row>
    <row r="199" spans="1:79" x14ac:dyDescent="0.25">
      <c r="A199" s="7" t="s">
        <v>4696</v>
      </c>
      <c r="B199" s="7" t="s">
        <v>3565</v>
      </c>
      <c r="C199" s="7" t="s">
        <v>210</v>
      </c>
      <c r="D199" s="8">
        <v>4</v>
      </c>
      <c r="F199" s="7" t="str">
        <f t="shared" si="18"/>
        <v/>
      </c>
      <c r="G199" s="7" t="str">
        <f>IF(AND(VLOOKUP(C199,法术查询!$C$8:$E$15,3,FALSE)="启用",$B$1=D199),B199,"")</f>
        <v/>
      </c>
      <c r="H199" s="5" t="str">
        <f t="array" ref="H199">INDEX(F:F,SMALL(IF($F$1:$F$500&lt;&gt;"",ROW($1:$500),1000),ROW(F199)))&amp;""</f>
        <v/>
      </c>
      <c r="I199" s="5" t="str">
        <f t="array" ref="I199">INDEX(G:G,SMALL(IF($F$1:$F$500&lt;&gt;"",ROW($1:$500),1000),ROW(G199)))&amp;""</f>
        <v/>
      </c>
      <c r="K199" s="7" t="s">
        <v>5122</v>
      </c>
      <c r="L199" s="7" t="s">
        <v>3471</v>
      </c>
      <c r="M199" s="7" t="s">
        <v>210</v>
      </c>
      <c r="N199" s="8">
        <v>7</v>
      </c>
      <c r="P199" s="7" t="str">
        <f t="shared" si="19"/>
        <v/>
      </c>
      <c r="Q199" s="7" t="str">
        <f>IF(AND(VLOOKUP(M199,法术查询!$C$8:$E$15,3,FALSE)="启用",$B$1=N199),L199,"")</f>
        <v/>
      </c>
      <c r="R199" s="5" t="str">
        <f t="array" ref="R199">INDEX(P:P,SMALL(IF(P$1:P$500&lt;&gt;"",ROW($1:$500),1000),ROW(P199)))&amp;""</f>
        <v/>
      </c>
      <c r="S199" s="5" t="str">
        <f t="array" ref="S199">INDEX(Q:Q,SMALL(IF(Q$1:Q$500&lt;&gt;"",ROW($1:$500),1000),ROW(Q199)))&amp;""</f>
        <v/>
      </c>
      <c r="X199" s="5"/>
      <c r="AB199" s="5" t="str">
        <f t="array" ref="AB199">INDEX(Z:Z,SMALL(IF(Z$1:Z$500&lt;&gt;"",ROW($1:$500),1000),ROW(Z199)))&amp;""</f>
        <v/>
      </c>
      <c r="AC199" s="5" t="str">
        <f t="array" ref="AC199">INDEX(AA:AA,SMALL(IF(AA$1:AA$500&lt;&gt;"",ROW($1:$500),1000),ROW(AA199)))&amp;""</f>
        <v/>
      </c>
      <c r="AH199" s="5"/>
      <c r="AL199" s="5" t="str">
        <f t="array" ref="AL199">INDEX(AJ:AJ,SMALL(IF(AJ$1:AJ$500&lt;&gt;"",ROW($1:$500),1000),ROW(AJ199)))&amp;""</f>
        <v/>
      </c>
      <c r="AM199" s="5" t="str">
        <f t="array" ref="AM199">INDEX(AK:AK,SMALL(IF(AK$1:AK$500&lt;&gt;"",ROW($1:$500),1000),ROW(AK199)))&amp;""</f>
        <v/>
      </c>
      <c r="AV199" s="5" t="str">
        <f t="array" ref="AV199">INDEX(AT:AT,SMALL(IF(AT$1:AT$500&lt;&gt;"",ROW($1:$500),1000),ROW(AT199)))&amp;""</f>
        <v/>
      </c>
      <c r="AW199" s="5" t="str">
        <f t="array" ref="AW199">INDEX(AU:AU,SMALL(IF(AU$1:AU$500&lt;&gt;"",ROW($1:$500),1000),ROW(AU199)))&amp;""</f>
        <v/>
      </c>
      <c r="BF199" s="5" t="str">
        <f t="array" ref="BF199">INDEX(BD:BD,SMALL(IF(BD$1:BD$500&lt;&gt;"",ROW($1:$500),1000),ROW(BD199)))&amp;""</f>
        <v/>
      </c>
      <c r="BG199" s="5" t="str">
        <f t="array" ref="BG199">INDEX(BE:BE,SMALL(IF(BE$1:BE$500&lt;&gt;"",ROW($1:$500),1000),ROW(BE199)))&amp;""</f>
        <v/>
      </c>
      <c r="BL199" s="5"/>
      <c r="BP199" s="5" t="str">
        <f t="array" ref="BP199">INDEX(BN:BN,SMALL(IF(BN$1:BN$500&lt;&gt;"",ROW($1:$500),1000),ROW(BN199)))&amp;""</f>
        <v/>
      </c>
      <c r="BQ199" s="5" t="str">
        <f t="array" ref="BQ199">INDEX(BO:BO,SMALL(IF(BO$1:BO$500&lt;&gt;"",ROW($1:$500),1000),ROW(BO199)))&amp;""</f>
        <v/>
      </c>
      <c r="BV199" s="5"/>
      <c r="BZ199" s="5" t="str">
        <f t="array" ref="BZ199">INDEX(BX:BX,SMALL(IF(BX$1:BX$500&lt;&gt;"",ROW($1:$500),1000),ROW(BX199)))&amp;""</f>
        <v/>
      </c>
      <c r="CA199" s="5" t="str">
        <f t="array" ref="CA199">INDEX(BY:BY,SMALL(IF(BY$1:BY$500&lt;&gt;"",ROW($1:$500),1000),ROW(BY199)))&amp;""</f>
        <v/>
      </c>
    </row>
    <row r="200" spans="1:79" x14ac:dyDescent="0.25">
      <c r="A200" s="7" t="s">
        <v>4700</v>
      </c>
      <c r="B200" s="7" t="s">
        <v>3566</v>
      </c>
      <c r="C200" s="7" t="s">
        <v>210</v>
      </c>
      <c r="D200" s="8">
        <v>4</v>
      </c>
      <c r="F200" s="7" t="str">
        <f t="shared" si="18"/>
        <v/>
      </c>
      <c r="G200" s="7" t="str">
        <f>IF(AND(VLOOKUP(C200,法术查询!$C$8:$E$15,3,FALSE)="启用",$B$1=D200),B200,"")</f>
        <v/>
      </c>
      <c r="H200" s="5" t="str">
        <f t="array" ref="H200">INDEX(F:F,SMALL(IF($F$1:$F$500&lt;&gt;"",ROW($1:$500),1000),ROW(F200)))&amp;""</f>
        <v/>
      </c>
      <c r="I200" s="5" t="str">
        <f t="array" ref="I200">INDEX(G:G,SMALL(IF($F$1:$F$500&lt;&gt;"",ROW($1:$500),1000),ROW(G200)))&amp;""</f>
        <v/>
      </c>
      <c r="K200" s="7" t="s">
        <v>5125</v>
      </c>
      <c r="L200" s="7" t="s">
        <v>3567</v>
      </c>
      <c r="M200" s="7" t="s">
        <v>210</v>
      </c>
      <c r="N200" s="8">
        <v>7</v>
      </c>
      <c r="P200" s="7" t="str">
        <f t="shared" si="19"/>
        <v/>
      </c>
      <c r="Q200" s="7" t="str">
        <f>IF(AND(VLOOKUP(M200,法术查询!$C$8:$E$15,3,FALSE)="启用",$B$1=N200),L200,"")</f>
        <v/>
      </c>
      <c r="R200" s="5" t="str">
        <f t="array" ref="R200">INDEX(P:P,SMALL(IF(P$1:P$500&lt;&gt;"",ROW($1:$500),1000),ROW(P200)))&amp;""</f>
        <v/>
      </c>
      <c r="S200" s="5" t="str">
        <f t="array" ref="S200">INDEX(Q:Q,SMALL(IF(Q$1:Q$500&lt;&gt;"",ROW($1:$500),1000),ROW(Q200)))&amp;""</f>
        <v/>
      </c>
      <c r="X200" s="5"/>
      <c r="AB200" s="5" t="str">
        <f t="array" ref="AB200">INDEX(Z:Z,SMALL(IF(Z$1:Z$500&lt;&gt;"",ROW($1:$500),1000),ROW(Z200)))&amp;""</f>
        <v/>
      </c>
      <c r="AC200" s="5" t="str">
        <f t="array" ref="AC200">INDEX(AA:AA,SMALL(IF(AA$1:AA$500&lt;&gt;"",ROW($1:$500),1000),ROW(AA200)))&amp;""</f>
        <v/>
      </c>
      <c r="AH200" s="5"/>
      <c r="AL200" s="5" t="str">
        <f t="array" ref="AL200">INDEX(AJ:AJ,SMALL(IF(AJ$1:AJ$500&lt;&gt;"",ROW($1:$500),1000),ROW(AJ200)))&amp;""</f>
        <v/>
      </c>
      <c r="AM200" s="5" t="str">
        <f t="array" ref="AM200">INDEX(AK:AK,SMALL(IF(AK$1:AK$500&lt;&gt;"",ROW($1:$500),1000),ROW(AK200)))&amp;""</f>
        <v/>
      </c>
      <c r="AV200" s="5" t="str">
        <f t="array" ref="AV200">INDEX(AT:AT,SMALL(IF(AT$1:AT$500&lt;&gt;"",ROW($1:$500),1000),ROW(AT200)))&amp;""</f>
        <v/>
      </c>
      <c r="AW200" s="5" t="str">
        <f t="array" ref="AW200">INDEX(AU:AU,SMALL(IF(AU$1:AU$500&lt;&gt;"",ROW($1:$500),1000),ROW(AU200)))&amp;""</f>
        <v/>
      </c>
      <c r="BF200" s="5" t="str">
        <f t="array" ref="BF200">INDEX(BD:BD,SMALL(IF(BD$1:BD$500&lt;&gt;"",ROW($1:$500),1000),ROW(BD200)))&amp;""</f>
        <v/>
      </c>
      <c r="BG200" s="5" t="str">
        <f t="array" ref="BG200">INDEX(BE:BE,SMALL(IF(BE$1:BE$500&lt;&gt;"",ROW($1:$500),1000),ROW(BE200)))&amp;""</f>
        <v/>
      </c>
      <c r="BL200" s="5"/>
      <c r="BP200" s="5" t="str">
        <f t="array" ref="BP200">INDEX(BN:BN,SMALL(IF(BN$1:BN$500&lt;&gt;"",ROW($1:$500),1000),ROW(BN200)))&amp;""</f>
        <v/>
      </c>
      <c r="BQ200" s="5" t="str">
        <f t="array" ref="BQ200">INDEX(BO:BO,SMALL(IF(BO$1:BO$500&lt;&gt;"",ROW($1:$500),1000),ROW(BO200)))&amp;""</f>
        <v/>
      </c>
      <c r="BV200" s="5"/>
      <c r="BZ200" s="5" t="str">
        <f t="array" ref="BZ200">INDEX(BX:BX,SMALL(IF(BX$1:BX$500&lt;&gt;"",ROW($1:$500),1000),ROW(BX200)))&amp;""</f>
        <v/>
      </c>
      <c r="CA200" s="5" t="str">
        <f t="array" ref="CA200">INDEX(BY:BY,SMALL(IF(BY$1:BY$500&lt;&gt;"",ROW($1:$500),1000),ROW(BY200)))&amp;""</f>
        <v/>
      </c>
    </row>
    <row r="201" spans="1:79" x14ac:dyDescent="0.25">
      <c r="A201" s="7" t="s">
        <v>4704</v>
      </c>
      <c r="B201" s="7" t="s">
        <v>3568</v>
      </c>
      <c r="C201" s="7" t="s">
        <v>210</v>
      </c>
      <c r="D201" s="8">
        <v>4</v>
      </c>
      <c r="F201" s="7" t="str">
        <f t="shared" si="18"/>
        <v/>
      </c>
      <c r="G201" s="7" t="str">
        <f>IF(AND(VLOOKUP(C201,法术查询!$C$8:$E$15,3,FALSE)="启用",$B$1=D201),B201,"")</f>
        <v/>
      </c>
      <c r="H201" s="5" t="str">
        <f t="array" ref="H201">INDEX(F:F,SMALL(IF($F$1:$F$500&lt;&gt;"",ROW($1:$500),1000),ROW(F201)))&amp;""</f>
        <v/>
      </c>
      <c r="I201" s="5" t="str">
        <f t="array" ref="I201">INDEX(G:G,SMALL(IF($F$1:$F$500&lt;&gt;"",ROW($1:$500),1000),ROW(G201)))&amp;""</f>
        <v/>
      </c>
      <c r="K201" s="7" t="s">
        <v>5129</v>
      </c>
      <c r="L201" s="7" t="s">
        <v>3569</v>
      </c>
      <c r="M201" s="7" t="s">
        <v>210</v>
      </c>
      <c r="N201" s="8">
        <v>7</v>
      </c>
      <c r="P201" s="7" t="str">
        <f t="shared" si="19"/>
        <v/>
      </c>
      <c r="Q201" s="7" t="str">
        <f>IF(AND(VLOOKUP(M201,法术查询!$C$8:$E$15,3,FALSE)="启用",$B$1=N201),L201,"")</f>
        <v/>
      </c>
      <c r="R201" s="5" t="str">
        <f t="array" ref="R201">INDEX(P:P,SMALL(IF(P$1:P$500&lt;&gt;"",ROW($1:$500),1000),ROW(P201)))&amp;""</f>
        <v/>
      </c>
      <c r="S201" s="5" t="str">
        <f t="array" ref="S201">INDEX(Q:Q,SMALL(IF(Q$1:Q$500&lt;&gt;"",ROW($1:$500),1000),ROW(Q201)))&amp;""</f>
        <v/>
      </c>
      <c r="X201" s="5"/>
      <c r="AB201" s="5" t="str">
        <f t="array" ref="AB201">INDEX(Z:Z,SMALL(IF(Z$1:Z$500&lt;&gt;"",ROW($1:$500),1000),ROW(Z201)))&amp;""</f>
        <v/>
      </c>
      <c r="AC201" s="5" t="str">
        <f t="array" ref="AC201">INDEX(AA:AA,SMALL(IF(AA$1:AA$500&lt;&gt;"",ROW($1:$500),1000),ROW(AA201)))&amp;""</f>
        <v/>
      </c>
      <c r="AH201" s="5"/>
      <c r="AL201" s="5" t="str">
        <f t="array" ref="AL201">INDEX(AJ:AJ,SMALL(IF(AJ$1:AJ$500&lt;&gt;"",ROW($1:$500),1000),ROW(AJ201)))&amp;""</f>
        <v/>
      </c>
      <c r="AM201" s="5" t="str">
        <f t="array" ref="AM201">INDEX(AK:AK,SMALL(IF(AK$1:AK$500&lt;&gt;"",ROW($1:$500),1000),ROW(AK201)))&amp;""</f>
        <v/>
      </c>
      <c r="AV201" s="5" t="str">
        <f t="array" ref="AV201">INDEX(AT:AT,SMALL(IF(AT$1:AT$500&lt;&gt;"",ROW($1:$500),1000),ROW(AT201)))&amp;""</f>
        <v/>
      </c>
      <c r="AW201" s="5" t="str">
        <f t="array" ref="AW201">INDEX(AU:AU,SMALL(IF(AU$1:AU$500&lt;&gt;"",ROW($1:$500),1000),ROW(AU201)))&amp;""</f>
        <v/>
      </c>
      <c r="BF201" s="5" t="str">
        <f t="array" ref="BF201">INDEX(BD:BD,SMALL(IF(BD$1:BD$500&lt;&gt;"",ROW($1:$500),1000),ROW(BD201)))&amp;""</f>
        <v/>
      </c>
      <c r="BG201" s="5" t="str">
        <f t="array" ref="BG201">INDEX(BE:BE,SMALL(IF(BE$1:BE$500&lt;&gt;"",ROW($1:$500),1000),ROW(BE201)))&amp;""</f>
        <v/>
      </c>
      <c r="BL201" s="5"/>
      <c r="BP201" s="5" t="str">
        <f t="array" ref="BP201">INDEX(BN:BN,SMALL(IF(BN$1:BN$500&lt;&gt;"",ROW($1:$500),1000),ROW(BN201)))&amp;""</f>
        <v/>
      </c>
      <c r="BQ201" s="5" t="str">
        <f t="array" ref="BQ201">INDEX(BO:BO,SMALL(IF(BO$1:BO$500&lt;&gt;"",ROW($1:$500),1000),ROW(BO201)))&amp;""</f>
        <v/>
      </c>
      <c r="BV201" s="5"/>
      <c r="BZ201" s="5" t="str">
        <f t="array" ref="BZ201">INDEX(BX:BX,SMALL(IF(BX$1:BX$500&lt;&gt;"",ROW($1:$500),1000),ROW(BX201)))&amp;""</f>
        <v/>
      </c>
      <c r="CA201" s="5" t="str">
        <f t="array" ref="CA201">INDEX(BY:BY,SMALL(IF(BY$1:BY$500&lt;&gt;"",ROW($1:$500),1000),ROW(BY201)))&amp;""</f>
        <v/>
      </c>
    </row>
    <row r="202" spans="1:79" x14ac:dyDescent="0.25">
      <c r="A202" s="7" t="s">
        <v>4611</v>
      </c>
      <c r="B202" s="7" t="s">
        <v>3463</v>
      </c>
      <c r="C202" s="7" t="s">
        <v>372</v>
      </c>
      <c r="D202" s="8">
        <v>4</v>
      </c>
      <c r="F202" s="7" t="str">
        <f t="shared" si="18"/>
        <v/>
      </c>
      <c r="G202" s="7" t="str">
        <f>IF(AND(VLOOKUP(C202,法术查询!$C$8:$E$15,3,FALSE)="启用",$B$1=D202),B202,"")</f>
        <v/>
      </c>
      <c r="H202" s="5" t="str">
        <f t="array" ref="H202">INDEX(F:F,SMALL(IF($F$1:$F$500&lt;&gt;"",ROW($1:$500),1000),ROW(F202)))&amp;""</f>
        <v/>
      </c>
      <c r="I202" s="5" t="str">
        <f t="array" ref="I202">INDEX(G:G,SMALL(IF($F$1:$F$500&lt;&gt;"",ROW($1:$500),1000),ROW(G202)))&amp;""</f>
        <v/>
      </c>
      <c r="K202" s="7" t="s">
        <v>5135</v>
      </c>
      <c r="L202" s="7" t="s">
        <v>3497</v>
      </c>
      <c r="M202" s="7" t="s">
        <v>210</v>
      </c>
      <c r="N202" s="8">
        <v>7</v>
      </c>
      <c r="P202" s="7" t="str">
        <f t="shared" si="19"/>
        <v/>
      </c>
      <c r="Q202" s="7" t="str">
        <f>IF(AND(VLOOKUP(M202,法术查询!$C$8:$E$15,3,FALSE)="启用",$B$1=N202),L202,"")</f>
        <v/>
      </c>
      <c r="R202" s="5" t="str">
        <f t="array" ref="R202">INDEX(P:P,SMALL(IF(P$1:P$500&lt;&gt;"",ROW($1:$500),1000),ROW(P202)))&amp;""</f>
        <v/>
      </c>
      <c r="S202" s="5" t="str">
        <f t="array" ref="S202">INDEX(Q:Q,SMALL(IF(Q$1:Q$500&lt;&gt;"",ROW($1:$500),1000),ROW(Q202)))&amp;""</f>
        <v/>
      </c>
      <c r="X202" s="5"/>
      <c r="AB202" s="5" t="str">
        <f t="array" ref="AB202">INDEX(Z:Z,SMALL(IF(Z$1:Z$500&lt;&gt;"",ROW($1:$500),1000),ROW(Z202)))&amp;""</f>
        <v/>
      </c>
      <c r="AC202" s="5" t="str">
        <f t="array" ref="AC202">INDEX(AA:AA,SMALL(IF(AA$1:AA$500&lt;&gt;"",ROW($1:$500),1000),ROW(AA202)))&amp;""</f>
        <v/>
      </c>
      <c r="AH202" s="5"/>
      <c r="AL202" s="5" t="str">
        <f t="array" ref="AL202">INDEX(AJ:AJ,SMALL(IF(AJ$1:AJ$500&lt;&gt;"",ROW($1:$500),1000),ROW(AJ202)))&amp;""</f>
        <v/>
      </c>
      <c r="AM202" s="5" t="str">
        <f t="array" ref="AM202">INDEX(AK:AK,SMALL(IF(AK$1:AK$500&lt;&gt;"",ROW($1:$500),1000),ROW(AK202)))&amp;""</f>
        <v/>
      </c>
      <c r="AV202" s="5" t="str">
        <f t="array" ref="AV202">INDEX(AT:AT,SMALL(IF(AT$1:AT$500&lt;&gt;"",ROW($1:$500),1000),ROW(AT202)))&amp;""</f>
        <v/>
      </c>
      <c r="AW202" s="5" t="str">
        <f t="array" ref="AW202">INDEX(AU:AU,SMALL(IF(AU$1:AU$500&lt;&gt;"",ROW($1:$500),1000),ROW(AU202)))&amp;""</f>
        <v/>
      </c>
      <c r="BF202" s="5" t="str">
        <f t="array" ref="BF202">INDEX(BD:BD,SMALL(IF(BD$1:BD$500&lt;&gt;"",ROW($1:$500),1000),ROW(BD202)))&amp;""</f>
        <v/>
      </c>
      <c r="BG202" s="5" t="str">
        <f t="array" ref="BG202">INDEX(BE:BE,SMALL(IF(BE$1:BE$500&lt;&gt;"",ROW($1:$500),1000),ROW(BE202)))&amp;""</f>
        <v/>
      </c>
      <c r="BL202" s="5"/>
      <c r="BP202" s="5" t="str">
        <f t="array" ref="BP202">INDEX(BN:BN,SMALL(IF(BN$1:BN$500&lt;&gt;"",ROW($1:$500),1000),ROW(BN202)))&amp;""</f>
        <v/>
      </c>
      <c r="BQ202" s="5" t="str">
        <f t="array" ref="BQ202">INDEX(BO:BO,SMALL(IF(BO$1:BO$500&lt;&gt;"",ROW($1:$500),1000),ROW(BO202)))&amp;""</f>
        <v/>
      </c>
      <c r="BV202" s="5"/>
      <c r="BZ202" s="5" t="str">
        <f t="array" ref="BZ202">INDEX(BX:BX,SMALL(IF(BX$1:BX$500&lt;&gt;"",ROW($1:$500),1000),ROW(BX202)))&amp;""</f>
        <v/>
      </c>
      <c r="CA202" s="5" t="str">
        <f t="array" ref="CA202">INDEX(BY:BY,SMALL(IF(BY$1:BY$500&lt;&gt;"",ROW($1:$500),1000),ROW(BY202)))&amp;""</f>
        <v/>
      </c>
    </row>
    <row r="203" spans="1:79" x14ac:dyDescent="0.25">
      <c r="A203" s="7" t="s">
        <v>4611</v>
      </c>
      <c r="B203" s="7" t="s">
        <v>3467</v>
      </c>
      <c r="C203" s="7" t="s">
        <v>3701</v>
      </c>
      <c r="D203" s="8">
        <v>4</v>
      </c>
      <c r="F203" s="7" t="str">
        <f t="shared" si="18"/>
        <v/>
      </c>
      <c r="G203" s="7" t="str">
        <f>IF(AND(VLOOKUP(C203,法术查询!$C$8:$E$15,3,FALSE)="启用",$B$1=D203),B203,"")</f>
        <v/>
      </c>
      <c r="H203" s="5" t="str">
        <f t="array" ref="H203">INDEX(F:F,SMALL(IF($F$1:$F$500&lt;&gt;"",ROW($1:$500),1000),ROW(F203)))&amp;""</f>
        <v/>
      </c>
      <c r="I203" s="5" t="str">
        <f t="array" ref="I203">INDEX(G:G,SMALL(IF($F$1:$F$500&lt;&gt;"",ROW($1:$500),1000),ROW(G203)))&amp;""</f>
        <v/>
      </c>
      <c r="K203" s="7" t="s">
        <v>5137</v>
      </c>
      <c r="L203" s="7" t="s">
        <v>3439</v>
      </c>
      <c r="M203" s="7" t="s">
        <v>210</v>
      </c>
      <c r="N203" s="8">
        <v>7</v>
      </c>
      <c r="P203" s="7" t="str">
        <f t="shared" si="19"/>
        <v/>
      </c>
      <c r="Q203" s="7" t="str">
        <f>IF(AND(VLOOKUP(M203,法术查询!$C$8:$E$15,3,FALSE)="启用",$B$1=N203),L203,"")</f>
        <v/>
      </c>
      <c r="R203" s="5" t="str">
        <f t="array" ref="R203">INDEX(P:P,SMALL(IF(P$1:P$500&lt;&gt;"",ROW($1:$500),1000),ROW(P203)))&amp;""</f>
        <v/>
      </c>
      <c r="S203" s="5" t="str">
        <f t="array" ref="S203">INDEX(Q:Q,SMALL(IF(Q$1:Q$500&lt;&gt;"",ROW($1:$500),1000),ROW(Q203)))&amp;""</f>
        <v/>
      </c>
      <c r="X203" s="5"/>
      <c r="AB203" s="5" t="str">
        <f t="array" ref="AB203">INDEX(Z:Z,SMALL(IF(Z$1:Z$500&lt;&gt;"",ROW($1:$500),1000),ROW(Z203)))&amp;""</f>
        <v/>
      </c>
      <c r="AC203" s="5" t="str">
        <f t="array" ref="AC203">INDEX(AA:AA,SMALL(IF(AA$1:AA$500&lt;&gt;"",ROW($1:$500),1000),ROW(AA203)))&amp;""</f>
        <v/>
      </c>
      <c r="AH203" s="5"/>
      <c r="AL203" s="5" t="str">
        <f t="array" ref="AL203">INDEX(AJ:AJ,SMALL(IF(AJ$1:AJ$500&lt;&gt;"",ROW($1:$500),1000),ROW(AJ203)))&amp;""</f>
        <v/>
      </c>
      <c r="AM203" s="5" t="str">
        <f t="array" ref="AM203">INDEX(AK:AK,SMALL(IF(AK$1:AK$500&lt;&gt;"",ROW($1:$500),1000),ROW(AK203)))&amp;""</f>
        <v/>
      </c>
      <c r="AV203" s="5" t="str">
        <f t="array" ref="AV203">INDEX(AT:AT,SMALL(IF(AT$1:AT$500&lt;&gt;"",ROW($1:$500),1000),ROW(AT203)))&amp;""</f>
        <v/>
      </c>
      <c r="AW203" s="5" t="str">
        <f t="array" ref="AW203">INDEX(AU:AU,SMALL(IF(AU$1:AU$500&lt;&gt;"",ROW($1:$500),1000),ROW(AU203)))&amp;""</f>
        <v/>
      </c>
      <c r="BF203" s="5" t="str">
        <f t="array" ref="BF203">INDEX(BD:BD,SMALL(IF(BD$1:BD$500&lt;&gt;"",ROW($1:$500),1000),ROW(BD203)))&amp;""</f>
        <v/>
      </c>
      <c r="BG203" s="5" t="str">
        <f t="array" ref="BG203">INDEX(BE:BE,SMALL(IF(BE$1:BE$500&lt;&gt;"",ROW($1:$500),1000),ROW(BE203)))&amp;""</f>
        <v/>
      </c>
      <c r="BL203" s="5"/>
      <c r="BP203" s="5" t="str">
        <f t="array" ref="BP203">INDEX(BN:BN,SMALL(IF(BN$1:BN$500&lt;&gt;"",ROW($1:$500),1000),ROW(BN203)))&amp;""</f>
        <v/>
      </c>
      <c r="BQ203" s="5" t="str">
        <f t="array" ref="BQ203">INDEX(BO:BO,SMALL(IF(BO$1:BO$500&lt;&gt;"",ROW($1:$500),1000),ROW(BO203)))&amp;""</f>
        <v/>
      </c>
      <c r="BV203" s="5"/>
      <c r="BZ203" s="5" t="str">
        <f t="array" ref="BZ203">INDEX(BX:BX,SMALL(IF(BX$1:BX$500&lt;&gt;"",ROW($1:$500),1000),ROW(BX203)))&amp;""</f>
        <v/>
      </c>
      <c r="CA203" s="5" t="str">
        <f t="array" ref="CA203">INDEX(BY:BY,SMALL(IF(BY$1:BY$500&lt;&gt;"",ROW($1:$500),1000),ROW(BY203)))&amp;""</f>
        <v/>
      </c>
    </row>
    <row r="204" spans="1:79" x14ac:dyDescent="0.25">
      <c r="A204" s="7" t="s">
        <v>4613</v>
      </c>
      <c r="B204" s="7" t="s">
        <v>3377</v>
      </c>
      <c r="C204" s="7" t="s">
        <v>372</v>
      </c>
      <c r="D204" s="8">
        <v>4</v>
      </c>
      <c r="F204" s="7" t="str">
        <f t="shared" si="18"/>
        <v/>
      </c>
      <c r="G204" s="7" t="str">
        <f>IF(AND(VLOOKUP(C204,法术查询!$C$8:$E$15,3,FALSE)="启用",$B$1=D204),B204,"")</f>
        <v/>
      </c>
      <c r="H204" s="5" t="str">
        <f t="array" ref="H204">INDEX(F:F,SMALL(IF($F$1:$F$500&lt;&gt;"",ROW($1:$500),1000),ROW(F204)))&amp;""</f>
        <v/>
      </c>
      <c r="I204" s="5" t="str">
        <f t="array" ref="I204">INDEX(G:G,SMALL(IF($F$1:$F$500&lt;&gt;"",ROW($1:$500),1000),ROW(G204)))&amp;""</f>
        <v/>
      </c>
      <c r="K204" s="7" t="s">
        <v>5168</v>
      </c>
      <c r="L204" s="7" t="s">
        <v>3449</v>
      </c>
      <c r="M204" s="7" t="s">
        <v>210</v>
      </c>
      <c r="N204" s="8">
        <v>7</v>
      </c>
      <c r="P204" s="7" t="str">
        <f t="shared" si="19"/>
        <v/>
      </c>
      <c r="Q204" s="7" t="str">
        <f>IF(AND(VLOOKUP(M204,法术查询!$C$8:$E$15,3,FALSE)="启用",$B$1=N204),L204,"")</f>
        <v/>
      </c>
      <c r="R204" s="5" t="str">
        <f t="array" ref="R204">INDEX(P:P,SMALL(IF(P$1:P$500&lt;&gt;"",ROW($1:$500),1000),ROW(P204)))&amp;""</f>
        <v/>
      </c>
      <c r="S204" s="5" t="str">
        <f t="array" ref="S204">INDEX(Q:Q,SMALL(IF(Q$1:Q$500&lt;&gt;"",ROW($1:$500),1000),ROW(Q204)))&amp;""</f>
        <v/>
      </c>
      <c r="X204" s="5"/>
      <c r="AB204" s="5" t="str">
        <f t="array" ref="AB204">INDEX(Z:Z,SMALL(IF(Z$1:Z$500&lt;&gt;"",ROW($1:$500),1000),ROW(Z204)))&amp;""</f>
        <v/>
      </c>
      <c r="AC204" s="5" t="str">
        <f t="array" ref="AC204">INDEX(AA:AA,SMALL(IF(AA$1:AA$500&lt;&gt;"",ROW($1:$500),1000),ROW(AA204)))&amp;""</f>
        <v/>
      </c>
      <c r="AH204" s="5"/>
      <c r="AL204" s="5" t="str">
        <f t="array" ref="AL204">INDEX(AJ:AJ,SMALL(IF(AJ$1:AJ$500&lt;&gt;"",ROW($1:$500),1000),ROW(AJ204)))&amp;""</f>
        <v/>
      </c>
      <c r="AM204" s="5" t="str">
        <f t="array" ref="AM204">INDEX(AK:AK,SMALL(IF(AK$1:AK$500&lt;&gt;"",ROW($1:$500),1000),ROW(AK204)))&amp;""</f>
        <v/>
      </c>
      <c r="AV204" s="5" t="str">
        <f t="array" ref="AV204">INDEX(AT:AT,SMALL(IF(AT$1:AT$500&lt;&gt;"",ROW($1:$500),1000),ROW(AT204)))&amp;""</f>
        <v/>
      </c>
      <c r="AW204" s="5" t="str">
        <f t="array" ref="AW204">INDEX(AU:AU,SMALL(IF(AU$1:AU$500&lt;&gt;"",ROW($1:$500),1000),ROW(AU204)))&amp;""</f>
        <v/>
      </c>
      <c r="BF204" s="5" t="str">
        <f t="array" ref="BF204">INDEX(BD:BD,SMALL(IF(BD$1:BD$500&lt;&gt;"",ROW($1:$500),1000),ROW(BD204)))&amp;""</f>
        <v/>
      </c>
      <c r="BG204" s="5" t="str">
        <f t="array" ref="BG204">INDEX(BE:BE,SMALL(IF(BE$1:BE$500&lt;&gt;"",ROW($1:$500),1000),ROW(BE204)))&amp;""</f>
        <v/>
      </c>
      <c r="BL204" s="5"/>
      <c r="BP204" s="5" t="str">
        <f t="array" ref="BP204">INDEX(BN:BN,SMALL(IF(BN$1:BN$500&lt;&gt;"",ROW($1:$500),1000),ROW(BN204)))&amp;""</f>
        <v/>
      </c>
      <c r="BQ204" s="5" t="str">
        <f t="array" ref="BQ204">INDEX(BO:BO,SMALL(IF(BO$1:BO$500&lt;&gt;"",ROW($1:$500),1000),ROW(BO204)))&amp;""</f>
        <v/>
      </c>
      <c r="BV204" s="5"/>
      <c r="BZ204" s="5" t="str">
        <f t="array" ref="BZ204">INDEX(BX:BX,SMALL(IF(BX$1:BX$500&lt;&gt;"",ROW($1:$500),1000),ROW(BX204)))&amp;""</f>
        <v/>
      </c>
      <c r="CA204" s="5" t="str">
        <f t="array" ref="CA204">INDEX(BY:BY,SMALL(IF(BY$1:BY$500&lt;&gt;"",ROW($1:$500),1000),ROW(BY204)))&amp;""</f>
        <v/>
      </c>
    </row>
    <row r="205" spans="1:79" x14ac:dyDescent="0.25">
      <c r="A205" s="7" t="s">
        <v>4613</v>
      </c>
      <c r="B205" s="7" t="s">
        <v>3379</v>
      </c>
      <c r="C205" s="7" t="s">
        <v>3701</v>
      </c>
      <c r="D205" s="8">
        <v>4</v>
      </c>
      <c r="F205" s="7" t="str">
        <f t="shared" si="18"/>
        <v/>
      </c>
      <c r="G205" s="7" t="str">
        <f>IF(AND(VLOOKUP(C205,法术查询!$C$8:$E$15,3,FALSE)="启用",$B$1=D205),B205,"")</f>
        <v/>
      </c>
      <c r="H205" s="5" t="str">
        <f t="array" ref="H205">INDEX(F:F,SMALL(IF($F$1:$F$500&lt;&gt;"",ROW($1:$500),1000),ROW(F205)))&amp;""</f>
        <v/>
      </c>
      <c r="I205" s="5" t="str">
        <f t="array" ref="I205">INDEX(G:G,SMALL(IF($F$1:$F$500&lt;&gt;"",ROW($1:$500),1000),ROW(G205)))&amp;""</f>
        <v/>
      </c>
      <c r="K205" s="7" t="s">
        <v>5173</v>
      </c>
      <c r="L205" s="7" t="s">
        <v>3451</v>
      </c>
      <c r="M205" s="7" t="s">
        <v>210</v>
      </c>
      <c r="N205" s="8">
        <v>7</v>
      </c>
      <c r="P205" s="7" t="str">
        <f t="shared" si="19"/>
        <v/>
      </c>
      <c r="Q205" s="7" t="str">
        <f>IF(AND(VLOOKUP(M205,法术查询!$C$8:$E$15,3,FALSE)="启用",$B$1=N205),L205,"")</f>
        <v/>
      </c>
      <c r="R205" s="5" t="str">
        <f t="array" ref="R205">INDEX(P:P,SMALL(IF(P$1:P$500&lt;&gt;"",ROW($1:$500),1000),ROW(P205)))&amp;""</f>
        <v/>
      </c>
      <c r="S205" s="5" t="str">
        <f t="array" ref="S205">INDEX(Q:Q,SMALL(IF(Q$1:Q$500&lt;&gt;"",ROW($1:$500),1000),ROW(Q205)))&amp;""</f>
        <v/>
      </c>
      <c r="X205" s="5"/>
      <c r="AB205" s="5" t="str">
        <f t="array" ref="AB205">INDEX(Z:Z,SMALL(IF(Z$1:Z$500&lt;&gt;"",ROW($1:$500),1000),ROW(Z205)))&amp;""</f>
        <v/>
      </c>
      <c r="AC205" s="5" t="str">
        <f t="array" ref="AC205">INDEX(AA:AA,SMALL(IF(AA$1:AA$500&lt;&gt;"",ROW($1:$500),1000),ROW(AA205)))&amp;""</f>
        <v/>
      </c>
      <c r="AH205" s="5"/>
      <c r="AL205" s="5" t="str">
        <f t="array" ref="AL205">INDEX(AJ:AJ,SMALL(IF(AJ$1:AJ$500&lt;&gt;"",ROW($1:$500),1000),ROW(AJ205)))&amp;""</f>
        <v/>
      </c>
      <c r="AM205" s="5" t="str">
        <f t="array" ref="AM205">INDEX(AK:AK,SMALL(IF(AK$1:AK$500&lt;&gt;"",ROW($1:$500),1000),ROW(AK205)))&amp;""</f>
        <v/>
      </c>
      <c r="AV205" s="5" t="str">
        <f t="array" ref="AV205">INDEX(AT:AT,SMALL(IF(AT$1:AT$500&lt;&gt;"",ROW($1:$500),1000),ROW(AT205)))&amp;""</f>
        <v/>
      </c>
      <c r="AW205" s="5" t="str">
        <f t="array" ref="AW205">INDEX(AU:AU,SMALL(IF(AU$1:AU$500&lt;&gt;"",ROW($1:$500),1000),ROW(AU205)))&amp;""</f>
        <v/>
      </c>
      <c r="BF205" s="5" t="str">
        <f t="array" ref="BF205">INDEX(BD:BD,SMALL(IF(BD$1:BD$500&lt;&gt;"",ROW($1:$500),1000),ROW(BD205)))&amp;""</f>
        <v/>
      </c>
      <c r="BG205" s="5" t="str">
        <f t="array" ref="BG205">INDEX(BE:BE,SMALL(IF(BE$1:BE$500&lt;&gt;"",ROW($1:$500),1000),ROW(BE205)))&amp;""</f>
        <v/>
      </c>
      <c r="BL205" s="5"/>
      <c r="BP205" s="5" t="str">
        <f t="array" ref="BP205">INDEX(BN:BN,SMALL(IF(BN$1:BN$500&lt;&gt;"",ROW($1:$500),1000),ROW(BN205)))&amp;""</f>
        <v/>
      </c>
      <c r="BQ205" s="5" t="str">
        <f t="array" ref="BQ205">INDEX(BO:BO,SMALL(IF(BO$1:BO$500&lt;&gt;"",ROW($1:$500),1000),ROW(BO205)))&amp;""</f>
        <v/>
      </c>
      <c r="BV205" s="5"/>
      <c r="BZ205" s="5" t="str">
        <f t="array" ref="BZ205">INDEX(BX:BX,SMALL(IF(BX$1:BX$500&lt;&gt;"",ROW($1:$500),1000),ROW(BX205)))&amp;""</f>
        <v/>
      </c>
      <c r="CA205" s="5" t="str">
        <f t="array" ref="CA205">INDEX(BY:BY,SMALL(IF(BY$1:BY$500&lt;&gt;"",ROW($1:$500),1000),ROW(BY205)))&amp;""</f>
        <v/>
      </c>
    </row>
    <row r="206" spans="1:79" x14ac:dyDescent="0.25">
      <c r="A206" s="7" t="s">
        <v>4706</v>
      </c>
      <c r="B206" s="7" t="s">
        <v>3321</v>
      </c>
      <c r="C206" s="7" t="s">
        <v>210</v>
      </c>
      <c r="D206" s="8">
        <v>4</v>
      </c>
      <c r="F206" s="7" t="str">
        <f t="shared" si="18"/>
        <v/>
      </c>
      <c r="G206" s="7" t="str">
        <f>IF(AND(VLOOKUP(C206,法术查询!$C$8:$E$15,3,FALSE)="启用",$B$1=D206),B206,"")</f>
        <v/>
      </c>
      <c r="H206" s="5" t="str">
        <f t="array" ref="H206">INDEX(F:F,SMALL(IF($F$1:$F$500&lt;&gt;"",ROW($1:$500),1000),ROW(F206)))&amp;""</f>
        <v/>
      </c>
      <c r="I206" s="5" t="str">
        <f t="array" ref="I206">INDEX(G:G,SMALL(IF($F$1:$F$500&lt;&gt;"",ROW($1:$500),1000),ROW(G206)))&amp;""</f>
        <v/>
      </c>
      <c r="K206" s="7" t="s">
        <v>5118</v>
      </c>
      <c r="L206" s="7" t="s">
        <v>3548</v>
      </c>
      <c r="M206" s="7" t="s">
        <v>372</v>
      </c>
      <c r="N206" s="8">
        <v>7</v>
      </c>
      <c r="P206" s="7" t="str">
        <f t="shared" si="19"/>
        <v/>
      </c>
      <c r="Q206" s="7" t="str">
        <f>IF(AND(VLOOKUP(M206,法术查询!$C$8:$E$15,3,FALSE)="启用",$B$1=N206),L206,"")</f>
        <v/>
      </c>
      <c r="R206" s="5" t="str">
        <f t="array" ref="R206">INDEX(P:P,SMALL(IF(P$1:P$500&lt;&gt;"",ROW($1:$500),1000),ROW(P206)))&amp;""</f>
        <v/>
      </c>
      <c r="S206" s="5" t="str">
        <f t="array" ref="S206">INDEX(Q:Q,SMALL(IF(Q$1:Q$500&lt;&gt;"",ROW($1:$500),1000),ROW(Q206)))&amp;""</f>
        <v/>
      </c>
      <c r="X206" s="5"/>
      <c r="AB206" s="5" t="str">
        <f t="array" ref="AB206">INDEX(Z:Z,SMALL(IF(Z$1:Z$500&lt;&gt;"",ROW($1:$500),1000),ROW(Z206)))&amp;""</f>
        <v/>
      </c>
      <c r="AC206" s="5" t="str">
        <f t="array" ref="AC206">INDEX(AA:AA,SMALL(IF(AA$1:AA$500&lt;&gt;"",ROW($1:$500),1000),ROW(AA206)))&amp;""</f>
        <v/>
      </c>
      <c r="AH206" s="5"/>
      <c r="AL206" s="5" t="str">
        <f t="array" ref="AL206">INDEX(AJ:AJ,SMALL(IF(AJ$1:AJ$500&lt;&gt;"",ROW($1:$500),1000),ROW(AJ206)))&amp;""</f>
        <v/>
      </c>
      <c r="AM206" s="5" t="str">
        <f t="array" ref="AM206">INDEX(AK:AK,SMALL(IF(AK$1:AK$500&lt;&gt;"",ROW($1:$500),1000),ROW(AK206)))&amp;""</f>
        <v/>
      </c>
      <c r="AV206" s="5" t="str">
        <f t="array" ref="AV206">INDEX(AT:AT,SMALL(IF(AT$1:AT$500&lt;&gt;"",ROW($1:$500),1000),ROW(AT206)))&amp;""</f>
        <v/>
      </c>
      <c r="AW206" s="5" t="str">
        <f t="array" ref="AW206">INDEX(AU:AU,SMALL(IF(AU$1:AU$500&lt;&gt;"",ROW($1:$500),1000),ROW(AU206)))&amp;""</f>
        <v/>
      </c>
      <c r="BF206" s="5" t="str">
        <f t="array" ref="BF206">INDEX(BD:BD,SMALL(IF(BD$1:BD$500&lt;&gt;"",ROW($1:$500),1000),ROW(BD206)))&amp;""</f>
        <v/>
      </c>
      <c r="BG206" s="5" t="str">
        <f t="array" ref="BG206">INDEX(BE:BE,SMALL(IF(BE$1:BE$500&lt;&gt;"",ROW($1:$500),1000),ROW(BE206)))&amp;""</f>
        <v/>
      </c>
      <c r="BL206" s="5"/>
      <c r="BP206" s="5" t="str">
        <f t="array" ref="BP206">INDEX(BN:BN,SMALL(IF(BN$1:BN$500&lt;&gt;"",ROW($1:$500),1000),ROW(BN206)))&amp;""</f>
        <v/>
      </c>
      <c r="BQ206" s="5" t="str">
        <f t="array" ref="BQ206">INDEX(BO:BO,SMALL(IF(BO$1:BO$500&lt;&gt;"",ROW($1:$500),1000),ROW(BO206)))&amp;""</f>
        <v/>
      </c>
      <c r="BV206" s="5"/>
      <c r="BZ206" s="5" t="str">
        <f t="array" ref="BZ206">INDEX(BX:BX,SMALL(IF(BX$1:BX$500&lt;&gt;"",ROW($1:$500),1000),ROW(BX206)))&amp;""</f>
        <v/>
      </c>
      <c r="CA206" s="5" t="str">
        <f t="array" ref="CA206">INDEX(BY:BY,SMALL(IF(BY$1:BY$500&lt;&gt;"",ROW($1:$500),1000),ROW(BY206)))&amp;""</f>
        <v/>
      </c>
    </row>
    <row r="207" spans="1:79" x14ac:dyDescent="0.25">
      <c r="A207" s="7" t="s">
        <v>4716</v>
      </c>
      <c r="B207" s="7" t="s">
        <v>3382</v>
      </c>
      <c r="C207" s="7" t="s">
        <v>210</v>
      </c>
      <c r="D207" s="8">
        <v>4</v>
      </c>
      <c r="F207" s="7" t="str">
        <f t="shared" si="18"/>
        <v/>
      </c>
      <c r="G207" s="7" t="str">
        <f>IF(AND(VLOOKUP(C207,法术查询!$C$8:$E$15,3,FALSE)="启用",$B$1=D207),B207,"")</f>
        <v/>
      </c>
      <c r="H207" s="5" t="str">
        <f t="array" ref="H207">INDEX(F:F,SMALL(IF($F$1:$F$500&lt;&gt;"",ROW($1:$500),1000),ROW(F207)))&amp;""</f>
        <v/>
      </c>
      <c r="I207" s="5" t="str">
        <f t="array" ref="I207">INDEX(G:G,SMALL(IF($F$1:$F$500&lt;&gt;"",ROW($1:$500),1000),ROW(G207)))&amp;""</f>
        <v/>
      </c>
      <c r="K207" s="7" t="s">
        <v>5118</v>
      </c>
      <c r="L207" s="7" t="s">
        <v>3549</v>
      </c>
      <c r="M207" s="7" t="s">
        <v>3701</v>
      </c>
      <c r="N207" s="8">
        <v>7</v>
      </c>
      <c r="P207" s="7" t="str">
        <f t="shared" si="19"/>
        <v/>
      </c>
      <c r="Q207" s="7" t="str">
        <f>IF(AND(VLOOKUP(M207,法术查询!$C$8:$E$15,3,FALSE)="启用",$B$1=N207),L207,"")</f>
        <v/>
      </c>
      <c r="R207" s="5" t="str">
        <f t="array" ref="R207">INDEX(P:P,SMALL(IF(P$1:P$500&lt;&gt;"",ROW($1:$500),1000),ROW(P207)))&amp;""</f>
        <v/>
      </c>
      <c r="S207" s="5" t="str">
        <f t="array" ref="S207">INDEX(Q:Q,SMALL(IF(Q$1:Q$500&lt;&gt;"",ROW($1:$500),1000),ROW(Q207)))&amp;""</f>
        <v/>
      </c>
      <c r="X207" s="5"/>
      <c r="AB207" s="5" t="str">
        <f t="array" ref="AB207">INDEX(Z:Z,SMALL(IF(Z$1:Z$500&lt;&gt;"",ROW($1:$500),1000),ROW(Z207)))&amp;""</f>
        <v/>
      </c>
      <c r="AC207" s="5" t="str">
        <f t="array" ref="AC207">INDEX(AA:AA,SMALL(IF(AA$1:AA$500&lt;&gt;"",ROW($1:$500),1000),ROW(AA207)))&amp;""</f>
        <v/>
      </c>
      <c r="AH207" s="5"/>
      <c r="AL207" s="5" t="str">
        <f t="array" ref="AL207">INDEX(AJ:AJ,SMALL(IF(AJ$1:AJ$500&lt;&gt;"",ROW($1:$500),1000),ROW(AJ207)))&amp;""</f>
        <v/>
      </c>
      <c r="AM207" s="5" t="str">
        <f t="array" ref="AM207">INDEX(AK:AK,SMALL(IF(AK$1:AK$500&lt;&gt;"",ROW($1:$500),1000),ROW(AK207)))&amp;""</f>
        <v/>
      </c>
      <c r="AV207" s="5" t="str">
        <f t="array" ref="AV207">INDEX(AT:AT,SMALL(IF(AT$1:AT$500&lt;&gt;"",ROW($1:$500),1000),ROW(AT207)))&amp;""</f>
        <v/>
      </c>
      <c r="AW207" s="5" t="str">
        <f t="array" ref="AW207">INDEX(AU:AU,SMALL(IF(AU$1:AU$500&lt;&gt;"",ROW($1:$500),1000),ROW(AU207)))&amp;""</f>
        <v/>
      </c>
      <c r="BF207" s="5" t="str">
        <f t="array" ref="BF207">INDEX(BD:BD,SMALL(IF(BD$1:BD$500&lt;&gt;"",ROW($1:$500),1000),ROW(BD207)))&amp;""</f>
        <v/>
      </c>
      <c r="BG207" s="5" t="str">
        <f t="array" ref="BG207">INDEX(BE:BE,SMALL(IF(BE$1:BE$500&lt;&gt;"",ROW($1:$500),1000),ROW(BE207)))&amp;""</f>
        <v/>
      </c>
      <c r="BL207" s="5"/>
      <c r="BP207" s="5" t="str">
        <f t="array" ref="BP207">INDEX(BN:BN,SMALL(IF(BN$1:BN$500&lt;&gt;"",ROW($1:$500),1000),ROW(BN207)))&amp;""</f>
        <v/>
      </c>
      <c r="BQ207" s="5" t="str">
        <f t="array" ref="BQ207">INDEX(BO:BO,SMALL(IF(BO$1:BO$500&lt;&gt;"",ROW($1:$500),1000),ROW(BO207)))&amp;""</f>
        <v/>
      </c>
      <c r="BV207" s="5"/>
      <c r="BZ207" s="5" t="str">
        <f t="array" ref="BZ207">INDEX(BX:BX,SMALL(IF(BX$1:BX$500&lt;&gt;"",ROW($1:$500),1000),ROW(BX207)))&amp;""</f>
        <v/>
      </c>
      <c r="CA207" s="5" t="str">
        <f t="array" ref="CA207">INDEX(BY:BY,SMALL(IF(BY$1:BY$500&lt;&gt;"",ROW($1:$500),1000),ROW(BY207)))&amp;""</f>
        <v/>
      </c>
    </row>
    <row r="208" spans="1:79" x14ac:dyDescent="0.25">
      <c r="A208" s="7" t="s">
        <v>4719</v>
      </c>
      <c r="B208" s="7" t="s">
        <v>3486</v>
      </c>
      <c r="C208" s="7" t="s">
        <v>210</v>
      </c>
      <c r="D208" s="8">
        <v>4</v>
      </c>
      <c r="F208" s="7" t="str">
        <f t="shared" si="18"/>
        <v/>
      </c>
      <c r="G208" s="7" t="str">
        <f>IF(AND(VLOOKUP(C208,法术查询!$C$8:$E$15,3,FALSE)="启用",$B$1=D208),B208,"")</f>
        <v/>
      </c>
      <c r="H208" s="5" t="str">
        <f t="array" ref="H208">INDEX(F:F,SMALL(IF($F$1:$F$500&lt;&gt;"",ROW($1:$500),1000),ROW(F208)))&amp;""</f>
        <v/>
      </c>
      <c r="I208" s="5" t="str">
        <f t="array" ref="I208">INDEX(G:G,SMALL(IF($F$1:$F$500&lt;&gt;"",ROW($1:$500),1000),ROW(G208)))&amp;""</f>
        <v/>
      </c>
      <c r="K208" s="7" t="s">
        <v>5187</v>
      </c>
      <c r="L208" s="7" t="s">
        <v>3550</v>
      </c>
      <c r="M208" s="7" t="s">
        <v>210</v>
      </c>
      <c r="N208" s="8">
        <v>7</v>
      </c>
      <c r="P208" s="7" t="str">
        <f t="shared" si="19"/>
        <v/>
      </c>
      <c r="Q208" s="7" t="str">
        <f>IF(AND(VLOOKUP(M208,法术查询!$C$8:$E$15,3,FALSE)="启用",$B$1=N208),L208,"")</f>
        <v/>
      </c>
      <c r="R208" s="5" t="str">
        <f t="array" ref="R208">INDEX(P:P,SMALL(IF(P$1:P$500&lt;&gt;"",ROW($1:$500),1000),ROW(P208)))&amp;""</f>
        <v/>
      </c>
      <c r="S208" s="5" t="str">
        <f t="array" ref="S208">INDEX(Q:Q,SMALL(IF(Q$1:Q$500&lt;&gt;"",ROW($1:$500),1000),ROW(Q208)))&amp;""</f>
        <v/>
      </c>
      <c r="X208" s="5"/>
      <c r="AB208" s="5" t="str">
        <f t="array" ref="AB208">INDEX(Z:Z,SMALL(IF(Z$1:Z$500&lt;&gt;"",ROW($1:$500),1000),ROW(Z208)))&amp;""</f>
        <v/>
      </c>
      <c r="AC208" s="5" t="str">
        <f t="array" ref="AC208">INDEX(AA:AA,SMALL(IF(AA$1:AA$500&lt;&gt;"",ROW($1:$500),1000),ROW(AA208)))&amp;""</f>
        <v/>
      </c>
      <c r="AH208" s="5"/>
      <c r="AL208" s="5" t="str">
        <f t="array" ref="AL208">INDEX(AJ:AJ,SMALL(IF(AJ$1:AJ$500&lt;&gt;"",ROW($1:$500),1000),ROW(AJ208)))&amp;""</f>
        <v/>
      </c>
      <c r="AM208" s="5" t="str">
        <f t="array" ref="AM208">INDEX(AK:AK,SMALL(IF(AK$1:AK$500&lt;&gt;"",ROW($1:$500),1000),ROW(AK208)))&amp;""</f>
        <v/>
      </c>
      <c r="AV208" s="5" t="str">
        <f t="array" ref="AV208">INDEX(AT:AT,SMALL(IF(AT$1:AT$500&lt;&gt;"",ROW($1:$500),1000),ROW(AT208)))&amp;""</f>
        <v/>
      </c>
      <c r="AW208" s="5" t="str">
        <f t="array" ref="AW208">INDEX(AU:AU,SMALL(IF(AU$1:AU$500&lt;&gt;"",ROW($1:$500),1000),ROW(AU208)))&amp;""</f>
        <v/>
      </c>
      <c r="BF208" s="5" t="str">
        <f t="array" ref="BF208">INDEX(BD:BD,SMALL(IF(BD$1:BD$500&lt;&gt;"",ROW($1:$500),1000),ROW(BD208)))&amp;""</f>
        <v/>
      </c>
      <c r="BG208" s="5" t="str">
        <f t="array" ref="BG208">INDEX(BE:BE,SMALL(IF(BE$1:BE$500&lt;&gt;"",ROW($1:$500),1000),ROW(BE208)))&amp;""</f>
        <v/>
      </c>
      <c r="BL208" s="5"/>
      <c r="BP208" s="5" t="str">
        <f t="array" ref="BP208">INDEX(BN:BN,SMALL(IF(BN$1:BN$500&lt;&gt;"",ROW($1:$500),1000),ROW(BN208)))&amp;""</f>
        <v/>
      </c>
      <c r="BQ208" s="5" t="str">
        <f t="array" ref="BQ208">INDEX(BO:BO,SMALL(IF(BO$1:BO$500&lt;&gt;"",ROW($1:$500),1000),ROW(BO208)))&amp;""</f>
        <v/>
      </c>
      <c r="BV208" s="5"/>
      <c r="BZ208" s="5" t="str">
        <f t="array" ref="BZ208">INDEX(BX:BX,SMALL(IF(BX$1:BX$500&lt;&gt;"",ROW($1:$500),1000),ROW(BX208)))&amp;""</f>
        <v/>
      </c>
      <c r="CA208" s="5" t="str">
        <f t="array" ref="CA208">INDEX(BY:BY,SMALL(IF(BY$1:BY$500&lt;&gt;"",ROW($1:$500),1000),ROW(BY208)))&amp;""</f>
        <v/>
      </c>
    </row>
    <row r="209" spans="1:79" x14ac:dyDescent="0.25">
      <c r="A209" s="7" t="s">
        <v>4723</v>
      </c>
      <c r="B209" s="7" t="s">
        <v>3489</v>
      </c>
      <c r="C209" s="7" t="s">
        <v>210</v>
      </c>
      <c r="D209" s="8">
        <v>4</v>
      </c>
      <c r="F209" s="7" t="str">
        <f t="shared" si="18"/>
        <v/>
      </c>
      <c r="G209" s="7" t="str">
        <f>IF(AND(VLOOKUP(C209,法术查询!$C$8:$E$15,3,FALSE)="启用",$B$1=D209),B209,"")</f>
        <v/>
      </c>
      <c r="H209" s="5" t="str">
        <f t="array" ref="H209">INDEX(F:F,SMALL(IF($F$1:$F$500&lt;&gt;"",ROW($1:$500),1000),ROW(F209)))&amp;""</f>
        <v/>
      </c>
      <c r="I209" s="5" t="str">
        <f t="array" ref="I209">INDEX(G:G,SMALL(IF($F$1:$F$500&lt;&gt;"",ROW($1:$500),1000),ROW(G209)))&amp;""</f>
        <v/>
      </c>
      <c r="K209" s="7" t="s">
        <v>5193</v>
      </c>
      <c r="L209" s="7" t="s">
        <v>3570</v>
      </c>
      <c r="M209" s="7" t="s">
        <v>3701</v>
      </c>
      <c r="N209" s="8">
        <v>8</v>
      </c>
      <c r="P209" s="7" t="str">
        <f t="shared" si="19"/>
        <v/>
      </c>
      <c r="Q209" s="7" t="str">
        <f>IF(AND(VLOOKUP(M209,法术查询!$C$8:$E$15,3,FALSE)="启用",$B$1=N209),L209,"")</f>
        <v/>
      </c>
      <c r="R209" s="5" t="str">
        <f t="array" ref="R209">INDEX(P:P,SMALL(IF(P$1:P$500&lt;&gt;"",ROW($1:$500),1000),ROW(P209)))&amp;""</f>
        <v/>
      </c>
      <c r="S209" s="5" t="str">
        <f t="array" ref="S209">INDEX(Q:Q,SMALL(IF(Q$1:Q$500&lt;&gt;"",ROW($1:$500),1000),ROW(Q209)))&amp;""</f>
        <v/>
      </c>
      <c r="X209" s="5"/>
      <c r="AB209" s="5" t="str">
        <f t="array" ref="AB209">INDEX(Z:Z,SMALL(IF(Z$1:Z$500&lt;&gt;"",ROW($1:$500),1000),ROW(Z209)))&amp;""</f>
        <v/>
      </c>
      <c r="AC209" s="5" t="str">
        <f t="array" ref="AC209">INDEX(AA:AA,SMALL(IF(AA$1:AA$500&lt;&gt;"",ROW($1:$500),1000),ROW(AA209)))&amp;""</f>
        <v/>
      </c>
      <c r="AH209" s="5"/>
      <c r="AL209" s="5" t="str">
        <f t="array" ref="AL209">INDEX(AJ:AJ,SMALL(IF(AJ$1:AJ$500&lt;&gt;"",ROW($1:$500),1000),ROW(AJ209)))&amp;""</f>
        <v/>
      </c>
      <c r="AM209" s="5" t="str">
        <f t="array" ref="AM209">INDEX(AK:AK,SMALL(IF(AK$1:AK$500&lt;&gt;"",ROW($1:$500),1000),ROW(AK209)))&amp;""</f>
        <v/>
      </c>
      <c r="AV209" s="5" t="str">
        <f t="array" ref="AV209">INDEX(AT:AT,SMALL(IF(AT$1:AT$500&lt;&gt;"",ROW($1:$500),1000),ROW(AT209)))&amp;""</f>
        <v/>
      </c>
      <c r="AW209" s="5" t="str">
        <f t="array" ref="AW209">INDEX(AU:AU,SMALL(IF(AU$1:AU$500&lt;&gt;"",ROW($1:$500),1000),ROW(AU209)))&amp;""</f>
        <v/>
      </c>
      <c r="BF209" s="5" t="str">
        <f t="array" ref="BF209">INDEX(BD:BD,SMALL(IF(BD$1:BD$500&lt;&gt;"",ROW($1:$500),1000),ROW(BD209)))&amp;""</f>
        <v/>
      </c>
      <c r="BG209" s="5" t="str">
        <f t="array" ref="BG209">INDEX(BE:BE,SMALL(IF(BE$1:BE$500&lt;&gt;"",ROW($1:$500),1000),ROW(BE209)))&amp;""</f>
        <v/>
      </c>
      <c r="BL209" s="5"/>
      <c r="BP209" s="5" t="str">
        <f t="array" ref="BP209">INDEX(BN:BN,SMALL(IF(BN$1:BN$500&lt;&gt;"",ROW($1:$500),1000),ROW(BN209)))&amp;""</f>
        <v/>
      </c>
      <c r="BQ209" s="5" t="str">
        <f t="array" ref="BQ209">INDEX(BO:BO,SMALL(IF(BO$1:BO$500&lt;&gt;"",ROW($1:$500),1000),ROW(BO209)))&amp;""</f>
        <v/>
      </c>
      <c r="BV209" s="5"/>
      <c r="BZ209" s="5" t="str">
        <f t="array" ref="BZ209">INDEX(BX:BX,SMALL(IF(BX$1:BX$500&lt;&gt;"",ROW($1:$500),1000),ROW(BX209)))&amp;""</f>
        <v/>
      </c>
      <c r="CA209" s="5" t="str">
        <f t="array" ref="CA209">INDEX(BY:BY,SMALL(IF(BY$1:BY$500&lt;&gt;"",ROW($1:$500),1000),ROW(BY209)))&amp;""</f>
        <v/>
      </c>
    </row>
    <row r="210" spans="1:79" x14ac:dyDescent="0.25">
      <c r="A210" s="7" t="s">
        <v>4730</v>
      </c>
      <c r="B210" s="7" t="s">
        <v>3495</v>
      </c>
      <c r="C210" s="7" t="s">
        <v>210</v>
      </c>
      <c r="D210" s="8">
        <v>4</v>
      </c>
      <c r="F210" s="7" t="str">
        <f t="shared" si="18"/>
        <v/>
      </c>
      <c r="G210" s="7" t="str">
        <f>IF(AND(VLOOKUP(C210,法术查询!$C$8:$E$15,3,FALSE)="启用",$B$1=D210),B210,"")</f>
        <v/>
      </c>
      <c r="H210" s="5" t="str">
        <f t="array" ref="H210">INDEX(F:F,SMALL(IF($F$1:$F$500&lt;&gt;"",ROW($1:$500),1000),ROW(F210)))&amp;""</f>
        <v/>
      </c>
      <c r="I210" s="5" t="str">
        <f t="array" ref="I210">INDEX(G:G,SMALL(IF($F$1:$F$500&lt;&gt;"",ROW($1:$500),1000),ROW(G210)))&amp;""</f>
        <v/>
      </c>
      <c r="K210" s="7" t="s">
        <v>5193</v>
      </c>
      <c r="L210" s="7" t="s">
        <v>3571</v>
      </c>
      <c r="M210" s="7" t="s">
        <v>372</v>
      </c>
      <c r="N210" s="8">
        <v>8</v>
      </c>
      <c r="P210" s="7" t="str">
        <f t="shared" si="19"/>
        <v/>
      </c>
      <c r="Q210" s="7" t="str">
        <f>IF(AND(VLOOKUP(M210,法术查询!$C$8:$E$15,3,FALSE)="启用",$B$1=N210),L210,"")</f>
        <v/>
      </c>
      <c r="R210" s="5" t="str">
        <f t="array" ref="R210">INDEX(P:P,SMALL(IF(P$1:P$500&lt;&gt;"",ROW($1:$500),1000),ROW(P210)))&amp;""</f>
        <v/>
      </c>
      <c r="S210" s="5" t="str">
        <f t="array" ref="S210">INDEX(Q:Q,SMALL(IF(Q$1:Q$500&lt;&gt;"",ROW($1:$500),1000),ROW(Q210)))&amp;""</f>
        <v/>
      </c>
      <c r="X210" s="5"/>
      <c r="AB210" s="5" t="str">
        <f t="array" ref="AB210">INDEX(Z:Z,SMALL(IF(Z$1:Z$500&lt;&gt;"",ROW($1:$500),1000),ROW(Z210)))&amp;""</f>
        <v/>
      </c>
      <c r="AC210" s="5" t="str">
        <f t="array" ref="AC210">INDEX(AA:AA,SMALL(IF(AA$1:AA$500&lt;&gt;"",ROW($1:$500),1000),ROW(AA210)))&amp;""</f>
        <v/>
      </c>
      <c r="AH210" s="5"/>
      <c r="AL210" s="5" t="str">
        <f t="array" ref="AL210">INDEX(AJ:AJ,SMALL(IF(AJ$1:AJ$500&lt;&gt;"",ROW($1:$500),1000),ROW(AJ210)))&amp;""</f>
        <v/>
      </c>
      <c r="AM210" s="5" t="str">
        <f t="array" ref="AM210">INDEX(AK:AK,SMALL(IF(AK$1:AK$500&lt;&gt;"",ROW($1:$500),1000),ROW(AK210)))&amp;""</f>
        <v/>
      </c>
      <c r="AV210" s="5" t="str">
        <f t="array" ref="AV210">INDEX(AT:AT,SMALL(IF(AT$1:AT$500&lt;&gt;"",ROW($1:$500),1000),ROW(AT210)))&amp;""</f>
        <v/>
      </c>
      <c r="AW210" s="5" t="str">
        <f t="array" ref="AW210">INDEX(AU:AU,SMALL(IF(AU$1:AU$500&lt;&gt;"",ROW($1:$500),1000),ROW(AU210)))&amp;""</f>
        <v/>
      </c>
      <c r="BF210" s="5" t="str">
        <f t="array" ref="BF210">INDEX(BD:BD,SMALL(IF(BD$1:BD$500&lt;&gt;"",ROW($1:$500),1000),ROW(BD210)))&amp;""</f>
        <v/>
      </c>
      <c r="BG210" s="5" t="str">
        <f t="array" ref="BG210">INDEX(BE:BE,SMALL(IF(BE$1:BE$500&lt;&gt;"",ROW($1:$500),1000),ROW(BE210)))&amp;""</f>
        <v/>
      </c>
      <c r="BL210" s="5"/>
      <c r="BP210" s="5" t="str">
        <f t="array" ref="BP210">INDEX(BN:BN,SMALL(IF(BN$1:BN$500&lt;&gt;"",ROW($1:$500),1000),ROW(BN210)))&amp;""</f>
        <v/>
      </c>
      <c r="BQ210" s="5" t="str">
        <f t="array" ref="BQ210">INDEX(BO:BO,SMALL(IF(BO$1:BO$500&lt;&gt;"",ROW($1:$500),1000),ROW(BO210)))&amp;""</f>
        <v/>
      </c>
      <c r="BV210" s="5"/>
      <c r="BZ210" s="5" t="str">
        <f t="array" ref="BZ210">INDEX(BX:BX,SMALL(IF(BX$1:BX$500&lt;&gt;"",ROW($1:$500),1000),ROW(BX210)))&amp;""</f>
        <v/>
      </c>
      <c r="CA210" s="5" t="str">
        <f t="array" ref="CA210">INDEX(BY:BY,SMALL(IF(BY$1:BY$500&lt;&gt;"",ROW($1:$500),1000),ROW(BY210)))&amp;""</f>
        <v/>
      </c>
    </row>
    <row r="211" spans="1:79" x14ac:dyDescent="0.25">
      <c r="A211" s="7" t="s">
        <v>4745</v>
      </c>
      <c r="B211" s="7" t="s">
        <v>3328</v>
      </c>
      <c r="C211" s="7" t="s">
        <v>3701</v>
      </c>
      <c r="D211" s="8">
        <v>5</v>
      </c>
      <c r="F211" s="7" t="str">
        <f t="shared" si="18"/>
        <v/>
      </c>
      <c r="G211" s="7" t="str">
        <f>IF(AND(VLOOKUP(C211,法术查询!$C$8:$E$15,3,FALSE)="启用",$B$1=D211),B211,"")</f>
        <v/>
      </c>
      <c r="H211" s="5" t="str">
        <f t="array" ref="H211">INDEX(F:F,SMALL(IF($F$1:$F$500&lt;&gt;"",ROW($1:$500),1000),ROW(F211)))&amp;""</f>
        <v/>
      </c>
      <c r="I211" s="5" t="str">
        <f t="array" ref="I211">INDEX(G:G,SMALL(IF($F$1:$F$500&lt;&gt;"",ROW($1:$500),1000),ROW(G211)))&amp;""</f>
        <v/>
      </c>
      <c r="K211" s="7" t="s">
        <v>5213</v>
      </c>
      <c r="L211" s="7" t="s">
        <v>3572</v>
      </c>
      <c r="M211" s="7" t="s">
        <v>210</v>
      </c>
      <c r="N211" s="8">
        <v>8</v>
      </c>
      <c r="P211" s="7" t="str">
        <f t="shared" si="19"/>
        <v/>
      </c>
      <c r="Q211" s="7" t="str">
        <f>IF(AND(VLOOKUP(M211,法术查询!$C$8:$E$15,3,FALSE)="启用",$B$1=N211),L211,"")</f>
        <v/>
      </c>
      <c r="R211" s="5" t="str">
        <f t="array" ref="R211">INDEX(P:P,SMALL(IF(P$1:P$500&lt;&gt;"",ROW($1:$500),1000),ROW(P211)))&amp;""</f>
        <v/>
      </c>
      <c r="S211" s="5" t="str">
        <f t="array" ref="S211">INDEX(Q:Q,SMALL(IF(Q$1:Q$500&lt;&gt;"",ROW($1:$500),1000),ROW(Q211)))&amp;""</f>
        <v/>
      </c>
      <c r="X211" s="5"/>
      <c r="AB211" s="5" t="str">
        <f t="array" ref="AB211">INDEX(Z:Z,SMALL(IF(Z$1:Z$500&lt;&gt;"",ROW($1:$500),1000),ROW(Z211)))&amp;""</f>
        <v/>
      </c>
      <c r="AC211" s="5" t="str">
        <f t="array" ref="AC211">INDEX(AA:AA,SMALL(IF(AA$1:AA$500&lt;&gt;"",ROW($1:$500),1000),ROW(AA211)))&amp;""</f>
        <v/>
      </c>
      <c r="AH211" s="5"/>
      <c r="AL211" s="5" t="str">
        <f t="array" ref="AL211">INDEX(AJ:AJ,SMALL(IF(AJ$1:AJ$500&lt;&gt;"",ROW($1:$500),1000),ROW(AJ211)))&amp;""</f>
        <v/>
      </c>
      <c r="AM211" s="5" t="str">
        <f t="array" ref="AM211">INDEX(AK:AK,SMALL(IF(AK$1:AK$500&lt;&gt;"",ROW($1:$500),1000),ROW(AK211)))&amp;""</f>
        <v/>
      </c>
      <c r="AV211" s="5" t="str">
        <f t="array" ref="AV211">INDEX(AT:AT,SMALL(IF(AT$1:AT$500&lt;&gt;"",ROW($1:$500),1000),ROW(AT211)))&amp;""</f>
        <v/>
      </c>
      <c r="AW211" s="5" t="str">
        <f t="array" ref="AW211">INDEX(AU:AU,SMALL(IF(AU$1:AU$500&lt;&gt;"",ROW($1:$500),1000),ROW(AU211)))&amp;""</f>
        <v/>
      </c>
      <c r="BF211" s="5" t="str">
        <f t="array" ref="BF211">INDEX(BD:BD,SMALL(IF(BD$1:BD$500&lt;&gt;"",ROW($1:$500),1000),ROW(BD211)))&amp;""</f>
        <v/>
      </c>
      <c r="BG211" s="5" t="str">
        <f t="array" ref="BG211">INDEX(BE:BE,SMALL(IF(BE$1:BE$500&lt;&gt;"",ROW($1:$500),1000),ROW(BE211)))&amp;""</f>
        <v/>
      </c>
      <c r="BL211" s="5"/>
      <c r="BP211" s="5" t="str">
        <f t="array" ref="BP211">INDEX(BN:BN,SMALL(IF(BN$1:BN$500&lt;&gt;"",ROW($1:$500),1000),ROW(BN211)))&amp;""</f>
        <v/>
      </c>
      <c r="BQ211" s="5" t="str">
        <f t="array" ref="BQ211">INDEX(BO:BO,SMALL(IF(BO$1:BO$500&lt;&gt;"",ROW($1:$500),1000),ROW(BO211)))&amp;""</f>
        <v/>
      </c>
      <c r="BV211" s="5"/>
      <c r="BZ211" s="5" t="str">
        <f t="array" ref="BZ211">INDEX(BX:BX,SMALL(IF(BX$1:BX$500&lt;&gt;"",ROW($1:$500),1000),ROW(BX211)))&amp;""</f>
        <v/>
      </c>
      <c r="CA211" s="5" t="str">
        <f t="array" ref="CA211">INDEX(BY:BY,SMALL(IF(BY$1:BY$500&lt;&gt;"",ROW($1:$500),1000),ROW(BY211)))&amp;""</f>
        <v/>
      </c>
    </row>
    <row r="212" spans="1:79" x14ac:dyDescent="0.25">
      <c r="A212" s="7" t="s">
        <v>4802</v>
      </c>
      <c r="B212" s="7" t="s">
        <v>3384</v>
      </c>
      <c r="C212" s="7" t="s">
        <v>210</v>
      </c>
      <c r="D212" s="8">
        <v>5</v>
      </c>
      <c r="F212" s="7" t="str">
        <f t="shared" si="18"/>
        <v/>
      </c>
      <c r="G212" s="7" t="str">
        <f>IF(AND(VLOOKUP(C212,法术查询!$C$8:$E$15,3,FALSE)="启用",$B$1=D212),B212,"")</f>
        <v/>
      </c>
      <c r="H212" s="5" t="str">
        <f t="array" ref="H212">INDEX(F:F,SMALL(IF($F$1:$F$500&lt;&gt;"",ROW($1:$500),1000),ROW(F212)))&amp;""</f>
        <v/>
      </c>
      <c r="I212" s="5" t="str">
        <f t="array" ref="I212">INDEX(G:G,SMALL(IF($F$1:$F$500&lt;&gt;"",ROW($1:$500),1000),ROW(G212)))&amp;""</f>
        <v/>
      </c>
      <c r="K212" s="7" t="s">
        <v>5218</v>
      </c>
      <c r="L212" s="7" t="s">
        <v>3487</v>
      </c>
      <c r="M212" s="7" t="s">
        <v>210</v>
      </c>
      <c r="N212" s="8">
        <v>8</v>
      </c>
      <c r="P212" s="7" t="str">
        <f t="shared" si="19"/>
        <v/>
      </c>
      <c r="Q212" s="7" t="str">
        <f>IF(AND(VLOOKUP(M212,法术查询!$C$8:$E$15,3,FALSE)="启用",$B$1=N212),L212,"")</f>
        <v/>
      </c>
      <c r="R212" s="5" t="str">
        <f t="array" ref="R212">INDEX(P:P,SMALL(IF(P$1:P$500&lt;&gt;"",ROW($1:$500),1000),ROW(P212)))&amp;""</f>
        <v/>
      </c>
      <c r="S212" s="5" t="str">
        <f t="array" ref="S212">INDEX(Q:Q,SMALL(IF(Q$1:Q$500&lt;&gt;"",ROW($1:$500),1000),ROW(Q212)))&amp;""</f>
        <v/>
      </c>
      <c r="X212" s="5"/>
      <c r="AB212" s="5" t="str">
        <f t="array" ref="AB212">INDEX(Z:Z,SMALL(IF(Z$1:Z$500&lt;&gt;"",ROW($1:$500),1000),ROW(Z212)))&amp;""</f>
        <v/>
      </c>
      <c r="AC212" s="5" t="str">
        <f t="array" ref="AC212">INDEX(AA:AA,SMALL(IF(AA$1:AA$500&lt;&gt;"",ROW($1:$500),1000),ROW(AA212)))&amp;""</f>
        <v/>
      </c>
      <c r="AH212" s="5"/>
      <c r="AL212" s="5" t="str">
        <f t="array" ref="AL212">INDEX(AJ:AJ,SMALL(IF(AJ$1:AJ$500&lt;&gt;"",ROW($1:$500),1000),ROW(AJ212)))&amp;""</f>
        <v/>
      </c>
      <c r="AM212" s="5" t="str">
        <f t="array" ref="AM212">INDEX(AK:AK,SMALL(IF(AK$1:AK$500&lt;&gt;"",ROW($1:$500),1000),ROW(AK212)))&amp;""</f>
        <v/>
      </c>
      <c r="AV212" s="5" t="str">
        <f t="array" ref="AV212">INDEX(AT:AT,SMALL(IF(AT$1:AT$500&lt;&gt;"",ROW($1:$500),1000),ROW(AT212)))&amp;""</f>
        <v/>
      </c>
      <c r="AW212" s="5" t="str">
        <f t="array" ref="AW212">INDEX(AU:AU,SMALL(IF(AU$1:AU$500&lt;&gt;"",ROW($1:$500),1000),ROW(AU212)))&amp;""</f>
        <v/>
      </c>
      <c r="BF212" s="5" t="str">
        <f t="array" ref="BF212">INDEX(BD:BD,SMALL(IF(BD$1:BD$500&lt;&gt;"",ROW($1:$500),1000),ROW(BD212)))&amp;""</f>
        <v/>
      </c>
      <c r="BG212" s="5" t="str">
        <f t="array" ref="BG212">INDEX(BE:BE,SMALL(IF(BE$1:BE$500&lt;&gt;"",ROW($1:$500),1000),ROW(BE212)))&amp;""</f>
        <v/>
      </c>
      <c r="BL212" s="5"/>
      <c r="BP212" s="5" t="str">
        <f t="array" ref="BP212">INDEX(BN:BN,SMALL(IF(BN$1:BN$500&lt;&gt;"",ROW($1:$500),1000),ROW(BN212)))&amp;""</f>
        <v/>
      </c>
      <c r="BQ212" s="5" t="str">
        <f t="array" ref="BQ212">INDEX(BO:BO,SMALL(IF(BO$1:BO$500&lt;&gt;"",ROW($1:$500),1000),ROW(BO212)))&amp;""</f>
        <v/>
      </c>
      <c r="BV212" s="5"/>
      <c r="BZ212" s="5" t="str">
        <f t="array" ref="BZ212">INDEX(BX:BX,SMALL(IF(BX$1:BX$500&lt;&gt;"",ROW($1:$500),1000),ROW(BX212)))&amp;""</f>
        <v/>
      </c>
      <c r="CA212" s="5" t="str">
        <f t="array" ref="CA212">INDEX(BY:BY,SMALL(IF(BY$1:BY$500&lt;&gt;"",ROW($1:$500),1000),ROW(BY212)))&amp;""</f>
        <v/>
      </c>
    </row>
    <row r="213" spans="1:79" x14ac:dyDescent="0.25">
      <c r="A213" s="7" t="s">
        <v>4750</v>
      </c>
      <c r="B213" s="7" t="s">
        <v>3387</v>
      </c>
      <c r="C213" s="7" t="s">
        <v>3701</v>
      </c>
      <c r="D213" s="8">
        <v>5</v>
      </c>
      <c r="F213" s="7" t="str">
        <f t="shared" si="18"/>
        <v/>
      </c>
      <c r="G213" s="7" t="str">
        <f>IF(AND(VLOOKUP(C213,法术查询!$C$8:$E$15,3,FALSE)="启用",$B$1=D213),B213,"")</f>
        <v/>
      </c>
      <c r="H213" s="5" t="str">
        <f t="array" ref="H213">INDEX(F:F,SMALL(IF($F$1:$F$500&lt;&gt;"",ROW($1:$500),1000),ROW(F213)))&amp;""</f>
        <v/>
      </c>
      <c r="I213" s="5" t="str">
        <f t="array" ref="I213">INDEX(G:G,SMALL(IF($F$1:$F$500&lt;&gt;"",ROW($1:$500),1000),ROW(G213)))&amp;""</f>
        <v/>
      </c>
      <c r="K213" s="7" t="s">
        <v>5221</v>
      </c>
      <c r="L213" s="7" t="s">
        <v>3490</v>
      </c>
      <c r="M213" s="7" t="s">
        <v>210</v>
      </c>
      <c r="N213" s="8">
        <v>8</v>
      </c>
      <c r="P213" s="7" t="str">
        <f t="shared" si="19"/>
        <v/>
      </c>
      <c r="Q213" s="7" t="str">
        <f>IF(AND(VLOOKUP(M213,法术查询!$C$8:$E$15,3,FALSE)="启用",$B$1=N213),L213,"")</f>
        <v/>
      </c>
      <c r="R213" s="5" t="str">
        <f t="array" ref="R213">INDEX(P:P,SMALL(IF(P$1:P$500&lt;&gt;"",ROW($1:$500),1000),ROW(P213)))&amp;""</f>
        <v/>
      </c>
      <c r="S213" s="5" t="str">
        <f t="array" ref="S213">INDEX(Q:Q,SMALL(IF(Q$1:Q$500&lt;&gt;"",ROW($1:$500),1000),ROW(Q213)))&amp;""</f>
        <v/>
      </c>
      <c r="X213" s="5"/>
      <c r="AB213" s="5" t="str">
        <f t="array" ref="AB213">INDEX(Z:Z,SMALL(IF(Z$1:Z$500&lt;&gt;"",ROW($1:$500),1000),ROW(Z213)))&amp;""</f>
        <v/>
      </c>
      <c r="AC213" s="5" t="str">
        <f t="array" ref="AC213">INDEX(AA:AA,SMALL(IF(AA$1:AA$500&lt;&gt;"",ROW($1:$500),1000),ROW(AA213)))&amp;""</f>
        <v/>
      </c>
      <c r="AH213" s="5"/>
      <c r="AL213" s="5" t="str">
        <f t="array" ref="AL213">INDEX(AJ:AJ,SMALL(IF(AJ$1:AJ$500&lt;&gt;"",ROW($1:$500),1000),ROW(AJ213)))&amp;""</f>
        <v/>
      </c>
      <c r="AM213" s="5" t="str">
        <f t="array" ref="AM213">INDEX(AK:AK,SMALL(IF(AK$1:AK$500&lt;&gt;"",ROW($1:$500),1000),ROW(AK213)))&amp;""</f>
        <v/>
      </c>
      <c r="AV213" s="5" t="str">
        <f t="array" ref="AV213">INDEX(AT:AT,SMALL(IF(AT$1:AT$500&lt;&gt;"",ROW($1:$500),1000),ROW(AT213)))&amp;""</f>
        <v/>
      </c>
      <c r="AW213" s="5" t="str">
        <f t="array" ref="AW213">INDEX(AU:AU,SMALL(IF(AU$1:AU$500&lt;&gt;"",ROW($1:$500),1000),ROW(AU213)))&amp;""</f>
        <v/>
      </c>
      <c r="BF213" s="5" t="str">
        <f t="array" ref="BF213">INDEX(BD:BD,SMALL(IF(BD$1:BD$500&lt;&gt;"",ROW($1:$500),1000),ROW(BD213)))&amp;""</f>
        <v/>
      </c>
      <c r="BG213" s="5" t="str">
        <f t="array" ref="BG213">INDEX(BE:BE,SMALL(IF(BE$1:BE$500&lt;&gt;"",ROW($1:$500),1000),ROW(BE213)))&amp;""</f>
        <v/>
      </c>
      <c r="BL213" s="5"/>
      <c r="BP213" s="5" t="str">
        <f t="array" ref="BP213">INDEX(BN:BN,SMALL(IF(BN$1:BN$500&lt;&gt;"",ROW($1:$500),1000),ROW(BN213)))&amp;""</f>
        <v/>
      </c>
      <c r="BQ213" s="5" t="str">
        <f t="array" ref="BQ213">INDEX(BO:BO,SMALL(IF(BO$1:BO$500&lt;&gt;"",ROW($1:$500),1000),ROW(BO213)))&amp;""</f>
        <v/>
      </c>
      <c r="BV213" s="5"/>
      <c r="BZ213" s="5" t="str">
        <f t="array" ref="BZ213">INDEX(BX:BX,SMALL(IF(BX$1:BX$500&lt;&gt;"",ROW($1:$500),1000),ROW(BX213)))&amp;""</f>
        <v/>
      </c>
      <c r="CA213" s="5" t="str">
        <f t="array" ref="CA213">INDEX(BY:BY,SMALL(IF(BY$1:BY$500&lt;&gt;"",ROW($1:$500),1000),ROW(BY213)))&amp;""</f>
        <v/>
      </c>
    </row>
    <row r="214" spans="1:79" x14ac:dyDescent="0.25">
      <c r="A214" s="7" t="s">
        <v>4753</v>
      </c>
      <c r="B214" s="7" t="s">
        <v>3389</v>
      </c>
      <c r="C214" s="7" t="s">
        <v>3701</v>
      </c>
      <c r="D214" s="8">
        <v>5</v>
      </c>
      <c r="F214" s="7" t="str">
        <f t="shared" si="18"/>
        <v/>
      </c>
      <c r="G214" s="7" t="str">
        <f>IF(AND(VLOOKUP(C214,法术查询!$C$8:$E$15,3,FALSE)="启用",$B$1=D214),B214,"")</f>
        <v/>
      </c>
      <c r="H214" s="5" t="str">
        <f t="array" ref="H214">INDEX(F:F,SMALL(IF($F$1:$F$500&lt;&gt;"",ROW($1:$500),1000),ROW(F214)))&amp;""</f>
        <v/>
      </c>
      <c r="I214" s="5" t="str">
        <f t="array" ref="I214">INDEX(G:G,SMALL(IF($F$1:$F$500&lt;&gt;"",ROW($1:$500),1000),ROW(G214)))&amp;""</f>
        <v/>
      </c>
      <c r="K214" s="7" t="s">
        <v>5235</v>
      </c>
      <c r="L214" s="7" t="s">
        <v>3462</v>
      </c>
      <c r="M214" s="7" t="s">
        <v>210</v>
      </c>
      <c r="N214" s="8">
        <v>8</v>
      </c>
      <c r="P214" s="7" t="str">
        <f t="shared" si="19"/>
        <v/>
      </c>
      <c r="Q214" s="7" t="str">
        <f>IF(AND(VLOOKUP(M214,法术查询!$C$8:$E$15,3,FALSE)="启用",$B$1=N214),L214,"")</f>
        <v/>
      </c>
      <c r="R214" s="5" t="str">
        <f t="array" ref="R214">INDEX(P:P,SMALL(IF(P$1:P$500&lt;&gt;"",ROW($1:$500),1000),ROW(P214)))&amp;""</f>
        <v/>
      </c>
      <c r="S214" s="5" t="str">
        <f t="array" ref="S214">INDEX(Q:Q,SMALL(IF(Q$1:Q$500&lt;&gt;"",ROW($1:$500),1000),ROW(Q214)))&amp;""</f>
        <v/>
      </c>
      <c r="X214" s="5"/>
      <c r="AB214" s="5" t="str">
        <f t="array" ref="AB214">INDEX(Z:Z,SMALL(IF(Z$1:Z$500&lt;&gt;"",ROW($1:$500),1000),ROW(Z214)))&amp;""</f>
        <v/>
      </c>
      <c r="AC214" s="5" t="str">
        <f t="array" ref="AC214">INDEX(AA:AA,SMALL(IF(AA$1:AA$500&lt;&gt;"",ROW($1:$500),1000),ROW(AA214)))&amp;""</f>
        <v/>
      </c>
      <c r="AH214" s="5"/>
      <c r="AL214" s="5" t="str">
        <f t="array" ref="AL214">INDEX(AJ:AJ,SMALL(IF(AJ$1:AJ$500&lt;&gt;"",ROW($1:$500),1000),ROW(AJ214)))&amp;""</f>
        <v/>
      </c>
      <c r="AM214" s="5" t="str">
        <f t="array" ref="AM214">INDEX(AK:AK,SMALL(IF(AK$1:AK$500&lt;&gt;"",ROW($1:$500),1000),ROW(AK214)))&amp;""</f>
        <v/>
      </c>
      <c r="AV214" s="5" t="str">
        <f t="array" ref="AV214">INDEX(AT:AT,SMALL(IF(AT$1:AT$500&lt;&gt;"",ROW($1:$500),1000),ROW(AT214)))&amp;""</f>
        <v/>
      </c>
      <c r="AW214" s="5" t="str">
        <f t="array" ref="AW214">INDEX(AU:AU,SMALL(IF(AU$1:AU$500&lt;&gt;"",ROW($1:$500),1000),ROW(AU214)))&amp;""</f>
        <v/>
      </c>
      <c r="BF214" s="5" t="str">
        <f t="array" ref="BF214">INDEX(BD:BD,SMALL(IF(BD$1:BD$500&lt;&gt;"",ROW($1:$500),1000),ROW(BD214)))&amp;""</f>
        <v/>
      </c>
      <c r="BG214" s="5" t="str">
        <f t="array" ref="BG214">INDEX(BE:BE,SMALL(IF(BE$1:BE$500&lt;&gt;"",ROW($1:$500),1000),ROW(BE214)))&amp;""</f>
        <v/>
      </c>
      <c r="BL214" s="5"/>
      <c r="BP214" s="5" t="str">
        <f t="array" ref="BP214">INDEX(BN:BN,SMALL(IF(BN$1:BN$500&lt;&gt;"",ROW($1:$500),1000),ROW(BN214)))&amp;""</f>
        <v/>
      </c>
      <c r="BQ214" s="5" t="str">
        <f t="array" ref="BQ214">INDEX(BO:BO,SMALL(IF(BO$1:BO$500&lt;&gt;"",ROW($1:$500),1000),ROW(BO214)))&amp;""</f>
        <v/>
      </c>
      <c r="BV214" s="5"/>
      <c r="BZ214" s="5" t="str">
        <f t="array" ref="BZ214">INDEX(BX:BX,SMALL(IF(BX$1:BX$500&lt;&gt;"",ROW($1:$500),1000),ROW(BX214)))&amp;""</f>
        <v/>
      </c>
      <c r="CA214" s="5" t="str">
        <f t="array" ref="CA214">INDEX(BY:BY,SMALL(IF(BY$1:BY$500&lt;&gt;"",ROW($1:$500),1000),ROW(BY214)))&amp;""</f>
        <v/>
      </c>
    </row>
    <row r="215" spans="1:79" x14ac:dyDescent="0.25">
      <c r="A215" s="7" t="s">
        <v>4755</v>
      </c>
      <c r="B215" s="7" t="s">
        <v>3392</v>
      </c>
      <c r="C215" s="7" t="s">
        <v>3701</v>
      </c>
      <c r="D215" s="8">
        <v>5</v>
      </c>
      <c r="F215" s="7" t="str">
        <f t="shared" si="18"/>
        <v/>
      </c>
      <c r="G215" s="7" t="str">
        <f>IF(AND(VLOOKUP(C215,法术查询!$C$8:$E$15,3,FALSE)="启用",$B$1=D215),B215,"")</f>
        <v/>
      </c>
      <c r="H215" s="5" t="str">
        <f t="array" ref="H215">INDEX(F:F,SMALL(IF($F$1:$F$500&lt;&gt;"",ROW($1:$500),1000),ROW(F215)))&amp;""</f>
        <v/>
      </c>
      <c r="I215" s="5" t="str">
        <f t="array" ref="I215">INDEX(G:G,SMALL(IF($F$1:$F$500&lt;&gt;"",ROW($1:$500),1000),ROW(G215)))&amp;""</f>
        <v/>
      </c>
      <c r="K215" s="7" t="s">
        <v>5258</v>
      </c>
      <c r="L215" s="7" t="s">
        <v>2621</v>
      </c>
      <c r="M215" s="7" t="s">
        <v>210</v>
      </c>
      <c r="N215" s="8">
        <v>8</v>
      </c>
      <c r="P215" s="7" t="str">
        <f t="shared" si="19"/>
        <v/>
      </c>
      <c r="Q215" s="7" t="str">
        <f>IF(AND(VLOOKUP(M215,法术查询!$C$8:$E$15,3,FALSE)="启用",$B$1=N215),L215,"")</f>
        <v/>
      </c>
      <c r="R215" s="5" t="str">
        <f t="array" ref="R215">INDEX(P:P,SMALL(IF(P$1:P$500&lt;&gt;"",ROW($1:$500),1000),ROW(P215)))&amp;""</f>
        <v/>
      </c>
      <c r="S215" s="5" t="str">
        <f t="array" ref="S215">INDEX(Q:Q,SMALL(IF(Q$1:Q$500&lt;&gt;"",ROW($1:$500),1000),ROW(Q215)))&amp;""</f>
        <v/>
      </c>
      <c r="X215" s="5"/>
      <c r="AB215" s="5" t="str">
        <f t="array" ref="AB215">INDEX(Z:Z,SMALL(IF(Z$1:Z$500&lt;&gt;"",ROW($1:$500),1000),ROW(Z215)))&amp;""</f>
        <v/>
      </c>
      <c r="AC215" s="5" t="str">
        <f t="array" ref="AC215">INDEX(AA:AA,SMALL(IF(AA$1:AA$500&lt;&gt;"",ROW($1:$500),1000),ROW(AA215)))&amp;""</f>
        <v/>
      </c>
      <c r="AH215" s="5"/>
      <c r="AL215" s="5" t="str">
        <f t="array" ref="AL215">INDEX(AJ:AJ,SMALL(IF(AJ$1:AJ$500&lt;&gt;"",ROW($1:$500),1000),ROW(AJ215)))&amp;""</f>
        <v/>
      </c>
      <c r="AM215" s="5" t="str">
        <f t="array" ref="AM215">INDEX(AK:AK,SMALL(IF(AK$1:AK$500&lt;&gt;"",ROW($1:$500),1000),ROW(AK215)))&amp;""</f>
        <v/>
      </c>
      <c r="AV215" s="5" t="str">
        <f t="array" ref="AV215">INDEX(AT:AT,SMALL(IF(AT$1:AT$500&lt;&gt;"",ROW($1:$500),1000),ROW(AT215)))&amp;""</f>
        <v/>
      </c>
      <c r="AW215" s="5" t="str">
        <f t="array" ref="AW215">INDEX(AU:AU,SMALL(IF(AU$1:AU$500&lt;&gt;"",ROW($1:$500),1000),ROW(AU215)))&amp;""</f>
        <v/>
      </c>
      <c r="BF215" s="5" t="str">
        <f t="array" ref="BF215">INDEX(BD:BD,SMALL(IF(BD$1:BD$500&lt;&gt;"",ROW($1:$500),1000),ROW(BD215)))&amp;""</f>
        <v/>
      </c>
      <c r="BG215" s="5" t="str">
        <f t="array" ref="BG215">INDEX(BE:BE,SMALL(IF(BE$1:BE$500&lt;&gt;"",ROW($1:$500),1000),ROW(BE215)))&amp;""</f>
        <v/>
      </c>
      <c r="BL215" s="5"/>
      <c r="BP215" s="5" t="str">
        <f t="array" ref="BP215">INDEX(BN:BN,SMALL(IF(BN$1:BN$500&lt;&gt;"",ROW($1:$500),1000),ROW(BN215)))&amp;""</f>
        <v/>
      </c>
      <c r="BQ215" s="5" t="str">
        <f t="array" ref="BQ215">INDEX(BO:BO,SMALL(IF(BO$1:BO$500&lt;&gt;"",ROW($1:$500),1000),ROW(BO215)))&amp;""</f>
        <v/>
      </c>
      <c r="BV215" s="5"/>
      <c r="BZ215" s="5" t="str">
        <f t="array" ref="BZ215">INDEX(BX:BX,SMALL(IF(BX$1:BX$500&lt;&gt;"",ROW($1:$500),1000),ROW(BX215)))&amp;""</f>
        <v/>
      </c>
      <c r="CA215" s="5" t="str">
        <f t="array" ref="CA215">INDEX(BY:BY,SMALL(IF(BY$1:BY$500&lt;&gt;"",ROW($1:$500),1000),ROW(BY215)))&amp;""</f>
        <v/>
      </c>
    </row>
    <row r="216" spans="1:79" x14ac:dyDescent="0.25">
      <c r="A216" s="7" t="s">
        <v>4805</v>
      </c>
      <c r="B216" s="7" t="s">
        <v>3535</v>
      </c>
      <c r="C216" s="7" t="s">
        <v>210</v>
      </c>
      <c r="D216" s="8">
        <v>5</v>
      </c>
      <c r="F216" s="7" t="str">
        <f t="shared" si="18"/>
        <v/>
      </c>
      <c r="G216" s="7" t="str">
        <f>IF(AND(VLOOKUP(C216,法术查询!$C$8:$E$15,3,FALSE)="启用",$B$1=D216),B216,"")</f>
        <v/>
      </c>
      <c r="H216" s="5" t="str">
        <f t="array" ref="H216">INDEX(F:F,SMALL(IF($F$1:$F$500&lt;&gt;"",ROW($1:$500),1000),ROW(F216)))&amp;""</f>
        <v/>
      </c>
      <c r="I216" s="5" t="str">
        <f t="array" ref="I216">INDEX(G:G,SMALL(IF($F$1:$F$500&lt;&gt;"",ROW($1:$500),1000),ROW(G216)))&amp;""</f>
        <v/>
      </c>
      <c r="K216" s="7" t="s">
        <v>5262</v>
      </c>
      <c r="L216" s="7" t="s">
        <v>3551</v>
      </c>
      <c r="M216" s="7" t="s">
        <v>210</v>
      </c>
      <c r="N216" s="8">
        <v>8</v>
      </c>
      <c r="P216" s="7" t="str">
        <f t="shared" si="19"/>
        <v/>
      </c>
      <c r="Q216" s="7" t="str">
        <f>IF(AND(VLOOKUP(M216,法术查询!$C$8:$E$15,3,FALSE)="启用",$B$1=N216),L216,"")</f>
        <v/>
      </c>
      <c r="R216" s="5" t="str">
        <f t="array" ref="R216">INDEX(P:P,SMALL(IF(P$1:P$500&lt;&gt;"",ROW($1:$500),1000),ROW(P216)))&amp;""</f>
        <v/>
      </c>
      <c r="S216" s="5" t="str">
        <f t="array" ref="S216">INDEX(Q:Q,SMALL(IF(Q$1:Q$500&lt;&gt;"",ROW($1:$500),1000),ROW(Q216)))&amp;""</f>
        <v/>
      </c>
      <c r="X216" s="5"/>
      <c r="AB216" s="5" t="str">
        <f t="array" ref="AB216">INDEX(Z:Z,SMALL(IF(Z$1:Z$500&lt;&gt;"",ROW($1:$500),1000),ROW(Z216)))&amp;""</f>
        <v/>
      </c>
      <c r="AC216" s="5" t="str">
        <f t="array" ref="AC216">INDEX(AA:AA,SMALL(IF(AA$1:AA$500&lt;&gt;"",ROW($1:$500),1000),ROW(AA216)))&amp;""</f>
        <v/>
      </c>
      <c r="AH216" s="5"/>
      <c r="AL216" s="5" t="str">
        <f t="array" ref="AL216">INDEX(AJ:AJ,SMALL(IF(AJ$1:AJ$500&lt;&gt;"",ROW($1:$500),1000),ROW(AJ216)))&amp;""</f>
        <v/>
      </c>
      <c r="AM216" s="5" t="str">
        <f t="array" ref="AM216">INDEX(AK:AK,SMALL(IF(AK$1:AK$500&lt;&gt;"",ROW($1:$500),1000),ROW(AK216)))&amp;""</f>
        <v/>
      </c>
      <c r="AV216" s="5" t="str">
        <f t="array" ref="AV216">INDEX(AT:AT,SMALL(IF(AT$1:AT$500&lt;&gt;"",ROW($1:$500),1000),ROW(AT216)))&amp;""</f>
        <v/>
      </c>
      <c r="AW216" s="5" t="str">
        <f t="array" ref="AW216">INDEX(AU:AU,SMALL(IF(AU$1:AU$500&lt;&gt;"",ROW($1:$500),1000),ROW(AU216)))&amp;""</f>
        <v/>
      </c>
      <c r="BF216" s="5" t="str">
        <f t="array" ref="BF216">INDEX(BD:BD,SMALL(IF(BD$1:BD$500&lt;&gt;"",ROW($1:$500),1000),ROW(BD216)))&amp;""</f>
        <v/>
      </c>
      <c r="BG216" s="5" t="str">
        <f t="array" ref="BG216">INDEX(BE:BE,SMALL(IF(BE$1:BE$500&lt;&gt;"",ROW($1:$500),1000),ROW(BE216)))&amp;""</f>
        <v/>
      </c>
      <c r="BL216" s="5"/>
      <c r="BP216" s="5" t="str">
        <f t="array" ref="BP216">INDEX(BN:BN,SMALL(IF(BN$1:BN$500&lt;&gt;"",ROW($1:$500),1000),ROW(BN216)))&amp;""</f>
        <v/>
      </c>
      <c r="BQ216" s="5" t="str">
        <f t="array" ref="BQ216">INDEX(BO:BO,SMALL(IF(BO$1:BO$500&lt;&gt;"",ROW($1:$500),1000),ROW(BO216)))&amp;""</f>
        <v/>
      </c>
      <c r="BV216" s="5"/>
      <c r="BZ216" s="5" t="str">
        <f t="array" ref="BZ216">INDEX(BX:BX,SMALL(IF(BX$1:BX$500&lt;&gt;"",ROW($1:$500),1000),ROW(BX216)))&amp;""</f>
        <v/>
      </c>
      <c r="CA216" s="5" t="str">
        <f t="array" ref="CA216">INDEX(BY:BY,SMALL(IF(BY$1:BY$500&lt;&gt;"",ROW($1:$500),1000),ROW(BY216)))&amp;""</f>
        <v/>
      </c>
    </row>
    <row r="217" spans="1:79" x14ac:dyDescent="0.25">
      <c r="A217" s="7" t="s">
        <v>4760</v>
      </c>
      <c r="B217" s="7" t="s">
        <v>3537</v>
      </c>
      <c r="C217" s="7" t="s">
        <v>372</v>
      </c>
      <c r="D217" s="8">
        <v>5</v>
      </c>
      <c r="F217" s="7" t="str">
        <f t="shared" si="18"/>
        <v/>
      </c>
      <c r="G217" s="7" t="str">
        <f>IF(AND(VLOOKUP(C217,法术查询!$C$8:$E$15,3,FALSE)="启用",$B$1=D217),B217,"")</f>
        <v/>
      </c>
      <c r="H217" s="5" t="str">
        <f t="array" ref="H217">INDEX(F:F,SMALL(IF($F$1:$F$500&lt;&gt;"",ROW($1:$500),1000),ROW(F217)))&amp;""</f>
        <v/>
      </c>
      <c r="I217" s="5" t="str">
        <f t="array" ref="I217">INDEX(G:G,SMALL(IF($F$1:$F$500&lt;&gt;"",ROW($1:$500),1000),ROW(G217)))&amp;""</f>
        <v/>
      </c>
      <c r="K217" s="7" t="s">
        <v>5272</v>
      </c>
      <c r="L217" s="7" t="s">
        <v>3502</v>
      </c>
      <c r="M217" s="7" t="s">
        <v>3701</v>
      </c>
      <c r="N217" s="8">
        <v>9</v>
      </c>
      <c r="P217" s="7" t="str">
        <f t="shared" si="19"/>
        <v/>
      </c>
      <c r="Q217" s="7" t="str">
        <f>IF(AND(VLOOKUP(M217,法术查询!$C$8:$E$15,3,FALSE)="启用",$B$1=N217),L217,"")</f>
        <v/>
      </c>
      <c r="R217" s="5" t="str">
        <f t="array" ref="R217">INDEX(P:P,SMALL(IF(P$1:P$500&lt;&gt;"",ROW($1:$500),1000),ROW(P217)))&amp;""</f>
        <v/>
      </c>
      <c r="S217" s="5" t="str">
        <f t="array" ref="S217">INDEX(Q:Q,SMALL(IF(Q$1:Q$500&lt;&gt;"",ROW($1:$500),1000),ROW(Q217)))&amp;""</f>
        <v/>
      </c>
      <c r="X217" s="5"/>
      <c r="AB217" s="5" t="str">
        <f t="array" ref="AB217">INDEX(Z:Z,SMALL(IF(Z$1:Z$500&lt;&gt;"",ROW($1:$500),1000),ROW(Z217)))&amp;""</f>
        <v/>
      </c>
      <c r="AC217" s="5" t="str">
        <f t="array" ref="AC217">INDEX(AA:AA,SMALL(IF(AA$1:AA$500&lt;&gt;"",ROW($1:$500),1000),ROW(AA217)))&amp;""</f>
        <v/>
      </c>
      <c r="AH217" s="5"/>
      <c r="AL217" s="5" t="str">
        <f t="array" ref="AL217">INDEX(AJ:AJ,SMALL(IF(AJ$1:AJ$500&lt;&gt;"",ROW($1:$500),1000),ROW(AJ217)))&amp;""</f>
        <v/>
      </c>
      <c r="AM217" s="5" t="str">
        <f t="array" ref="AM217">INDEX(AK:AK,SMALL(IF(AK$1:AK$500&lt;&gt;"",ROW($1:$500),1000),ROW(AK217)))&amp;""</f>
        <v/>
      </c>
      <c r="AV217" s="5" t="str">
        <f t="array" ref="AV217">INDEX(AT:AT,SMALL(IF(AT$1:AT$500&lt;&gt;"",ROW($1:$500),1000),ROW(AT217)))&amp;""</f>
        <v/>
      </c>
      <c r="AW217" s="5" t="str">
        <f t="array" ref="AW217">INDEX(AU:AU,SMALL(IF(AU$1:AU$500&lt;&gt;"",ROW($1:$500),1000),ROW(AU217)))&amp;""</f>
        <v/>
      </c>
      <c r="BF217" s="5" t="str">
        <f t="array" ref="BF217">INDEX(BD:BD,SMALL(IF(BD$1:BD$500&lt;&gt;"",ROW($1:$500),1000),ROW(BD217)))&amp;""</f>
        <v/>
      </c>
      <c r="BG217" s="5" t="str">
        <f t="array" ref="BG217">INDEX(BE:BE,SMALL(IF(BE$1:BE$500&lt;&gt;"",ROW($1:$500),1000),ROW(BE217)))&amp;""</f>
        <v/>
      </c>
      <c r="BL217" s="5"/>
      <c r="BP217" s="5" t="str">
        <f t="array" ref="BP217">INDEX(BN:BN,SMALL(IF(BN$1:BN$500&lt;&gt;"",ROW($1:$500),1000),ROW(BN217)))&amp;""</f>
        <v/>
      </c>
      <c r="BQ217" s="5" t="str">
        <f t="array" ref="BQ217">INDEX(BO:BO,SMALL(IF(BO$1:BO$500&lt;&gt;"",ROW($1:$500),1000),ROW(BO217)))&amp;""</f>
        <v/>
      </c>
      <c r="BV217" s="5"/>
      <c r="BZ217" s="5" t="str">
        <f t="array" ref="BZ217">INDEX(BX:BX,SMALL(IF(BX$1:BX$500&lt;&gt;"",ROW($1:$500),1000),ROW(BX217)))&amp;""</f>
        <v/>
      </c>
      <c r="CA217" s="5" t="str">
        <f t="array" ref="CA217">INDEX(BY:BY,SMALL(IF(BY$1:BY$500&lt;&gt;"",ROW($1:$500),1000),ROW(BY217)))&amp;""</f>
        <v/>
      </c>
    </row>
    <row r="218" spans="1:79" x14ac:dyDescent="0.25">
      <c r="A218" s="7" t="s">
        <v>4760</v>
      </c>
      <c r="B218" s="7" t="s">
        <v>3539</v>
      </c>
      <c r="C218" s="7" t="s">
        <v>3701</v>
      </c>
      <c r="D218" s="8">
        <v>5</v>
      </c>
      <c r="F218" s="7" t="str">
        <f t="shared" si="18"/>
        <v/>
      </c>
      <c r="G218" s="7" t="str">
        <f>IF(AND(VLOOKUP(C218,法术查询!$C$8:$E$15,3,FALSE)="启用",$B$1=D218),B218,"")</f>
        <v/>
      </c>
      <c r="H218" s="5" t="str">
        <f t="array" ref="H218">INDEX(F:F,SMALL(IF($F$1:$F$500&lt;&gt;"",ROW($1:$500),1000),ROW(F218)))&amp;""</f>
        <v/>
      </c>
      <c r="I218" s="5" t="str">
        <f t="array" ref="I218">INDEX(G:G,SMALL(IF($F$1:$F$500&lt;&gt;"",ROW($1:$500),1000),ROW(G218)))&amp;""</f>
        <v/>
      </c>
      <c r="K218" s="7" t="s">
        <v>5289</v>
      </c>
      <c r="L218" s="7" t="s">
        <v>3573</v>
      </c>
      <c r="M218" s="7" t="s">
        <v>210</v>
      </c>
      <c r="N218" s="8">
        <v>9</v>
      </c>
      <c r="P218" s="7" t="str">
        <f t="shared" si="19"/>
        <v/>
      </c>
      <c r="Q218" s="7" t="str">
        <f>IF(AND(VLOOKUP(M218,法术查询!$C$8:$E$15,3,FALSE)="启用",$B$1=N218),L218,"")</f>
        <v/>
      </c>
      <c r="R218" s="5" t="str">
        <f t="array" ref="R218">INDEX(P:P,SMALL(IF(P$1:P$500&lt;&gt;"",ROW($1:$500),1000),ROW(P218)))&amp;""</f>
        <v/>
      </c>
      <c r="S218" s="5" t="str">
        <f t="array" ref="S218">INDEX(Q:Q,SMALL(IF(Q$1:Q$500&lt;&gt;"",ROW($1:$500),1000),ROW(Q218)))&amp;""</f>
        <v/>
      </c>
      <c r="X218" s="5"/>
      <c r="AB218" s="5" t="str">
        <f t="array" ref="AB218">INDEX(Z:Z,SMALL(IF(Z$1:Z$500&lt;&gt;"",ROW($1:$500),1000),ROW(Z218)))&amp;""</f>
        <v/>
      </c>
      <c r="AC218" s="5" t="str">
        <f t="array" ref="AC218">INDEX(AA:AA,SMALL(IF(AA$1:AA$500&lt;&gt;"",ROW($1:$500),1000),ROW(AA218)))&amp;""</f>
        <v/>
      </c>
      <c r="AH218" s="5"/>
      <c r="AL218" s="5" t="str">
        <f t="array" ref="AL218">INDEX(AJ:AJ,SMALL(IF(AJ$1:AJ$500&lt;&gt;"",ROW($1:$500),1000),ROW(AJ218)))&amp;""</f>
        <v/>
      </c>
      <c r="AM218" s="5" t="str">
        <f t="array" ref="AM218">INDEX(AK:AK,SMALL(IF(AK$1:AK$500&lt;&gt;"",ROW($1:$500),1000),ROW(AK218)))&amp;""</f>
        <v/>
      </c>
      <c r="AV218" s="5" t="str">
        <f t="array" ref="AV218">INDEX(AT:AT,SMALL(IF(AT$1:AT$500&lt;&gt;"",ROW($1:$500),1000),ROW(AT218)))&amp;""</f>
        <v/>
      </c>
      <c r="AW218" s="5" t="str">
        <f t="array" ref="AW218">INDEX(AU:AU,SMALL(IF(AU$1:AU$500&lt;&gt;"",ROW($1:$500),1000),ROW(AU218)))&amp;""</f>
        <v/>
      </c>
      <c r="BF218" s="5" t="str">
        <f t="array" ref="BF218">INDEX(BD:BD,SMALL(IF(BD$1:BD$500&lt;&gt;"",ROW($1:$500),1000),ROW(BD218)))&amp;""</f>
        <v/>
      </c>
      <c r="BG218" s="5" t="str">
        <f t="array" ref="BG218">INDEX(BE:BE,SMALL(IF(BE$1:BE$500&lt;&gt;"",ROW($1:$500),1000),ROW(BE218)))&amp;""</f>
        <v/>
      </c>
      <c r="BL218" s="5"/>
      <c r="BP218" s="5" t="str">
        <f t="array" ref="BP218">INDEX(BN:BN,SMALL(IF(BN$1:BN$500&lt;&gt;"",ROW($1:$500),1000),ROW(BN218)))&amp;""</f>
        <v/>
      </c>
      <c r="BQ218" s="5" t="str">
        <f t="array" ref="BQ218">INDEX(BO:BO,SMALL(IF(BO$1:BO$500&lt;&gt;"",ROW($1:$500),1000),ROW(BO218)))&amp;""</f>
        <v/>
      </c>
      <c r="BV218" s="5"/>
      <c r="BZ218" s="5" t="str">
        <f t="array" ref="BZ218">INDEX(BX:BX,SMALL(IF(BX$1:BX$500&lt;&gt;"",ROW($1:$500),1000),ROW(BX218)))&amp;""</f>
        <v/>
      </c>
      <c r="CA218" s="5" t="str">
        <f t="array" ref="CA218">INDEX(BY:BY,SMALL(IF(BY$1:BY$500&lt;&gt;"",ROW($1:$500),1000),ROW(BY218)))&amp;""</f>
        <v/>
      </c>
    </row>
    <row r="219" spans="1:79" x14ac:dyDescent="0.25">
      <c r="A219" s="7" t="s">
        <v>4810</v>
      </c>
      <c r="B219" s="7" t="s">
        <v>3542</v>
      </c>
      <c r="C219" s="7" t="s">
        <v>210</v>
      </c>
      <c r="D219" s="8">
        <v>5</v>
      </c>
      <c r="F219" s="7" t="str">
        <f t="shared" si="18"/>
        <v/>
      </c>
      <c r="G219" s="7" t="str">
        <f>IF(AND(VLOOKUP(C219,法术查询!$C$8:$E$15,3,FALSE)="启用",$B$1=D219),B219,"")</f>
        <v/>
      </c>
      <c r="H219" s="5" t="str">
        <f t="array" ref="H219">INDEX(F:F,SMALL(IF($F$1:$F$500&lt;&gt;"",ROW($1:$500),1000),ROW(F219)))&amp;""</f>
        <v/>
      </c>
      <c r="I219" s="5" t="str">
        <f t="array" ref="I219">INDEX(G:G,SMALL(IF($F$1:$F$500&lt;&gt;"",ROW($1:$500),1000),ROW(G219)))&amp;""</f>
        <v/>
      </c>
      <c r="K219" s="7" t="s">
        <v>5292</v>
      </c>
      <c r="L219" s="7" t="s">
        <v>3574</v>
      </c>
      <c r="M219" s="7" t="s">
        <v>210</v>
      </c>
      <c r="N219" s="8">
        <v>9</v>
      </c>
      <c r="P219" s="7" t="str">
        <f t="shared" si="19"/>
        <v/>
      </c>
      <c r="Q219" s="7" t="str">
        <f>IF(AND(VLOOKUP(M219,法术查询!$C$8:$E$15,3,FALSE)="启用",$B$1=N219),L219,"")</f>
        <v/>
      </c>
      <c r="R219" s="5" t="str">
        <f t="array" ref="R219">INDEX(P:P,SMALL(IF(P$1:P$500&lt;&gt;"",ROW($1:$500),1000),ROW(P219)))&amp;""</f>
        <v/>
      </c>
      <c r="S219" s="5" t="str">
        <f t="array" ref="S219">INDEX(Q:Q,SMALL(IF(Q$1:Q$500&lt;&gt;"",ROW($1:$500),1000),ROW(Q219)))&amp;""</f>
        <v/>
      </c>
      <c r="X219" s="5"/>
      <c r="AB219" s="5" t="str">
        <f t="array" ref="AB219">INDEX(Z:Z,SMALL(IF(Z$1:Z$500&lt;&gt;"",ROW($1:$500),1000),ROW(Z219)))&amp;""</f>
        <v/>
      </c>
      <c r="AC219" s="5" t="str">
        <f t="array" ref="AC219">INDEX(AA:AA,SMALL(IF(AA$1:AA$500&lt;&gt;"",ROW($1:$500),1000),ROW(AA219)))&amp;""</f>
        <v/>
      </c>
      <c r="AH219" s="5"/>
      <c r="AL219" s="5" t="str">
        <f t="array" ref="AL219">INDEX(AJ:AJ,SMALL(IF(AJ$1:AJ$500&lt;&gt;"",ROW($1:$500),1000),ROW(AJ219)))&amp;""</f>
        <v/>
      </c>
      <c r="AM219" s="5" t="str">
        <f t="array" ref="AM219">INDEX(AK:AK,SMALL(IF(AK$1:AK$500&lt;&gt;"",ROW($1:$500),1000),ROW(AK219)))&amp;""</f>
        <v/>
      </c>
      <c r="AV219" s="5" t="str">
        <f t="array" ref="AV219">INDEX(AT:AT,SMALL(IF(AT$1:AT$500&lt;&gt;"",ROW($1:$500),1000),ROW(AT219)))&amp;""</f>
        <v/>
      </c>
      <c r="AW219" s="5" t="str">
        <f t="array" ref="AW219">INDEX(AU:AU,SMALL(IF(AU$1:AU$500&lt;&gt;"",ROW($1:$500),1000),ROW(AU219)))&amp;""</f>
        <v/>
      </c>
      <c r="BF219" s="5" t="str">
        <f t="array" ref="BF219">INDEX(BD:BD,SMALL(IF(BD$1:BD$500&lt;&gt;"",ROW($1:$500),1000),ROW(BD219)))&amp;""</f>
        <v/>
      </c>
      <c r="BG219" s="5" t="str">
        <f t="array" ref="BG219">INDEX(BE:BE,SMALL(IF(BE$1:BE$500&lt;&gt;"",ROW($1:$500),1000),ROW(BE219)))&amp;""</f>
        <v/>
      </c>
      <c r="BL219" s="5"/>
      <c r="BP219" s="5" t="str">
        <f t="array" ref="BP219">INDEX(BN:BN,SMALL(IF(BN$1:BN$500&lt;&gt;"",ROW($1:$500),1000),ROW(BN219)))&amp;""</f>
        <v/>
      </c>
      <c r="BQ219" s="5" t="str">
        <f t="array" ref="BQ219">INDEX(BO:BO,SMALL(IF(BO$1:BO$500&lt;&gt;"",ROW($1:$500),1000),ROW(BO219)))&amp;""</f>
        <v/>
      </c>
      <c r="BV219" s="5"/>
      <c r="BZ219" s="5" t="str">
        <f t="array" ref="BZ219">INDEX(BX:BX,SMALL(IF(BX$1:BX$500&lt;&gt;"",ROW($1:$500),1000),ROW(BX219)))&amp;""</f>
        <v/>
      </c>
      <c r="CA219" s="5" t="str">
        <f t="array" ref="CA219">INDEX(BY:BY,SMALL(IF(BY$1:BY$500&lt;&gt;"",ROW($1:$500),1000),ROW(BY219)))&amp;""</f>
        <v/>
      </c>
    </row>
    <row r="220" spans="1:79" x14ac:dyDescent="0.25">
      <c r="A220" s="7" t="s">
        <v>4812</v>
      </c>
      <c r="B220" s="7" t="s">
        <v>3545</v>
      </c>
      <c r="C220" s="7" t="s">
        <v>210</v>
      </c>
      <c r="D220" s="8">
        <v>5</v>
      </c>
      <c r="F220" s="7" t="str">
        <f t="shared" si="18"/>
        <v/>
      </c>
      <c r="G220" s="7" t="str">
        <f>IF(AND(VLOOKUP(C220,法术查询!$C$8:$E$15,3,FALSE)="启用",$B$1=D220),B220,"")</f>
        <v/>
      </c>
      <c r="H220" s="5" t="str">
        <f t="array" ref="H220">INDEX(F:F,SMALL(IF($F$1:$F$500&lt;&gt;"",ROW($1:$500),1000),ROW(F220)))&amp;""</f>
        <v/>
      </c>
      <c r="I220" s="5" t="str">
        <f t="array" ref="I220">INDEX(G:G,SMALL(IF($F$1:$F$500&lt;&gt;"",ROW($1:$500),1000),ROW(G220)))&amp;""</f>
        <v/>
      </c>
      <c r="K220" s="7" t="s">
        <v>5294</v>
      </c>
      <c r="L220" s="7" t="s">
        <v>3575</v>
      </c>
      <c r="M220" s="7" t="s">
        <v>210</v>
      </c>
      <c r="N220" s="8">
        <v>9</v>
      </c>
      <c r="P220" s="7" t="str">
        <f t="shared" si="19"/>
        <v/>
      </c>
      <c r="Q220" s="7" t="str">
        <f>IF(AND(VLOOKUP(M220,法术查询!$C$8:$E$15,3,FALSE)="启用",$B$1=N220),L220,"")</f>
        <v/>
      </c>
      <c r="R220" s="5" t="str">
        <f t="array" ref="R220">INDEX(P:P,SMALL(IF(P$1:P$500&lt;&gt;"",ROW($1:$500),1000),ROW(P220)))&amp;""</f>
        <v/>
      </c>
      <c r="S220" s="5" t="str">
        <f t="array" ref="S220">INDEX(Q:Q,SMALL(IF(Q$1:Q$500&lt;&gt;"",ROW($1:$500),1000),ROW(Q220)))&amp;""</f>
        <v/>
      </c>
      <c r="X220" s="5"/>
      <c r="AB220" s="5" t="str">
        <f t="array" ref="AB220">INDEX(Z:Z,SMALL(IF(Z$1:Z$500&lt;&gt;"",ROW($1:$500),1000),ROW(Z220)))&amp;""</f>
        <v/>
      </c>
      <c r="AC220" s="5" t="str">
        <f t="array" ref="AC220">INDEX(AA:AA,SMALL(IF(AA$1:AA$500&lt;&gt;"",ROW($1:$500),1000),ROW(AA220)))&amp;""</f>
        <v/>
      </c>
      <c r="AH220" s="5"/>
      <c r="AL220" s="5" t="str">
        <f t="array" ref="AL220">INDEX(AJ:AJ,SMALL(IF(AJ$1:AJ$500&lt;&gt;"",ROW($1:$500),1000),ROW(AJ220)))&amp;""</f>
        <v/>
      </c>
      <c r="AM220" s="5" t="str">
        <f t="array" ref="AM220">INDEX(AK:AK,SMALL(IF(AK$1:AK$500&lt;&gt;"",ROW($1:$500),1000),ROW(AK220)))&amp;""</f>
        <v/>
      </c>
      <c r="AV220" s="5" t="str">
        <f t="array" ref="AV220">INDEX(AT:AT,SMALL(IF(AT$1:AT$500&lt;&gt;"",ROW($1:$500),1000),ROW(AT220)))&amp;""</f>
        <v/>
      </c>
      <c r="AW220" s="5" t="str">
        <f t="array" ref="AW220">INDEX(AU:AU,SMALL(IF(AU$1:AU$500&lt;&gt;"",ROW($1:$500),1000),ROW(AU220)))&amp;""</f>
        <v/>
      </c>
      <c r="BF220" s="5" t="str">
        <f t="array" ref="BF220">INDEX(BD:BD,SMALL(IF(BD$1:BD$500&lt;&gt;"",ROW($1:$500),1000),ROW(BD220)))&amp;""</f>
        <v/>
      </c>
      <c r="BG220" s="5" t="str">
        <f t="array" ref="BG220">INDEX(BE:BE,SMALL(IF(BE$1:BE$500&lt;&gt;"",ROW($1:$500),1000),ROW(BE220)))&amp;""</f>
        <v/>
      </c>
      <c r="BL220" s="5"/>
      <c r="BP220" s="5" t="str">
        <f t="array" ref="BP220">INDEX(BN:BN,SMALL(IF(BN$1:BN$500&lt;&gt;"",ROW($1:$500),1000),ROW(BN220)))&amp;""</f>
        <v/>
      </c>
      <c r="BQ220" s="5" t="str">
        <f t="array" ref="BQ220">INDEX(BO:BO,SMALL(IF(BO$1:BO$500&lt;&gt;"",ROW($1:$500),1000),ROW(BO220)))&amp;""</f>
        <v/>
      </c>
      <c r="BV220" s="5"/>
      <c r="BZ220" s="5" t="str">
        <f t="array" ref="BZ220">INDEX(BX:BX,SMALL(IF(BX$1:BX$500&lt;&gt;"",ROW($1:$500),1000),ROW(BX220)))&amp;""</f>
        <v/>
      </c>
      <c r="CA220" s="5" t="str">
        <f t="array" ref="CA220">INDEX(BY:BY,SMALL(IF(BY$1:BY$500&lt;&gt;"",ROW($1:$500),1000),ROW(BY220)))&amp;""</f>
        <v/>
      </c>
    </row>
    <row r="221" spans="1:79" x14ac:dyDescent="0.25">
      <c r="A221" s="7" t="s">
        <v>4816</v>
      </c>
      <c r="B221" s="7" t="s">
        <v>3547</v>
      </c>
      <c r="C221" s="7" t="s">
        <v>210</v>
      </c>
      <c r="D221" s="8">
        <v>5</v>
      </c>
      <c r="F221" s="7" t="str">
        <f t="shared" si="18"/>
        <v/>
      </c>
      <c r="G221" s="7" t="str">
        <f>IF(AND(VLOOKUP(C221,法术查询!$C$8:$E$15,3,FALSE)="启用",$B$1=D221),B221,"")</f>
        <v/>
      </c>
      <c r="H221" s="5" t="str">
        <f t="array" ref="H221">INDEX(F:F,SMALL(IF($F$1:$F$500&lt;&gt;"",ROW($1:$500),1000),ROW(F221)))&amp;""</f>
        <v/>
      </c>
      <c r="I221" s="5" t="str">
        <f t="array" ref="I221">INDEX(G:G,SMALL(IF($F$1:$F$500&lt;&gt;"",ROW($1:$500),1000),ROW(G221)))&amp;""</f>
        <v/>
      </c>
      <c r="K221" s="7" t="s">
        <v>5275</v>
      </c>
      <c r="L221" s="7" t="s">
        <v>3516</v>
      </c>
      <c r="M221" s="7" t="s">
        <v>3701</v>
      </c>
      <c r="N221" s="8">
        <v>9</v>
      </c>
      <c r="P221" s="7" t="str">
        <f t="shared" si="19"/>
        <v/>
      </c>
      <c r="Q221" s="7" t="str">
        <f>IF(AND(VLOOKUP(M221,法术查询!$C$8:$E$15,3,FALSE)="启用",$B$1=N221),L221,"")</f>
        <v/>
      </c>
      <c r="R221" s="5" t="str">
        <f t="array" ref="R221">INDEX(P:P,SMALL(IF(P$1:P$500&lt;&gt;"",ROW($1:$500),1000),ROW(P221)))&amp;""</f>
        <v/>
      </c>
      <c r="S221" s="5" t="str">
        <f t="array" ref="S221">INDEX(Q:Q,SMALL(IF(Q$1:Q$500&lt;&gt;"",ROW($1:$500),1000),ROW(Q221)))&amp;""</f>
        <v/>
      </c>
      <c r="X221" s="5"/>
      <c r="AB221" s="5" t="str">
        <f t="array" ref="AB221">INDEX(Z:Z,SMALL(IF(Z$1:Z$500&lt;&gt;"",ROW($1:$500),1000),ROW(Z221)))&amp;""</f>
        <v/>
      </c>
      <c r="AC221" s="5" t="str">
        <f t="array" ref="AC221">INDEX(AA:AA,SMALL(IF(AA$1:AA$500&lt;&gt;"",ROW($1:$500),1000),ROW(AA221)))&amp;""</f>
        <v/>
      </c>
      <c r="AH221" s="5"/>
      <c r="AL221" s="5" t="str">
        <f t="array" ref="AL221">INDEX(AJ:AJ,SMALL(IF(AJ$1:AJ$500&lt;&gt;"",ROW($1:$500),1000),ROW(AJ221)))&amp;""</f>
        <v/>
      </c>
      <c r="AM221" s="5" t="str">
        <f t="array" ref="AM221">INDEX(AK:AK,SMALL(IF(AK$1:AK$500&lt;&gt;"",ROW($1:$500),1000),ROW(AK221)))&amp;""</f>
        <v/>
      </c>
      <c r="AV221" s="5" t="str">
        <f t="array" ref="AV221">INDEX(AT:AT,SMALL(IF(AT$1:AT$500&lt;&gt;"",ROW($1:$500),1000),ROW(AT221)))&amp;""</f>
        <v/>
      </c>
      <c r="AW221" s="5" t="str">
        <f t="array" ref="AW221">INDEX(AU:AU,SMALL(IF(AU$1:AU$500&lt;&gt;"",ROW($1:$500),1000),ROW(AU221)))&amp;""</f>
        <v/>
      </c>
      <c r="BF221" s="5" t="str">
        <f t="array" ref="BF221">INDEX(BD:BD,SMALL(IF(BD$1:BD$500&lt;&gt;"",ROW($1:$500),1000),ROW(BD221)))&amp;""</f>
        <v/>
      </c>
      <c r="BG221" s="5" t="str">
        <f t="array" ref="BG221">INDEX(BE:BE,SMALL(IF(BE$1:BE$500&lt;&gt;"",ROW($1:$500),1000),ROW(BE221)))&amp;""</f>
        <v/>
      </c>
      <c r="BL221" s="5"/>
      <c r="BP221" s="5" t="str">
        <f t="array" ref="BP221">INDEX(BN:BN,SMALL(IF(BN$1:BN$500&lt;&gt;"",ROW($1:$500),1000),ROW(BN221)))&amp;""</f>
        <v/>
      </c>
      <c r="BQ221" s="5" t="str">
        <f t="array" ref="BQ221">INDEX(BO:BO,SMALL(IF(BO$1:BO$500&lt;&gt;"",ROW($1:$500),1000),ROW(BO221)))&amp;""</f>
        <v/>
      </c>
      <c r="BV221" s="5"/>
      <c r="BZ221" s="5" t="str">
        <f t="array" ref="BZ221">INDEX(BX:BX,SMALL(IF(BX$1:BX$500&lt;&gt;"",ROW($1:$500),1000),ROW(BX221)))&amp;""</f>
        <v/>
      </c>
      <c r="CA221" s="5" t="str">
        <f t="array" ref="CA221">INDEX(BY:BY,SMALL(IF(BY$1:BY$500&lt;&gt;"",ROW($1:$500),1000),ROW(BY221)))&amp;""</f>
        <v/>
      </c>
    </row>
    <row r="222" spans="1:79" x14ac:dyDescent="0.25">
      <c r="A222" s="7" t="s">
        <v>4762</v>
      </c>
      <c r="B222" s="7" t="s">
        <v>3395</v>
      </c>
      <c r="C222" s="7" t="s">
        <v>3701</v>
      </c>
      <c r="D222" s="8">
        <v>5</v>
      </c>
      <c r="F222" s="7" t="str">
        <f t="shared" si="18"/>
        <v/>
      </c>
      <c r="G222" s="7" t="str">
        <f>IF(AND(VLOOKUP(C222,法术查询!$C$8:$E$15,3,FALSE)="启用",$B$1=D222),B222,"")</f>
        <v/>
      </c>
      <c r="H222" s="5" t="str">
        <f t="array" ref="H222">INDEX(F:F,SMALL(IF($F$1:$F$500&lt;&gt;"",ROW($1:$500),1000),ROW(F222)))&amp;""</f>
        <v/>
      </c>
      <c r="I222" s="5" t="str">
        <f t="array" ref="I222">INDEX(G:G,SMALL(IF($F$1:$F$500&lt;&gt;"",ROW($1:$500),1000),ROW(G222)))&amp;""</f>
        <v/>
      </c>
      <c r="K222" s="7" t="s">
        <v>5301</v>
      </c>
      <c r="L222" s="7" t="s">
        <v>3506</v>
      </c>
      <c r="M222" s="7" t="s">
        <v>210</v>
      </c>
      <c r="N222" s="8">
        <v>9</v>
      </c>
      <c r="P222" s="7" t="str">
        <f t="shared" si="19"/>
        <v/>
      </c>
      <c r="Q222" s="7" t="str">
        <f>IF(AND(VLOOKUP(M222,法术查询!$C$8:$E$15,3,FALSE)="启用",$B$1=N222),L222,"")</f>
        <v/>
      </c>
      <c r="R222" s="5" t="str">
        <f t="array" ref="R222">INDEX(P:P,SMALL(IF(P$1:P$500&lt;&gt;"",ROW($1:$500),1000),ROW(P222)))&amp;""</f>
        <v/>
      </c>
      <c r="S222" s="5" t="str">
        <f t="array" ref="S222">INDEX(Q:Q,SMALL(IF(Q$1:Q$500&lt;&gt;"",ROW($1:$500),1000),ROW(Q222)))&amp;""</f>
        <v/>
      </c>
      <c r="X222" s="5"/>
      <c r="AB222" s="5" t="str">
        <f t="array" ref="AB222">INDEX(Z:Z,SMALL(IF(Z$1:Z$500&lt;&gt;"",ROW($1:$500),1000),ROW(Z222)))&amp;""</f>
        <v/>
      </c>
      <c r="AC222" s="5" t="str">
        <f t="array" ref="AC222">INDEX(AA:AA,SMALL(IF(AA$1:AA$500&lt;&gt;"",ROW($1:$500),1000),ROW(AA222)))&amp;""</f>
        <v/>
      </c>
      <c r="AH222" s="5"/>
      <c r="AL222" s="5" t="str">
        <f t="array" ref="AL222">INDEX(AJ:AJ,SMALL(IF(AJ$1:AJ$500&lt;&gt;"",ROW($1:$500),1000),ROW(AJ222)))&amp;""</f>
        <v/>
      </c>
      <c r="AM222" s="5" t="str">
        <f t="array" ref="AM222">INDEX(AK:AK,SMALL(IF(AK$1:AK$500&lt;&gt;"",ROW($1:$500),1000),ROW(AK222)))&amp;""</f>
        <v/>
      </c>
      <c r="AV222" s="5" t="str">
        <f t="array" ref="AV222">INDEX(AT:AT,SMALL(IF(AT$1:AT$500&lt;&gt;"",ROW($1:$500),1000),ROW(AT222)))&amp;""</f>
        <v/>
      </c>
      <c r="AW222" s="5" t="str">
        <f t="array" ref="AW222">INDEX(AU:AU,SMALL(IF(AU$1:AU$500&lt;&gt;"",ROW($1:$500),1000),ROW(AU222)))&amp;""</f>
        <v/>
      </c>
      <c r="BF222" s="5" t="str">
        <f t="array" ref="BF222">INDEX(BD:BD,SMALL(IF(BD$1:BD$500&lt;&gt;"",ROW($1:$500),1000),ROW(BD222)))&amp;""</f>
        <v/>
      </c>
      <c r="BG222" s="5" t="str">
        <f t="array" ref="BG222">INDEX(BE:BE,SMALL(IF(BE$1:BE$500&lt;&gt;"",ROW($1:$500),1000),ROW(BE222)))&amp;""</f>
        <v/>
      </c>
      <c r="BL222" s="5"/>
      <c r="BP222" s="5" t="str">
        <f t="array" ref="BP222">INDEX(BN:BN,SMALL(IF(BN$1:BN$500&lt;&gt;"",ROW($1:$500),1000),ROW(BN222)))&amp;""</f>
        <v/>
      </c>
      <c r="BQ222" s="5" t="str">
        <f t="array" ref="BQ222">INDEX(BO:BO,SMALL(IF(BO$1:BO$500&lt;&gt;"",ROW($1:$500),1000),ROW(BO222)))&amp;""</f>
        <v/>
      </c>
      <c r="BV222" s="5"/>
      <c r="BZ222" s="5" t="str">
        <f t="array" ref="BZ222">INDEX(BX:BX,SMALL(IF(BX$1:BX$500&lt;&gt;"",ROW($1:$500),1000),ROW(BX222)))&amp;""</f>
        <v/>
      </c>
      <c r="CA222" s="5" t="str">
        <f t="array" ref="CA222">INDEX(BY:BY,SMALL(IF(BY$1:BY$500&lt;&gt;"",ROW($1:$500),1000),ROW(BY222)))&amp;""</f>
        <v/>
      </c>
    </row>
    <row r="223" spans="1:79" x14ac:dyDescent="0.25">
      <c r="A223" s="7" t="s">
        <v>4765</v>
      </c>
      <c r="B223" s="7" t="s">
        <v>3430</v>
      </c>
      <c r="C223" s="7" t="s">
        <v>3701</v>
      </c>
      <c r="D223" s="8">
        <v>5</v>
      </c>
      <c r="F223" s="7" t="str">
        <f t="shared" si="18"/>
        <v/>
      </c>
      <c r="G223" s="7" t="str">
        <f>IF(AND(VLOOKUP(C223,法术查询!$C$8:$E$15,3,FALSE)="启用",$B$1=D223),B223,"")</f>
        <v/>
      </c>
      <c r="H223" s="5" t="str">
        <f t="array" ref="H223">INDEX(F:F,SMALL(IF($F$1:$F$500&lt;&gt;"",ROW($1:$500),1000),ROW(F223)))&amp;""</f>
        <v/>
      </c>
      <c r="I223" s="5" t="str">
        <f t="array" ref="I223">INDEX(G:G,SMALL(IF($F$1:$F$500&lt;&gt;"",ROW($1:$500),1000),ROW(G223)))&amp;""</f>
        <v/>
      </c>
      <c r="K223" s="7" t="s">
        <v>5315</v>
      </c>
      <c r="L223" s="7" t="s">
        <v>3475</v>
      </c>
      <c r="M223" s="7" t="s">
        <v>210</v>
      </c>
      <c r="N223" s="8">
        <v>9</v>
      </c>
      <c r="P223" s="7" t="str">
        <f t="shared" si="19"/>
        <v/>
      </c>
      <c r="Q223" s="7" t="str">
        <f>IF(AND(VLOOKUP(M223,法术查询!$C$8:$E$15,3,FALSE)="启用",$B$1=N223),L223,"")</f>
        <v/>
      </c>
      <c r="R223" s="5" t="str">
        <f t="array" ref="R223">INDEX(P:P,SMALL(IF(P$1:P$500&lt;&gt;"",ROW($1:$500),1000),ROW(P223)))&amp;""</f>
        <v/>
      </c>
      <c r="S223" s="5" t="str">
        <f t="array" ref="S223">INDEX(Q:Q,SMALL(IF(Q$1:Q$500&lt;&gt;"",ROW($1:$500),1000),ROW(Q223)))&amp;""</f>
        <v/>
      </c>
      <c r="X223" s="5"/>
      <c r="AB223" s="5" t="str">
        <f t="array" ref="AB223">INDEX(Z:Z,SMALL(IF(Z$1:Z$500&lt;&gt;"",ROW($1:$500),1000),ROW(Z223)))&amp;""</f>
        <v/>
      </c>
      <c r="AC223" s="5" t="str">
        <f t="array" ref="AC223">INDEX(AA:AA,SMALL(IF(AA$1:AA$500&lt;&gt;"",ROW($1:$500),1000),ROW(AA223)))&amp;""</f>
        <v/>
      </c>
      <c r="AH223" s="5"/>
      <c r="AL223" s="5" t="str">
        <f t="array" ref="AL223">INDEX(AJ:AJ,SMALL(IF(AJ$1:AJ$500&lt;&gt;"",ROW($1:$500),1000),ROW(AJ223)))&amp;""</f>
        <v/>
      </c>
      <c r="AM223" s="5" t="str">
        <f t="array" ref="AM223">INDEX(AK:AK,SMALL(IF(AK$1:AK$500&lt;&gt;"",ROW($1:$500),1000),ROW(AK223)))&amp;""</f>
        <v/>
      </c>
      <c r="AV223" s="5" t="str">
        <f t="array" ref="AV223">INDEX(AT:AT,SMALL(IF(AT$1:AT$500&lt;&gt;"",ROW($1:$500),1000),ROW(AT223)))&amp;""</f>
        <v/>
      </c>
      <c r="AW223" s="5" t="str">
        <f t="array" ref="AW223">INDEX(AU:AU,SMALL(IF(AU$1:AU$500&lt;&gt;"",ROW($1:$500),1000),ROW(AU223)))&amp;""</f>
        <v/>
      </c>
      <c r="BF223" s="5" t="str">
        <f t="array" ref="BF223">INDEX(BD:BD,SMALL(IF(BD$1:BD$500&lt;&gt;"",ROW($1:$500),1000),ROW(BD223)))&amp;""</f>
        <v/>
      </c>
      <c r="BG223" s="5" t="str">
        <f t="array" ref="BG223">INDEX(BE:BE,SMALL(IF(BE$1:BE$500&lt;&gt;"",ROW($1:$500),1000),ROW(BE223)))&amp;""</f>
        <v/>
      </c>
      <c r="BL223" s="5"/>
      <c r="BP223" s="5" t="str">
        <f t="array" ref="BP223">INDEX(BN:BN,SMALL(IF(BN$1:BN$500&lt;&gt;"",ROW($1:$500),1000),ROW(BN223)))&amp;""</f>
        <v/>
      </c>
      <c r="BQ223" s="5" t="str">
        <f t="array" ref="BQ223">INDEX(BO:BO,SMALL(IF(BO$1:BO$500&lt;&gt;"",ROW($1:$500),1000),ROW(BO223)))&amp;""</f>
        <v/>
      </c>
      <c r="BV223" s="5"/>
      <c r="BZ223" s="5" t="str">
        <f t="array" ref="BZ223">INDEX(BX:BX,SMALL(IF(BX$1:BX$500&lt;&gt;"",ROW($1:$500),1000),ROW(BX223)))&amp;""</f>
        <v/>
      </c>
      <c r="CA223" s="5" t="str">
        <f t="array" ref="CA223">INDEX(BY:BY,SMALL(IF(BY$1:BY$500&lt;&gt;"",ROW($1:$500),1000),ROW(BY223)))&amp;""</f>
        <v/>
      </c>
    </row>
    <row r="224" spans="1:79" x14ac:dyDescent="0.25">
      <c r="A224" s="7" t="s">
        <v>4818</v>
      </c>
      <c r="B224" s="7" t="s">
        <v>3398</v>
      </c>
      <c r="C224" s="7" t="s">
        <v>210</v>
      </c>
      <c r="D224" s="8">
        <v>5</v>
      </c>
      <c r="F224" s="7" t="str">
        <f t="shared" si="18"/>
        <v/>
      </c>
      <c r="G224" s="7" t="str">
        <f>IF(AND(VLOOKUP(C224,法术查询!$C$8:$E$15,3,FALSE)="启用",$B$1=D224),B224,"")</f>
        <v/>
      </c>
      <c r="H224" s="5" t="str">
        <f t="array" ref="H224">INDEX(F:F,SMALL(IF($F$1:$F$500&lt;&gt;"",ROW($1:$500),1000),ROW(F224)))&amp;""</f>
        <v/>
      </c>
      <c r="I224" s="5" t="str">
        <f t="array" ref="I224">INDEX(G:G,SMALL(IF($F$1:$F$500&lt;&gt;"",ROW($1:$500),1000),ROW(G224)))&amp;""</f>
        <v/>
      </c>
      <c r="N224" s="5"/>
      <c r="S224" s="5" t="str">
        <f t="array" ref="S224">INDEX(Q:Q,SMALL(IF($F$1:$F$500&lt;&gt;"",ROW($1:$500),1000),ROW(Q224)))&amp;""</f>
        <v/>
      </c>
      <c r="X224" s="5"/>
      <c r="AC224" s="5" t="str">
        <f t="array" ref="AC224">INDEX(AA:AA,SMALL(IF($F$1:$F$500&lt;&gt;"",ROW($1:$500),1000),ROW(AA224)))&amp;""</f>
        <v/>
      </c>
      <c r="AH224" s="5"/>
      <c r="AM224" s="5" t="str">
        <f t="array" ref="AM224">INDEX(AK:AK,SMALL(IF($F$1:$F$500&lt;&gt;"",ROW($1:$500),1000),ROW(AK224)))&amp;""</f>
        <v/>
      </c>
      <c r="AW224" s="5" t="str">
        <f t="array" ref="AW224">INDEX(AU:AU,SMALL(IF($F$1:$F$500&lt;&gt;"",ROW($1:$500),1000),ROW(AU224)))&amp;""</f>
        <v/>
      </c>
      <c r="BG224" s="5" t="str">
        <f t="array" ref="BG224">INDEX(BE:BE,SMALL(IF($F$1:$F$500&lt;&gt;"",ROW($1:$500),1000),ROW(BE224)))&amp;""</f>
        <v/>
      </c>
      <c r="BL224" s="5"/>
      <c r="BQ224" s="5" t="str">
        <f t="array" ref="BQ224">INDEX(BO:BO,SMALL(IF($F$1:$F$500&lt;&gt;"",ROW($1:$500),1000),ROW(BO224)))&amp;""</f>
        <v/>
      </c>
      <c r="BV224" s="5"/>
      <c r="CA224" s="5" t="str">
        <f t="array" ref="CA224">INDEX(BY:BY,SMALL(IF($F$1:$F$500&lt;&gt;"",ROW($1:$500),1000),ROW(BY224)))&amp;""</f>
        <v/>
      </c>
    </row>
    <row r="225" spans="1:79" x14ac:dyDescent="0.25">
      <c r="A225" s="7" t="s">
        <v>4822</v>
      </c>
      <c r="B225" s="7" t="s">
        <v>3400</v>
      </c>
      <c r="C225" s="7" t="s">
        <v>210</v>
      </c>
      <c r="D225" s="8">
        <v>5</v>
      </c>
      <c r="F225" s="7" t="str">
        <f t="shared" si="18"/>
        <v/>
      </c>
      <c r="G225" s="7" t="str">
        <f>IF(AND(VLOOKUP(C225,法术查询!$C$8:$E$15,3,FALSE)="启用",$B$1=D225),B225,"")</f>
        <v/>
      </c>
      <c r="H225" s="5" t="str">
        <f t="array" ref="H225">INDEX(F:F,SMALL(IF($F$1:$F$500&lt;&gt;"",ROW($1:$500),1000),ROW(F225)))&amp;""</f>
        <v/>
      </c>
      <c r="I225" s="5" t="str">
        <f t="array" ref="I225">INDEX(G:G,SMALL(IF($F$1:$F$500&lt;&gt;"",ROW($1:$500),1000),ROW(G225)))&amp;""</f>
        <v/>
      </c>
      <c r="N225" s="5"/>
      <c r="S225" s="5" t="str">
        <f t="array" ref="S225">INDEX(Q:Q,SMALL(IF($F$1:$F$500&lt;&gt;"",ROW($1:$500),1000),ROW(Q225)))&amp;""</f>
        <v/>
      </c>
      <c r="X225" s="5"/>
      <c r="AC225" s="5" t="str">
        <f t="array" ref="AC225">INDEX(AA:AA,SMALL(IF($F$1:$F$500&lt;&gt;"",ROW($1:$500),1000),ROW(AA225)))&amp;""</f>
        <v/>
      </c>
      <c r="AH225" s="5"/>
      <c r="AM225" s="5" t="str">
        <f t="array" ref="AM225">INDEX(AK:AK,SMALL(IF($F$1:$F$500&lt;&gt;"",ROW($1:$500),1000),ROW(AK225)))&amp;""</f>
        <v/>
      </c>
      <c r="AW225" s="5" t="str">
        <f t="array" ref="AW225">INDEX(AU:AU,SMALL(IF($F$1:$F$500&lt;&gt;"",ROW($1:$500),1000),ROW(AU225)))&amp;""</f>
        <v/>
      </c>
      <c r="BG225" s="5" t="str">
        <f t="array" ref="BG225">INDEX(BE:BE,SMALL(IF($F$1:$F$500&lt;&gt;"",ROW($1:$500),1000),ROW(BE225)))&amp;""</f>
        <v/>
      </c>
      <c r="BL225" s="5"/>
      <c r="BQ225" s="5" t="str">
        <f t="array" ref="BQ225">INDEX(BO:BO,SMALL(IF($F$1:$F$500&lt;&gt;"",ROW($1:$500),1000),ROW(BO225)))&amp;""</f>
        <v/>
      </c>
      <c r="BV225" s="5"/>
      <c r="CA225" s="5" t="str">
        <f t="array" ref="CA225">INDEX(BY:BY,SMALL(IF($F$1:$F$500&lt;&gt;"",ROW($1:$500),1000),ROW(BY225)))&amp;""</f>
        <v/>
      </c>
    </row>
    <row r="226" spans="1:79" x14ac:dyDescent="0.25">
      <c r="A226" s="7" t="s">
        <v>4824</v>
      </c>
      <c r="B226" s="7" t="s">
        <v>3438</v>
      </c>
      <c r="C226" s="7" t="s">
        <v>210</v>
      </c>
      <c r="D226" s="8">
        <v>5</v>
      </c>
      <c r="F226" s="7" t="str">
        <f t="shared" si="18"/>
        <v/>
      </c>
      <c r="G226" s="7" t="str">
        <f>IF(AND(VLOOKUP(C226,法术查询!$C$8:$E$15,3,FALSE)="启用",$B$1=D226),B226,"")</f>
        <v/>
      </c>
      <c r="H226" s="5" t="str">
        <f t="array" ref="H226">INDEX(F:F,SMALL(IF($F$1:$F$500&lt;&gt;"",ROW($1:$500),1000),ROW(F226)))&amp;""</f>
        <v/>
      </c>
      <c r="I226" s="5" t="str">
        <f t="array" ref="I226">INDEX(G:G,SMALL(IF($F$1:$F$500&lt;&gt;"",ROW($1:$500),1000),ROW(G226)))&amp;""</f>
        <v/>
      </c>
      <c r="N226" s="5"/>
      <c r="S226" s="5" t="str">
        <f t="array" ref="S226">INDEX(Q:Q,SMALL(IF($F$1:$F$500&lt;&gt;"",ROW($1:$500),1000),ROW(Q226)))&amp;""</f>
        <v/>
      </c>
      <c r="X226" s="5"/>
      <c r="AC226" s="5" t="str">
        <f t="array" ref="AC226">INDEX(AA:AA,SMALL(IF($F$1:$F$500&lt;&gt;"",ROW($1:$500),1000),ROW(AA226)))&amp;""</f>
        <v/>
      </c>
      <c r="AH226" s="5"/>
      <c r="AM226" s="5" t="str">
        <f t="array" ref="AM226">INDEX(AK:AK,SMALL(IF($F$1:$F$500&lt;&gt;"",ROW($1:$500),1000),ROW(AK226)))&amp;""</f>
        <v/>
      </c>
      <c r="AW226" s="5" t="str">
        <f t="array" ref="AW226">INDEX(AU:AU,SMALL(IF($F$1:$F$500&lt;&gt;"",ROW($1:$500),1000),ROW(AU226)))&amp;""</f>
        <v/>
      </c>
      <c r="BG226" s="5" t="str">
        <f t="array" ref="BG226">INDEX(BE:BE,SMALL(IF($F$1:$F$500&lt;&gt;"",ROW($1:$500),1000),ROW(BE226)))&amp;""</f>
        <v/>
      </c>
      <c r="BL226" s="5"/>
      <c r="BQ226" s="5" t="str">
        <f t="array" ref="BQ226">INDEX(BO:BO,SMALL(IF($F$1:$F$500&lt;&gt;"",ROW($1:$500),1000),ROW(BO226)))&amp;""</f>
        <v/>
      </c>
      <c r="BV226" s="5"/>
      <c r="CA226" s="5" t="str">
        <f t="array" ref="CA226">INDEX(BY:BY,SMALL(IF($F$1:$F$500&lt;&gt;"",ROW($1:$500),1000),ROW(BY226)))&amp;""</f>
        <v/>
      </c>
    </row>
    <row r="227" spans="1:79" x14ac:dyDescent="0.25">
      <c r="A227" s="7" t="s">
        <v>4826</v>
      </c>
      <c r="B227" s="7" t="s">
        <v>3440</v>
      </c>
      <c r="C227" s="7" t="s">
        <v>210</v>
      </c>
      <c r="D227" s="8">
        <v>5</v>
      </c>
      <c r="F227" s="7" t="str">
        <f t="shared" si="18"/>
        <v/>
      </c>
      <c r="G227" s="7" t="str">
        <f>IF(AND(VLOOKUP(C227,法术查询!$C$8:$E$15,3,FALSE)="启用",$B$1=D227),B227,"")</f>
        <v/>
      </c>
      <c r="H227" s="5" t="str">
        <f t="array" ref="H227">INDEX(F:F,SMALL(IF($F$1:$F$500&lt;&gt;"",ROW($1:$500),1000),ROW(F227)))&amp;""</f>
        <v/>
      </c>
      <c r="I227" s="5" t="str">
        <f t="array" ref="I227">INDEX(G:G,SMALL(IF($F$1:$F$500&lt;&gt;"",ROW($1:$500),1000),ROW(G227)))&amp;""</f>
        <v/>
      </c>
      <c r="N227" s="5"/>
      <c r="S227" s="5" t="str">
        <f t="array" ref="S227">INDEX(Q:Q,SMALL(IF($F$1:$F$500&lt;&gt;"",ROW($1:$500),1000),ROW(Q227)))&amp;""</f>
        <v/>
      </c>
      <c r="X227" s="5"/>
      <c r="AC227" s="5" t="str">
        <f t="array" ref="AC227">INDEX(AA:AA,SMALL(IF($F$1:$F$500&lt;&gt;"",ROW($1:$500),1000),ROW(AA227)))&amp;""</f>
        <v/>
      </c>
      <c r="AH227" s="5"/>
      <c r="AM227" s="5" t="str">
        <f t="array" ref="AM227">INDEX(AK:AK,SMALL(IF($F$1:$F$500&lt;&gt;"",ROW($1:$500),1000),ROW(AK227)))&amp;""</f>
        <v/>
      </c>
      <c r="AW227" s="5" t="str">
        <f t="array" ref="AW227">INDEX(AU:AU,SMALL(IF($F$1:$F$500&lt;&gt;"",ROW($1:$500),1000),ROW(AU227)))&amp;""</f>
        <v/>
      </c>
      <c r="BG227" s="5" t="str">
        <f t="array" ref="BG227">INDEX(BE:BE,SMALL(IF($F$1:$F$500&lt;&gt;"",ROW($1:$500),1000),ROW(BE227)))&amp;""</f>
        <v/>
      </c>
      <c r="BL227" s="5"/>
      <c r="BQ227" s="5" t="str">
        <f t="array" ref="BQ227">INDEX(BO:BO,SMALL(IF($F$1:$F$500&lt;&gt;"",ROW($1:$500),1000),ROW(BO227)))&amp;""</f>
        <v/>
      </c>
      <c r="BV227" s="5"/>
      <c r="CA227" s="5" t="str">
        <f t="array" ref="CA227">INDEX(BY:BY,SMALL(IF($F$1:$F$500&lt;&gt;"",ROW($1:$500),1000),ROW(BY227)))&amp;""</f>
        <v/>
      </c>
    </row>
    <row r="228" spans="1:79" x14ac:dyDescent="0.25">
      <c r="A228" s="7" t="s">
        <v>4828</v>
      </c>
      <c r="B228" s="7" t="s">
        <v>3443</v>
      </c>
      <c r="C228" s="7" t="s">
        <v>210</v>
      </c>
      <c r="D228" s="8">
        <v>5</v>
      </c>
      <c r="F228" s="7" t="str">
        <f t="shared" si="18"/>
        <v/>
      </c>
      <c r="G228" s="7" t="str">
        <f>IF(AND(VLOOKUP(C228,法术查询!$C$8:$E$15,3,FALSE)="启用",$B$1=D228),B228,"")</f>
        <v/>
      </c>
      <c r="H228" s="5" t="str">
        <f t="array" ref="H228">INDEX(F:F,SMALL(IF($F$1:$F$500&lt;&gt;"",ROW($1:$500),1000),ROW(F228)))&amp;""</f>
        <v/>
      </c>
      <c r="I228" s="5" t="str">
        <f t="array" ref="I228">INDEX(G:G,SMALL(IF($F$1:$F$500&lt;&gt;"",ROW($1:$500),1000),ROW(G228)))&amp;""</f>
        <v/>
      </c>
      <c r="N228" s="5"/>
      <c r="S228" s="5" t="str">
        <f t="array" ref="S228">INDEX(Q:Q,SMALL(IF($F$1:$F$500&lt;&gt;"",ROW($1:$500),1000),ROW(Q228)))&amp;""</f>
        <v/>
      </c>
      <c r="X228" s="5"/>
      <c r="AC228" s="5" t="str">
        <f t="array" ref="AC228">INDEX(AA:AA,SMALL(IF($F$1:$F$500&lt;&gt;"",ROW($1:$500),1000),ROW(AA228)))&amp;""</f>
        <v/>
      </c>
      <c r="AH228" s="5"/>
      <c r="AM228" s="5" t="str">
        <f t="array" ref="AM228">INDEX(AK:AK,SMALL(IF($F$1:$F$500&lt;&gt;"",ROW($1:$500),1000),ROW(AK228)))&amp;""</f>
        <v/>
      </c>
      <c r="AW228" s="5" t="str">
        <f t="array" ref="AW228">INDEX(AU:AU,SMALL(IF($F$1:$F$500&lt;&gt;"",ROW($1:$500),1000),ROW(AU228)))&amp;""</f>
        <v/>
      </c>
      <c r="BG228" s="5" t="str">
        <f t="array" ref="BG228">INDEX(BE:BE,SMALL(IF($F$1:$F$500&lt;&gt;"",ROW($1:$500),1000),ROW(BE228)))&amp;""</f>
        <v/>
      </c>
      <c r="BL228" s="5"/>
      <c r="BQ228" s="5" t="str">
        <f t="array" ref="BQ228">INDEX(BO:BO,SMALL(IF($F$1:$F$500&lt;&gt;"",ROW($1:$500),1000),ROW(BO228)))&amp;""</f>
        <v/>
      </c>
      <c r="BV228" s="5"/>
      <c r="CA228" s="5" t="str">
        <f t="array" ref="CA228">INDEX(BY:BY,SMALL(IF($F$1:$F$500&lt;&gt;"",ROW($1:$500),1000),ROW(BY228)))&amp;""</f>
        <v/>
      </c>
    </row>
    <row r="229" spans="1:79" x14ac:dyDescent="0.25">
      <c r="A229" s="7" t="s">
        <v>4830</v>
      </c>
      <c r="B229" s="7" t="s">
        <v>3446</v>
      </c>
      <c r="C229" s="7" t="s">
        <v>210</v>
      </c>
      <c r="D229" s="8">
        <v>5</v>
      </c>
      <c r="F229" s="7" t="str">
        <f t="shared" si="18"/>
        <v/>
      </c>
      <c r="G229" s="7" t="str">
        <f>IF(AND(VLOOKUP(C229,法术查询!$C$8:$E$15,3,FALSE)="启用",$B$1=D229),B229,"")</f>
        <v/>
      </c>
      <c r="H229" s="5" t="str">
        <f t="array" ref="H229">INDEX(F:F,SMALL(IF($F$1:$F$500&lt;&gt;"",ROW($1:$500),1000),ROW(F229)))&amp;""</f>
        <v/>
      </c>
      <c r="I229" s="5" t="str">
        <f t="array" ref="I229">INDEX(G:G,SMALL(IF($F$1:$F$500&lt;&gt;"",ROW($1:$500),1000),ROW(G229)))&amp;""</f>
        <v/>
      </c>
      <c r="N229" s="5"/>
      <c r="S229" s="5" t="str">
        <f t="array" ref="S229">INDEX(Q:Q,SMALL(IF($F$1:$F$500&lt;&gt;"",ROW($1:$500),1000),ROW(Q229)))&amp;""</f>
        <v/>
      </c>
      <c r="X229" s="5"/>
      <c r="AC229" s="5" t="str">
        <f t="array" ref="AC229">INDEX(AA:AA,SMALL(IF($F$1:$F$500&lt;&gt;"",ROW($1:$500),1000),ROW(AA229)))&amp;""</f>
        <v/>
      </c>
      <c r="AH229" s="5"/>
      <c r="AM229" s="5" t="str">
        <f t="array" ref="AM229">INDEX(AK:AK,SMALL(IF($F$1:$F$500&lt;&gt;"",ROW($1:$500),1000),ROW(AK229)))&amp;""</f>
        <v/>
      </c>
      <c r="AW229" s="5" t="str">
        <f t="array" ref="AW229">INDEX(AU:AU,SMALL(IF($F$1:$F$500&lt;&gt;"",ROW($1:$500),1000),ROW(AU229)))&amp;""</f>
        <v/>
      </c>
      <c r="BG229" s="5" t="str">
        <f t="array" ref="BG229">INDEX(BE:BE,SMALL(IF($F$1:$F$500&lt;&gt;"",ROW($1:$500),1000),ROW(BE229)))&amp;""</f>
        <v/>
      </c>
      <c r="BL229" s="5"/>
      <c r="BQ229" s="5" t="str">
        <f t="array" ref="BQ229">INDEX(BO:BO,SMALL(IF($F$1:$F$500&lt;&gt;"",ROW($1:$500),1000),ROW(BO229)))&amp;""</f>
        <v/>
      </c>
      <c r="BV229" s="5"/>
      <c r="CA229" s="5" t="str">
        <f t="array" ref="CA229">INDEX(BY:BY,SMALL(IF($F$1:$F$500&lt;&gt;"",ROW($1:$500),1000),ROW(BY229)))&amp;""</f>
        <v/>
      </c>
    </row>
    <row r="230" spans="1:79" x14ac:dyDescent="0.25">
      <c r="A230" s="7" t="s">
        <v>4838</v>
      </c>
      <c r="B230" s="7" t="s">
        <v>3372</v>
      </c>
      <c r="C230" s="7" t="s">
        <v>210</v>
      </c>
      <c r="D230" s="8">
        <v>5</v>
      </c>
      <c r="F230" s="7" t="str">
        <f t="shared" si="18"/>
        <v/>
      </c>
      <c r="G230" s="7" t="str">
        <f>IF(AND(VLOOKUP(C230,法术查询!$C$8:$E$15,3,FALSE)="启用",$B$1=D230),B230,"")</f>
        <v/>
      </c>
      <c r="H230" s="5" t="str">
        <f t="array" ref="H230">INDEX(F:F,SMALL(IF($F$1:$F$500&lt;&gt;"",ROW($1:$500),1000),ROW(F230)))&amp;""</f>
        <v/>
      </c>
      <c r="I230" s="5" t="str">
        <f t="array" ref="I230">INDEX(G:G,SMALL(IF($F$1:$F$500&lt;&gt;"",ROW($1:$500),1000),ROW(G230)))&amp;""</f>
        <v/>
      </c>
      <c r="N230" s="5"/>
      <c r="S230" s="5" t="str">
        <f t="array" ref="S230">INDEX(Q:Q,SMALL(IF($F$1:$F$500&lt;&gt;"",ROW($1:$500),1000),ROW(Q230)))&amp;""</f>
        <v/>
      </c>
      <c r="X230" s="5"/>
      <c r="AC230" s="5" t="str">
        <f t="array" ref="AC230">INDEX(AA:AA,SMALL(IF($F$1:$F$500&lt;&gt;"",ROW($1:$500),1000),ROW(AA230)))&amp;""</f>
        <v/>
      </c>
      <c r="AH230" s="5"/>
      <c r="AM230" s="5" t="str">
        <f t="array" ref="AM230">INDEX(AK:AK,SMALL(IF($F$1:$F$500&lt;&gt;"",ROW($1:$500),1000),ROW(AK230)))&amp;""</f>
        <v/>
      </c>
      <c r="AW230" s="5" t="str">
        <f t="array" ref="AW230">INDEX(AU:AU,SMALL(IF($F$1:$F$500&lt;&gt;"",ROW($1:$500),1000),ROW(AU230)))&amp;""</f>
        <v/>
      </c>
      <c r="BG230" s="5" t="str">
        <f t="array" ref="BG230">INDEX(BE:BE,SMALL(IF($F$1:$F$500&lt;&gt;"",ROW($1:$500),1000),ROW(BE230)))&amp;""</f>
        <v/>
      </c>
      <c r="BL230" s="5"/>
      <c r="BQ230" s="5" t="str">
        <f t="array" ref="BQ230">INDEX(BO:BO,SMALL(IF($F$1:$F$500&lt;&gt;"",ROW($1:$500),1000),ROW(BO230)))&amp;""</f>
        <v/>
      </c>
      <c r="BV230" s="5"/>
      <c r="CA230" s="5" t="str">
        <f t="array" ref="CA230">INDEX(BY:BY,SMALL(IF($F$1:$F$500&lt;&gt;"",ROW($1:$500),1000),ROW(BY230)))&amp;""</f>
        <v/>
      </c>
    </row>
    <row r="231" spans="1:79" x14ac:dyDescent="0.25">
      <c r="A231" s="7" t="s">
        <v>4843</v>
      </c>
      <c r="B231" s="7" t="s">
        <v>3375</v>
      </c>
      <c r="C231" s="7" t="s">
        <v>210</v>
      </c>
      <c r="D231" s="8">
        <v>5</v>
      </c>
      <c r="F231" s="7" t="str">
        <f t="shared" si="18"/>
        <v/>
      </c>
      <c r="G231" s="7" t="str">
        <f>IF(AND(VLOOKUP(C231,法术查询!$C$8:$E$15,3,FALSE)="启用",$B$1=D231),B231,"")</f>
        <v/>
      </c>
      <c r="H231" s="5" t="str">
        <f t="array" ref="H231">INDEX(F:F,SMALL(IF($F$1:$F$500&lt;&gt;"",ROW($1:$500),1000),ROW(F231)))&amp;""</f>
        <v/>
      </c>
      <c r="I231" s="5" t="str">
        <f t="array" ref="I231">INDEX(G:G,SMALL(IF($F$1:$F$500&lt;&gt;"",ROW($1:$500),1000),ROW(G231)))&amp;""</f>
        <v/>
      </c>
      <c r="N231" s="5"/>
      <c r="S231" s="5" t="str">
        <f t="array" ref="S231">INDEX(Q:Q,SMALL(IF($F$1:$F$500&lt;&gt;"",ROW($1:$500),1000),ROW(Q231)))&amp;""</f>
        <v/>
      </c>
      <c r="X231" s="5"/>
      <c r="AC231" s="5" t="str">
        <f t="array" ref="AC231">INDEX(AA:AA,SMALL(IF($F$1:$F$500&lt;&gt;"",ROW($1:$500),1000),ROW(AA231)))&amp;""</f>
        <v/>
      </c>
      <c r="AH231" s="5"/>
      <c r="AM231" s="5" t="str">
        <f t="array" ref="AM231">INDEX(AK:AK,SMALL(IF($F$1:$F$500&lt;&gt;"",ROW($1:$500),1000),ROW(AK231)))&amp;""</f>
        <v/>
      </c>
      <c r="AW231" s="5" t="str">
        <f t="array" ref="AW231">INDEX(AU:AU,SMALL(IF($F$1:$F$500&lt;&gt;"",ROW($1:$500),1000),ROW(AU231)))&amp;""</f>
        <v/>
      </c>
      <c r="BG231" s="5" t="str">
        <f t="array" ref="BG231">INDEX(BE:BE,SMALL(IF($F$1:$F$500&lt;&gt;"",ROW($1:$500),1000),ROW(BE231)))&amp;""</f>
        <v/>
      </c>
      <c r="BL231" s="5"/>
      <c r="BQ231" s="5" t="str">
        <f t="array" ref="BQ231">INDEX(BO:BO,SMALL(IF($F$1:$F$500&lt;&gt;"",ROW($1:$500),1000),ROW(BO231)))&amp;""</f>
        <v/>
      </c>
      <c r="BV231" s="5"/>
      <c r="CA231" s="5" t="str">
        <f t="array" ref="CA231">INDEX(BY:BY,SMALL(IF($F$1:$F$500&lt;&gt;"",ROW($1:$500),1000),ROW(BY231)))&amp;""</f>
        <v/>
      </c>
    </row>
    <row r="232" spans="1:79" x14ac:dyDescent="0.25">
      <c r="A232" s="7" t="s">
        <v>4848</v>
      </c>
      <c r="B232" s="7" t="s">
        <v>3287</v>
      </c>
      <c r="C232" s="7" t="s">
        <v>210</v>
      </c>
      <c r="D232" s="8">
        <v>5</v>
      </c>
      <c r="F232" s="7" t="str">
        <f t="shared" si="18"/>
        <v/>
      </c>
      <c r="G232" s="7" t="str">
        <f>IF(AND(VLOOKUP(C232,法术查询!$C$8:$E$15,3,FALSE)="启用",$B$1=D232),B232,"")</f>
        <v/>
      </c>
      <c r="H232" s="5" t="str">
        <f t="array" ref="H232">INDEX(F:F,SMALL(IF($F$1:$F$500&lt;&gt;"",ROW($1:$500),1000),ROW(F232)))&amp;""</f>
        <v/>
      </c>
      <c r="I232" s="5" t="str">
        <f t="array" ref="I232">INDEX(G:G,SMALL(IF($F$1:$F$500&lt;&gt;"",ROW($1:$500),1000),ROW(G232)))&amp;""</f>
        <v/>
      </c>
      <c r="N232" s="5"/>
      <c r="S232" s="5" t="str">
        <f t="array" ref="S232">INDEX(Q:Q,SMALL(IF($F$1:$F$500&lt;&gt;"",ROW($1:$500),1000),ROW(Q232)))&amp;""</f>
        <v/>
      </c>
      <c r="X232" s="5"/>
      <c r="AC232" s="5" t="str">
        <f t="array" ref="AC232">INDEX(AA:AA,SMALL(IF($F$1:$F$500&lt;&gt;"",ROW($1:$500),1000),ROW(AA232)))&amp;""</f>
        <v/>
      </c>
      <c r="AH232" s="5"/>
      <c r="AM232" s="5" t="str">
        <f t="array" ref="AM232">INDEX(AK:AK,SMALL(IF($F$1:$F$500&lt;&gt;"",ROW($1:$500),1000),ROW(AK232)))&amp;""</f>
        <v/>
      </c>
      <c r="AW232" s="5" t="str">
        <f t="array" ref="AW232">INDEX(AU:AU,SMALL(IF($F$1:$F$500&lt;&gt;"",ROW($1:$500),1000),ROW(AU232)))&amp;""</f>
        <v/>
      </c>
      <c r="BG232" s="5" t="str">
        <f t="array" ref="BG232">INDEX(BE:BE,SMALL(IF($F$1:$F$500&lt;&gt;"",ROW($1:$500),1000),ROW(BE232)))&amp;""</f>
        <v/>
      </c>
      <c r="BL232" s="5"/>
      <c r="BQ232" s="5" t="str">
        <f t="array" ref="BQ232">INDEX(BO:BO,SMALL(IF($F$1:$F$500&lt;&gt;"",ROW($1:$500),1000),ROW(BO232)))&amp;""</f>
        <v/>
      </c>
      <c r="BV232" s="5"/>
      <c r="CA232" s="5" t="str">
        <f t="array" ref="CA232">INDEX(BY:BY,SMALL(IF($F$1:$F$500&lt;&gt;"",ROW($1:$500),1000),ROW(BY232)))&amp;""</f>
        <v/>
      </c>
    </row>
    <row r="233" spans="1:79" x14ac:dyDescent="0.25">
      <c r="A233" s="7" t="s">
        <v>4851</v>
      </c>
      <c r="B233" s="7" t="s">
        <v>3380</v>
      </c>
      <c r="C233" s="7" t="s">
        <v>210</v>
      </c>
      <c r="D233" s="8">
        <v>5</v>
      </c>
      <c r="F233" s="7" t="str">
        <f t="shared" si="18"/>
        <v/>
      </c>
      <c r="G233" s="7" t="str">
        <f>IF(AND(VLOOKUP(C233,法术查询!$C$8:$E$15,3,FALSE)="启用",$B$1=D233),B233,"")</f>
        <v/>
      </c>
      <c r="H233" s="5" t="str">
        <f t="array" ref="H233">INDEX(F:F,SMALL(IF($F$1:$F$500&lt;&gt;"",ROW($1:$500),1000),ROW(F233)))&amp;""</f>
        <v/>
      </c>
      <c r="I233" s="5" t="str">
        <f t="array" ref="I233">INDEX(G:G,SMALL(IF($F$1:$F$500&lt;&gt;"",ROW($1:$500),1000),ROW(G233)))&amp;""</f>
        <v/>
      </c>
      <c r="N233" s="5"/>
      <c r="S233" s="5" t="str">
        <f t="array" ref="S233">INDEX(Q:Q,SMALL(IF($F$1:$F$500&lt;&gt;"",ROW($1:$500),1000),ROW(Q233)))&amp;""</f>
        <v/>
      </c>
      <c r="X233" s="5"/>
      <c r="AC233" s="5" t="str">
        <f t="array" ref="AC233">INDEX(AA:AA,SMALL(IF($F$1:$F$500&lt;&gt;"",ROW($1:$500),1000),ROW(AA233)))&amp;""</f>
        <v/>
      </c>
      <c r="AH233" s="5"/>
      <c r="AM233" s="5" t="str">
        <f t="array" ref="AM233">INDEX(AK:AK,SMALL(IF($F$1:$F$500&lt;&gt;"",ROW($1:$500),1000),ROW(AK233)))&amp;""</f>
        <v/>
      </c>
      <c r="AW233" s="5" t="str">
        <f t="array" ref="AW233">INDEX(AU:AU,SMALL(IF($F$1:$F$500&lt;&gt;"",ROW($1:$500),1000),ROW(AU233)))&amp;""</f>
        <v/>
      </c>
      <c r="BG233" s="5" t="str">
        <f t="array" ref="BG233">INDEX(BE:BE,SMALL(IF($F$1:$F$500&lt;&gt;"",ROW($1:$500),1000),ROW(BE233)))&amp;""</f>
        <v/>
      </c>
      <c r="BL233" s="5"/>
      <c r="BQ233" s="5" t="str">
        <f t="array" ref="BQ233">INDEX(BO:BO,SMALL(IF($F$1:$F$500&lt;&gt;"",ROW($1:$500),1000),ROW(BO233)))&amp;""</f>
        <v/>
      </c>
      <c r="BV233" s="5"/>
      <c r="CA233" s="5" t="str">
        <f t="array" ref="CA233">INDEX(BY:BY,SMALL(IF($F$1:$F$500&lt;&gt;"",ROW($1:$500),1000),ROW(BY233)))&amp;""</f>
        <v/>
      </c>
    </row>
    <row r="234" spans="1:79" x14ac:dyDescent="0.25">
      <c r="A234" s="7" t="s">
        <v>4862</v>
      </c>
      <c r="B234" s="7" t="s">
        <v>3465</v>
      </c>
      <c r="C234" s="7" t="s">
        <v>210</v>
      </c>
      <c r="D234" s="8">
        <v>5</v>
      </c>
      <c r="F234" s="7" t="str">
        <f t="shared" si="18"/>
        <v/>
      </c>
      <c r="G234" s="7" t="str">
        <f>IF(AND(VLOOKUP(C234,法术查询!$C$8:$E$15,3,FALSE)="启用",$B$1=D234),B234,"")</f>
        <v/>
      </c>
      <c r="H234" s="5" t="str">
        <f t="array" ref="H234">INDEX(F:F,SMALL(IF($F$1:$F$500&lt;&gt;"",ROW($1:$500),1000),ROW(F234)))&amp;""</f>
        <v/>
      </c>
      <c r="I234" s="5" t="str">
        <f t="array" ref="I234">INDEX(G:G,SMALL(IF($F$1:$F$500&lt;&gt;"",ROW($1:$500),1000),ROW(G234)))&amp;""</f>
        <v/>
      </c>
      <c r="N234" s="5"/>
      <c r="S234" s="5" t="str">
        <f t="array" ref="S234">INDEX(Q:Q,SMALL(IF($F$1:$F$500&lt;&gt;"",ROW($1:$500),1000),ROW(Q234)))&amp;""</f>
        <v/>
      </c>
      <c r="X234" s="5"/>
      <c r="AC234" s="5" t="str">
        <f t="array" ref="AC234">INDEX(AA:AA,SMALL(IF($F$1:$F$500&lt;&gt;"",ROW($1:$500),1000),ROW(AA234)))&amp;""</f>
        <v/>
      </c>
      <c r="AH234" s="5"/>
      <c r="AM234" s="5" t="str">
        <f t="array" ref="AM234">INDEX(AK:AK,SMALL(IF($F$1:$F$500&lt;&gt;"",ROW($1:$500),1000),ROW(AK234)))&amp;""</f>
        <v/>
      </c>
      <c r="AW234" s="5" t="str">
        <f t="array" ref="AW234">INDEX(AU:AU,SMALL(IF($F$1:$F$500&lt;&gt;"",ROW($1:$500),1000),ROW(AU234)))&amp;""</f>
        <v/>
      </c>
      <c r="BG234" s="5" t="str">
        <f t="array" ref="BG234">INDEX(BE:BE,SMALL(IF($F$1:$F$500&lt;&gt;"",ROW($1:$500),1000),ROW(BE234)))&amp;""</f>
        <v/>
      </c>
      <c r="BL234" s="5"/>
      <c r="BQ234" s="5" t="str">
        <f t="array" ref="BQ234">INDEX(BO:BO,SMALL(IF($F$1:$F$500&lt;&gt;"",ROW($1:$500),1000),ROW(BO234)))&amp;""</f>
        <v/>
      </c>
      <c r="BV234" s="5"/>
      <c r="CA234" s="5" t="str">
        <f t="array" ref="CA234">INDEX(BY:BY,SMALL(IF($F$1:$F$500&lt;&gt;"",ROW($1:$500),1000),ROW(BY234)))&amp;""</f>
        <v/>
      </c>
    </row>
    <row r="235" spans="1:79" x14ac:dyDescent="0.25">
      <c r="A235" s="7" t="s">
        <v>4864</v>
      </c>
      <c r="B235" s="7" t="s">
        <v>3469</v>
      </c>
      <c r="C235" s="7" t="s">
        <v>210</v>
      </c>
      <c r="D235" s="8">
        <v>5</v>
      </c>
      <c r="F235" s="7" t="str">
        <f t="shared" si="18"/>
        <v/>
      </c>
      <c r="G235" s="7" t="str">
        <f>IF(AND(VLOOKUP(C235,法术查询!$C$8:$E$15,3,FALSE)="启用",$B$1=D235),B235,"")</f>
        <v/>
      </c>
      <c r="H235" s="5" t="str">
        <f t="array" ref="H235">INDEX(F:F,SMALL(IF($F$1:$F$500&lt;&gt;"",ROW($1:$500),1000),ROW(F235)))&amp;""</f>
        <v/>
      </c>
      <c r="I235" s="5" t="str">
        <f t="array" ref="I235">INDEX(G:G,SMALL(IF($F$1:$F$500&lt;&gt;"",ROW($1:$500),1000),ROW(G235)))&amp;""</f>
        <v/>
      </c>
      <c r="N235" s="5"/>
      <c r="S235" s="5" t="str">
        <f t="array" ref="S235">INDEX(Q:Q,SMALL(IF($F$1:$F$500&lt;&gt;"",ROW($1:$500),1000),ROW(Q235)))&amp;""</f>
        <v/>
      </c>
      <c r="X235" s="5"/>
      <c r="AC235" s="5" t="str">
        <f t="array" ref="AC235">INDEX(AA:AA,SMALL(IF($F$1:$F$500&lt;&gt;"",ROW($1:$500),1000),ROW(AA235)))&amp;""</f>
        <v/>
      </c>
      <c r="AH235" s="5"/>
      <c r="AM235" s="5" t="str">
        <f t="array" ref="AM235">INDEX(AK:AK,SMALL(IF($F$1:$F$500&lt;&gt;"",ROW($1:$500),1000),ROW(AK235)))&amp;""</f>
        <v/>
      </c>
      <c r="AW235" s="5" t="str">
        <f t="array" ref="AW235">INDEX(AU:AU,SMALL(IF($F$1:$F$500&lt;&gt;"",ROW($1:$500),1000),ROW(AU235)))&amp;""</f>
        <v/>
      </c>
      <c r="BG235" s="5" t="str">
        <f t="array" ref="BG235">INDEX(BE:BE,SMALL(IF($F$1:$F$500&lt;&gt;"",ROW($1:$500),1000),ROW(BE235)))&amp;""</f>
        <v/>
      </c>
      <c r="BL235" s="5"/>
      <c r="BQ235" s="5" t="str">
        <f t="array" ref="BQ235">INDEX(BO:BO,SMALL(IF($F$1:$F$500&lt;&gt;"",ROW($1:$500),1000),ROW(BO235)))&amp;""</f>
        <v/>
      </c>
      <c r="BV235" s="5"/>
      <c r="CA235" s="5" t="str">
        <f t="array" ref="CA235">INDEX(BY:BY,SMALL(IF($F$1:$F$500&lt;&gt;"",ROW($1:$500),1000),ROW(BY235)))&amp;""</f>
        <v/>
      </c>
    </row>
    <row r="236" spans="1:79" x14ac:dyDescent="0.25">
      <c r="A236" s="7" t="s">
        <v>4770</v>
      </c>
      <c r="B236" s="7" t="s">
        <v>3390</v>
      </c>
      <c r="C236" s="7" t="s">
        <v>3701</v>
      </c>
      <c r="D236" s="8">
        <v>5</v>
      </c>
      <c r="F236" s="7" t="str">
        <f t="shared" si="18"/>
        <v/>
      </c>
      <c r="G236" s="7" t="str">
        <f>IF(AND(VLOOKUP(C236,法术查询!$C$8:$E$15,3,FALSE)="启用",$B$1=D236),B236,"")</f>
        <v/>
      </c>
      <c r="H236" s="5" t="str">
        <f t="array" ref="H236">INDEX(F:F,SMALL(IF($F$1:$F$500&lt;&gt;"",ROW($1:$500),1000),ROW(F236)))&amp;""</f>
        <v/>
      </c>
      <c r="I236" s="5" t="str">
        <f t="array" ref="I236">INDEX(G:G,SMALL(IF($F$1:$F$500&lt;&gt;"",ROW($1:$500),1000),ROW(G236)))&amp;""</f>
        <v/>
      </c>
      <c r="N236" s="5"/>
      <c r="S236" s="5" t="str">
        <f t="array" ref="S236">INDEX(Q:Q,SMALL(IF($F$1:$F$500&lt;&gt;"",ROW($1:$500),1000),ROW(Q236)))&amp;""</f>
        <v/>
      </c>
      <c r="X236" s="5"/>
      <c r="AC236" s="5" t="str">
        <f t="array" ref="AC236">INDEX(AA:AA,SMALL(IF($F$1:$F$500&lt;&gt;"",ROW($1:$500),1000),ROW(AA236)))&amp;""</f>
        <v/>
      </c>
      <c r="AH236" s="5"/>
      <c r="AM236" s="5" t="str">
        <f t="array" ref="AM236">INDEX(AK:AK,SMALL(IF($F$1:$F$500&lt;&gt;"",ROW($1:$500),1000),ROW(AK236)))&amp;""</f>
        <v/>
      </c>
      <c r="AW236" s="5" t="str">
        <f t="array" ref="AW236">INDEX(AU:AU,SMALL(IF($F$1:$F$500&lt;&gt;"",ROW($1:$500),1000),ROW(AU236)))&amp;""</f>
        <v/>
      </c>
      <c r="BG236" s="5" t="str">
        <f t="array" ref="BG236">INDEX(BE:BE,SMALL(IF($F$1:$F$500&lt;&gt;"",ROW($1:$500),1000),ROW(BE236)))&amp;""</f>
        <v/>
      </c>
      <c r="BL236" s="5"/>
      <c r="BQ236" s="5" t="str">
        <f t="array" ref="BQ236">INDEX(BO:BO,SMALL(IF($F$1:$F$500&lt;&gt;"",ROW($1:$500),1000),ROW(BO236)))&amp;""</f>
        <v/>
      </c>
      <c r="BV236" s="5"/>
      <c r="CA236" s="5" t="str">
        <f t="array" ref="CA236">INDEX(BY:BY,SMALL(IF($F$1:$F$500&lt;&gt;"",ROW($1:$500),1000),ROW(BY236)))&amp;""</f>
        <v/>
      </c>
    </row>
    <row r="237" spans="1:79" x14ac:dyDescent="0.25">
      <c r="A237" s="7" t="s">
        <v>4774</v>
      </c>
      <c r="B237" s="7" t="s">
        <v>3403</v>
      </c>
      <c r="C237" s="7" t="s">
        <v>3701</v>
      </c>
      <c r="D237" s="8">
        <v>5</v>
      </c>
      <c r="F237" s="7" t="str">
        <f t="shared" si="18"/>
        <v/>
      </c>
      <c r="G237" s="7" t="str">
        <f>IF(AND(VLOOKUP(C237,法术查询!$C$8:$E$15,3,FALSE)="启用",$B$1=D237),B237,"")</f>
        <v/>
      </c>
      <c r="H237" s="5" t="str">
        <f t="array" ref="H237">INDEX(F:F,SMALL(IF($F$1:$F$500&lt;&gt;"",ROW($1:$500),1000),ROW(F237)))&amp;""</f>
        <v/>
      </c>
      <c r="I237" s="5" t="str">
        <f t="array" ref="I237">INDEX(G:G,SMALL(IF($F$1:$F$500&lt;&gt;"",ROW($1:$500),1000),ROW(G237)))&amp;""</f>
        <v/>
      </c>
      <c r="N237" s="5"/>
      <c r="S237" s="5" t="str">
        <f t="array" ref="S237">INDEX(Q:Q,SMALL(IF($F$1:$F$500&lt;&gt;"",ROW($1:$500),1000),ROW(Q237)))&amp;""</f>
        <v/>
      </c>
      <c r="X237" s="5"/>
      <c r="AC237" s="5" t="str">
        <f t="array" ref="AC237">INDEX(AA:AA,SMALL(IF($F$1:$F$500&lt;&gt;"",ROW($1:$500),1000),ROW(AA237)))&amp;""</f>
        <v/>
      </c>
      <c r="AH237" s="5"/>
      <c r="AM237" s="5" t="str">
        <f t="array" ref="AM237">INDEX(AK:AK,SMALL(IF($F$1:$F$500&lt;&gt;"",ROW($1:$500),1000),ROW(AK237)))&amp;""</f>
        <v/>
      </c>
      <c r="AW237" s="5" t="str">
        <f t="array" ref="AW237">INDEX(AU:AU,SMALL(IF($F$1:$F$500&lt;&gt;"",ROW($1:$500),1000),ROW(AU237)))&amp;""</f>
        <v/>
      </c>
      <c r="BG237" s="5" t="str">
        <f t="array" ref="BG237">INDEX(BE:BE,SMALL(IF($F$1:$F$500&lt;&gt;"",ROW($1:$500),1000),ROW(BE237)))&amp;""</f>
        <v/>
      </c>
      <c r="BL237" s="5"/>
      <c r="BQ237" s="5" t="str">
        <f t="array" ref="BQ237">INDEX(BO:BO,SMALL(IF($F$1:$F$500&lt;&gt;"",ROW($1:$500),1000),ROW(BO237)))&amp;""</f>
        <v/>
      </c>
      <c r="BV237" s="5"/>
      <c r="CA237" s="5" t="str">
        <f t="array" ref="CA237">INDEX(BY:BY,SMALL(IF($F$1:$F$500&lt;&gt;"",ROW($1:$500),1000),ROW(BY237)))&amp;""</f>
        <v/>
      </c>
    </row>
    <row r="238" spans="1:79" x14ac:dyDescent="0.25">
      <c r="A238" s="7" t="s">
        <v>4776</v>
      </c>
      <c r="B238" s="7" t="s">
        <v>3407</v>
      </c>
      <c r="C238" s="7" t="s">
        <v>3701</v>
      </c>
      <c r="D238" s="8">
        <v>5</v>
      </c>
      <c r="F238" s="7" t="str">
        <f t="shared" si="18"/>
        <v/>
      </c>
      <c r="G238" s="7" t="str">
        <f>IF(AND(VLOOKUP(C238,法术查询!$C$8:$E$15,3,FALSE)="启用",$B$1=D238),B238,"")</f>
        <v/>
      </c>
      <c r="H238" s="5" t="str">
        <f t="array" ref="H238">INDEX(F:F,SMALL(IF($F$1:$F$500&lt;&gt;"",ROW($1:$500),1000),ROW(F238)))&amp;""</f>
        <v/>
      </c>
      <c r="I238" s="5" t="str">
        <f t="array" ref="I238">INDEX(G:G,SMALL(IF($F$1:$F$500&lt;&gt;"",ROW($1:$500),1000),ROW(G238)))&amp;""</f>
        <v/>
      </c>
      <c r="N238" s="5"/>
      <c r="S238" s="5" t="str">
        <f t="array" ref="S238">INDEX(Q:Q,SMALL(IF($F$1:$F$500&lt;&gt;"",ROW($1:$500),1000),ROW(Q238)))&amp;""</f>
        <v/>
      </c>
      <c r="X238" s="5"/>
      <c r="AC238" s="5" t="str">
        <f t="array" ref="AC238">INDEX(AA:AA,SMALL(IF($F$1:$F$500&lt;&gt;"",ROW($1:$500),1000),ROW(AA238)))&amp;""</f>
        <v/>
      </c>
      <c r="AH238" s="5"/>
      <c r="AM238" s="5" t="str">
        <f t="array" ref="AM238">INDEX(AK:AK,SMALL(IF($F$1:$F$500&lt;&gt;"",ROW($1:$500),1000),ROW(AK238)))&amp;""</f>
        <v/>
      </c>
      <c r="AW238" s="5" t="str">
        <f t="array" ref="AW238">INDEX(AU:AU,SMALL(IF($F$1:$F$500&lt;&gt;"",ROW($1:$500),1000),ROW(AU238)))&amp;""</f>
        <v/>
      </c>
      <c r="BG238" s="5" t="str">
        <f t="array" ref="BG238">INDEX(BE:BE,SMALL(IF($F$1:$F$500&lt;&gt;"",ROW($1:$500),1000),ROW(BE238)))&amp;""</f>
        <v/>
      </c>
      <c r="BL238" s="5"/>
      <c r="BQ238" s="5" t="str">
        <f t="array" ref="BQ238">INDEX(BO:BO,SMALL(IF($F$1:$F$500&lt;&gt;"",ROW($1:$500),1000),ROW(BO238)))&amp;""</f>
        <v/>
      </c>
      <c r="BV238" s="5"/>
      <c r="CA238" s="5" t="str">
        <f t="array" ref="CA238">INDEX(BY:BY,SMALL(IF($F$1:$F$500&lt;&gt;"",ROW($1:$500),1000),ROW(BY238)))&amp;""</f>
        <v/>
      </c>
    </row>
    <row r="239" spans="1:79" x14ac:dyDescent="0.25">
      <c r="A239" s="7" t="s">
        <v>4780</v>
      </c>
      <c r="B239" s="7" t="s">
        <v>3410</v>
      </c>
      <c r="C239" s="7" t="s">
        <v>3701</v>
      </c>
      <c r="D239" s="8">
        <v>5</v>
      </c>
      <c r="F239" s="7" t="str">
        <f t="shared" si="18"/>
        <v/>
      </c>
      <c r="G239" s="7" t="str">
        <f>IF(AND(VLOOKUP(C239,法术查询!$C$8:$E$15,3,FALSE)="启用",$B$1=D239),B239,"")</f>
        <v/>
      </c>
      <c r="H239" s="5" t="str">
        <f t="array" ref="H239">INDEX(F:F,SMALL(IF($F$1:$F$500&lt;&gt;"",ROW($1:$500),1000),ROW(F239)))&amp;""</f>
        <v/>
      </c>
      <c r="I239" s="5" t="str">
        <f t="array" ref="I239">INDEX(G:G,SMALL(IF($F$1:$F$500&lt;&gt;"",ROW($1:$500),1000),ROW(G239)))&amp;""</f>
        <v/>
      </c>
      <c r="N239" s="5"/>
      <c r="S239" s="5" t="str">
        <f t="array" ref="S239">INDEX(Q:Q,SMALL(IF($F$1:$F$500&lt;&gt;"",ROW($1:$500),1000),ROW(Q239)))&amp;""</f>
        <v/>
      </c>
      <c r="X239" s="5"/>
      <c r="AC239" s="5" t="str">
        <f t="array" ref="AC239">INDEX(AA:AA,SMALL(IF($F$1:$F$500&lt;&gt;"",ROW($1:$500),1000),ROW(AA239)))&amp;""</f>
        <v/>
      </c>
      <c r="AH239" s="5"/>
      <c r="AM239" s="5" t="str">
        <f t="array" ref="AM239">INDEX(AK:AK,SMALL(IF($F$1:$F$500&lt;&gt;"",ROW($1:$500),1000),ROW(AK239)))&amp;""</f>
        <v/>
      </c>
      <c r="AW239" s="5" t="str">
        <f t="array" ref="AW239">INDEX(AU:AU,SMALL(IF($F$1:$F$500&lt;&gt;"",ROW($1:$500),1000),ROW(AU239)))&amp;""</f>
        <v/>
      </c>
      <c r="BG239" s="5" t="str">
        <f t="array" ref="BG239">INDEX(BE:BE,SMALL(IF($F$1:$F$500&lt;&gt;"",ROW($1:$500),1000),ROW(BE239)))&amp;""</f>
        <v/>
      </c>
      <c r="BL239" s="5"/>
      <c r="BQ239" s="5" t="str">
        <f t="array" ref="BQ239">INDEX(BO:BO,SMALL(IF($F$1:$F$500&lt;&gt;"",ROW($1:$500),1000),ROW(BO239)))&amp;""</f>
        <v/>
      </c>
      <c r="BV239" s="5"/>
      <c r="CA239" s="5" t="str">
        <f t="array" ref="CA239">INDEX(BY:BY,SMALL(IF($F$1:$F$500&lt;&gt;"",ROW($1:$500),1000),ROW(BY239)))&amp;""</f>
        <v/>
      </c>
    </row>
    <row r="240" spans="1:79" x14ac:dyDescent="0.25">
      <c r="A240" s="7" t="s">
        <v>4899</v>
      </c>
      <c r="B240" s="7" t="s">
        <v>3576</v>
      </c>
      <c r="C240" s="7" t="s">
        <v>210</v>
      </c>
      <c r="D240" s="8">
        <v>5</v>
      </c>
      <c r="F240" s="7" t="str">
        <f t="shared" si="18"/>
        <v/>
      </c>
      <c r="G240" s="7" t="str">
        <f>IF(AND(VLOOKUP(C240,法术查询!$C$8:$E$15,3,FALSE)="启用",$B$1=D240),B240,"")</f>
        <v/>
      </c>
      <c r="H240" s="5" t="str">
        <f t="array" ref="H240">INDEX(F:F,SMALL(IF($F$1:$F$500&lt;&gt;"",ROW($1:$500),1000),ROW(F240)))&amp;""</f>
        <v/>
      </c>
      <c r="I240" s="5" t="str">
        <f t="array" ref="I240">INDEX(G:G,SMALL(IF($F$1:$F$500&lt;&gt;"",ROW($1:$500),1000),ROW(G240)))&amp;""</f>
        <v/>
      </c>
      <c r="N240" s="5"/>
      <c r="S240" s="5" t="str">
        <f t="array" ref="S240">INDEX(Q:Q,SMALL(IF($F$1:$F$500&lt;&gt;"",ROW($1:$500),1000),ROW(Q240)))&amp;""</f>
        <v/>
      </c>
      <c r="X240" s="5"/>
      <c r="AC240" s="5" t="str">
        <f t="array" ref="AC240">INDEX(AA:AA,SMALL(IF($F$1:$F$500&lt;&gt;"",ROW($1:$500),1000),ROW(AA240)))&amp;""</f>
        <v/>
      </c>
      <c r="AH240" s="5"/>
      <c r="AM240" s="5" t="str">
        <f t="array" ref="AM240">INDEX(AK:AK,SMALL(IF($F$1:$F$500&lt;&gt;"",ROW($1:$500),1000),ROW(AK240)))&amp;""</f>
        <v/>
      </c>
      <c r="AW240" s="5" t="str">
        <f t="array" ref="AW240">INDEX(AU:AU,SMALL(IF($F$1:$F$500&lt;&gt;"",ROW($1:$500),1000),ROW(AU240)))&amp;""</f>
        <v/>
      </c>
      <c r="BG240" s="5" t="str">
        <f t="array" ref="BG240">INDEX(BE:BE,SMALL(IF($F$1:$F$500&lt;&gt;"",ROW($1:$500),1000),ROW(BE240)))&amp;""</f>
        <v/>
      </c>
      <c r="BL240" s="5"/>
      <c r="BQ240" s="5" t="str">
        <f t="array" ref="BQ240">INDEX(BO:BO,SMALL(IF($F$1:$F$500&lt;&gt;"",ROW($1:$500),1000),ROW(BO240)))&amp;""</f>
        <v/>
      </c>
      <c r="BV240" s="5"/>
      <c r="CA240" s="5" t="str">
        <f t="array" ref="CA240">INDEX(BY:BY,SMALL(IF($F$1:$F$500&lt;&gt;"",ROW($1:$500),1000),ROW(BY240)))&amp;""</f>
        <v/>
      </c>
    </row>
    <row r="241" spans="1:79" x14ac:dyDescent="0.25">
      <c r="A241" s="7" t="s">
        <v>4903</v>
      </c>
      <c r="B241" s="7" t="s">
        <v>3577</v>
      </c>
      <c r="C241" s="7" t="s">
        <v>210</v>
      </c>
      <c r="D241" s="8">
        <v>5</v>
      </c>
      <c r="F241" s="7" t="str">
        <f t="shared" si="18"/>
        <v/>
      </c>
      <c r="G241" s="7" t="str">
        <f>IF(AND(VLOOKUP(C241,法术查询!$C$8:$E$15,3,FALSE)="启用",$B$1=D241),B241,"")</f>
        <v/>
      </c>
      <c r="H241" s="5" t="str">
        <f t="array" ref="H241">INDEX(F:F,SMALL(IF($F$1:$F$500&lt;&gt;"",ROW($1:$500),1000),ROW(F241)))&amp;""</f>
        <v/>
      </c>
      <c r="I241" s="5" t="str">
        <f t="array" ref="I241">INDEX(G:G,SMALL(IF($F$1:$F$500&lt;&gt;"",ROW($1:$500),1000),ROW(G241)))&amp;""</f>
        <v/>
      </c>
      <c r="N241" s="5"/>
      <c r="S241" s="5" t="str">
        <f t="array" ref="S241">INDEX(Q:Q,SMALL(IF($F$1:$F$500&lt;&gt;"",ROW($1:$500),1000),ROW(Q241)))&amp;""</f>
        <v/>
      </c>
      <c r="X241" s="5"/>
      <c r="AC241" s="5" t="str">
        <f t="array" ref="AC241">INDEX(AA:AA,SMALL(IF($F$1:$F$500&lt;&gt;"",ROW($1:$500),1000),ROW(AA241)))&amp;""</f>
        <v/>
      </c>
      <c r="AH241" s="5"/>
      <c r="AM241" s="5" t="str">
        <f t="array" ref="AM241">INDEX(AK:AK,SMALL(IF($F$1:$F$500&lt;&gt;"",ROW($1:$500),1000),ROW(AK241)))&amp;""</f>
        <v/>
      </c>
      <c r="AW241" s="5" t="str">
        <f t="array" ref="AW241">INDEX(AU:AU,SMALL(IF($F$1:$F$500&lt;&gt;"",ROW($1:$500),1000),ROW(AU241)))&amp;""</f>
        <v/>
      </c>
      <c r="BG241" s="5" t="str">
        <f t="array" ref="BG241">INDEX(BE:BE,SMALL(IF($F$1:$F$500&lt;&gt;"",ROW($1:$500),1000),ROW(BE241)))&amp;""</f>
        <v/>
      </c>
      <c r="BL241" s="5"/>
      <c r="BQ241" s="5" t="str">
        <f t="array" ref="BQ241">INDEX(BO:BO,SMALL(IF($F$1:$F$500&lt;&gt;"",ROW($1:$500),1000),ROW(BO241)))&amp;""</f>
        <v/>
      </c>
      <c r="BV241" s="5"/>
      <c r="CA241" s="5" t="str">
        <f t="array" ref="CA241">INDEX(BY:BY,SMALL(IF($F$1:$F$500&lt;&gt;"",ROW($1:$500),1000),ROW(BY241)))&amp;""</f>
        <v/>
      </c>
    </row>
    <row r="242" spans="1:79" x14ac:dyDescent="0.25">
      <c r="A242" s="7" t="s">
        <v>4907</v>
      </c>
      <c r="B242" s="7" t="s">
        <v>3578</v>
      </c>
      <c r="C242" s="7" t="s">
        <v>210</v>
      </c>
      <c r="D242" s="8">
        <v>5</v>
      </c>
      <c r="F242" s="7" t="str">
        <f t="shared" si="18"/>
        <v/>
      </c>
      <c r="G242" s="7" t="str">
        <f>IF(AND(VLOOKUP(C242,法术查询!$C$8:$E$15,3,FALSE)="启用",$B$1=D242),B242,"")</f>
        <v/>
      </c>
      <c r="H242" s="5" t="str">
        <f t="array" ref="H242">INDEX(F:F,SMALL(IF($F$1:$F$500&lt;&gt;"",ROW($1:$500),1000),ROW(F242)))&amp;""</f>
        <v/>
      </c>
      <c r="I242" s="5" t="str">
        <f t="array" ref="I242">INDEX(G:G,SMALL(IF($F$1:$F$500&lt;&gt;"",ROW($1:$500),1000),ROW(G242)))&amp;""</f>
        <v/>
      </c>
      <c r="N242" s="5"/>
      <c r="S242" s="5" t="str">
        <f t="array" ref="S242">INDEX(Q:Q,SMALL(IF($F$1:$F$500&lt;&gt;"",ROW($1:$500),1000),ROW(Q242)))&amp;""</f>
        <v/>
      </c>
      <c r="X242" s="5"/>
      <c r="AC242" s="5" t="str">
        <f t="array" ref="AC242">INDEX(AA:AA,SMALL(IF($F$1:$F$500&lt;&gt;"",ROW($1:$500),1000),ROW(AA242)))&amp;""</f>
        <v/>
      </c>
      <c r="AH242" s="5"/>
      <c r="AM242" s="5" t="str">
        <f t="array" ref="AM242">INDEX(AK:AK,SMALL(IF($F$1:$F$500&lt;&gt;"",ROW($1:$500),1000),ROW(AK242)))&amp;""</f>
        <v/>
      </c>
      <c r="AW242" s="5" t="str">
        <f t="array" ref="AW242">INDEX(AU:AU,SMALL(IF($F$1:$F$500&lt;&gt;"",ROW($1:$500),1000),ROW(AU242)))&amp;""</f>
        <v/>
      </c>
      <c r="BG242" s="5" t="str">
        <f t="array" ref="BG242">INDEX(BE:BE,SMALL(IF($F$1:$F$500&lt;&gt;"",ROW($1:$500),1000),ROW(BE242)))&amp;""</f>
        <v/>
      </c>
      <c r="BL242" s="5"/>
      <c r="BQ242" s="5" t="str">
        <f t="array" ref="BQ242">INDEX(BO:BO,SMALL(IF($F$1:$F$500&lt;&gt;"",ROW($1:$500),1000),ROW(BO242)))&amp;""</f>
        <v/>
      </c>
      <c r="BV242" s="5"/>
      <c r="CA242" s="5" t="str">
        <f t="array" ref="CA242">INDEX(BY:BY,SMALL(IF($F$1:$F$500&lt;&gt;"",ROW($1:$500),1000),ROW(BY242)))&amp;""</f>
        <v/>
      </c>
    </row>
    <row r="243" spans="1:79" x14ac:dyDescent="0.25">
      <c r="A243" s="7" t="s">
        <v>4911</v>
      </c>
      <c r="B243" s="7" t="s">
        <v>3579</v>
      </c>
      <c r="C243" s="7" t="s">
        <v>210</v>
      </c>
      <c r="D243" s="8">
        <v>5</v>
      </c>
      <c r="F243" s="7" t="str">
        <f t="shared" si="18"/>
        <v/>
      </c>
      <c r="G243" s="7" t="str">
        <f>IF(AND(VLOOKUP(C243,法术查询!$C$8:$E$15,3,FALSE)="启用",$B$1=D243),B243,"")</f>
        <v/>
      </c>
      <c r="H243" s="5" t="str">
        <f t="array" ref="H243">INDEX(F:F,SMALL(IF($F$1:$F$500&lt;&gt;"",ROW($1:$500),1000),ROW(F243)))&amp;""</f>
        <v/>
      </c>
      <c r="I243" s="5" t="str">
        <f t="array" ref="I243">INDEX(G:G,SMALL(IF($F$1:$F$500&lt;&gt;"",ROW($1:$500),1000),ROW(G243)))&amp;""</f>
        <v/>
      </c>
      <c r="N243" s="5"/>
      <c r="S243" s="5" t="str">
        <f t="array" ref="S243">INDEX(Q:Q,SMALL(IF($F$1:$F$500&lt;&gt;"",ROW($1:$500),1000),ROW(Q243)))&amp;""</f>
        <v/>
      </c>
      <c r="X243" s="5"/>
      <c r="AC243" s="5" t="str">
        <f t="array" ref="AC243">INDEX(AA:AA,SMALL(IF($F$1:$F$500&lt;&gt;"",ROW($1:$500),1000),ROW(AA243)))&amp;""</f>
        <v/>
      </c>
      <c r="AH243" s="5"/>
      <c r="AM243" s="5" t="str">
        <f t="array" ref="AM243">INDEX(AK:AK,SMALL(IF($F$1:$F$500&lt;&gt;"",ROW($1:$500),1000),ROW(AK243)))&amp;""</f>
        <v/>
      </c>
      <c r="AW243" s="5" t="str">
        <f t="array" ref="AW243">INDEX(AU:AU,SMALL(IF($F$1:$F$500&lt;&gt;"",ROW($1:$500),1000),ROW(AU243)))&amp;""</f>
        <v/>
      </c>
      <c r="BG243" s="5" t="str">
        <f t="array" ref="BG243">INDEX(BE:BE,SMALL(IF($F$1:$F$500&lt;&gt;"",ROW($1:$500),1000),ROW(BE243)))&amp;""</f>
        <v/>
      </c>
      <c r="BL243" s="5"/>
      <c r="BQ243" s="5" t="str">
        <f t="array" ref="BQ243">INDEX(BO:BO,SMALL(IF($F$1:$F$500&lt;&gt;"",ROW($1:$500),1000),ROW(BO243)))&amp;""</f>
        <v/>
      </c>
      <c r="BV243" s="5"/>
      <c r="CA243" s="5" t="str">
        <f t="array" ref="CA243">INDEX(BY:BY,SMALL(IF($F$1:$F$500&lt;&gt;"",ROW($1:$500),1000),ROW(BY243)))&amp;""</f>
        <v/>
      </c>
    </row>
    <row r="244" spans="1:79" x14ac:dyDescent="0.25">
      <c r="A244" s="7" t="s">
        <v>4964</v>
      </c>
      <c r="B244" s="7" t="s">
        <v>3413</v>
      </c>
      <c r="C244" s="7" t="s">
        <v>372</v>
      </c>
      <c r="D244" s="8">
        <v>5</v>
      </c>
      <c r="F244" s="7" t="str">
        <f t="shared" si="18"/>
        <v/>
      </c>
      <c r="G244" s="7" t="str">
        <f>IF(AND(VLOOKUP(C244,法术查询!$C$8:$E$15,3,FALSE)="启用",$B$1=D244),B244,"")</f>
        <v/>
      </c>
      <c r="H244" s="5" t="str">
        <f t="array" ref="H244">INDEX(F:F,SMALL(IF($F$1:$F$500&lt;&gt;"",ROW($1:$500),1000),ROW(F244)))&amp;""</f>
        <v/>
      </c>
      <c r="I244" s="5" t="str">
        <f t="array" ref="I244">INDEX(G:G,SMALL(IF($F$1:$F$500&lt;&gt;"",ROW($1:$500),1000),ROW(G244)))&amp;""</f>
        <v/>
      </c>
      <c r="N244" s="5"/>
      <c r="S244" s="5" t="str">
        <f t="array" ref="S244">INDEX(Q:Q,SMALL(IF($F$1:$F$500&lt;&gt;"",ROW($1:$500),1000),ROW(Q244)))&amp;""</f>
        <v/>
      </c>
      <c r="X244" s="5"/>
      <c r="AC244" s="5" t="str">
        <f t="array" ref="AC244">INDEX(AA:AA,SMALL(IF($F$1:$F$500&lt;&gt;"",ROW($1:$500),1000),ROW(AA244)))&amp;""</f>
        <v/>
      </c>
      <c r="AH244" s="5"/>
      <c r="AM244" s="5" t="str">
        <f t="array" ref="AM244">INDEX(AK:AK,SMALL(IF($F$1:$F$500&lt;&gt;"",ROW($1:$500),1000),ROW(AK244)))&amp;""</f>
        <v/>
      </c>
      <c r="AW244" s="5" t="str">
        <f t="array" ref="AW244">INDEX(AU:AU,SMALL(IF($F$1:$F$500&lt;&gt;"",ROW($1:$500),1000),ROW(AU244)))&amp;""</f>
        <v/>
      </c>
      <c r="BG244" s="5" t="str">
        <f t="array" ref="BG244">INDEX(BE:BE,SMALL(IF($F$1:$F$500&lt;&gt;"",ROW($1:$500),1000),ROW(BE244)))&amp;""</f>
        <v/>
      </c>
      <c r="BL244" s="5"/>
      <c r="BQ244" s="5" t="str">
        <f t="array" ref="BQ244">INDEX(BO:BO,SMALL(IF($F$1:$F$500&lt;&gt;"",ROW($1:$500),1000),ROW(BO244)))&amp;""</f>
        <v/>
      </c>
      <c r="BV244" s="5"/>
      <c r="CA244" s="5" t="str">
        <f t="array" ref="CA244">INDEX(BY:BY,SMALL(IF($F$1:$F$500&lt;&gt;"",ROW($1:$500),1000),ROW(BY244)))&amp;""</f>
        <v/>
      </c>
    </row>
    <row r="245" spans="1:79" x14ac:dyDescent="0.25">
      <c r="A245" s="7" t="s">
        <v>4786</v>
      </c>
      <c r="B245" s="7" t="s">
        <v>3512</v>
      </c>
      <c r="C245" s="7" t="s">
        <v>372</v>
      </c>
      <c r="D245" s="8">
        <v>5</v>
      </c>
      <c r="F245" s="7" t="str">
        <f t="shared" si="18"/>
        <v/>
      </c>
      <c r="G245" s="7" t="str">
        <f>IF(AND(VLOOKUP(C245,法术查询!$C$8:$E$15,3,FALSE)="启用",$B$1=D245),B245,"")</f>
        <v/>
      </c>
      <c r="H245" s="5" t="str">
        <f t="array" ref="H245">INDEX(F:F,SMALL(IF($F$1:$F$500&lt;&gt;"",ROW($1:$500),1000),ROW(F245)))&amp;""</f>
        <v/>
      </c>
      <c r="I245" s="5" t="str">
        <f t="array" ref="I245">INDEX(G:G,SMALL(IF($F$1:$F$500&lt;&gt;"",ROW($1:$500),1000),ROW(G245)))&amp;""</f>
        <v/>
      </c>
      <c r="N245" s="5"/>
      <c r="S245" s="5" t="str">
        <f t="array" ref="S245">INDEX(Q:Q,SMALL(IF($F$1:$F$500&lt;&gt;"",ROW($1:$500),1000),ROW(Q245)))&amp;""</f>
        <v/>
      </c>
      <c r="X245" s="5"/>
      <c r="AC245" s="5" t="str">
        <f t="array" ref="AC245">INDEX(AA:AA,SMALL(IF($F$1:$F$500&lt;&gt;"",ROW($1:$500),1000),ROW(AA245)))&amp;""</f>
        <v/>
      </c>
      <c r="AH245" s="5"/>
      <c r="AM245" s="5" t="str">
        <f t="array" ref="AM245">INDEX(AK:AK,SMALL(IF($F$1:$F$500&lt;&gt;"",ROW($1:$500),1000),ROW(AK245)))&amp;""</f>
        <v/>
      </c>
      <c r="AW245" s="5" t="str">
        <f t="array" ref="AW245">INDEX(AU:AU,SMALL(IF($F$1:$F$500&lt;&gt;"",ROW($1:$500),1000),ROW(AU245)))&amp;""</f>
        <v/>
      </c>
      <c r="BG245" s="5" t="str">
        <f t="array" ref="BG245">INDEX(BE:BE,SMALL(IF($F$1:$F$500&lt;&gt;"",ROW($1:$500),1000),ROW(BE245)))&amp;""</f>
        <v/>
      </c>
      <c r="BL245" s="5"/>
      <c r="BQ245" s="5" t="str">
        <f t="array" ref="BQ245">INDEX(BO:BO,SMALL(IF($F$1:$F$500&lt;&gt;"",ROW($1:$500),1000),ROW(BO245)))&amp;""</f>
        <v/>
      </c>
      <c r="BV245" s="5"/>
      <c r="CA245" s="5" t="str">
        <f t="array" ref="CA245">INDEX(BY:BY,SMALL(IF($F$1:$F$500&lt;&gt;"",ROW($1:$500),1000),ROW(BY245)))&amp;""</f>
        <v/>
      </c>
    </row>
    <row r="246" spans="1:79" x14ac:dyDescent="0.25">
      <c r="A246" s="7" t="s">
        <v>4786</v>
      </c>
      <c r="B246" s="7" t="s">
        <v>3514</v>
      </c>
      <c r="C246" s="7" t="s">
        <v>3701</v>
      </c>
      <c r="D246" s="8">
        <v>5</v>
      </c>
      <c r="F246" s="7" t="str">
        <f t="shared" si="18"/>
        <v/>
      </c>
      <c r="G246" s="7" t="str">
        <f>IF(AND(VLOOKUP(C246,法术查询!$C$8:$E$15,3,FALSE)="启用",$B$1=D246),B246,"")</f>
        <v/>
      </c>
      <c r="H246" s="5" t="str">
        <f t="array" ref="H246">INDEX(F:F,SMALL(IF($F$1:$F$500&lt;&gt;"",ROW($1:$500),1000),ROW(F246)))&amp;""</f>
        <v/>
      </c>
      <c r="I246" s="5" t="str">
        <f t="array" ref="I246">INDEX(G:G,SMALL(IF($F$1:$F$500&lt;&gt;"",ROW($1:$500),1000),ROW(G246)))&amp;""</f>
        <v/>
      </c>
      <c r="N246" s="5"/>
      <c r="S246" s="5" t="str">
        <f t="array" ref="S246">INDEX(Q:Q,SMALL(IF($F$1:$F$500&lt;&gt;"",ROW($1:$500),1000),ROW(Q246)))&amp;""</f>
        <v/>
      </c>
      <c r="X246" s="5"/>
      <c r="AC246" s="5" t="str">
        <f t="array" ref="AC246">INDEX(AA:AA,SMALL(IF($F$1:$F$500&lt;&gt;"",ROW($1:$500),1000),ROW(AA246)))&amp;""</f>
        <v/>
      </c>
      <c r="AH246" s="5"/>
      <c r="AM246" s="5" t="str">
        <f t="array" ref="AM246">INDEX(AK:AK,SMALL(IF($F$1:$F$500&lt;&gt;"",ROW($1:$500),1000),ROW(AK246)))&amp;""</f>
        <v/>
      </c>
      <c r="AW246" s="5" t="str">
        <f t="array" ref="AW246">INDEX(AU:AU,SMALL(IF($F$1:$F$500&lt;&gt;"",ROW($1:$500),1000),ROW(AU246)))&amp;""</f>
        <v/>
      </c>
      <c r="BG246" s="5" t="str">
        <f t="array" ref="BG246">INDEX(BE:BE,SMALL(IF($F$1:$F$500&lt;&gt;"",ROW($1:$500),1000),ROW(BE246)))&amp;""</f>
        <v/>
      </c>
      <c r="BL246" s="5"/>
      <c r="BQ246" s="5" t="str">
        <f t="array" ref="BQ246">INDEX(BO:BO,SMALL(IF($F$1:$F$500&lt;&gt;"",ROW($1:$500),1000),ROW(BO246)))&amp;""</f>
        <v/>
      </c>
      <c r="BV246" s="5"/>
      <c r="CA246" s="5" t="str">
        <f t="array" ref="CA246">INDEX(BY:BY,SMALL(IF($F$1:$F$500&lt;&gt;"",ROW($1:$500),1000),ROW(BY246)))&amp;""</f>
        <v/>
      </c>
    </row>
    <row r="247" spans="1:79" x14ac:dyDescent="0.25">
      <c r="A247" s="7" t="s">
        <v>4788</v>
      </c>
      <c r="B247" s="7" t="s">
        <v>3515</v>
      </c>
      <c r="C247" s="7" t="s">
        <v>372</v>
      </c>
      <c r="D247" s="8">
        <v>5</v>
      </c>
      <c r="F247" s="7" t="str">
        <f t="shared" si="18"/>
        <v/>
      </c>
      <c r="G247" s="7" t="str">
        <f>IF(AND(VLOOKUP(C247,法术查询!$C$8:$E$15,3,FALSE)="启用",$B$1=D247),B247,"")</f>
        <v/>
      </c>
      <c r="H247" s="5" t="str">
        <f t="array" ref="H247">INDEX(F:F,SMALL(IF($F$1:$F$500&lt;&gt;"",ROW($1:$500),1000),ROW(F247)))&amp;""</f>
        <v/>
      </c>
      <c r="I247" s="5" t="str">
        <f t="array" ref="I247">INDEX(G:G,SMALL(IF($F$1:$F$500&lt;&gt;"",ROW($1:$500),1000),ROW(G247)))&amp;""</f>
        <v/>
      </c>
      <c r="N247" s="5"/>
      <c r="S247" s="5" t="str">
        <f t="array" ref="S247">INDEX(Q:Q,SMALL(IF($F$1:$F$500&lt;&gt;"",ROW($1:$500),1000),ROW(Q247)))&amp;""</f>
        <v/>
      </c>
      <c r="X247" s="5"/>
      <c r="AC247" s="5" t="str">
        <f t="array" ref="AC247">INDEX(AA:AA,SMALL(IF($F$1:$F$500&lt;&gt;"",ROW($1:$500),1000),ROW(AA247)))&amp;""</f>
        <v/>
      </c>
      <c r="AH247" s="5"/>
      <c r="AM247" s="5" t="str">
        <f t="array" ref="AM247">INDEX(AK:AK,SMALL(IF($F$1:$F$500&lt;&gt;"",ROW($1:$500),1000),ROW(AK247)))&amp;""</f>
        <v/>
      </c>
      <c r="AW247" s="5" t="str">
        <f t="array" ref="AW247">INDEX(AU:AU,SMALL(IF($F$1:$F$500&lt;&gt;"",ROW($1:$500),1000),ROW(AU247)))&amp;""</f>
        <v/>
      </c>
      <c r="BG247" s="5" t="str">
        <f t="array" ref="BG247">INDEX(BE:BE,SMALL(IF($F$1:$F$500&lt;&gt;"",ROW($1:$500),1000),ROW(BE247)))&amp;""</f>
        <v/>
      </c>
      <c r="BL247" s="5"/>
      <c r="BQ247" s="5" t="str">
        <f t="array" ref="BQ247">INDEX(BO:BO,SMALL(IF($F$1:$F$500&lt;&gt;"",ROW($1:$500),1000),ROW(BO247)))&amp;""</f>
        <v/>
      </c>
      <c r="BV247" s="5"/>
      <c r="CA247" s="5" t="str">
        <f t="array" ref="CA247">INDEX(BY:BY,SMALL(IF($F$1:$F$500&lt;&gt;"",ROW($1:$500),1000),ROW(BY247)))&amp;""</f>
        <v/>
      </c>
    </row>
    <row r="248" spans="1:79" x14ac:dyDescent="0.25">
      <c r="A248" s="7" t="s">
        <v>4788</v>
      </c>
      <c r="B248" s="7" t="s">
        <v>3517</v>
      </c>
      <c r="C248" s="7" t="s">
        <v>3701</v>
      </c>
      <c r="D248" s="8">
        <v>5</v>
      </c>
      <c r="F248" s="7" t="str">
        <f t="shared" si="18"/>
        <v/>
      </c>
      <c r="G248" s="7" t="str">
        <f>IF(AND(VLOOKUP(C248,法术查询!$C$8:$E$15,3,FALSE)="启用",$B$1=D248),B248,"")</f>
        <v/>
      </c>
      <c r="H248" s="5" t="str">
        <f t="array" ref="H248">INDEX(F:F,SMALL(IF($F$1:$F$500&lt;&gt;"",ROW($1:$500),1000),ROW(F248)))&amp;""</f>
        <v/>
      </c>
      <c r="I248" s="5" t="str">
        <f t="array" ref="I248">INDEX(G:G,SMALL(IF($F$1:$F$500&lt;&gt;"",ROW($1:$500),1000),ROW(G248)))&amp;""</f>
        <v/>
      </c>
      <c r="N248" s="5"/>
      <c r="S248" s="5" t="str">
        <f t="array" ref="S248">INDEX(Q:Q,SMALL(IF($F$1:$F$500&lt;&gt;"",ROW($1:$500),1000),ROW(Q248)))&amp;""</f>
        <v/>
      </c>
      <c r="X248" s="5"/>
      <c r="AC248" s="5" t="str">
        <f t="array" ref="AC248">INDEX(AA:AA,SMALL(IF($F$1:$F$500&lt;&gt;"",ROW($1:$500),1000),ROW(AA248)))&amp;""</f>
        <v/>
      </c>
      <c r="AH248" s="5"/>
      <c r="AM248" s="5" t="str">
        <f t="array" ref="AM248">INDEX(AK:AK,SMALL(IF($F$1:$F$500&lt;&gt;"",ROW($1:$500),1000),ROW(AK248)))&amp;""</f>
        <v/>
      </c>
      <c r="AW248" s="5" t="str">
        <f t="array" ref="AW248">INDEX(AU:AU,SMALL(IF($F$1:$F$500&lt;&gt;"",ROW($1:$500),1000),ROW(AU248)))&amp;""</f>
        <v/>
      </c>
      <c r="BG248" s="5" t="str">
        <f t="array" ref="BG248">INDEX(BE:BE,SMALL(IF($F$1:$F$500&lt;&gt;"",ROW($1:$500),1000),ROW(BE248)))&amp;""</f>
        <v/>
      </c>
      <c r="BL248" s="5"/>
      <c r="BQ248" s="5" t="str">
        <f t="array" ref="BQ248">INDEX(BO:BO,SMALL(IF($F$1:$F$500&lt;&gt;"",ROW($1:$500),1000),ROW(BO248)))&amp;""</f>
        <v/>
      </c>
      <c r="BV248" s="5"/>
      <c r="CA248" s="5" t="str">
        <f t="array" ref="CA248">INDEX(BY:BY,SMALL(IF($F$1:$F$500&lt;&gt;"",ROW($1:$500),1000),ROW(BY248)))&amp;""</f>
        <v/>
      </c>
    </row>
    <row r="249" spans="1:79" x14ac:dyDescent="0.25">
      <c r="A249" s="7" t="s">
        <v>4919</v>
      </c>
      <c r="B249" s="7" t="s">
        <v>3521</v>
      </c>
      <c r="C249" s="7" t="s">
        <v>210</v>
      </c>
      <c r="D249" s="8">
        <v>5</v>
      </c>
      <c r="F249" s="7" t="str">
        <f t="shared" si="18"/>
        <v/>
      </c>
      <c r="G249" s="7" t="str">
        <f>IF(AND(VLOOKUP(C249,法术查询!$C$8:$E$15,3,FALSE)="启用",$B$1=D249),B249,"")</f>
        <v/>
      </c>
      <c r="H249" s="5" t="str">
        <f t="array" ref="H249">INDEX(F:F,SMALL(IF($F$1:$F$500&lt;&gt;"",ROW($1:$500),1000),ROW(F249)))&amp;""</f>
        <v/>
      </c>
      <c r="I249" s="5" t="str">
        <f t="array" ref="I249">INDEX(G:G,SMALL(IF($F$1:$F$500&lt;&gt;"",ROW($1:$500),1000),ROW(G249)))&amp;""</f>
        <v/>
      </c>
      <c r="N249" s="5"/>
      <c r="S249" s="5" t="str">
        <f t="array" ref="S249">INDEX(Q:Q,SMALL(IF($F$1:$F$500&lt;&gt;"",ROW($1:$500),1000),ROW(Q249)))&amp;""</f>
        <v/>
      </c>
      <c r="X249" s="5"/>
      <c r="AC249" s="5" t="str">
        <f t="array" ref="AC249">INDEX(AA:AA,SMALL(IF($F$1:$F$500&lt;&gt;"",ROW($1:$500),1000),ROW(AA249)))&amp;""</f>
        <v/>
      </c>
      <c r="AH249" s="5"/>
      <c r="AM249" s="5" t="str">
        <f t="array" ref="AM249">INDEX(AK:AK,SMALL(IF($F$1:$F$500&lt;&gt;"",ROW($1:$500),1000),ROW(AK249)))&amp;""</f>
        <v/>
      </c>
      <c r="AW249" s="5" t="str">
        <f t="array" ref="AW249">INDEX(AU:AU,SMALL(IF($F$1:$F$500&lt;&gt;"",ROW($1:$500),1000),ROW(AU249)))&amp;""</f>
        <v/>
      </c>
      <c r="BG249" s="5" t="str">
        <f t="array" ref="BG249">INDEX(BE:BE,SMALL(IF($F$1:$F$500&lt;&gt;"",ROW($1:$500),1000),ROW(BE249)))&amp;""</f>
        <v/>
      </c>
      <c r="BL249" s="5"/>
      <c r="BQ249" s="5" t="str">
        <f t="array" ref="BQ249">INDEX(BO:BO,SMALL(IF($F$1:$F$500&lt;&gt;"",ROW($1:$500),1000),ROW(BO249)))&amp;""</f>
        <v/>
      </c>
      <c r="BV249" s="5"/>
      <c r="CA249" s="5" t="str">
        <f t="array" ref="CA249">INDEX(BY:BY,SMALL(IF($F$1:$F$500&lt;&gt;"",ROW($1:$500),1000),ROW(BY249)))&amp;""</f>
        <v/>
      </c>
    </row>
    <row r="250" spans="1:79" x14ac:dyDescent="0.25">
      <c r="A250" s="7" t="s">
        <v>4923</v>
      </c>
      <c r="B250" s="7" t="s">
        <v>3523</v>
      </c>
      <c r="C250" s="7" t="s">
        <v>210</v>
      </c>
      <c r="D250" s="8">
        <v>5</v>
      </c>
      <c r="F250" s="7" t="str">
        <f t="shared" si="18"/>
        <v/>
      </c>
      <c r="G250" s="7" t="str">
        <f>IF(AND(VLOOKUP(C250,法术查询!$C$8:$E$15,3,FALSE)="启用",$B$1=D250),B250,"")</f>
        <v/>
      </c>
      <c r="H250" s="5" t="str">
        <f t="array" ref="H250">INDEX(F:F,SMALL(IF($F$1:$F$500&lt;&gt;"",ROW($1:$500),1000),ROW(F250)))&amp;""</f>
        <v/>
      </c>
      <c r="I250" s="5" t="str">
        <f t="array" ref="I250">INDEX(G:G,SMALL(IF($F$1:$F$500&lt;&gt;"",ROW($1:$500),1000),ROW(G250)))&amp;""</f>
        <v/>
      </c>
      <c r="N250" s="5"/>
      <c r="S250" s="5" t="str">
        <f t="array" ref="S250">INDEX(Q:Q,SMALL(IF($F$1:$F$500&lt;&gt;"",ROW($1:$500),1000),ROW(Q250)))&amp;""</f>
        <v/>
      </c>
      <c r="X250" s="5"/>
      <c r="AC250" s="5" t="str">
        <f t="array" ref="AC250">INDEX(AA:AA,SMALL(IF($F$1:$F$500&lt;&gt;"",ROW($1:$500),1000),ROW(AA250)))&amp;""</f>
        <v/>
      </c>
      <c r="AH250" s="5"/>
      <c r="AM250" s="5" t="str">
        <f t="array" ref="AM250">INDEX(AK:AK,SMALL(IF($F$1:$F$500&lt;&gt;"",ROW($1:$500),1000),ROW(AK250)))&amp;""</f>
        <v/>
      </c>
      <c r="AW250" s="5" t="str">
        <f t="array" ref="AW250">INDEX(AU:AU,SMALL(IF($F$1:$F$500&lt;&gt;"",ROW($1:$500),1000),ROW(AU250)))&amp;""</f>
        <v/>
      </c>
      <c r="BG250" s="5" t="str">
        <f t="array" ref="BG250">INDEX(BE:BE,SMALL(IF($F$1:$F$500&lt;&gt;"",ROW($1:$500),1000),ROW(BE250)))&amp;""</f>
        <v/>
      </c>
      <c r="BL250" s="5"/>
      <c r="BQ250" s="5" t="str">
        <f t="array" ref="BQ250">INDEX(BO:BO,SMALL(IF($F$1:$F$500&lt;&gt;"",ROW($1:$500),1000),ROW(BO250)))&amp;""</f>
        <v/>
      </c>
      <c r="BV250" s="5"/>
      <c r="CA250" s="5" t="str">
        <f t="array" ref="CA250">INDEX(BY:BY,SMALL(IF($F$1:$F$500&lt;&gt;"",ROW($1:$500),1000),ROW(BY250)))&amp;""</f>
        <v/>
      </c>
    </row>
    <row r="251" spans="1:79" x14ac:dyDescent="0.25">
      <c r="A251" s="7" t="s">
        <v>4981</v>
      </c>
      <c r="B251" s="7" t="s">
        <v>3416</v>
      </c>
      <c r="C251" s="7" t="s">
        <v>210</v>
      </c>
      <c r="D251" s="8">
        <v>6</v>
      </c>
      <c r="F251" s="7" t="str">
        <f t="shared" si="18"/>
        <v/>
      </c>
      <c r="G251" s="7" t="str">
        <f>IF(AND(VLOOKUP(C251,法术查询!$C$8:$E$15,3,FALSE)="启用",$B$1=D251),B251,"")</f>
        <v/>
      </c>
      <c r="H251" s="5" t="str">
        <f t="array" ref="H251">INDEX(F:F,SMALL(IF($F$1:$F$500&lt;&gt;"",ROW($1:$500),1000),ROW(F251)))&amp;""</f>
        <v/>
      </c>
      <c r="I251" s="5" t="str">
        <f t="array" ref="I251">INDEX(G:G,SMALL(IF($F$1:$F$500&lt;&gt;"",ROW($1:$500),1000),ROW(G251)))&amp;""</f>
        <v/>
      </c>
      <c r="N251" s="5"/>
      <c r="S251" s="5" t="str">
        <f t="array" ref="S251">INDEX(Q:Q,SMALL(IF($F$1:$F$500&lt;&gt;"",ROW($1:$500),1000),ROW(Q251)))&amp;""</f>
        <v/>
      </c>
      <c r="X251" s="5"/>
      <c r="AC251" s="5" t="str">
        <f t="array" ref="AC251">INDEX(AA:AA,SMALL(IF($F$1:$F$500&lt;&gt;"",ROW($1:$500),1000),ROW(AA251)))&amp;""</f>
        <v/>
      </c>
      <c r="AH251" s="5"/>
      <c r="AM251" s="5" t="str">
        <f t="array" ref="AM251">INDEX(AK:AK,SMALL(IF($F$1:$F$500&lt;&gt;"",ROW($1:$500),1000),ROW(AK251)))&amp;""</f>
        <v/>
      </c>
      <c r="AW251" s="5" t="str">
        <f t="array" ref="AW251">INDEX(AU:AU,SMALL(IF($F$1:$F$500&lt;&gt;"",ROW($1:$500),1000),ROW(AU251)))&amp;""</f>
        <v/>
      </c>
      <c r="BG251" s="5" t="str">
        <f t="array" ref="BG251">INDEX(BE:BE,SMALL(IF($F$1:$F$500&lt;&gt;"",ROW($1:$500),1000),ROW(BE251)))&amp;""</f>
        <v/>
      </c>
      <c r="BL251" s="5"/>
      <c r="BQ251" s="5" t="str">
        <f t="array" ref="BQ251">INDEX(BO:BO,SMALL(IF($F$1:$F$500&lt;&gt;"",ROW($1:$500),1000),ROW(BO251)))&amp;""</f>
        <v/>
      </c>
      <c r="BV251" s="5"/>
      <c r="CA251" s="5" t="str">
        <f t="array" ref="CA251">INDEX(BY:BY,SMALL(IF($F$1:$F$500&lt;&gt;"",ROW($1:$500),1000),ROW(BY251)))&amp;""</f>
        <v/>
      </c>
    </row>
    <row r="252" spans="1:79" x14ac:dyDescent="0.25">
      <c r="A252" s="7" t="s">
        <v>4943</v>
      </c>
      <c r="B252" s="7" t="s">
        <v>3420</v>
      </c>
      <c r="C252" s="7" t="s">
        <v>3701</v>
      </c>
      <c r="D252" s="8">
        <v>6</v>
      </c>
      <c r="F252" s="7" t="str">
        <f t="shared" si="18"/>
        <v/>
      </c>
      <c r="G252" s="7" t="str">
        <f>IF(AND(VLOOKUP(C252,法术查询!$C$8:$E$15,3,FALSE)="启用",$B$1=D252),B252,"")</f>
        <v/>
      </c>
      <c r="H252" s="5" t="str">
        <f t="array" ref="H252">INDEX(F:F,SMALL(IF($F$1:$F$500&lt;&gt;"",ROW($1:$500),1000),ROW(F252)))&amp;""</f>
        <v/>
      </c>
      <c r="I252" s="5" t="str">
        <f t="array" ref="I252">INDEX(G:G,SMALL(IF($F$1:$F$500&lt;&gt;"",ROW($1:$500),1000),ROW(G252)))&amp;""</f>
        <v/>
      </c>
      <c r="N252" s="5"/>
      <c r="S252" s="5" t="str">
        <f t="array" ref="S252">INDEX(Q:Q,SMALL(IF($F$1:$F$500&lt;&gt;"",ROW($1:$500),1000),ROW(Q252)))&amp;""</f>
        <v/>
      </c>
      <c r="X252" s="5"/>
      <c r="AC252" s="5" t="str">
        <f t="array" ref="AC252">INDEX(AA:AA,SMALL(IF($F$1:$F$500&lt;&gt;"",ROW($1:$500),1000),ROW(AA252)))&amp;""</f>
        <v/>
      </c>
      <c r="AH252" s="5"/>
      <c r="AM252" s="5" t="str">
        <f t="array" ref="AM252">INDEX(AK:AK,SMALL(IF($F$1:$F$500&lt;&gt;"",ROW($1:$500),1000),ROW(AK252)))&amp;""</f>
        <v/>
      </c>
      <c r="AW252" s="5" t="str">
        <f t="array" ref="AW252">INDEX(AU:AU,SMALL(IF($F$1:$F$500&lt;&gt;"",ROW($1:$500),1000),ROW(AU252)))&amp;""</f>
        <v/>
      </c>
      <c r="BG252" s="5" t="str">
        <f t="array" ref="BG252">INDEX(BE:BE,SMALL(IF($F$1:$F$500&lt;&gt;"",ROW($1:$500),1000),ROW(BE252)))&amp;""</f>
        <v/>
      </c>
      <c r="BL252" s="5"/>
      <c r="BQ252" s="5" t="str">
        <f t="array" ref="BQ252">INDEX(BO:BO,SMALL(IF($F$1:$F$500&lt;&gt;"",ROW($1:$500),1000),ROW(BO252)))&amp;""</f>
        <v/>
      </c>
      <c r="BV252" s="5"/>
      <c r="CA252" s="5" t="str">
        <f t="array" ref="CA252">INDEX(BY:BY,SMALL(IF($F$1:$F$500&lt;&gt;"",ROW($1:$500),1000),ROW(BY252)))&amp;""</f>
        <v/>
      </c>
    </row>
    <row r="253" spans="1:79" x14ac:dyDescent="0.25">
      <c r="A253" s="7" t="s">
        <v>4946</v>
      </c>
      <c r="B253" s="7" t="s">
        <v>3424</v>
      </c>
      <c r="C253" s="7" t="s">
        <v>3701</v>
      </c>
      <c r="D253" s="8">
        <v>6</v>
      </c>
      <c r="F253" s="7" t="str">
        <f t="shared" si="18"/>
        <v/>
      </c>
      <c r="G253" s="7" t="str">
        <f>IF(AND(VLOOKUP(C253,法术查询!$C$8:$E$15,3,FALSE)="启用",$B$1=D253),B253,"")</f>
        <v/>
      </c>
      <c r="H253" s="5" t="str">
        <f t="array" ref="H253">INDEX(F:F,SMALL(IF($F$1:$F$500&lt;&gt;"",ROW($1:$500),1000),ROW(F253)))&amp;""</f>
        <v/>
      </c>
      <c r="I253" s="5" t="str">
        <f t="array" ref="I253">INDEX(G:G,SMALL(IF($F$1:$F$500&lt;&gt;"",ROW($1:$500),1000),ROW(G253)))&amp;""</f>
        <v/>
      </c>
      <c r="N253" s="5"/>
      <c r="S253" s="5" t="str">
        <f t="array" ref="S253">INDEX(Q:Q,SMALL(IF($F$1:$F$500&lt;&gt;"",ROW($1:$500),1000),ROW(Q253)))&amp;""</f>
        <v/>
      </c>
      <c r="X253" s="5"/>
      <c r="AC253" s="5" t="str">
        <f t="array" ref="AC253">INDEX(AA:AA,SMALL(IF($F$1:$F$500&lt;&gt;"",ROW($1:$500),1000),ROW(AA253)))&amp;""</f>
        <v/>
      </c>
      <c r="AH253" s="5"/>
      <c r="AM253" s="5" t="str">
        <f t="array" ref="AM253">INDEX(AK:AK,SMALL(IF($F$1:$F$500&lt;&gt;"",ROW($1:$500),1000),ROW(AK253)))&amp;""</f>
        <v/>
      </c>
      <c r="AW253" s="5" t="str">
        <f t="array" ref="AW253">INDEX(AU:AU,SMALL(IF($F$1:$F$500&lt;&gt;"",ROW($1:$500),1000),ROW(AU253)))&amp;""</f>
        <v/>
      </c>
      <c r="BG253" s="5" t="str">
        <f t="array" ref="BG253">INDEX(BE:BE,SMALL(IF($F$1:$F$500&lt;&gt;"",ROW($1:$500),1000),ROW(BE253)))&amp;""</f>
        <v/>
      </c>
      <c r="BL253" s="5"/>
      <c r="BQ253" s="5" t="str">
        <f t="array" ref="BQ253">INDEX(BO:BO,SMALL(IF($F$1:$F$500&lt;&gt;"",ROW($1:$500),1000),ROW(BO253)))&amp;""</f>
        <v/>
      </c>
      <c r="BV253" s="5"/>
      <c r="CA253" s="5" t="str">
        <f t="array" ref="CA253">INDEX(BY:BY,SMALL(IF($F$1:$F$500&lt;&gt;"",ROW($1:$500),1000),ROW(BY253)))&amp;""</f>
        <v/>
      </c>
    </row>
    <row r="254" spans="1:79" x14ac:dyDescent="0.25">
      <c r="A254" s="7" t="s">
        <v>4985</v>
      </c>
      <c r="B254" s="7" t="s">
        <v>3427</v>
      </c>
      <c r="C254" s="7" t="s">
        <v>210</v>
      </c>
      <c r="D254" s="8">
        <v>6</v>
      </c>
      <c r="F254" s="7" t="str">
        <f t="shared" si="18"/>
        <v/>
      </c>
      <c r="G254" s="7" t="str">
        <f>IF(AND(VLOOKUP(C254,法术查询!$C$8:$E$15,3,FALSE)="启用",$B$1=D254),B254,"")</f>
        <v/>
      </c>
      <c r="H254" s="5" t="str">
        <f t="array" ref="H254">INDEX(F:F,SMALL(IF($F$1:$F$500&lt;&gt;"",ROW($1:$500),1000),ROW(F254)))&amp;""</f>
        <v/>
      </c>
      <c r="I254" s="5" t="str">
        <f t="array" ref="I254">INDEX(G:G,SMALL(IF($F$1:$F$500&lt;&gt;"",ROW($1:$500),1000),ROW(G254)))&amp;""</f>
        <v/>
      </c>
      <c r="N254" s="5"/>
      <c r="S254" s="5" t="str">
        <f t="array" ref="S254">INDEX(Q:Q,SMALL(IF($F$1:$F$500&lt;&gt;"",ROW($1:$500),1000),ROW(Q254)))&amp;""</f>
        <v/>
      </c>
      <c r="X254" s="5"/>
      <c r="AC254" s="5" t="str">
        <f t="array" ref="AC254">INDEX(AA:AA,SMALL(IF($F$1:$F$500&lt;&gt;"",ROW($1:$500),1000),ROW(AA254)))&amp;""</f>
        <v/>
      </c>
      <c r="AH254" s="5"/>
      <c r="AM254" s="5" t="str">
        <f t="array" ref="AM254">INDEX(AK:AK,SMALL(IF($F$1:$F$500&lt;&gt;"",ROW($1:$500),1000),ROW(AK254)))&amp;""</f>
        <v/>
      </c>
      <c r="AW254" s="5" t="str">
        <f t="array" ref="AW254">INDEX(AU:AU,SMALL(IF($F$1:$F$500&lt;&gt;"",ROW($1:$500),1000),ROW(AU254)))&amp;""</f>
        <v/>
      </c>
      <c r="BG254" s="5" t="str">
        <f t="array" ref="BG254">INDEX(BE:BE,SMALL(IF($F$1:$F$500&lt;&gt;"",ROW($1:$500),1000),ROW(BE254)))&amp;""</f>
        <v/>
      </c>
      <c r="BL254" s="5"/>
      <c r="BQ254" s="5" t="str">
        <f t="array" ref="BQ254">INDEX(BO:BO,SMALL(IF($F$1:$F$500&lt;&gt;"",ROW($1:$500),1000),ROW(BO254)))&amp;""</f>
        <v/>
      </c>
      <c r="BV254" s="5"/>
      <c r="CA254" s="5" t="str">
        <f t="array" ref="CA254">INDEX(BY:BY,SMALL(IF($F$1:$F$500&lt;&gt;"",ROW($1:$500),1000),ROW(BY254)))&amp;""</f>
        <v/>
      </c>
    </row>
    <row r="255" spans="1:79" x14ac:dyDescent="0.25">
      <c r="A255" s="7" t="s">
        <v>4987</v>
      </c>
      <c r="B255" s="7" t="s">
        <v>3429</v>
      </c>
      <c r="C255" s="7" t="s">
        <v>210</v>
      </c>
      <c r="D255" s="8">
        <v>6</v>
      </c>
      <c r="F255" s="7" t="str">
        <f t="shared" si="18"/>
        <v/>
      </c>
      <c r="G255" s="7" t="str">
        <f>IF(AND(VLOOKUP(C255,法术查询!$C$8:$E$15,3,FALSE)="启用",$B$1=D255),B255,"")</f>
        <v/>
      </c>
      <c r="H255" s="5" t="str">
        <f t="array" ref="H255">INDEX(F:F,SMALL(IF($F$1:$F$500&lt;&gt;"",ROW($1:$500),1000),ROW(F255)))&amp;""</f>
        <v/>
      </c>
      <c r="I255" s="5" t="str">
        <f t="array" ref="I255">INDEX(G:G,SMALL(IF($F$1:$F$500&lt;&gt;"",ROW($1:$500),1000),ROW(G255)))&amp;""</f>
        <v/>
      </c>
      <c r="N255" s="5"/>
      <c r="S255" s="5" t="str">
        <f t="array" ref="S255">INDEX(Q:Q,SMALL(IF($F$1:$F$500&lt;&gt;"",ROW($1:$500),1000),ROW(Q255)))&amp;""</f>
        <v/>
      </c>
      <c r="X255" s="5"/>
      <c r="AC255" s="5" t="str">
        <f t="array" ref="AC255">INDEX(AA:AA,SMALL(IF($F$1:$F$500&lt;&gt;"",ROW($1:$500),1000),ROW(AA255)))&amp;""</f>
        <v/>
      </c>
      <c r="AH255" s="5"/>
      <c r="AM255" s="5" t="str">
        <f t="array" ref="AM255">INDEX(AK:AK,SMALL(IF($F$1:$F$500&lt;&gt;"",ROW($1:$500),1000),ROW(AK255)))&amp;""</f>
        <v/>
      </c>
      <c r="AW255" s="5" t="str">
        <f t="array" ref="AW255">INDEX(AU:AU,SMALL(IF($F$1:$F$500&lt;&gt;"",ROW($1:$500),1000),ROW(AU255)))&amp;""</f>
        <v/>
      </c>
      <c r="BG255" s="5" t="str">
        <f t="array" ref="BG255">INDEX(BE:BE,SMALL(IF($F$1:$F$500&lt;&gt;"",ROW($1:$500),1000),ROW(BE255)))&amp;""</f>
        <v/>
      </c>
      <c r="BL255" s="5"/>
      <c r="BQ255" s="5" t="str">
        <f t="array" ref="BQ255">INDEX(BO:BO,SMALL(IF($F$1:$F$500&lt;&gt;"",ROW($1:$500),1000),ROW(BO255)))&amp;""</f>
        <v/>
      </c>
      <c r="BV255" s="5"/>
      <c r="CA255" s="5" t="str">
        <f t="array" ref="CA255">INDEX(BY:BY,SMALL(IF($F$1:$F$500&lt;&gt;"",ROW($1:$500),1000),ROW(BY255)))&amp;""</f>
        <v/>
      </c>
    </row>
    <row r="256" spans="1:79" x14ac:dyDescent="0.25">
      <c r="A256" s="7" t="s">
        <v>4991</v>
      </c>
      <c r="B256" s="7" t="s">
        <v>3556</v>
      </c>
      <c r="C256" s="7" t="s">
        <v>210</v>
      </c>
      <c r="D256" s="8">
        <v>6</v>
      </c>
      <c r="F256" s="7" t="str">
        <f t="shared" si="18"/>
        <v/>
      </c>
      <c r="G256" s="7" t="str">
        <f>IF(AND(VLOOKUP(C256,法术查询!$C$8:$E$15,3,FALSE)="启用",$B$1=D256),B256,"")</f>
        <v/>
      </c>
      <c r="H256" s="5" t="str">
        <f t="array" ref="H256">INDEX(F:F,SMALL(IF($F$1:$F$500&lt;&gt;"",ROW($1:$500),1000),ROW(F256)))&amp;""</f>
        <v/>
      </c>
      <c r="I256" s="5" t="str">
        <f t="array" ref="I256">INDEX(G:G,SMALL(IF($F$1:$F$500&lt;&gt;"",ROW($1:$500),1000),ROW(G256)))&amp;""</f>
        <v/>
      </c>
      <c r="N256" s="5"/>
      <c r="S256" s="5" t="str">
        <f t="array" ref="S256">INDEX(Q:Q,SMALL(IF($F$1:$F$500&lt;&gt;"",ROW($1:$500),1000),ROW(Q256)))&amp;""</f>
        <v/>
      </c>
      <c r="X256" s="5"/>
      <c r="AC256" s="5" t="str">
        <f t="array" ref="AC256">INDEX(AA:AA,SMALL(IF($F$1:$F$500&lt;&gt;"",ROW($1:$500),1000),ROW(AA256)))&amp;""</f>
        <v/>
      </c>
      <c r="AH256" s="5"/>
      <c r="AM256" s="5" t="str">
        <f t="array" ref="AM256">INDEX(AK:AK,SMALL(IF($F$1:$F$500&lt;&gt;"",ROW($1:$500),1000),ROW(AK256)))&amp;""</f>
        <v/>
      </c>
      <c r="AW256" s="5" t="str">
        <f t="array" ref="AW256">INDEX(AU:AU,SMALL(IF($F$1:$F$500&lt;&gt;"",ROW($1:$500),1000),ROW(AU256)))&amp;""</f>
        <v/>
      </c>
      <c r="BG256" s="5" t="str">
        <f t="array" ref="BG256">INDEX(BE:BE,SMALL(IF($F$1:$F$500&lt;&gt;"",ROW($1:$500),1000),ROW(BE256)))&amp;""</f>
        <v/>
      </c>
      <c r="BL256" s="5"/>
      <c r="BQ256" s="5" t="str">
        <f t="array" ref="BQ256">INDEX(BO:BO,SMALL(IF($F$1:$F$500&lt;&gt;"",ROW($1:$500),1000),ROW(BO256)))&amp;""</f>
        <v/>
      </c>
      <c r="BV256" s="5"/>
      <c r="CA256" s="5" t="str">
        <f t="array" ref="CA256">INDEX(BY:BY,SMALL(IF($F$1:$F$500&lt;&gt;"",ROW($1:$500),1000),ROW(BY256)))&amp;""</f>
        <v/>
      </c>
    </row>
    <row r="257" spans="1:79" x14ac:dyDescent="0.25">
      <c r="A257" s="7" t="s">
        <v>4996</v>
      </c>
      <c r="B257" s="7" t="s">
        <v>3557</v>
      </c>
      <c r="C257" s="7" t="s">
        <v>210</v>
      </c>
      <c r="D257" s="8">
        <v>6</v>
      </c>
      <c r="F257" s="7" t="str">
        <f t="shared" si="18"/>
        <v/>
      </c>
      <c r="G257" s="7" t="str">
        <f>IF(AND(VLOOKUP(C257,法术查询!$C$8:$E$15,3,FALSE)="启用",$B$1=D257),B257,"")</f>
        <v/>
      </c>
      <c r="H257" s="5" t="str">
        <f t="array" ref="H257">INDEX(F:F,SMALL(IF($F$1:$F$500&lt;&gt;"",ROW($1:$500),1000),ROW(F257)))&amp;""</f>
        <v/>
      </c>
      <c r="I257" s="5" t="str">
        <f t="array" ref="I257">INDEX(G:G,SMALL(IF($F$1:$F$500&lt;&gt;"",ROW($1:$500),1000),ROW(G257)))&amp;""</f>
        <v/>
      </c>
      <c r="N257" s="5"/>
      <c r="S257" s="5" t="str">
        <f t="array" ref="S257">INDEX(Q:Q,SMALL(IF($F$1:$F$500&lt;&gt;"",ROW($1:$500),1000),ROW(Q257)))&amp;""</f>
        <v/>
      </c>
      <c r="X257" s="5"/>
      <c r="AC257" s="5" t="str">
        <f t="array" ref="AC257">INDEX(AA:AA,SMALL(IF($F$1:$F$500&lt;&gt;"",ROW($1:$500),1000),ROW(AA257)))&amp;""</f>
        <v/>
      </c>
      <c r="AH257" s="5"/>
      <c r="AM257" s="5" t="str">
        <f t="array" ref="AM257">INDEX(AK:AK,SMALL(IF($F$1:$F$500&lt;&gt;"",ROW($1:$500),1000),ROW(AK257)))&amp;""</f>
        <v/>
      </c>
      <c r="AW257" s="5" t="str">
        <f t="array" ref="AW257">INDEX(AU:AU,SMALL(IF($F$1:$F$500&lt;&gt;"",ROW($1:$500),1000),ROW(AU257)))&amp;""</f>
        <v/>
      </c>
      <c r="BG257" s="5" t="str">
        <f t="array" ref="BG257">INDEX(BE:BE,SMALL(IF($F$1:$F$500&lt;&gt;"",ROW($1:$500),1000),ROW(BE257)))&amp;""</f>
        <v/>
      </c>
      <c r="BL257" s="5"/>
      <c r="BQ257" s="5" t="str">
        <f t="array" ref="BQ257">INDEX(BO:BO,SMALL(IF($F$1:$F$500&lt;&gt;"",ROW($1:$500),1000),ROW(BO257)))&amp;""</f>
        <v/>
      </c>
      <c r="BV257" s="5"/>
      <c r="CA257" s="5" t="str">
        <f t="array" ref="CA257">INDEX(BY:BY,SMALL(IF($F$1:$F$500&lt;&gt;"",ROW($1:$500),1000),ROW(BY257)))&amp;""</f>
        <v/>
      </c>
    </row>
    <row r="258" spans="1:79" x14ac:dyDescent="0.25">
      <c r="A258" s="7" t="s">
        <v>5000</v>
      </c>
      <c r="B258" s="7" t="s">
        <v>3558</v>
      </c>
      <c r="C258" s="7" t="s">
        <v>210</v>
      </c>
      <c r="D258" s="8">
        <v>6</v>
      </c>
      <c r="F258" s="7" t="str">
        <f t="shared" ref="F258:F321" si="20">IF(G258="","",A258)</f>
        <v/>
      </c>
      <c r="G258" s="7" t="str">
        <f>IF(AND(VLOOKUP(C258,法术查询!$C$8:$E$15,3,FALSE)="启用",$B$1=D258),B258,"")</f>
        <v/>
      </c>
      <c r="H258" s="5" t="str">
        <f t="array" ref="H258">INDEX(F:F,SMALL(IF($F$1:$F$500&lt;&gt;"",ROW($1:$500),1000),ROW(F258)))&amp;""</f>
        <v/>
      </c>
      <c r="I258" s="5" t="str">
        <f t="array" ref="I258">INDEX(G:G,SMALL(IF($F$1:$F$500&lt;&gt;"",ROW($1:$500),1000),ROW(G258)))&amp;""</f>
        <v/>
      </c>
      <c r="N258" s="5"/>
      <c r="S258" s="5" t="str">
        <f t="array" ref="S258">INDEX(Q:Q,SMALL(IF($F$1:$F$500&lt;&gt;"",ROW($1:$500),1000),ROW(Q258)))&amp;""</f>
        <v/>
      </c>
      <c r="X258" s="5"/>
      <c r="AC258" s="5" t="str">
        <f t="array" ref="AC258">INDEX(AA:AA,SMALL(IF($F$1:$F$500&lt;&gt;"",ROW($1:$500),1000),ROW(AA258)))&amp;""</f>
        <v/>
      </c>
      <c r="AH258" s="5"/>
      <c r="AM258" s="5" t="str">
        <f t="array" ref="AM258">INDEX(AK:AK,SMALL(IF($F$1:$F$500&lt;&gt;"",ROW($1:$500),1000),ROW(AK258)))&amp;""</f>
        <v/>
      </c>
      <c r="AW258" s="5" t="str">
        <f t="array" ref="AW258">INDEX(AU:AU,SMALL(IF($F$1:$F$500&lt;&gt;"",ROW($1:$500),1000),ROW(AU258)))&amp;""</f>
        <v/>
      </c>
      <c r="BG258" s="5" t="str">
        <f t="array" ref="BG258">INDEX(BE:BE,SMALL(IF($F$1:$F$500&lt;&gt;"",ROW($1:$500),1000),ROW(BE258)))&amp;""</f>
        <v/>
      </c>
      <c r="BL258" s="5"/>
      <c r="BQ258" s="5" t="str">
        <f t="array" ref="BQ258">INDEX(BO:BO,SMALL(IF($F$1:$F$500&lt;&gt;"",ROW($1:$500),1000),ROW(BO258)))&amp;""</f>
        <v/>
      </c>
      <c r="BV258" s="5"/>
      <c r="CA258" s="5" t="str">
        <f t="array" ref="CA258">INDEX(BY:BY,SMALL(IF($F$1:$F$500&lt;&gt;"",ROW($1:$500),1000),ROW(BY258)))&amp;""</f>
        <v/>
      </c>
    </row>
    <row r="259" spans="1:79" x14ac:dyDescent="0.25">
      <c r="A259" s="7" t="s">
        <v>5004</v>
      </c>
      <c r="B259" s="7" t="s">
        <v>3432</v>
      </c>
      <c r="C259" s="7" t="s">
        <v>210</v>
      </c>
      <c r="D259" s="8">
        <v>6</v>
      </c>
      <c r="F259" s="7" t="str">
        <f t="shared" si="20"/>
        <v/>
      </c>
      <c r="G259" s="7" t="str">
        <f>IF(AND(VLOOKUP(C259,法术查询!$C$8:$E$15,3,FALSE)="启用",$B$1=D259),B259,"")</f>
        <v/>
      </c>
      <c r="H259" s="5" t="str">
        <f t="array" ref="H259">INDEX(F:F,SMALL(IF($F$1:$F$500&lt;&gt;"",ROW($1:$500),1000),ROW(F259)))&amp;""</f>
        <v/>
      </c>
      <c r="I259" s="5" t="str">
        <f t="array" ref="I259">INDEX(G:G,SMALL(IF($F$1:$F$500&lt;&gt;"",ROW($1:$500),1000),ROW(G259)))&amp;""</f>
        <v/>
      </c>
      <c r="N259" s="5"/>
      <c r="S259" s="5" t="str">
        <f t="array" ref="S259">INDEX(Q:Q,SMALL(IF($F$1:$F$500&lt;&gt;"",ROW($1:$500),1000),ROW(Q259)))&amp;""</f>
        <v/>
      </c>
      <c r="X259" s="5"/>
      <c r="AC259" s="5" t="str">
        <f t="array" ref="AC259">INDEX(AA:AA,SMALL(IF($F$1:$F$500&lt;&gt;"",ROW($1:$500),1000),ROW(AA259)))&amp;""</f>
        <v/>
      </c>
      <c r="AH259" s="5"/>
      <c r="AM259" s="5" t="str">
        <f t="array" ref="AM259">INDEX(AK:AK,SMALL(IF($F$1:$F$500&lt;&gt;"",ROW($1:$500),1000),ROW(AK259)))&amp;""</f>
        <v/>
      </c>
      <c r="AW259" s="5" t="str">
        <f t="array" ref="AW259">INDEX(AU:AU,SMALL(IF($F$1:$F$500&lt;&gt;"",ROW($1:$500),1000),ROW(AU259)))&amp;""</f>
        <v/>
      </c>
      <c r="BG259" s="5" t="str">
        <f t="array" ref="BG259">INDEX(BE:BE,SMALL(IF($F$1:$F$500&lt;&gt;"",ROW($1:$500),1000),ROW(BE259)))&amp;""</f>
        <v/>
      </c>
      <c r="BL259" s="5"/>
      <c r="BQ259" s="5" t="str">
        <f t="array" ref="BQ259">INDEX(BO:BO,SMALL(IF($F$1:$F$500&lt;&gt;"",ROW($1:$500),1000),ROW(BO259)))&amp;""</f>
        <v/>
      </c>
      <c r="BV259" s="5"/>
      <c r="CA259" s="5" t="str">
        <f t="array" ref="CA259">INDEX(BY:BY,SMALL(IF($F$1:$F$500&lt;&gt;"",ROW($1:$500),1000),ROW(BY259)))&amp;""</f>
        <v/>
      </c>
    </row>
    <row r="260" spans="1:79" x14ac:dyDescent="0.25">
      <c r="A260" s="7" t="s">
        <v>5006</v>
      </c>
      <c r="B260" s="7" t="s">
        <v>3435</v>
      </c>
      <c r="C260" s="7" t="s">
        <v>210</v>
      </c>
      <c r="D260" s="8">
        <v>6</v>
      </c>
      <c r="F260" s="7" t="str">
        <f t="shared" si="20"/>
        <v/>
      </c>
      <c r="G260" s="7" t="str">
        <f>IF(AND(VLOOKUP(C260,法术查询!$C$8:$E$15,3,FALSE)="启用",$B$1=D260),B260,"")</f>
        <v/>
      </c>
      <c r="H260" s="5" t="str">
        <f t="array" ref="H260">INDEX(F:F,SMALL(IF($F$1:$F$500&lt;&gt;"",ROW($1:$500),1000),ROW(F260)))&amp;""</f>
        <v/>
      </c>
      <c r="I260" s="5" t="str">
        <f t="array" ref="I260">INDEX(G:G,SMALL(IF($F$1:$F$500&lt;&gt;"",ROW($1:$500),1000),ROW(G260)))&amp;""</f>
        <v/>
      </c>
      <c r="N260" s="5"/>
      <c r="S260" s="5" t="str">
        <f t="array" ref="S260">INDEX(Q:Q,SMALL(IF($F$1:$F$500&lt;&gt;"",ROW($1:$500),1000),ROW(Q260)))&amp;""</f>
        <v/>
      </c>
      <c r="X260" s="5"/>
      <c r="AC260" s="5" t="str">
        <f t="array" ref="AC260">INDEX(AA:AA,SMALL(IF($F$1:$F$500&lt;&gt;"",ROW($1:$500),1000),ROW(AA260)))&amp;""</f>
        <v/>
      </c>
      <c r="AH260" s="5"/>
      <c r="AM260" s="5" t="str">
        <f t="array" ref="AM260">INDEX(AK:AK,SMALL(IF($F$1:$F$500&lt;&gt;"",ROW($1:$500),1000),ROW(AK260)))&amp;""</f>
        <v/>
      </c>
      <c r="AW260" s="5" t="str">
        <f t="array" ref="AW260">INDEX(AU:AU,SMALL(IF($F$1:$F$500&lt;&gt;"",ROW($1:$500),1000),ROW(AU260)))&amp;""</f>
        <v/>
      </c>
      <c r="BG260" s="5" t="str">
        <f t="array" ref="BG260">INDEX(BE:BE,SMALL(IF($F$1:$F$500&lt;&gt;"",ROW($1:$500),1000),ROW(BE260)))&amp;""</f>
        <v/>
      </c>
      <c r="BL260" s="5"/>
      <c r="BQ260" s="5" t="str">
        <f t="array" ref="BQ260">INDEX(BO:BO,SMALL(IF($F$1:$F$500&lt;&gt;"",ROW($1:$500),1000),ROW(BO260)))&amp;""</f>
        <v/>
      </c>
      <c r="BV260" s="5"/>
      <c r="CA260" s="5" t="str">
        <f t="array" ref="CA260">INDEX(BY:BY,SMALL(IF($F$1:$F$500&lt;&gt;"",ROW($1:$500),1000),ROW(BY260)))&amp;""</f>
        <v/>
      </c>
    </row>
    <row r="261" spans="1:79" x14ac:dyDescent="0.25">
      <c r="A261" s="7" t="s">
        <v>5011</v>
      </c>
      <c r="B261" s="7" t="s">
        <v>3408</v>
      </c>
      <c r="C261" s="7" t="s">
        <v>210</v>
      </c>
      <c r="D261" s="8">
        <v>6</v>
      </c>
      <c r="F261" s="7" t="str">
        <f t="shared" si="20"/>
        <v/>
      </c>
      <c r="G261" s="7" t="str">
        <f>IF(AND(VLOOKUP(C261,法术查询!$C$8:$E$15,3,FALSE)="启用",$B$1=D261),B261,"")</f>
        <v/>
      </c>
      <c r="H261" s="5" t="str">
        <f t="array" ref="H261">INDEX(F:F,SMALL(IF($F$1:$F$500&lt;&gt;"",ROW($1:$500),1000),ROW(F261)))&amp;""</f>
        <v/>
      </c>
      <c r="I261" s="5" t="str">
        <f t="array" ref="I261">INDEX(G:G,SMALL(IF($F$1:$F$500&lt;&gt;"",ROW($1:$500),1000),ROW(G261)))&amp;""</f>
        <v/>
      </c>
      <c r="N261" s="5"/>
      <c r="S261" s="5" t="str">
        <f t="array" ref="S261">INDEX(Q:Q,SMALL(IF($F$1:$F$500&lt;&gt;"",ROW($1:$500),1000),ROW(Q261)))&amp;""</f>
        <v/>
      </c>
      <c r="X261" s="5"/>
      <c r="AC261" s="5" t="str">
        <f t="array" ref="AC261">INDEX(AA:AA,SMALL(IF($F$1:$F$500&lt;&gt;"",ROW($1:$500),1000),ROW(AA261)))&amp;""</f>
        <v/>
      </c>
      <c r="AH261" s="5"/>
      <c r="AM261" s="5" t="str">
        <f t="array" ref="AM261">INDEX(AK:AK,SMALL(IF($F$1:$F$500&lt;&gt;"",ROW($1:$500),1000),ROW(AK261)))&amp;""</f>
        <v/>
      </c>
      <c r="AW261" s="5" t="str">
        <f t="array" ref="AW261">INDEX(AU:AU,SMALL(IF($F$1:$F$500&lt;&gt;"",ROW($1:$500),1000),ROW(AU261)))&amp;""</f>
        <v/>
      </c>
      <c r="BG261" s="5" t="str">
        <f t="array" ref="BG261">INDEX(BE:BE,SMALL(IF($F$1:$F$500&lt;&gt;"",ROW($1:$500),1000),ROW(BE261)))&amp;""</f>
        <v/>
      </c>
      <c r="BL261" s="5"/>
      <c r="BQ261" s="5" t="str">
        <f t="array" ref="BQ261">INDEX(BO:BO,SMALL(IF($F$1:$F$500&lt;&gt;"",ROW($1:$500),1000),ROW(BO261)))&amp;""</f>
        <v/>
      </c>
      <c r="BV261" s="5"/>
      <c r="CA261" s="5" t="str">
        <f t="array" ref="CA261">INDEX(BY:BY,SMALL(IF($F$1:$F$500&lt;&gt;"",ROW($1:$500),1000),ROW(BY261)))&amp;""</f>
        <v/>
      </c>
    </row>
    <row r="262" spans="1:79" x14ac:dyDescent="0.25">
      <c r="A262" s="7" t="s">
        <v>5020</v>
      </c>
      <c r="B262" s="7" t="s">
        <v>3484</v>
      </c>
      <c r="C262" s="7" t="s">
        <v>210</v>
      </c>
      <c r="D262" s="8">
        <v>6</v>
      </c>
      <c r="F262" s="7" t="str">
        <f t="shared" si="20"/>
        <v/>
      </c>
      <c r="G262" s="7" t="str">
        <f>IF(AND(VLOOKUP(C262,法术查询!$C$8:$E$15,3,FALSE)="启用",$B$1=D262),B262,"")</f>
        <v/>
      </c>
      <c r="H262" s="5" t="str">
        <f t="array" ref="H262">INDEX(F:F,SMALL(IF($F$1:$F$500&lt;&gt;"",ROW($1:$500),1000),ROW(F262)))&amp;""</f>
        <v/>
      </c>
      <c r="I262" s="5" t="str">
        <f t="array" ref="I262">INDEX(G:G,SMALL(IF($F$1:$F$500&lt;&gt;"",ROW($1:$500),1000),ROW(G262)))&amp;""</f>
        <v/>
      </c>
      <c r="N262" s="5"/>
      <c r="S262" s="5" t="str">
        <f t="array" ref="S262">INDEX(Q:Q,SMALL(IF($F$1:$F$500&lt;&gt;"",ROW($1:$500),1000),ROW(Q262)))&amp;""</f>
        <v/>
      </c>
      <c r="X262" s="5"/>
      <c r="AC262" s="5" t="str">
        <f t="array" ref="AC262">INDEX(AA:AA,SMALL(IF($F$1:$F$500&lt;&gt;"",ROW($1:$500),1000),ROW(AA262)))&amp;""</f>
        <v/>
      </c>
      <c r="AH262" s="5"/>
      <c r="AM262" s="5" t="str">
        <f t="array" ref="AM262">INDEX(AK:AK,SMALL(IF($F$1:$F$500&lt;&gt;"",ROW($1:$500),1000),ROW(AK262)))&amp;""</f>
        <v/>
      </c>
      <c r="AW262" s="5" t="str">
        <f t="array" ref="AW262">INDEX(AU:AU,SMALL(IF($F$1:$F$500&lt;&gt;"",ROW($1:$500),1000),ROW(AU262)))&amp;""</f>
        <v/>
      </c>
      <c r="BG262" s="5" t="str">
        <f t="array" ref="BG262">INDEX(BE:BE,SMALL(IF($F$1:$F$500&lt;&gt;"",ROW($1:$500),1000),ROW(BE262)))&amp;""</f>
        <v/>
      </c>
      <c r="BL262" s="5"/>
      <c r="BQ262" s="5" t="str">
        <f t="array" ref="BQ262">INDEX(BO:BO,SMALL(IF($F$1:$F$500&lt;&gt;"",ROW($1:$500),1000),ROW(BO262)))&amp;""</f>
        <v/>
      </c>
      <c r="BV262" s="5"/>
      <c r="CA262" s="5" t="str">
        <f t="array" ref="CA262">INDEX(BY:BY,SMALL(IF($F$1:$F$500&lt;&gt;"",ROW($1:$500),1000),ROW(BY262)))&amp;""</f>
        <v/>
      </c>
    </row>
    <row r="263" spans="1:79" x14ac:dyDescent="0.25">
      <c r="A263" s="7" t="s">
        <v>5024</v>
      </c>
      <c r="B263" s="7" t="s">
        <v>3488</v>
      </c>
      <c r="C263" s="7" t="s">
        <v>210</v>
      </c>
      <c r="D263" s="8">
        <v>6</v>
      </c>
      <c r="F263" s="7" t="str">
        <f t="shared" si="20"/>
        <v/>
      </c>
      <c r="G263" s="7" t="str">
        <f>IF(AND(VLOOKUP(C263,法术查询!$C$8:$E$15,3,FALSE)="启用",$B$1=D263),B263,"")</f>
        <v/>
      </c>
      <c r="H263" s="5" t="str">
        <f t="array" ref="H263">INDEX(F:F,SMALL(IF($F$1:$F$500&lt;&gt;"",ROW($1:$500),1000),ROW(F263)))&amp;""</f>
        <v/>
      </c>
      <c r="I263" s="5" t="str">
        <f t="array" ref="I263">INDEX(G:G,SMALL(IF($F$1:$F$500&lt;&gt;"",ROW($1:$500),1000),ROW(G263)))&amp;""</f>
        <v/>
      </c>
      <c r="N263" s="5"/>
      <c r="S263" s="5" t="str">
        <f t="array" ref="S263">INDEX(Q:Q,SMALL(IF($F$1:$F$500&lt;&gt;"",ROW($1:$500),1000),ROW(Q263)))&amp;""</f>
        <v/>
      </c>
      <c r="X263" s="5"/>
      <c r="AC263" s="5" t="str">
        <f t="array" ref="AC263">INDEX(AA:AA,SMALL(IF($F$1:$F$500&lt;&gt;"",ROW($1:$500),1000),ROW(AA263)))&amp;""</f>
        <v/>
      </c>
      <c r="AH263" s="5"/>
      <c r="AM263" s="5" t="str">
        <f t="array" ref="AM263">INDEX(AK:AK,SMALL(IF($F$1:$F$500&lt;&gt;"",ROW($1:$500),1000),ROW(AK263)))&amp;""</f>
        <v/>
      </c>
      <c r="AW263" s="5" t="str">
        <f t="array" ref="AW263">INDEX(AU:AU,SMALL(IF($F$1:$F$500&lt;&gt;"",ROW($1:$500),1000),ROW(AU263)))&amp;""</f>
        <v/>
      </c>
      <c r="BG263" s="5" t="str">
        <f t="array" ref="BG263">INDEX(BE:BE,SMALL(IF($F$1:$F$500&lt;&gt;"",ROW($1:$500),1000),ROW(BE263)))&amp;""</f>
        <v/>
      </c>
      <c r="BL263" s="5"/>
      <c r="BQ263" s="5" t="str">
        <f t="array" ref="BQ263">INDEX(BO:BO,SMALL(IF($F$1:$F$500&lt;&gt;"",ROW($1:$500),1000),ROW(BO263)))&amp;""</f>
        <v/>
      </c>
      <c r="BV263" s="5"/>
      <c r="CA263" s="5" t="str">
        <f t="array" ref="CA263">INDEX(BY:BY,SMALL(IF($F$1:$F$500&lt;&gt;"",ROW($1:$500),1000),ROW(BY263)))&amp;""</f>
        <v/>
      </c>
    </row>
    <row r="264" spans="1:79" x14ac:dyDescent="0.25">
      <c r="A264" s="7" t="s">
        <v>5026</v>
      </c>
      <c r="B264" s="7" t="s">
        <v>3491</v>
      </c>
      <c r="C264" s="7" t="s">
        <v>210</v>
      </c>
      <c r="D264" s="8">
        <v>6</v>
      </c>
      <c r="F264" s="7" t="str">
        <f t="shared" si="20"/>
        <v/>
      </c>
      <c r="G264" s="7" t="str">
        <f>IF(AND(VLOOKUP(C264,法术查询!$C$8:$E$15,3,FALSE)="启用",$B$1=D264),B264,"")</f>
        <v/>
      </c>
      <c r="H264" s="5" t="str">
        <f t="array" ref="H264">INDEX(F:F,SMALL(IF($F$1:$F$500&lt;&gt;"",ROW($1:$500),1000),ROW(F264)))&amp;""</f>
        <v/>
      </c>
      <c r="I264" s="5" t="str">
        <f t="array" ref="I264">INDEX(G:G,SMALL(IF($F$1:$F$500&lt;&gt;"",ROW($1:$500),1000),ROW(G264)))&amp;""</f>
        <v/>
      </c>
      <c r="N264" s="5"/>
      <c r="S264" s="5" t="str">
        <f t="array" ref="S264">INDEX(Q:Q,SMALL(IF($F$1:$F$500&lt;&gt;"",ROW($1:$500),1000),ROW(Q264)))&amp;""</f>
        <v/>
      </c>
      <c r="X264" s="5"/>
      <c r="AC264" s="5" t="str">
        <f t="array" ref="AC264">INDEX(AA:AA,SMALL(IF($F$1:$F$500&lt;&gt;"",ROW($1:$500),1000),ROW(AA264)))&amp;""</f>
        <v/>
      </c>
      <c r="AH264" s="5"/>
      <c r="AM264" s="5" t="str">
        <f t="array" ref="AM264">INDEX(AK:AK,SMALL(IF($F$1:$F$500&lt;&gt;"",ROW($1:$500),1000),ROW(AK264)))&amp;""</f>
        <v/>
      </c>
      <c r="AW264" s="5" t="str">
        <f t="array" ref="AW264">INDEX(AU:AU,SMALL(IF($F$1:$F$500&lt;&gt;"",ROW($1:$500),1000),ROW(AU264)))&amp;""</f>
        <v/>
      </c>
      <c r="BG264" s="5" t="str">
        <f t="array" ref="BG264">INDEX(BE:BE,SMALL(IF($F$1:$F$500&lt;&gt;"",ROW($1:$500),1000),ROW(BE264)))&amp;""</f>
        <v/>
      </c>
      <c r="BL264" s="5"/>
      <c r="BQ264" s="5" t="str">
        <f t="array" ref="BQ264">INDEX(BO:BO,SMALL(IF($F$1:$F$500&lt;&gt;"",ROW($1:$500),1000),ROW(BO264)))&amp;""</f>
        <v/>
      </c>
      <c r="BV264" s="5"/>
      <c r="CA264" s="5" t="str">
        <f t="array" ref="CA264">INDEX(BY:BY,SMALL(IF($F$1:$F$500&lt;&gt;"",ROW($1:$500),1000),ROW(BY264)))&amp;""</f>
        <v/>
      </c>
    </row>
    <row r="265" spans="1:79" x14ac:dyDescent="0.25">
      <c r="A265" s="7" t="s">
        <v>5030</v>
      </c>
      <c r="B265" s="7" t="s">
        <v>3414</v>
      </c>
      <c r="C265" s="7" t="s">
        <v>210</v>
      </c>
      <c r="D265" s="8">
        <v>6</v>
      </c>
      <c r="F265" s="7" t="str">
        <f t="shared" si="20"/>
        <v/>
      </c>
      <c r="G265" s="7" t="str">
        <f>IF(AND(VLOOKUP(C265,法术查询!$C$8:$E$15,3,FALSE)="启用",$B$1=D265),B265,"")</f>
        <v/>
      </c>
      <c r="H265" s="5" t="str">
        <f t="array" ref="H265">INDEX(F:F,SMALL(IF($F$1:$F$500&lt;&gt;"",ROW($1:$500),1000),ROW(F265)))&amp;""</f>
        <v/>
      </c>
      <c r="I265" s="5" t="str">
        <f t="array" ref="I265">INDEX(G:G,SMALL(IF($F$1:$F$500&lt;&gt;"",ROW($1:$500),1000),ROW(G265)))&amp;""</f>
        <v/>
      </c>
      <c r="N265" s="5"/>
      <c r="S265" s="5" t="str">
        <f t="array" ref="S265">INDEX(Q:Q,SMALL(IF($F$1:$F$500&lt;&gt;"",ROW($1:$500),1000),ROW(Q265)))&amp;""</f>
        <v/>
      </c>
      <c r="X265" s="5"/>
      <c r="AC265" s="5" t="str">
        <f t="array" ref="AC265">INDEX(AA:AA,SMALL(IF($F$1:$F$500&lt;&gt;"",ROW($1:$500),1000),ROW(AA265)))&amp;""</f>
        <v/>
      </c>
      <c r="AH265" s="5"/>
      <c r="AM265" s="5" t="str">
        <f t="array" ref="AM265">INDEX(AK:AK,SMALL(IF($F$1:$F$500&lt;&gt;"",ROW($1:$500),1000),ROW(AK265)))&amp;""</f>
        <v/>
      </c>
      <c r="AW265" s="5" t="str">
        <f t="array" ref="AW265">INDEX(AU:AU,SMALL(IF($F$1:$F$500&lt;&gt;"",ROW($1:$500),1000),ROW(AU265)))&amp;""</f>
        <v/>
      </c>
      <c r="BG265" s="5" t="str">
        <f t="array" ref="BG265">INDEX(BE:BE,SMALL(IF($F$1:$F$500&lt;&gt;"",ROW($1:$500),1000),ROW(BE265)))&amp;""</f>
        <v/>
      </c>
      <c r="BL265" s="5"/>
      <c r="BQ265" s="5" t="str">
        <f t="array" ref="BQ265">INDEX(BO:BO,SMALL(IF($F$1:$F$500&lt;&gt;"",ROW($1:$500),1000),ROW(BO265)))&amp;""</f>
        <v/>
      </c>
      <c r="BV265" s="5"/>
      <c r="CA265" s="5" t="str">
        <f t="array" ref="CA265">INDEX(BY:BY,SMALL(IF($F$1:$F$500&lt;&gt;"",ROW($1:$500),1000),ROW(BY265)))&amp;""</f>
        <v/>
      </c>
    </row>
    <row r="266" spans="1:79" x14ac:dyDescent="0.25">
      <c r="A266" s="7" t="s">
        <v>4949</v>
      </c>
      <c r="B266" s="7" t="s">
        <v>3442</v>
      </c>
      <c r="C266" s="7" t="s">
        <v>3701</v>
      </c>
      <c r="D266" s="8">
        <v>6</v>
      </c>
      <c r="F266" s="7" t="str">
        <f t="shared" si="20"/>
        <v/>
      </c>
      <c r="G266" s="7" t="str">
        <f>IF(AND(VLOOKUP(C266,法术查询!$C$8:$E$15,3,FALSE)="启用",$B$1=D266),B266,"")</f>
        <v/>
      </c>
      <c r="H266" s="5" t="str">
        <f t="array" ref="H266">INDEX(F:F,SMALL(IF($F$1:$F$500&lt;&gt;"",ROW($1:$500),1000),ROW(F266)))&amp;""</f>
        <v/>
      </c>
      <c r="I266" s="5" t="str">
        <f t="array" ref="I266">INDEX(G:G,SMALL(IF($F$1:$F$500&lt;&gt;"",ROW($1:$500),1000),ROW(G266)))&amp;""</f>
        <v/>
      </c>
      <c r="N266" s="5"/>
      <c r="S266" s="5" t="str">
        <f t="array" ref="S266">INDEX(Q:Q,SMALL(IF($F$1:$F$500&lt;&gt;"",ROW($1:$500),1000),ROW(Q266)))&amp;""</f>
        <v/>
      </c>
      <c r="X266" s="5"/>
      <c r="AC266" s="5" t="str">
        <f t="array" ref="AC266">INDEX(AA:AA,SMALL(IF($F$1:$F$500&lt;&gt;"",ROW($1:$500),1000),ROW(AA266)))&amp;""</f>
        <v/>
      </c>
      <c r="AH266" s="5"/>
      <c r="AM266" s="5" t="str">
        <f t="array" ref="AM266">INDEX(AK:AK,SMALL(IF($F$1:$F$500&lt;&gt;"",ROW($1:$500),1000),ROW(AK266)))&amp;""</f>
        <v/>
      </c>
      <c r="AW266" s="5" t="str">
        <f t="array" ref="AW266">INDEX(AU:AU,SMALL(IF($F$1:$F$500&lt;&gt;"",ROW($1:$500),1000),ROW(AU266)))&amp;""</f>
        <v/>
      </c>
      <c r="BG266" s="5" t="str">
        <f t="array" ref="BG266">INDEX(BE:BE,SMALL(IF($F$1:$F$500&lt;&gt;"",ROW($1:$500),1000),ROW(BE266)))&amp;""</f>
        <v/>
      </c>
      <c r="BL266" s="5"/>
      <c r="BQ266" s="5" t="str">
        <f t="array" ref="BQ266">INDEX(BO:BO,SMALL(IF($F$1:$F$500&lt;&gt;"",ROW($1:$500),1000),ROW(BO266)))&amp;""</f>
        <v/>
      </c>
      <c r="BV266" s="5"/>
      <c r="CA266" s="5" t="str">
        <f t="array" ref="CA266">INDEX(BY:BY,SMALL(IF($F$1:$F$500&lt;&gt;"",ROW($1:$500),1000),ROW(BY266)))&amp;""</f>
        <v/>
      </c>
    </row>
    <row r="267" spans="1:79" x14ac:dyDescent="0.25">
      <c r="A267" s="7" t="s">
        <v>5054</v>
      </c>
      <c r="B267" s="7" t="s">
        <v>3580</v>
      </c>
      <c r="C267" s="7" t="s">
        <v>210</v>
      </c>
      <c r="D267" s="8">
        <v>6</v>
      </c>
      <c r="F267" s="7" t="str">
        <f t="shared" si="20"/>
        <v/>
      </c>
      <c r="G267" s="7" t="str">
        <f>IF(AND(VLOOKUP(C267,法术查询!$C$8:$E$15,3,FALSE)="启用",$B$1=D267),B267,"")</f>
        <v/>
      </c>
      <c r="H267" s="5" t="str">
        <f t="array" ref="H267">INDEX(F:F,SMALL(IF($F$1:$F$500&lt;&gt;"",ROW($1:$500),1000),ROW(F267)))&amp;""</f>
        <v/>
      </c>
      <c r="I267" s="5" t="str">
        <f t="array" ref="I267">INDEX(G:G,SMALL(IF($F$1:$F$500&lt;&gt;"",ROW($1:$500),1000),ROW(G267)))&amp;""</f>
        <v/>
      </c>
      <c r="N267" s="5"/>
      <c r="S267" s="5" t="str">
        <f t="array" ref="S267">INDEX(Q:Q,SMALL(IF($F$1:$F$500&lt;&gt;"",ROW($1:$500),1000),ROW(Q267)))&amp;""</f>
        <v/>
      </c>
      <c r="X267" s="5"/>
      <c r="AC267" s="5" t="str">
        <f t="array" ref="AC267">INDEX(AA:AA,SMALL(IF($F$1:$F$500&lt;&gt;"",ROW($1:$500),1000),ROW(AA267)))&amp;""</f>
        <v/>
      </c>
      <c r="AH267" s="5"/>
      <c r="AM267" s="5" t="str">
        <f t="array" ref="AM267">INDEX(AK:AK,SMALL(IF($F$1:$F$500&lt;&gt;"",ROW($1:$500),1000),ROW(AK267)))&amp;""</f>
        <v/>
      </c>
      <c r="AW267" s="5" t="str">
        <f t="array" ref="AW267">INDEX(AU:AU,SMALL(IF($F$1:$F$500&lt;&gt;"",ROW($1:$500),1000),ROW(AU267)))&amp;""</f>
        <v/>
      </c>
      <c r="BG267" s="5" t="str">
        <f t="array" ref="BG267">INDEX(BE:BE,SMALL(IF($F$1:$F$500&lt;&gt;"",ROW($1:$500),1000),ROW(BE267)))&amp;""</f>
        <v/>
      </c>
      <c r="BL267" s="5"/>
      <c r="BQ267" s="5" t="str">
        <f t="array" ref="BQ267">INDEX(BO:BO,SMALL(IF($F$1:$F$500&lt;&gt;"",ROW($1:$500),1000),ROW(BO267)))&amp;""</f>
        <v/>
      </c>
      <c r="BV267" s="5"/>
      <c r="CA267" s="5" t="str">
        <f t="array" ref="CA267">INDEX(BY:BY,SMALL(IF($F$1:$F$500&lt;&gt;"",ROW($1:$500),1000),ROW(BY267)))&amp;""</f>
        <v/>
      </c>
    </row>
    <row r="268" spans="1:79" x14ac:dyDescent="0.25">
      <c r="A268" s="7" t="s">
        <v>4955</v>
      </c>
      <c r="B268" s="7" t="s">
        <v>3581</v>
      </c>
      <c r="C268" s="7" t="s">
        <v>3701</v>
      </c>
      <c r="D268" s="8">
        <v>6</v>
      </c>
      <c r="F268" s="7" t="str">
        <f t="shared" si="20"/>
        <v/>
      </c>
      <c r="G268" s="7" t="str">
        <f>IF(AND(VLOOKUP(C268,法术查询!$C$8:$E$15,3,FALSE)="启用",$B$1=D268),B268,"")</f>
        <v/>
      </c>
      <c r="H268" s="5" t="str">
        <f t="array" ref="H268">INDEX(F:F,SMALL(IF($F$1:$F$500&lt;&gt;"",ROW($1:$500),1000),ROW(F268)))&amp;""</f>
        <v/>
      </c>
      <c r="I268" s="5" t="str">
        <f t="array" ref="I268">INDEX(G:G,SMALL(IF($F$1:$F$500&lt;&gt;"",ROW($1:$500),1000),ROW(G268)))&amp;""</f>
        <v/>
      </c>
      <c r="N268" s="5"/>
      <c r="S268" s="5" t="str">
        <f t="array" ref="S268">INDEX(Q:Q,SMALL(IF($F$1:$F$500&lt;&gt;"",ROW($1:$500),1000),ROW(Q268)))&amp;""</f>
        <v/>
      </c>
      <c r="X268" s="5"/>
      <c r="AC268" s="5" t="str">
        <f t="array" ref="AC268">INDEX(AA:AA,SMALL(IF($F$1:$F$500&lt;&gt;"",ROW($1:$500),1000),ROW(AA268)))&amp;""</f>
        <v/>
      </c>
      <c r="AH268" s="5"/>
      <c r="AM268" s="5" t="str">
        <f t="array" ref="AM268">INDEX(AK:AK,SMALL(IF($F$1:$F$500&lt;&gt;"",ROW($1:$500),1000),ROW(AK268)))&amp;""</f>
        <v/>
      </c>
      <c r="AW268" s="5" t="str">
        <f t="array" ref="AW268">INDEX(AU:AU,SMALL(IF($F$1:$F$500&lt;&gt;"",ROW($1:$500),1000),ROW(AU268)))&amp;""</f>
        <v/>
      </c>
      <c r="BG268" s="5" t="str">
        <f t="array" ref="BG268">INDEX(BE:BE,SMALL(IF($F$1:$F$500&lt;&gt;"",ROW($1:$500),1000),ROW(BE268)))&amp;""</f>
        <v/>
      </c>
      <c r="BL268" s="5"/>
      <c r="BQ268" s="5" t="str">
        <f t="array" ref="BQ268">INDEX(BO:BO,SMALL(IF($F$1:$F$500&lt;&gt;"",ROW($1:$500),1000),ROW(BO268)))&amp;""</f>
        <v/>
      </c>
      <c r="BV268" s="5"/>
      <c r="CA268" s="5" t="str">
        <f t="array" ref="CA268">INDEX(BY:BY,SMALL(IF($F$1:$F$500&lt;&gt;"",ROW($1:$500),1000),ROW(BY268)))&amp;""</f>
        <v/>
      </c>
    </row>
    <row r="269" spans="1:79" x14ac:dyDescent="0.25">
      <c r="A269" s="7" t="s">
        <v>5058</v>
      </c>
      <c r="B269" s="7" t="s">
        <v>3582</v>
      </c>
      <c r="C269" s="7" t="s">
        <v>210</v>
      </c>
      <c r="D269" s="8">
        <v>6</v>
      </c>
      <c r="F269" s="7" t="str">
        <f t="shared" si="20"/>
        <v/>
      </c>
      <c r="G269" s="7" t="str">
        <f>IF(AND(VLOOKUP(C269,法术查询!$C$8:$E$15,3,FALSE)="启用",$B$1=D269),B269,"")</f>
        <v/>
      </c>
      <c r="H269" s="5" t="str">
        <f t="array" ref="H269">INDEX(F:F,SMALL(IF($F$1:$F$500&lt;&gt;"",ROW($1:$500),1000),ROW(F269)))&amp;""</f>
        <v/>
      </c>
      <c r="I269" s="5" t="str">
        <f t="array" ref="I269">INDEX(G:G,SMALL(IF($F$1:$F$500&lt;&gt;"",ROW($1:$500),1000),ROW(G269)))&amp;""</f>
        <v/>
      </c>
      <c r="N269" s="5"/>
      <c r="S269" s="5" t="str">
        <f t="array" ref="S269">INDEX(Q:Q,SMALL(IF($F$1:$F$500&lt;&gt;"",ROW($1:$500),1000),ROW(Q269)))&amp;""</f>
        <v/>
      </c>
      <c r="X269" s="5"/>
      <c r="AC269" s="5" t="str">
        <f t="array" ref="AC269">INDEX(AA:AA,SMALL(IF($F$1:$F$500&lt;&gt;"",ROW($1:$500),1000),ROW(AA269)))&amp;""</f>
        <v/>
      </c>
      <c r="AH269" s="5"/>
      <c r="AM269" s="5" t="str">
        <f t="array" ref="AM269">INDEX(AK:AK,SMALL(IF($F$1:$F$500&lt;&gt;"",ROW($1:$500),1000),ROW(AK269)))&amp;""</f>
        <v/>
      </c>
      <c r="AW269" s="5" t="str">
        <f t="array" ref="AW269">INDEX(AU:AU,SMALL(IF($F$1:$F$500&lt;&gt;"",ROW($1:$500),1000),ROW(AU269)))&amp;""</f>
        <v/>
      </c>
      <c r="BG269" s="5" t="str">
        <f t="array" ref="BG269">INDEX(BE:BE,SMALL(IF($F$1:$F$500&lt;&gt;"",ROW($1:$500),1000),ROW(BE269)))&amp;""</f>
        <v/>
      </c>
      <c r="BL269" s="5"/>
      <c r="BQ269" s="5" t="str">
        <f t="array" ref="BQ269">INDEX(BO:BO,SMALL(IF($F$1:$F$500&lt;&gt;"",ROW($1:$500),1000),ROW(BO269)))&amp;""</f>
        <v/>
      </c>
      <c r="BV269" s="5"/>
      <c r="CA269" s="5" t="str">
        <f t="array" ref="CA269">INDEX(BY:BY,SMALL(IF($F$1:$F$500&lt;&gt;"",ROW($1:$500),1000),ROW(BY269)))&amp;""</f>
        <v/>
      </c>
    </row>
    <row r="270" spans="1:79" x14ac:dyDescent="0.25">
      <c r="A270" s="7" t="s">
        <v>5063</v>
      </c>
      <c r="B270" s="7" t="s">
        <v>3583</v>
      </c>
      <c r="C270" s="7" t="s">
        <v>210</v>
      </c>
      <c r="D270" s="8">
        <v>6</v>
      </c>
      <c r="F270" s="7" t="str">
        <f t="shared" si="20"/>
        <v/>
      </c>
      <c r="G270" s="7" t="str">
        <f>IF(AND(VLOOKUP(C270,法术查询!$C$8:$E$15,3,FALSE)="启用",$B$1=D270),B270,"")</f>
        <v/>
      </c>
      <c r="H270" s="5" t="str">
        <f t="array" ref="H270">INDEX(F:F,SMALL(IF($F$1:$F$500&lt;&gt;"",ROW($1:$500),1000),ROW(F270)))&amp;""</f>
        <v/>
      </c>
      <c r="I270" s="5" t="str">
        <f t="array" ref="I270">INDEX(G:G,SMALL(IF($F$1:$F$500&lt;&gt;"",ROW($1:$500),1000),ROW(G270)))&amp;""</f>
        <v/>
      </c>
      <c r="N270" s="5"/>
      <c r="S270" s="5" t="str">
        <f t="array" ref="S270">INDEX(Q:Q,SMALL(IF($F$1:$F$500&lt;&gt;"",ROW($1:$500),1000),ROW(Q270)))&amp;""</f>
        <v/>
      </c>
      <c r="X270" s="5"/>
      <c r="AC270" s="5" t="str">
        <f t="array" ref="AC270">INDEX(AA:AA,SMALL(IF($F$1:$F$500&lt;&gt;"",ROW($1:$500),1000),ROW(AA270)))&amp;""</f>
        <v/>
      </c>
      <c r="AH270" s="5"/>
      <c r="AM270" s="5" t="str">
        <f t="array" ref="AM270">INDEX(AK:AK,SMALL(IF($F$1:$F$500&lt;&gt;"",ROW($1:$500),1000),ROW(AK270)))&amp;""</f>
        <v/>
      </c>
      <c r="AW270" s="5" t="str">
        <f t="array" ref="AW270">INDEX(AU:AU,SMALL(IF($F$1:$F$500&lt;&gt;"",ROW($1:$500),1000),ROW(AU270)))&amp;""</f>
        <v/>
      </c>
      <c r="BG270" s="5" t="str">
        <f t="array" ref="BG270">INDEX(BE:BE,SMALL(IF($F$1:$F$500&lt;&gt;"",ROW($1:$500),1000),ROW(BE270)))&amp;""</f>
        <v/>
      </c>
      <c r="BL270" s="5"/>
      <c r="BQ270" s="5" t="str">
        <f t="array" ref="BQ270">INDEX(BO:BO,SMALL(IF($F$1:$F$500&lt;&gt;"",ROW($1:$500),1000),ROW(BO270)))&amp;""</f>
        <v/>
      </c>
      <c r="BV270" s="5"/>
      <c r="CA270" s="5" t="str">
        <f t="array" ref="CA270">INDEX(BY:BY,SMALL(IF($F$1:$F$500&lt;&gt;"",ROW($1:$500),1000),ROW(BY270)))&amp;""</f>
        <v/>
      </c>
    </row>
    <row r="271" spans="1:79" x14ac:dyDescent="0.25">
      <c r="A271" s="7" t="s">
        <v>5067</v>
      </c>
      <c r="B271" s="7" t="s">
        <v>3584</v>
      </c>
      <c r="C271" s="7" t="s">
        <v>210</v>
      </c>
      <c r="D271" s="8">
        <v>6</v>
      </c>
      <c r="F271" s="7" t="str">
        <f t="shared" si="20"/>
        <v/>
      </c>
      <c r="G271" s="7" t="str">
        <f>IF(AND(VLOOKUP(C271,法术查询!$C$8:$E$15,3,FALSE)="启用",$B$1=D271),B271,"")</f>
        <v/>
      </c>
      <c r="H271" s="5" t="str">
        <f t="array" ref="H271">INDEX(F:F,SMALL(IF($F$1:$F$500&lt;&gt;"",ROW($1:$500),1000),ROW(F271)))&amp;""</f>
        <v/>
      </c>
      <c r="I271" s="5" t="str">
        <f t="array" ref="I271">INDEX(G:G,SMALL(IF($F$1:$F$500&lt;&gt;"",ROW($1:$500),1000),ROW(G271)))&amp;""</f>
        <v/>
      </c>
      <c r="N271" s="5"/>
      <c r="S271" s="5" t="str">
        <f t="array" ref="S271">INDEX(Q:Q,SMALL(IF($F$1:$F$500&lt;&gt;"",ROW($1:$500),1000),ROW(Q271)))&amp;""</f>
        <v/>
      </c>
      <c r="X271" s="5"/>
      <c r="AC271" s="5" t="str">
        <f t="array" ref="AC271">INDEX(AA:AA,SMALL(IF($F$1:$F$500&lt;&gt;"",ROW($1:$500),1000),ROW(AA271)))&amp;""</f>
        <v/>
      </c>
      <c r="AH271" s="5"/>
      <c r="AM271" s="5" t="str">
        <f t="array" ref="AM271">INDEX(AK:AK,SMALL(IF($F$1:$F$500&lt;&gt;"",ROW($1:$500),1000),ROW(AK271)))&amp;""</f>
        <v/>
      </c>
      <c r="AW271" s="5" t="str">
        <f t="array" ref="AW271">INDEX(AU:AU,SMALL(IF($F$1:$F$500&lt;&gt;"",ROW($1:$500),1000),ROW(AU271)))&amp;""</f>
        <v/>
      </c>
      <c r="BG271" s="5" t="str">
        <f t="array" ref="BG271">INDEX(BE:BE,SMALL(IF($F$1:$F$500&lt;&gt;"",ROW($1:$500),1000),ROW(BE271)))&amp;""</f>
        <v/>
      </c>
      <c r="BL271" s="5"/>
      <c r="BQ271" s="5" t="str">
        <f t="array" ref="BQ271">INDEX(BO:BO,SMALL(IF($F$1:$F$500&lt;&gt;"",ROW($1:$500),1000),ROW(BO271)))&amp;""</f>
        <v/>
      </c>
      <c r="BV271" s="5"/>
      <c r="CA271" s="5" t="str">
        <f t="array" ref="CA271">INDEX(BY:BY,SMALL(IF($F$1:$F$500&lt;&gt;"",ROW($1:$500),1000),ROW(BY271)))&amp;""</f>
        <v/>
      </c>
    </row>
    <row r="272" spans="1:79" x14ac:dyDescent="0.25">
      <c r="A272" s="7" t="s">
        <v>4960</v>
      </c>
      <c r="B272" s="7" t="s">
        <v>3585</v>
      </c>
      <c r="C272" s="7" t="s">
        <v>3701</v>
      </c>
      <c r="D272" s="8">
        <v>6</v>
      </c>
      <c r="F272" s="7" t="str">
        <f t="shared" si="20"/>
        <v/>
      </c>
      <c r="G272" s="7" t="str">
        <f>IF(AND(VLOOKUP(C272,法术查询!$C$8:$E$15,3,FALSE)="启用",$B$1=D272),B272,"")</f>
        <v/>
      </c>
      <c r="H272" s="5" t="str">
        <f t="array" ref="H272">INDEX(F:F,SMALL(IF($F$1:$F$500&lt;&gt;"",ROW($1:$500),1000),ROW(F272)))&amp;""</f>
        <v/>
      </c>
      <c r="I272" s="5" t="str">
        <f t="array" ref="I272">INDEX(G:G,SMALL(IF($F$1:$F$500&lt;&gt;"",ROW($1:$500),1000),ROW(G272)))&amp;""</f>
        <v/>
      </c>
      <c r="N272" s="5"/>
      <c r="S272" s="5" t="str">
        <f t="array" ref="S272">INDEX(Q:Q,SMALL(IF($F$1:$F$500&lt;&gt;"",ROW($1:$500),1000),ROW(Q272)))&amp;""</f>
        <v/>
      </c>
      <c r="X272" s="5"/>
      <c r="AC272" s="5" t="str">
        <f t="array" ref="AC272">INDEX(AA:AA,SMALL(IF($F$1:$F$500&lt;&gt;"",ROW($1:$500),1000),ROW(AA272)))&amp;""</f>
        <v/>
      </c>
      <c r="AH272" s="5"/>
      <c r="AM272" s="5" t="str">
        <f t="array" ref="AM272">INDEX(AK:AK,SMALL(IF($F$1:$F$500&lt;&gt;"",ROW($1:$500),1000),ROW(AK272)))&amp;""</f>
        <v/>
      </c>
      <c r="AW272" s="5" t="str">
        <f t="array" ref="AW272">INDEX(AU:AU,SMALL(IF($F$1:$F$500&lt;&gt;"",ROW($1:$500),1000),ROW(AU272)))&amp;""</f>
        <v/>
      </c>
      <c r="BG272" s="5" t="str">
        <f t="array" ref="BG272">INDEX(BE:BE,SMALL(IF($F$1:$F$500&lt;&gt;"",ROW($1:$500),1000),ROW(BE272)))&amp;""</f>
        <v/>
      </c>
      <c r="BL272" s="5"/>
      <c r="BQ272" s="5" t="str">
        <f t="array" ref="BQ272">INDEX(BO:BO,SMALL(IF($F$1:$F$500&lt;&gt;"",ROW($1:$500),1000),ROW(BO272)))&amp;""</f>
        <v/>
      </c>
      <c r="BV272" s="5"/>
      <c r="CA272" s="5" t="str">
        <f t="array" ref="CA272">INDEX(BY:BY,SMALL(IF($F$1:$F$500&lt;&gt;"",ROW($1:$500),1000),ROW(BY272)))&amp;""</f>
        <v/>
      </c>
    </row>
    <row r="273" spans="1:79" x14ac:dyDescent="0.25">
      <c r="A273" s="7" t="s">
        <v>5071</v>
      </c>
      <c r="B273" s="7" t="s">
        <v>3586</v>
      </c>
      <c r="C273" s="7" t="s">
        <v>210</v>
      </c>
      <c r="D273" s="8">
        <v>6</v>
      </c>
      <c r="F273" s="7" t="str">
        <f t="shared" si="20"/>
        <v/>
      </c>
      <c r="G273" s="7" t="str">
        <f>IF(AND(VLOOKUP(C273,法术查询!$C$8:$E$15,3,FALSE)="启用",$B$1=D273),B273,"")</f>
        <v/>
      </c>
      <c r="H273" s="5" t="str">
        <f t="array" ref="H273">INDEX(F:F,SMALL(IF($F$1:$F$500&lt;&gt;"",ROW($1:$500),1000),ROW(F273)))&amp;""</f>
        <v/>
      </c>
      <c r="I273" s="5" t="str">
        <f t="array" ref="I273">INDEX(G:G,SMALL(IF($F$1:$F$500&lt;&gt;"",ROW($1:$500),1000),ROW(G273)))&amp;""</f>
        <v/>
      </c>
      <c r="N273" s="5"/>
      <c r="S273" s="5" t="str">
        <f t="array" ref="S273">INDEX(Q:Q,SMALL(IF($F$1:$F$500&lt;&gt;"",ROW($1:$500),1000),ROW(Q273)))&amp;""</f>
        <v/>
      </c>
      <c r="X273" s="5"/>
      <c r="AC273" s="5" t="str">
        <f t="array" ref="AC273">INDEX(AA:AA,SMALL(IF($F$1:$F$500&lt;&gt;"",ROW($1:$500),1000),ROW(AA273)))&amp;""</f>
        <v/>
      </c>
      <c r="AH273" s="5"/>
      <c r="AM273" s="5" t="str">
        <f t="array" ref="AM273">INDEX(AK:AK,SMALL(IF($F$1:$F$500&lt;&gt;"",ROW($1:$500),1000),ROW(AK273)))&amp;""</f>
        <v/>
      </c>
      <c r="AW273" s="5" t="str">
        <f t="array" ref="AW273">INDEX(AU:AU,SMALL(IF($F$1:$F$500&lt;&gt;"",ROW($1:$500),1000),ROW(AU273)))&amp;""</f>
        <v/>
      </c>
      <c r="BG273" s="5" t="str">
        <f t="array" ref="BG273">INDEX(BE:BE,SMALL(IF($F$1:$F$500&lt;&gt;"",ROW($1:$500),1000),ROW(BE273)))&amp;""</f>
        <v/>
      </c>
      <c r="BL273" s="5"/>
      <c r="BQ273" s="5" t="str">
        <f t="array" ref="BQ273">INDEX(BO:BO,SMALL(IF($F$1:$F$500&lt;&gt;"",ROW($1:$500),1000),ROW(BO273)))&amp;""</f>
        <v/>
      </c>
      <c r="BV273" s="5"/>
      <c r="CA273" s="5" t="str">
        <f t="array" ref="CA273">INDEX(BY:BY,SMALL(IF($F$1:$F$500&lt;&gt;"",ROW($1:$500),1000),ROW(BY273)))&amp;""</f>
        <v/>
      </c>
    </row>
    <row r="274" spans="1:79" x14ac:dyDescent="0.25">
      <c r="A274" s="7" t="s">
        <v>4964</v>
      </c>
      <c r="B274" s="7" t="s">
        <v>3445</v>
      </c>
      <c r="C274" s="7" t="s">
        <v>3701</v>
      </c>
      <c r="D274" s="8">
        <v>6</v>
      </c>
      <c r="F274" s="7" t="str">
        <f t="shared" si="20"/>
        <v/>
      </c>
      <c r="G274" s="7" t="str">
        <f>IF(AND(VLOOKUP(C274,法术查询!$C$8:$E$15,3,FALSE)="启用",$B$1=D274),B274,"")</f>
        <v/>
      </c>
      <c r="H274" s="5" t="str">
        <f t="array" ref="H274">INDEX(F:F,SMALL(IF($F$1:$F$500&lt;&gt;"",ROW($1:$500),1000),ROW(F274)))&amp;""</f>
        <v/>
      </c>
      <c r="I274" s="5" t="str">
        <f t="array" ref="I274">INDEX(G:G,SMALL(IF($F$1:$F$500&lt;&gt;"",ROW($1:$500),1000),ROW(G274)))&amp;""</f>
        <v/>
      </c>
      <c r="N274" s="5"/>
      <c r="S274" s="5" t="str">
        <f t="array" ref="S274">INDEX(Q:Q,SMALL(IF($F$1:$F$500&lt;&gt;"",ROW($1:$500),1000),ROW(Q274)))&amp;""</f>
        <v/>
      </c>
      <c r="X274" s="5"/>
      <c r="AC274" s="5" t="str">
        <f t="array" ref="AC274">INDEX(AA:AA,SMALL(IF($F$1:$F$500&lt;&gt;"",ROW($1:$500),1000),ROW(AA274)))&amp;""</f>
        <v/>
      </c>
      <c r="AH274" s="5"/>
      <c r="AM274" s="5" t="str">
        <f t="array" ref="AM274">INDEX(AK:AK,SMALL(IF($F$1:$F$500&lt;&gt;"",ROW($1:$500),1000),ROW(AK274)))&amp;""</f>
        <v/>
      </c>
      <c r="AW274" s="5" t="str">
        <f t="array" ref="AW274">INDEX(AU:AU,SMALL(IF($F$1:$F$500&lt;&gt;"",ROW($1:$500),1000),ROW(AU274)))&amp;""</f>
        <v/>
      </c>
      <c r="BG274" s="5" t="str">
        <f t="array" ref="BG274">INDEX(BE:BE,SMALL(IF($F$1:$F$500&lt;&gt;"",ROW($1:$500),1000),ROW(BE274)))&amp;""</f>
        <v/>
      </c>
      <c r="BL274" s="5"/>
      <c r="BQ274" s="5" t="str">
        <f t="array" ref="BQ274">INDEX(BO:BO,SMALL(IF($F$1:$F$500&lt;&gt;"",ROW($1:$500),1000),ROW(BO274)))&amp;""</f>
        <v/>
      </c>
      <c r="BV274" s="5"/>
      <c r="CA274" s="5" t="str">
        <f t="array" ref="CA274">INDEX(BY:BY,SMALL(IF($F$1:$F$500&lt;&gt;"",ROW($1:$500),1000),ROW(BY274)))&amp;""</f>
        <v/>
      </c>
    </row>
    <row r="275" spans="1:79" x14ac:dyDescent="0.25">
      <c r="A275" s="7" t="s">
        <v>4966</v>
      </c>
      <c r="B275" s="7" t="s">
        <v>3448</v>
      </c>
      <c r="C275" s="7" t="s">
        <v>372</v>
      </c>
      <c r="D275" s="8">
        <v>6</v>
      </c>
      <c r="F275" s="7" t="str">
        <f t="shared" si="20"/>
        <v/>
      </c>
      <c r="G275" s="7" t="str">
        <f>IF(AND(VLOOKUP(C275,法术查询!$C$8:$E$15,3,FALSE)="启用",$B$1=D275),B275,"")</f>
        <v/>
      </c>
      <c r="H275" s="5" t="str">
        <f t="array" ref="H275">INDEX(F:F,SMALL(IF($F$1:$F$500&lt;&gt;"",ROW($1:$500),1000),ROW(F275)))&amp;""</f>
        <v/>
      </c>
      <c r="I275" s="5" t="str">
        <f t="array" ref="I275">INDEX(G:G,SMALL(IF($F$1:$F$500&lt;&gt;"",ROW($1:$500),1000),ROW(G275)))&amp;""</f>
        <v/>
      </c>
      <c r="N275" s="5"/>
      <c r="S275" s="5" t="str">
        <f t="array" ref="S275">INDEX(Q:Q,SMALL(IF($F$1:$F$500&lt;&gt;"",ROW($1:$500),1000),ROW(Q275)))&amp;""</f>
        <v/>
      </c>
      <c r="X275" s="5"/>
      <c r="AC275" s="5" t="str">
        <f t="array" ref="AC275">INDEX(AA:AA,SMALL(IF($F$1:$F$500&lt;&gt;"",ROW($1:$500),1000),ROW(AA275)))&amp;""</f>
        <v/>
      </c>
      <c r="AH275" s="5"/>
      <c r="AM275" s="5" t="str">
        <f t="array" ref="AM275">INDEX(AK:AK,SMALL(IF($F$1:$F$500&lt;&gt;"",ROW($1:$500),1000),ROW(AK275)))&amp;""</f>
        <v/>
      </c>
      <c r="AW275" s="5" t="str">
        <f t="array" ref="AW275">INDEX(AU:AU,SMALL(IF($F$1:$F$500&lt;&gt;"",ROW($1:$500),1000),ROW(AU275)))&amp;""</f>
        <v/>
      </c>
      <c r="BG275" s="5" t="str">
        <f t="array" ref="BG275">INDEX(BE:BE,SMALL(IF($F$1:$F$500&lt;&gt;"",ROW($1:$500),1000),ROW(BE275)))&amp;""</f>
        <v/>
      </c>
      <c r="BL275" s="5"/>
      <c r="BQ275" s="5" t="str">
        <f t="array" ref="BQ275">INDEX(BO:BO,SMALL(IF($F$1:$F$500&lt;&gt;"",ROW($1:$500),1000),ROW(BO275)))&amp;""</f>
        <v/>
      </c>
      <c r="BV275" s="5"/>
      <c r="CA275" s="5" t="str">
        <f t="array" ref="CA275">INDEX(BY:BY,SMALL(IF($F$1:$F$500&lt;&gt;"",ROW($1:$500),1000),ROW(BY275)))&amp;""</f>
        <v/>
      </c>
    </row>
    <row r="276" spans="1:79" x14ac:dyDescent="0.25">
      <c r="A276" s="7" t="s">
        <v>4966</v>
      </c>
      <c r="B276" s="7" t="s">
        <v>3450</v>
      </c>
      <c r="C276" s="7" t="s">
        <v>3701</v>
      </c>
      <c r="D276" s="8">
        <v>6</v>
      </c>
      <c r="F276" s="7" t="str">
        <f t="shared" si="20"/>
        <v/>
      </c>
      <c r="G276" s="7" t="str">
        <f>IF(AND(VLOOKUP(C276,法术查询!$C$8:$E$15,3,FALSE)="启用",$B$1=D276),B276,"")</f>
        <v/>
      </c>
      <c r="H276" s="5" t="str">
        <f t="array" ref="H276">INDEX(F:F,SMALL(IF($F$1:$F$500&lt;&gt;"",ROW($1:$500),1000),ROW(F276)))&amp;""</f>
        <v/>
      </c>
      <c r="I276" s="5" t="str">
        <f t="array" ref="I276">INDEX(G:G,SMALL(IF($F$1:$F$500&lt;&gt;"",ROW($1:$500),1000),ROW(G276)))&amp;""</f>
        <v/>
      </c>
      <c r="N276" s="5"/>
      <c r="S276" s="5" t="str">
        <f t="array" ref="S276">INDEX(Q:Q,SMALL(IF($F$1:$F$500&lt;&gt;"",ROW($1:$500),1000),ROW(Q276)))&amp;""</f>
        <v/>
      </c>
      <c r="X276" s="5"/>
      <c r="AC276" s="5" t="str">
        <f t="array" ref="AC276">INDEX(AA:AA,SMALL(IF($F$1:$F$500&lt;&gt;"",ROW($1:$500),1000),ROW(AA276)))&amp;""</f>
        <v/>
      </c>
      <c r="AH276" s="5"/>
      <c r="AM276" s="5" t="str">
        <f t="array" ref="AM276">INDEX(AK:AK,SMALL(IF($F$1:$F$500&lt;&gt;"",ROW($1:$500),1000),ROW(AK276)))&amp;""</f>
        <v/>
      </c>
      <c r="AW276" s="5" t="str">
        <f t="array" ref="AW276">INDEX(AU:AU,SMALL(IF($F$1:$F$500&lt;&gt;"",ROW($1:$500),1000),ROW(AU276)))&amp;""</f>
        <v/>
      </c>
      <c r="BG276" s="5" t="str">
        <f t="array" ref="BG276">INDEX(BE:BE,SMALL(IF($F$1:$F$500&lt;&gt;"",ROW($1:$500),1000),ROW(BE276)))&amp;""</f>
        <v/>
      </c>
      <c r="BL276" s="5"/>
      <c r="BQ276" s="5" t="str">
        <f t="array" ref="BQ276">INDEX(BO:BO,SMALL(IF($F$1:$F$500&lt;&gt;"",ROW($1:$500),1000),ROW(BO276)))&amp;""</f>
        <v/>
      </c>
      <c r="BV276" s="5"/>
      <c r="CA276" s="5" t="str">
        <f t="array" ref="CA276">INDEX(BY:BY,SMALL(IF($F$1:$F$500&lt;&gt;"",ROW($1:$500),1000),ROW(BY276)))&amp;""</f>
        <v/>
      </c>
    </row>
    <row r="277" spans="1:79" x14ac:dyDescent="0.25">
      <c r="A277" s="7" t="s">
        <v>4968</v>
      </c>
      <c r="B277" s="7" t="s">
        <v>3452</v>
      </c>
      <c r="C277" s="7" t="s">
        <v>372</v>
      </c>
      <c r="D277" s="8">
        <v>6</v>
      </c>
      <c r="F277" s="7" t="str">
        <f t="shared" si="20"/>
        <v/>
      </c>
      <c r="G277" s="7" t="str">
        <f>IF(AND(VLOOKUP(C277,法术查询!$C$8:$E$15,3,FALSE)="启用",$B$1=D277),B277,"")</f>
        <v/>
      </c>
      <c r="H277" s="5" t="str">
        <f t="array" ref="H277">INDEX(F:F,SMALL(IF($F$1:$F$500&lt;&gt;"",ROW($1:$500),1000),ROW(F277)))&amp;""</f>
        <v/>
      </c>
      <c r="I277" s="5" t="str">
        <f t="array" ref="I277">INDEX(G:G,SMALL(IF($F$1:$F$500&lt;&gt;"",ROW($1:$500),1000),ROW(G277)))&amp;""</f>
        <v/>
      </c>
      <c r="N277" s="5"/>
      <c r="S277" s="5" t="str">
        <f t="array" ref="S277">INDEX(Q:Q,SMALL(IF($F$1:$F$500&lt;&gt;"",ROW($1:$500),1000),ROW(Q277)))&amp;""</f>
        <v/>
      </c>
      <c r="X277" s="5"/>
      <c r="AC277" s="5" t="str">
        <f t="array" ref="AC277">INDEX(AA:AA,SMALL(IF($F$1:$F$500&lt;&gt;"",ROW($1:$500),1000),ROW(AA277)))&amp;""</f>
        <v/>
      </c>
      <c r="AH277" s="5"/>
      <c r="AM277" s="5" t="str">
        <f t="array" ref="AM277">INDEX(AK:AK,SMALL(IF($F$1:$F$500&lt;&gt;"",ROW($1:$500),1000),ROW(AK277)))&amp;""</f>
        <v/>
      </c>
      <c r="AW277" s="5" t="str">
        <f t="array" ref="AW277">INDEX(AU:AU,SMALL(IF($F$1:$F$500&lt;&gt;"",ROW($1:$500),1000),ROW(AU277)))&amp;""</f>
        <v/>
      </c>
      <c r="BG277" s="5" t="str">
        <f t="array" ref="BG277">INDEX(BE:BE,SMALL(IF($F$1:$F$500&lt;&gt;"",ROW($1:$500),1000),ROW(BE277)))&amp;""</f>
        <v/>
      </c>
      <c r="BL277" s="5"/>
      <c r="BQ277" s="5" t="str">
        <f t="array" ref="BQ277">INDEX(BO:BO,SMALL(IF($F$1:$F$500&lt;&gt;"",ROW($1:$500),1000),ROW(BO277)))&amp;""</f>
        <v/>
      </c>
      <c r="BV277" s="5"/>
      <c r="CA277" s="5" t="str">
        <f t="array" ref="CA277">INDEX(BY:BY,SMALL(IF($F$1:$F$500&lt;&gt;"",ROW($1:$500),1000),ROW(BY277)))&amp;""</f>
        <v/>
      </c>
    </row>
    <row r="278" spans="1:79" x14ac:dyDescent="0.25">
      <c r="A278" s="7" t="s">
        <v>4968</v>
      </c>
      <c r="B278" s="7" t="s">
        <v>3454</v>
      </c>
      <c r="C278" s="7" t="s">
        <v>3701</v>
      </c>
      <c r="D278" s="8">
        <v>6</v>
      </c>
      <c r="F278" s="7" t="str">
        <f t="shared" si="20"/>
        <v/>
      </c>
      <c r="G278" s="7" t="str">
        <f>IF(AND(VLOOKUP(C278,法术查询!$C$8:$E$15,3,FALSE)="启用",$B$1=D278),B278,"")</f>
        <v/>
      </c>
      <c r="H278" s="5" t="str">
        <f t="array" ref="H278">INDEX(F:F,SMALL(IF($F$1:$F$500&lt;&gt;"",ROW($1:$500),1000),ROW(F278)))&amp;""</f>
        <v/>
      </c>
      <c r="I278" s="5" t="str">
        <f t="array" ref="I278">INDEX(G:G,SMALL(IF($F$1:$F$500&lt;&gt;"",ROW($1:$500),1000),ROW(G278)))&amp;""</f>
        <v/>
      </c>
      <c r="N278" s="5"/>
      <c r="S278" s="5" t="str">
        <f t="array" ref="S278">INDEX(Q:Q,SMALL(IF($F$1:$F$500&lt;&gt;"",ROW($1:$500),1000),ROW(Q278)))&amp;""</f>
        <v/>
      </c>
      <c r="X278" s="5"/>
      <c r="AC278" s="5" t="str">
        <f t="array" ref="AC278">INDEX(AA:AA,SMALL(IF($F$1:$F$500&lt;&gt;"",ROW($1:$500),1000),ROW(AA278)))&amp;""</f>
        <v/>
      </c>
      <c r="AH278" s="5"/>
      <c r="AM278" s="5" t="str">
        <f t="array" ref="AM278">INDEX(AK:AK,SMALL(IF($F$1:$F$500&lt;&gt;"",ROW($1:$500),1000),ROW(AK278)))&amp;""</f>
        <v/>
      </c>
      <c r="AW278" s="5" t="str">
        <f t="array" ref="AW278">INDEX(AU:AU,SMALL(IF($F$1:$F$500&lt;&gt;"",ROW($1:$500),1000),ROW(AU278)))&amp;""</f>
        <v/>
      </c>
      <c r="BG278" s="5" t="str">
        <f t="array" ref="BG278">INDEX(BE:BE,SMALL(IF($F$1:$F$500&lt;&gt;"",ROW($1:$500),1000),ROW(BE278)))&amp;""</f>
        <v/>
      </c>
      <c r="BL278" s="5"/>
      <c r="BQ278" s="5" t="str">
        <f t="array" ref="BQ278">INDEX(BO:BO,SMALL(IF($F$1:$F$500&lt;&gt;"",ROW($1:$500),1000),ROW(BO278)))&amp;""</f>
        <v/>
      </c>
      <c r="BV278" s="5"/>
      <c r="CA278" s="5" t="str">
        <f t="array" ref="CA278">INDEX(BY:BY,SMALL(IF($F$1:$F$500&lt;&gt;"",ROW($1:$500),1000),ROW(BY278)))&amp;""</f>
        <v/>
      </c>
    </row>
    <row r="279" spans="1:79" x14ac:dyDescent="0.25">
      <c r="A279" s="7" t="s">
        <v>4970</v>
      </c>
      <c r="B279" s="7" t="s">
        <v>3456</v>
      </c>
      <c r="C279" s="7" t="s">
        <v>372</v>
      </c>
      <c r="D279" s="8">
        <v>6</v>
      </c>
      <c r="F279" s="7" t="str">
        <f t="shared" si="20"/>
        <v/>
      </c>
      <c r="G279" s="7" t="str">
        <f>IF(AND(VLOOKUP(C279,法术查询!$C$8:$E$15,3,FALSE)="启用",$B$1=D279),B279,"")</f>
        <v/>
      </c>
      <c r="H279" s="5" t="str">
        <f t="array" ref="H279">INDEX(F:F,SMALL(IF($F$1:$F$500&lt;&gt;"",ROW($1:$500),1000),ROW(F279)))&amp;""</f>
        <v/>
      </c>
      <c r="I279" s="5" t="str">
        <f t="array" ref="I279">INDEX(G:G,SMALL(IF($F$1:$F$500&lt;&gt;"",ROW($1:$500),1000),ROW(G279)))&amp;""</f>
        <v/>
      </c>
      <c r="N279" s="5"/>
      <c r="S279" s="5" t="str">
        <f t="array" ref="S279">INDEX(Q:Q,SMALL(IF($F$1:$F$500&lt;&gt;"",ROW($1:$500),1000),ROW(Q279)))&amp;""</f>
        <v/>
      </c>
      <c r="X279" s="5"/>
      <c r="AC279" s="5" t="str">
        <f t="array" ref="AC279">INDEX(AA:AA,SMALL(IF($F$1:$F$500&lt;&gt;"",ROW($1:$500),1000),ROW(AA279)))&amp;""</f>
        <v/>
      </c>
      <c r="AH279" s="5"/>
      <c r="AM279" s="5" t="str">
        <f t="array" ref="AM279">INDEX(AK:AK,SMALL(IF($F$1:$F$500&lt;&gt;"",ROW($1:$500),1000),ROW(AK279)))&amp;""</f>
        <v/>
      </c>
      <c r="AW279" s="5" t="str">
        <f t="array" ref="AW279">INDEX(AU:AU,SMALL(IF($F$1:$F$500&lt;&gt;"",ROW($1:$500),1000),ROW(AU279)))&amp;""</f>
        <v/>
      </c>
      <c r="BG279" s="5" t="str">
        <f t="array" ref="BG279">INDEX(BE:BE,SMALL(IF($F$1:$F$500&lt;&gt;"",ROW($1:$500),1000),ROW(BE279)))&amp;""</f>
        <v/>
      </c>
      <c r="BL279" s="5"/>
      <c r="BQ279" s="5" t="str">
        <f t="array" ref="BQ279">INDEX(BO:BO,SMALL(IF($F$1:$F$500&lt;&gt;"",ROW($1:$500),1000),ROW(BO279)))&amp;""</f>
        <v/>
      </c>
      <c r="BV279" s="5"/>
      <c r="CA279" s="5" t="str">
        <f t="array" ref="CA279">INDEX(BY:BY,SMALL(IF($F$1:$F$500&lt;&gt;"",ROW($1:$500),1000),ROW(BY279)))&amp;""</f>
        <v/>
      </c>
    </row>
    <row r="280" spans="1:79" x14ac:dyDescent="0.25">
      <c r="A280" s="7" t="s">
        <v>4970</v>
      </c>
      <c r="B280" s="7" t="s">
        <v>3458</v>
      </c>
      <c r="C280" s="7" t="s">
        <v>3701</v>
      </c>
      <c r="D280" s="8">
        <v>6</v>
      </c>
      <c r="F280" s="7" t="str">
        <f t="shared" si="20"/>
        <v/>
      </c>
      <c r="G280" s="7" t="str">
        <f>IF(AND(VLOOKUP(C280,法术查询!$C$8:$E$15,3,FALSE)="启用",$B$1=D280),B280,"")</f>
        <v/>
      </c>
      <c r="H280" s="5" t="str">
        <f t="array" ref="H280">INDEX(F:F,SMALL(IF($F$1:$F$500&lt;&gt;"",ROW($1:$500),1000),ROW(F280)))&amp;""</f>
        <v/>
      </c>
      <c r="I280" s="5" t="str">
        <f t="array" ref="I280">INDEX(G:G,SMALL(IF($F$1:$F$500&lt;&gt;"",ROW($1:$500),1000),ROW(G280)))&amp;""</f>
        <v/>
      </c>
      <c r="N280" s="5"/>
      <c r="S280" s="5" t="str">
        <f t="array" ref="S280">INDEX(Q:Q,SMALL(IF($F$1:$F$500&lt;&gt;"",ROW($1:$500),1000),ROW(Q280)))&amp;""</f>
        <v/>
      </c>
      <c r="X280" s="5"/>
      <c r="AC280" s="5" t="str">
        <f t="array" ref="AC280">INDEX(AA:AA,SMALL(IF($F$1:$F$500&lt;&gt;"",ROW($1:$500),1000),ROW(AA280)))&amp;""</f>
        <v/>
      </c>
      <c r="AH280" s="5"/>
      <c r="AM280" s="5" t="str">
        <f t="array" ref="AM280">INDEX(AK:AK,SMALL(IF($F$1:$F$500&lt;&gt;"",ROW($1:$500),1000),ROW(AK280)))&amp;""</f>
        <v/>
      </c>
      <c r="AW280" s="5" t="str">
        <f t="array" ref="AW280">INDEX(AU:AU,SMALL(IF($F$1:$F$500&lt;&gt;"",ROW($1:$500),1000),ROW(AU280)))&amp;""</f>
        <v/>
      </c>
      <c r="BG280" s="5" t="str">
        <f t="array" ref="BG280">INDEX(BE:BE,SMALL(IF($F$1:$F$500&lt;&gt;"",ROW($1:$500),1000),ROW(BE280)))&amp;""</f>
        <v/>
      </c>
      <c r="BL280" s="5"/>
      <c r="BQ280" s="5" t="str">
        <f t="array" ref="BQ280">INDEX(BO:BO,SMALL(IF($F$1:$F$500&lt;&gt;"",ROW($1:$500),1000),ROW(BO280)))&amp;""</f>
        <v/>
      </c>
      <c r="BV280" s="5"/>
      <c r="CA280" s="5" t="str">
        <f t="array" ref="CA280">INDEX(BY:BY,SMALL(IF($F$1:$F$500&lt;&gt;"",ROW($1:$500),1000),ROW(BY280)))&amp;""</f>
        <v/>
      </c>
    </row>
    <row r="281" spans="1:79" x14ac:dyDescent="0.25">
      <c r="A281" s="7" t="s">
        <v>5078</v>
      </c>
      <c r="B281" s="7" t="s">
        <v>3533</v>
      </c>
      <c r="C281" s="7" t="s">
        <v>210</v>
      </c>
      <c r="D281" s="8">
        <v>6</v>
      </c>
      <c r="F281" s="7" t="str">
        <f t="shared" si="20"/>
        <v/>
      </c>
      <c r="G281" s="7" t="str">
        <f>IF(AND(VLOOKUP(C281,法术查询!$C$8:$E$15,3,FALSE)="启用",$B$1=D281),B281,"")</f>
        <v/>
      </c>
      <c r="H281" s="5" t="str">
        <f t="array" ref="H281">INDEX(F:F,SMALL(IF($F$1:$F$500&lt;&gt;"",ROW($1:$500),1000),ROW(F281)))&amp;""</f>
        <v/>
      </c>
      <c r="I281" s="5" t="str">
        <f t="array" ref="I281">INDEX(G:G,SMALL(IF($F$1:$F$500&lt;&gt;"",ROW($1:$500),1000),ROW(G281)))&amp;""</f>
        <v/>
      </c>
      <c r="N281" s="5"/>
      <c r="S281" s="5" t="str">
        <f t="array" ref="S281">INDEX(Q:Q,SMALL(IF($F$1:$F$500&lt;&gt;"",ROW($1:$500),1000),ROW(Q281)))&amp;""</f>
        <v/>
      </c>
      <c r="X281" s="5"/>
      <c r="AC281" s="5" t="str">
        <f t="array" ref="AC281">INDEX(AA:AA,SMALL(IF($F$1:$F$500&lt;&gt;"",ROW($1:$500),1000),ROW(AA281)))&amp;""</f>
        <v/>
      </c>
      <c r="AH281" s="5"/>
      <c r="AM281" s="5" t="str">
        <f t="array" ref="AM281">INDEX(AK:AK,SMALL(IF($F$1:$F$500&lt;&gt;"",ROW($1:$500),1000),ROW(AK281)))&amp;""</f>
        <v/>
      </c>
      <c r="AW281" s="5" t="str">
        <f t="array" ref="AW281">INDEX(AU:AU,SMALL(IF($F$1:$F$500&lt;&gt;"",ROW($1:$500),1000),ROW(AU281)))&amp;""</f>
        <v/>
      </c>
      <c r="BG281" s="5" t="str">
        <f t="array" ref="BG281">INDEX(BE:BE,SMALL(IF($F$1:$F$500&lt;&gt;"",ROW($1:$500),1000),ROW(BE281)))&amp;""</f>
        <v/>
      </c>
      <c r="BL281" s="5"/>
      <c r="BQ281" s="5" t="str">
        <f t="array" ref="BQ281">INDEX(BO:BO,SMALL(IF($F$1:$F$500&lt;&gt;"",ROW($1:$500),1000),ROW(BO281)))&amp;""</f>
        <v/>
      </c>
      <c r="BV281" s="5"/>
      <c r="CA281" s="5" t="str">
        <f t="array" ref="CA281">INDEX(BY:BY,SMALL(IF($F$1:$F$500&lt;&gt;"",ROW($1:$500),1000),ROW(BY281)))&amp;""</f>
        <v/>
      </c>
    </row>
    <row r="282" spans="1:79" x14ac:dyDescent="0.25">
      <c r="A282" s="7" t="s">
        <v>5082</v>
      </c>
      <c r="B282" s="7" t="s">
        <v>3534</v>
      </c>
      <c r="C282" s="7" t="s">
        <v>210</v>
      </c>
      <c r="D282" s="8">
        <v>6</v>
      </c>
      <c r="F282" s="7" t="str">
        <f t="shared" si="20"/>
        <v/>
      </c>
      <c r="G282" s="7" t="str">
        <f>IF(AND(VLOOKUP(C282,法术查询!$C$8:$E$15,3,FALSE)="启用",$B$1=D282),B282,"")</f>
        <v/>
      </c>
      <c r="H282" s="5" t="str">
        <f t="array" ref="H282">INDEX(F:F,SMALL(IF($F$1:$F$500&lt;&gt;"",ROW($1:$500),1000),ROW(F282)))&amp;""</f>
        <v/>
      </c>
      <c r="I282" s="5" t="str">
        <f t="array" ref="I282">INDEX(G:G,SMALL(IF($F$1:$F$500&lt;&gt;"",ROW($1:$500),1000),ROW(G282)))&amp;""</f>
        <v/>
      </c>
      <c r="N282" s="5"/>
      <c r="S282" s="5" t="str">
        <f t="array" ref="S282">INDEX(Q:Q,SMALL(IF($F$1:$F$500&lt;&gt;"",ROW($1:$500),1000),ROW(Q282)))&amp;""</f>
        <v/>
      </c>
      <c r="X282" s="5"/>
      <c r="AC282" s="5" t="str">
        <f t="array" ref="AC282">INDEX(AA:AA,SMALL(IF($F$1:$F$500&lt;&gt;"",ROW($1:$500),1000),ROW(AA282)))&amp;""</f>
        <v/>
      </c>
      <c r="AH282" s="5"/>
      <c r="AM282" s="5" t="str">
        <f t="array" ref="AM282">INDEX(AK:AK,SMALL(IF($F$1:$F$500&lt;&gt;"",ROW($1:$500),1000),ROW(AK282)))&amp;""</f>
        <v/>
      </c>
      <c r="AW282" s="5" t="str">
        <f t="array" ref="AW282">INDEX(AU:AU,SMALL(IF($F$1:$F$500&lt;&gt;"",ROW($1:$500),1000),ROW(AU282)))&amp;""</f>
        <v/>
      </c>
      <c r="BG282" s="5" t="str">
        <f t="array" ref="BG282">INDEX(BE:BE,SMALL(IF($F$1:$F$500&lt;&gt;"",ROW($1:$500),1000),ROW(BE282)))&amp;""</f>
        <v/>
      </c>
      <c r="BL282" s="5"/>
      <c r="BQ282" s="5" t="str">
        <f t="array" ref="BQ282">INDEX(BO:BO,SMALL(IF($F$1:$F$500&lt;&gt;"",ROW($1:$500),1000),ROW(BO282)))&amp;""</f>
        <v/>
      </c>
      <c r="BV282" s="5"/>
      <c r="CA282" s="5" t="str">
        <f t="array" ref="CA282">INDEX(BY:BY,SMALL(IF($F$1:$F$500&lt;&gt;"",ROW($1:$500),1000),ROW(BY282)))&amp;""</f>
        <v/>
      </c>
    </row>
    <row r="283" spans="1:79" x14ac:dyDescent="0.25">
      <c r="A283" s="7" t="s">
        <v>5107</v>
      </c>
      <c r="B283" s="7" t="s">
        <v>3464</v>
      </c>
      <c r="C283" s="7" t="s">
        <v>3701</v>
      </c>
      <c r="D283" s="8">
        <v>7</v>
      </c>
      <c r="F283" s="7" t="str">
        <f t="shared" si="20"/>
        <v/>
      </c>
      <c r="G283" s="7" t="str">
        <f>IF(AND(VLOOKUP(C283,法术查询!$C$8:$E$15,3,FALSE)="启用",$B$1=D283),B283,"")</f>
        <v/>
      </c>
      <c r="H283" s="5" t="str">
        <f t="array" ref="H283">INDEX(F:F,SMALL(IF($F$1:$F$500&lt;&gt;"",ROW($1:$500),1000),ROW(F283)))&amp;""</f>
        <v/>
      </c>
      <c r="I283" s="5" t="str">
        <f t="array" ref="I283">INDEX(G:G,SMALL(IF($F$1:$F$500&lt;&gt;"",ROW($1:$500),1000),ROW(G283)))&amp;""</f>
        <v/>
      </c>
      <c r="N283" s="5"/>
      <c r="S283" s="5" t="str">
        <f t="array" ref="S283">INDEX(Q:Q,SMALL(IF($F$1:$F$500&lt;&gt;"",ROW($1:$500),1000),ROW(Q283)))&amp;""</f>
        <v/>
      </c>
      <c r="X283" s="5"/>
      <c r="AC283" s="5" t="str">
        <f t="array" ref="AC283">INDEX(AA:AA,SMALL(IF($F$1:$F$500&lt;&gt;"",ROW($1:$500),1000),ROW(AA283)))&amp;""</f>
        <v/>
      </c>
      <c r="AH283" s="5"/>
      <c r="AM283" s="5" t="str">
        <f t="array" ref="AM283">INDEX(AK:AK,SMALL(IF($F$1:$F$500&lt;&gt;"",ROW($1:$500),1000),ROW(AK283)))&amp;""</f>
        <v/>
      </c>
      <c r="AW283" s="5" t="str">
        <f t="array" ref="AW283">INDEX(AU:AU,SMALL(IF($F$1:$F$500&lt;&gt;"",ROW($1:$500),1000),ROW(AU283)))&amp;""</f>
        <v/>
      </c>
      <c r="BG283" s="5" t="str">
        <f t="array" ref="BG283">INDEX(BE:BE,SMALL(IF($F$1:$F$500&lt;&gt;"",ROW($1:$500),1000),ROW(BE283)))&amp;""</f>
        <v/>
      </c>
      <c r="BL283" s="5"/>
      <c r="BQ283" s="5" t="str">
        <f t="array" ref="BQ283">INDEX(BO:BO,SMALL(IF($F$1:$F$500&lt;&gt;"",ROW($1:$500),1000),ROW(BO283)))&amp;""</f>
        <v/>
      </c>
      <c r="BV283" s="5"/>
      <c r="CA283" s="5" t="str">
        <f t="array" ref="CA283">INDEX(BY:BY,SMALL(IF($F$1:$F$500&lt;&gt;"",ROW($1:$500),1000),ROW(BY283)))&amp;""</f>
        <v/>
      </c>
    </row>
    <row r="284" spans="1:79" x14ac:dyDescent="0.25">
      <c r="A284" s="7" t="s">
        <v>5110</v>
      </c>
      <c r="B284" s="7" t="s">
        <v>3468</v>
      </c>
      <c r="C284" s="7" t="s">
        <v>3701</v>
      </c>
      <c r="D284" s="8">
        <v>7</v>
      </c>
      <c r="F284" s="7" t="str">
        <f t="shared" si="20"/>
        <v/>
      </c>
      <c r="G284" s="7" t="str">
        <f>IF(AND(VLOOKUP(C284,法术查询!$C$8:$E$15,3,FALSE)="启用",$B$1=D284),B284,"")</f>
        <v/>
      </c>
      <c r="H284" s="5" t="str">
        <f t="array" ref="H284">INDEX(F:F,SMALL(IF($F$1:$F$500&lt;&gt;"",ROW($1:$500),1000),ROW(F284)))&amp;""</f>
        <v/>
      </c>
      <c r="I284" s="5" t="str">
        <f t="array" ref="I284">INDEX(G:G,SMALL(IF($F$1:$F$500&lt;&gt;"",ROW($1:$500),1000),ROW(G284)))&amp;""</f>
        <v/>
      </c>
      <c r="N284" s="5"/>
      <c r="S284" s="5" t="str">
        <f t="array" ref="S284">INDEX(Q:Q,SMALL(IF($F$1:$F$500&lt;&gt;"",ROW($1:$500),1000),ROW(Q284)))&amp;""</f>
        <v/>
      </c>
      <c r="X284" s="5"/>
      <c r="AC284" s="5" t="str">
        <f t="array" ref="AC284">INDEX(AA:AA,SMALL(IF($F$1:$F$500&lt;&gt;"",ROW($1:$500),1000),ROW(AA284)))&amp;""</f>
        <v/>
      </c>
      <c r="AH284" s="5"/>
      <c r="AM284" s="5" t="str">
        <f t="array" ref="AM284">INDEX(AK:AK,SMALL(IF($F$1:$F$500&lt;&gt;"",ROW($1:$500),1000),ROW(AK284)))&amp;""</f>
        <v/>
      </c>
      <c r="AW284" s="5" t="str">
        <f t="array" ref="AW284">INDEX(AU:AU,SMALL(IF($F$1:$F$500&lt;&gt;"",ROW($1:$500),1000),ROW(AU284)))&amp;""</f>
        <v/>
      </c>
      <c r="BG284" s="5" t="str">
        <f t="array" ref="BG284">INDEX(BE:BE,SMALL(IF($F$1:$F$500&lt;&gt;"",ROW($1:$500),1000),ROW(BE284)))&amp;""</f>
        <v/>
      </c>
      <c r="BL284" s="5"/>
      <c r="BQ284" s="5" t="str">
        <f t="array" ref="BQ284">INDEX(BO:BO,SMALL(IF($F$1:$F$500&lt;&gt;"",ROW($1:$500),1000),ROW(BO284)))&amp;""</f>
        <v/>
      </c>
      <c r="BV284" s="5"/>
      <c r="CA284" s="5" t="str">
        <f t="array" ref="CA284">INDEX(BY:BY,SMALL(IF($F$1:$F$500&lt;&gt;"",ROW($1:$500),1000),ROW(BY284)))&amp;""</f>
        <v/>
      </c>
    </row>
    <row r="285" spans="1:79" x14ac:dyDescent="0.25">
      <c r="A285" s="7" t="s">
        <v>5122</v>
      </c>
      <c r="B285" s="7" t="s">
        <v>3471</v>
      </c>
      <c r="C285" s="7" t="s">
        <v>210</v>
      </c>
      <c r="D285" s="8">
        <v>7</v>
      </c>
      <c r="F285" s="7" t="str">
        <f t="shared" si="20"/>
        <v/>
      </c>
      <c r="G285" s="7" t="str">
        <f>IF(AND(VLOOKUP(C285,法术查询!$C$8:$E$15,3,FALSE)="启用",$B$1=D285),B285,"")</f>
        <v/>
      </c>
      <c r="H285" s="5" t="str">
        <f t="array" ref="H285">INDEX(F:F,SMALL(IF($F$1:$F$500&lt;&gt;"",ROW($1:$500),1000),ROW(F285)))&amp;""</f>
        <v/>
      </c>
      <c r="I285" s="5" t="str">
        <f t="array" ref="I285">INDEX(G:G,SMALL(IF($F$1:$F$500&lt;&gt;"",ROW($1:$500),1000),ROW(G285)))&amp;""</f>
        <v/>
      </c>
      <c r="N285" s="5"/>
      <c r="S285" s="5" t="str">
        <f t="array" ref="S285">INDEX(Q:Q,SMALL(IF($F$1:$F$500&lt;&gt;"",ROW($1:$500),1000),ROW(Q285)))&amp;""</f>
        <v/>
      </c>
      <c r="X285" s="5"/>
      <c r="AC285" s="5" t="str">
        <f t="array" ref="AC285">INDEX(AA:AA,SMALL(IF($F$1:$F$500&lt;&gt;"",ROW($1:$500),1000),ROW(AA285)))&amp;""</f>
        <v/>
      </c>
      <c r="AH285" s="5"/>
      <c r="AM285" s="5" t="str">
        <f t="array" ref="AM285">INDEX(AK:AK,SMALL(IF($F$1:$F$500&lt;&gt;"",ROW($1:$500),1000),ROW(AK285)))&amp;""</f>
        <v/>
      </c>
      <c r="AW285" s="5" t="str">
        <f t="array" ref="AW285">INDEX(AU:AU,SMALL(IF($F$1:$F$500&lt;&gt;"",ROW($1:$500),1000),ROW(AU285)))&amp;""</f>
        <v/>
      </c>
      <c r="BG285" s="5" t="str">
        <f t="array" ref="BG285">INDEX(BE:BE,SMALL(IF($F$1:$F$500&lt;&gt;"",ROW($1:$500),1000),ROW(BE285)))&amp;""</f>
        <v/>
      </c>
      <c r="BL285" s="5"/>
      <c r="BQ285" s="5" t="str">
        <f t="array" ref="BQ285">INDEX(BO:BO,SMALL(IF($F$1:$F$500&lt;&gt;"",ROW($1:$500),1000),ROW(BO285)))&amp;""</f>
        <v/>
      </c>
      <c r="BV285" s="5"/>
      <c r="CA285" s="5" t="str">
        <f t="array" ref="CA285">INDEX(BY:BY,SMALL(IF($F$1:$F$500&lt;&gt;"",ROW($1:$500),1000),ROW(BY285)))&amp;""</f>
        <v/>
      </c>
    </row>
    <row r="286" spans="1:79" x14ac:dyDescent="0.25">
      <c r="A286" s="7" t="s">
        <v>5125</v>
      </c>
      <c r="B286" s="7" t="s">
        <v>3567</v>
      </c>
      <c r="C286" s="7" t="s">
        <v>210</v>
      </c>
      <c r="D286" s="8">
        <v>7</v>
      </c>
      <c r="F286" s="7" t="str">
        <f t="shared" si="20"/>
        <v/>
      </c>
      <c r="G286" s="7" t="str">
        <f>IF(AND(VLOOKUP(C286,法术查询!$C$8:$E$15,3,FALSE)="启用",$B$1=D286),B286,"")</f>
        <v/>
      </c>
      <c r="H286" s="5" t="str">
        <f t="array" ref="H286">INDEX(F:F,SMALL(IF($F$1:$F$500&lt;&gt;"",ROW($1:$500),1000),ROW(F286)))&amp;""</f>
        <v/>
      </c>
      <c r="I286" s="5" t="str">
        <f t="array" ref="I286">INDEX(G:G,SMALL(IF($F$1:$F$500&lt;&gt;"",ROW($1:$500),1000),ROW(G286)))&amp;""</f>
        <v/>
      </c>
      <c r="N286" s="5"/>
      <c r="S286" s="5" t="str">
        <f t="array" ref="S286">INDEX(Q:Q,SMALL(IF($F$1:$F$500&lt;&gt;"",ROW($1:$500),1000),ROW(Q286)))&amp;""</f>
        <v/>
      </c>
      <c r="X286" s="5"/>
      <c r="AC286" s="5" t="str">
        <f t="array" ref="AC286">INDEX(AA:AA,SMALL(IF($F$1:$F$500&lt;&gt;"",ROW($1:$500),1000),ROW(AA286)))&amp;""</f>
        <v/>
      </c>
      <c r="AH286" s="5"/>
      <c r="AM286" s="5" t="str">
        <f t="array" ref="AM286">INDEX(AK:AK,SMALL(IF($F$1:$F$500&lt;&gt;"",ROW($1:$500),1000),ROW(AK286)))&amp;""</f>
        <v/>
      </c>
      <c r="AW286" s="5" t="str">
        <f t="array" ref="AW286">INDEX(AU:AU,SMALL(IF($F$1:$F$500&lt;&gt;"",ROW($1:$500),1000),ROW(AU286)))&amp;""</f>
        <v/>
      </c>
      <c r="BG286" s="5" t="str">
        <f t="array" ref="BG286">INDEX(BE:BE,SMALL(IF($F$1:$F$500&lt;&gt;"",ROW($1:$500),1000),ROW(BE286)))&amp;""</f>
        <v/>
      </c>
      <c r="BL286" s="5"/>
      <c r="BQ286" s="5" t="str">
        <f t="array" ref="BQ286">INDEX(BO:BO,SMALL(IF($F$1:$F$500&lt;&gt;"",ROW($1:$500),1000),ROW(BO286)))&amp;""</f>
        <v/>
      </c>
      <c r="BV286" s="5"/>
      <c r="CA286" s="5" t="str">
        <f t="array" ref="CA286">INDEX(BY:BY,SMALL(IF($F$1:$F$500&lt;&gt;"",ROW($1:$500),1000),ROW(BY286)))&amp;""</f>
        <v/>
      </c>
    </row>
    <row r="287" spans="1:79" x14ac:dyDescent="0.25">
      <c r="A287" s="7" t="s">
        <v>5129</v>
      </c>
      <c r="B287" s="7" t="s">
        <v>3569</v>
      </c>
      <c r="C287" s="7" t="s">
        <v>210</v>
      </c>
      <c r="D287" s="8">
        <v>7</v>
      </c>
      <c r="F287" s="7" t="str">
        <f t="shared" si="20"/>
        <v/>
      </c>
      <c r="G287" s="7" t="str">
        <f>IF(AND(VLOOKUP(C287,法术查询!$C$8:$E$15,3,FALSE)="启用",$B$1=D287),B287,"")</f>
        <v/>
      </c>
      <c r="H287" s="5" t="str">
        <f t="array" ref="H287">INDEX(F:F,SMALL(IF($F$1:$F$500&lt;&gt;"",ROW($1:$500),1000),ROW(F287)))&amp;""</f>
        <v/>
      </c>
      <c r="I287" s="5" t="str">
        <f t="array" ref="I287">INDEX(G:G,SMALL(IF($F$1:$F$500&lt;&gt;"",ROW($1:$500),1000),ROW(G287)))&amp;""</f>
        <v/>
      </c>
      <c r="N287" s="5"/>
      <c r="S287" s="5" t="str">
        <f t="array" ref="S287">INDEX(Q:Q,SMALL(IF($F$1:$F$500&lt;&gt;"",ROW($1:$500),1000),ROW(Q287)))&amp;""</f>
        <v/>
      </c>
      <c r="X287" s="5"/>
      <c r="AC287" s="5" t="str">
        <f t="array" ref="AC287">INDEX(AA:AA,SMALL(IF($F$1:$F$500&lt;&gt;"",ROW($1:$500),1000),ROW(AA287)))&amp;""</f>
        <v/>
      </c>
      <c r="AH287" s="5"/>
      <c r="AM287" s="5" t="str">
        <f t="array" ref="AM287">INDEX(AK:AK,SMALL(IF($F$1:$F$500&lt;&gt;"",ROW($1:$500),1000),ROW(AK287)))&amp;""</f>
        <v/>
      </c>
      <c r="AW287" s="5" t="str">
        <f t="array" ref="AW287">INDEX(AU:AU,SMALL(IF($F$1:$F$500&lt;&gt;"",ROW($1:$500),1000),ROW(AU287)))&amp;""</f>
        <v/>
      </c>
      <c r="BG287" s="5" t="str">
        <f t="array" ref="BG287">INDEX(BE:BE,SMALL(IF($F$1:$F$500&lt;&gt;"",ROW($1:$500),1000),ROW(BE287)))&amp;""</f>
        <v/>
      </c>
      <c r="BL287" s="5"/>
      <c r="BQ287" s="5" t="str">
        <f t="array" ref="BQ287">INDEX(BO:BO,SMALL(IF($F$1:$F$500&lt;&gt;"",ROW($1:$500),1000),ROW(BO287)))&amp;""</f>
        <v/>
      </c>
      <c r="BV287" s="5"/>
      <c r="CA287" s="5" t="str">
        <f t="array" ref="CA287">INDEX(BY:BY,SMALL(IF($F$1:$F$500&lt;&gt;"",ROW($1:$500),1000),ROW(BY287)))&amp;""</f>
        <v/>
      </c>
    </row>
    <row r="288" spans="1:79" x14ac:dyDescent="0.25">
      <c r="A288" s="7" t="s">
        <v>5131</v>
      </c>
      <c r="B288" s="7" t="s">
        <v>3474</v>
      </c>
      <c r="C288" s="7" t="s">
        <v>210</v>
      </c>
      <c r="D288" s="8">
        <v>7</v>
      </c>
      <c r="F288" s="7" t="str">
        <f t="shared" si="20"/>
        <v/>
      </c>
      <c r="G288" s="7" t="str">
        <f>IF(AND(VLOOKUP(C288,法术查询!$C$8:$E$15,3,FALSE)="启用",$B$1=D288),B288,"")</f>
        <v/>
      </c>
      <c r="H288" s="5" t="str">
        <f t="array" ref="H288">INDEX(F:F,SMALL(IF($F$1:$F$500&lt;&gt;"",ROW($1:$500),1000),ROW(F288)))&amp;""</f>
        <v/>
      </c>
      <c r="I288" s="5" t="str">
        <f t="array" ref="I288">INDEX(G:G,SMALL(IF($F$1:$F$500&lt;&gt;"",ROW($1:$500),1000),ROW(G288)))&amp;""</f>
        <v/>
      </c>
      <c r="N288" s="5"/>
      <c r="S288" s="5" t="str">
        <f t="array" ref="S288">INDEX(Q:Q,SMALL(IF($F$1:$F$500&lt;&gt;"",ROW($1:$500),1000),ROW(Q288)))&amp;""</f>
        <v/>
      </c>
      <c r="X288" s="5"/>
      <c r="AC288" s="5" t="str">
        <f t="array" ref="AC288">INDEX(AA:AA,SMALL(IF($F$1:$F$500&lt;&gt;"",ROW($1:$500),1000),ROW(AA288)))&amp;""</f>
        <v/>
      </c>
      <c r="AH288" s="5"/>
      <c r="AM288" s="5" t="str">
        <f t="array" ref="AM288">INDEX(AK:AK,SMALL(IF($F$1:$F$500&lt;&gt;"",ROW($1:$500),1000),ROW(AK288)))&amp;""</f>
        <v/>
      </c>
      <c r="AW288" s="5" t="str">
        <f t="array" ref="AW288">INDEX(AU:AU,SMALL(IF($F$1:$F$500&lt;&gt;"",ROW($1:$500),1000),ROW(AU288)))&amp;""</f>
        <v/>
      </c>
      <c r="BG288" s="5" t="str">
        <f t="array" ref="BG288">INDEX(BE:BE,SMALL(IF($F$1:$F$500&lt;&gt;"",ROW($1:$500),1000),ROW(BE288)))&amp;""</f>
        <v/>
      </c>
      <c r="BL288" s="5"/>
      <c r="BQ288" s="5" t="str">
        <f t="array" ref="BQ288">INDEX(BO:BO,SMALL(IF($F$1:$F$500&lt;&gt;"",ROW($1:$500),1000),ROW(BO288)))&amp;""</f>
        <v/>
      </c>
      <c r="BV288" s="5"/>
      <c r="CA288" s="5" t="str">
        <f t="array" ref="CA288">INDEX(BY:BY,SMALL(IF($F$1:$F$500&lt;&gt;"",ROW($1:$500),1000),ROW(BY288)))&amp;""</f>
        <v/>
      </c>
    </row>
    <row r="289" spans="1:79" x14ac:dyDescent="0.25">
      <c r="A289" s="7" t="s">
        <v>5135</v>
      </c>
      <c r="B289" s="7" t="s">
        <v>3497</v>
      </c>
      <c r="C289" s="7" t="s">
        <v>210</v>
      </c>
      <c r="D289" s="8">
        <v>7</v>
      </c>
      <c r="F289" s="7" t="str">
        <f t="shared" si="20"/>
        <v/>
      </c>
      <c r="G289" s="7" t="str">
        <f>IF(AND(VLOOKUP(C289,法术查询!$C$8:$E$15,3,FALSE)="启用",$B$1=D289),B289,"")</f>
        <v/>
      </c>
      <c r="H289" s="5" t="str">
        <f t="array" ref="H289">INDEX(F:F,SMALL(IF($F$1:$F$500&lt;&gt;"",ROW($1:$500),1000),ROW(F289)))&amp;""</f>
        <v/>
      </c>
      <c r="I289" s="5" t="str">
        <f t="array" ref="I289">INDEX(G:G,SMALL(IF($F$1:$F$500&lt;&gt;"",ROW($1:$500),1000),ROW(G289)))&amp;""</f>
        <v/>
      </c>
      <c r="N289" s="5"/>
      <c r="S289" s="5" t="str">
        <f t="array" ref="S289">INDEX(Q:Q,SMALL(IF($F$1:$F$500&lt;&gt;"",ROW($1:$500),1000),ROW(Q289)))&amp;""</f>
        <v/>
      </c>
      <c r="X289" s="5"/>
      <c r="AC289" s="5" t="str">
        <f t="array" ref="AC289">INDEX(AA:AA,SMALL(IF($F$1:$F$500&lt;&gt;"",ROW($1:$500),1000),ROW(AA289)))&amp;""</f>
        <v/>
      </c>
      <c r="AH289" s="5"/>
      <c r="AM289" s="5" t="str">
        <f t="array" ref="AM289">INDEX(AK:AK,SMALL(IF($F$1:$F$500&lt;&gt;"",ROW($1:$500),1000),ROW(AK289)))&amp;""</f>
        <v/>
      </c>
      <c r="AW289" s="5" t="str">
        <f t="array" ref="AW289">INDEX(AU:AU,SMALL(IF($F$1:$F$500&lt;&gt;"",ROW($1:$500),1000),ROW(AU289)))&amp;""</f>
        <v/>
      </c>
      <c r="BG289" s="5" t="str">
        <f t="array" ref="BG289">INDEX(BE:BE,SMALL(IF($F$1:$F$500&lt;&gt;"",ROW($1:$500),1000),ROW(BE289)))&amp;""</f>
        <v/>
      </c>
      <c r="BL289" s="5"/>
      <c r="BQ289" s="5" t="str">
        <f t="array" ref="BQ289">INDEX(BO:BO,SMALL(IF($F$1:$F$500&lt;&gt;"",ROW($1:$500),1000),ROW(BO289)))&amp;""</f>
        <v/>
      </c>
      <c r="BV289" s="5"/>
      <c r="CA289" s="5" t="str">
        <f t="array" ref="CA289">INDEX(BY:BY,SMALL(IF($F$1:$F$500&lt;&gt;"",ROW($1:$500),1000),ROW(BY289)))&amp;""</f>
        <v/>
      </c>
    </row>
    <row r="290" spans="1:79" x14ac:dyDescent="0.25">
      <c r="A290" s="7" t="s">
        <v>5137</v>
      </c>
      <c r="B290" s="7" t="s">
        <v>3439</v>
      </c>
      <c r="C290" s="7" t="s">
        <v>210</v>
      </c>
      <c r="D290" s="8">
        <v>7</v>
      </c>
      <c r="F290" s="7" t="str">
        <f t="shared" si="20"/>
        <v/>
      </c>
      <c r="G290" s="7" t="str">
        <f>IF(AND(VLOOKUP(C290,法术查询!$C$8:$E$15,3,FALSE)="启用",$B$1=D290),B290,"")</f>
        <v/>
      </c>
      <c r="H290" s="5" t="str">
        <f t="array" ref="H290">INDEX(F:F,SMALL(IF($F$1:$F$500&lt;&gt;"",ROW($1:$500),1000),ROW(F290)))&amp;""</f>
        <v/>
      </c>
      <c r="I290" s="5" t="str">
        <f t="array" ref="I290">INDEX(G:G,SMALL(IF($F$1:$F$500&lt;&gt;"",ROW($1:$500),1000),ROW(G290)))&amp;""</f>
        <v/>
      </c>
      <c r="N290" s="5"/>
      <c r="S290" s="5" t="str">
        <f t="array" ref="S290">INDEX(Q:Q,SMALL(IF($F$1:$F$500&lt;&gt;"",ROW($1:$500),1000),ROW(Q290)))&amp;""</f>
        <v/>
      </c>
      <c r="X290" s="5"/>
      <c r="AC290" s="5" t="str">
        <f t="array" ref="AC290">INDEX(AA:AA,SMALL(IF($F$1:$F$500&lt;&gt;"",ROW($1:$500),1000),ROW(AA290)))&amp;""</f>
        <v/>
      </c>
      <c r="AH290" s="5"/>
      <c r="AM290" s="5" t="str">
        <f t="array" ref="AM290">INDEX(AK:AK,SMALL(IF($F$1:$F$500&lt;&gt;"",ROW($1:$500),1000),ROW(AK290)))&amp;""</f>
        <v/>
      </c>
      <c r="AW290" s="5" t="str">
        <f t="array" ref="AW290">INDEX(AU:AU,SMALL(IF($F$1:$F$500&lt;&gt;"",ROW($1:$500),1000),ROW(AU290)))&amp;""</f>
        <v/>
      </c>
      <c r="BG290" s="5" t="str">
        <f t="array" ref="BG290">INDEX(BE:BE,SMALL(IF($F$1:$F$500&lt;&gt;"",ROW($1:$500),1000),ROW(BE290)))&amp;""</f>
        <v/>
      </c>
      <c r="BL290" s="5"/>
      <c r="BQ290" s="5" t="str">
        <f t="array" ref="BQ290">INDEX(BO:BO,SMALL(IF($F$1:$F$500&lt;&gt;"",ROW($1:$500),1000),ROW(BO290)))&amp;""</f>
        <v/>
      </c>
      <c r="BV290" s="5"/>
      <c r="CA290" s="5" t="str">
        <f t="array" ref="CA290">INDEX(BY:BY,SMALL(IF($F$1:$F$500&lt;&gt;"",ROW($1:$500),1000),ROW(BY290)))&amp;""</f>
        <v/>
      </c>
    </row>
    <row r="291" spans="1:79" x14ac:dyDescent="0.25">
      <c r="A291" s="7" t="s">
        <v>5140</v>
      </c>
      <c r="B291" s="7" t="s">
        <v>3441</v>
      </c>
      <c r="C291" s="7" t="s">
        <v>210</v>
      </c>
      <c r="D291" s="8">
        <v>7</v>
      </c>
      <c r="F291" s="7" t="str">
        <f t="shared" si="20"/>
        <v/>
      </c>
      <c r="G291" s="7" t="str">
        <f>IF(AND(VLOOKUP(C291,法术查询!$C$8:$E$15,3,FALSE)="启用",$B$1=D291),B291,"")</f>
        <v/>
      </c>
      <c r="H291" s="5" t="str">
        <f t="array" ref="H291">INDEX(F:F,SMALL(IF($F$1:$F$500&lt;&gt;"",ROW($1:$500),1000),ROW(F291)))&amp;""</f>
        <v/>
      </c>
      <c r="I291" s="5" t="str">
        <f t="array" ref="I291">INDEX(G:G,SMALL(IF($F$1:$F$500&lt;&gt;"",ROW($1:$500),1000),ROW(G291)))&amp;""</f>
        <v/>
      </c>
      <c r="N291" s="5"/>
      <c r="S291" s="5" t="str">
        <f t="array" ref="S291">INDEX(Q:Q,SMALL(IF($F$1:$F$500&lt;&gt;"",ROW($1:$500),1000),ROW(Q291)))&amp;""</f>
        <v/>
      </c>
      <c r="X291" s="5"/>
      <c r="AC291" s="5" t="str">
        <f t="array" ref="AC291">INDEX(AA:AA,SMALL(IF($F$1:$F$500&lt;&gt;"",ROW($1:$500),1000),ROW(AA291)))&amp;""</f>
        <v/>
      </c>
      <c r="AH291" s="5"/>
      <c r="AM291" s="5" t="str">
        <f t="array" ref="AM291">INDEX(AK:AK,SMALL(IF($F$1:$F$500&lt;&gt;"",ROW($1:$500),1000),ROW(AK291)))&amp;""</f>
        <v/>
      </c>
      <c r="AW291" s="5" t="str">
        <f t="array" ref="AW291">INDEX(AU:AU,SMALL(IF($F$1:$F$500&lt;&gt;"",ROW($1:$500),1000),ROW(AU291)))&amp;""</f>
        <v/>
      </c>
      <c r="BG291" s="5" t="str">
        <f t="array" ref="BG291">INDEX(BE:BE,SMALL(IF($F$1:$F$500&lt;&gt;"",ROW($1:$500),1000),ROW(BE291)))&amp;""</f>
        <v/>
      </c>
      <c r="BL291" s="5"/>
      <c r="BQ291" s="5" t="str">
        <f t="array" ref="BQ291">INDEX(BO:BO,SMALL(IF($F$1:$F$500&lt;&gt;"",ROW($1:$500),1000),ROW(BO291)))&amp;""</f>
        <v/>
      </c>
      <c r="BV291" s="5"/>
      <c r="CA291" s="5" t="str">
        <f t="array" ref="CA291">INDEX(BY:BY,SMALL(IF($F$1:$F$500&lt;&gt;"",ROW($1:$500),1000),ROW(BY291)))&amp;""</f>
        <v/>
      </c>
    </row>
    <row r="292" spans="1:79" x14ac:dyDescent="0.25">
      <c r="A292" s="7" t="s">
        <v>5153</v>
      </c>
      <c r="B292" s="7" t="s">
        <v>3508</v>
      </c>
      <c r="C292" s="7" t="s">
        <v>210</v>
      </c>
      <c r="D292" s="8">
        <v>7</v>
      </c>
      <c r="F292" s="7" t="str">
        <f t="shared" si="20"/>
        <v/>
      </c>
      <c r="G292" s="7" t="str">
        <f>IF(AND(VLOOKUP(C292,法术查询!$C$8:$E$15,3,FALSE)="启用",$B$1=D292),B292,"")</f>
        <v/>
      </c>
      <c r="H292" s="5" t="str">
        <f t="array" ref="H292">INDEX(F:F,SMALL(IF($F$1:$F$500&lt;&gt;"",ROW($1:$500),1000),ROW(F292)))&amp;""</f>
        <v/>
      </c>
      <c r="I292" s="5" t="str">
        <f t="array" ref="I292">INDEX(G:G,SMALL(IF($F$1:$F$500&lt;&gt;"",ROW($1:$500),1000),ROW(G292)))&amp;""</f>
        <v/>
      </c>
      <c r="N292" s="5"/>
      <c r="S292" s="5" t="str">
        <f t="array" ref="S292">INDEX(Q:Q,SMALL(IF($F$1:$F$500&lt;&gt;"",ROW($1:$500),1000),ROW(Q292)))&amp;""</f>
        <v/>
      </c>
      <c r="X292" s="5"/>
      <c r="AC292" s="5" t="str">
        <f t="array" ref="AC292">INDEX(AA:AA,SMALL(IF($F$1:$F$500&lt;&gt;"",ROW($1:$500),1000),ROW(AA292)))&amp;""</f>
        <v/>
      </c>
      <c r="AH292" s="5"/>
      <c r="AM292" s="5" t="str">
        <f t="array" ref="AM292">INDEX(AK:AK,SMALL(IF($F$1:$F$500&lt;&gt;"",ROW($1:$500),1000),ROW(AK292)))&amp;""</f>
        <v/>
      </c>
      <c r="AW292" s="5" t="str">
        <f t="array" ref="AW292">INDEX(AU:AU,SMALL(IF($F$1:$F$500&lt;&gt;"",ROW($1:$500),1000),ROW(AU292)))&amp;""</f>
        <v/>
      </c>
      <c r="BG292" s="5" t="str">
        <f t="array" ref="BG292">INDEX(BE:BE,SMALL(IF($F$1:$F$500&lt;&gt;"",ROW($1:$500),1000),ROW(BE292)))&amp;""</f>
        <v/>
      </c>
      <c r="BL292" s="5"/>
      <c r="BQ292" s="5" t="str">
        <f t="array" ref="BQ292">INDEX(BO:BO,SMALL(IF($F$1:$F$500&lt;&gt;"",ROW($1:$500),1000),ROW(BO292)))&amp;""</f>
        <v/>
      </c>
      <c r="BV292" s="5"/>
      <c r="CA292" s="5" t="str">
        <f t="array" ref="CA292">INDEX(BY:BY,SMALL(IF($F$1:$F$500&lt;&gt;"",ROW($1:$500),1000),ROW(BY292)))&amp;""</f>
        <v/>
      </c>
    </row>
    <row r="293" spans="1:79" x14ac:dyDescent="0.25">
      <c r="A293" s="7" t="s">
        <v>5157</v>
      </c>
      <c r="B293" s="7" t="s">
        <v>3509</v>
      </c>
      <c r="C293" s="7" t="s">
        <v>210</v>
      </c>
      <c r="D293" s="8">
        <v>7</v>
      </c>
      <c r="F293" s="7" t="str">
        <f t="shared" si="20"/>
        <v/>
      </c>
      <c r="G293" s="7" t="str">
        <f>IF(AND(VLOOKUP(C293,法术查询!$C$8:$E$15,3,FALSE)="启用",$B$1=D293),B293,"")</f>
        <v/>
      </c>
      <c r="H293" s="5" t="str">
        <f t="array" ref="H293">INDEX(F:F,SMALL(IF($F$1:$F$500&lt;&gt;"",ROW($1:$500),1000),ROW(F293)))&amp;""</f>
        <v/>
      </c>
      <c r="I293" s="5" t="str">
        <f t="array" ref="I293">INDEX(G:G,SMALL(IF($F$1:$F$500&lt;&gt;"",ROW($1:$500),1000),ROW(G293)))&amp;""</f>
        <v/>
      </c>
      <c r="N293" s="5"/>
      <c r="S293" s="5" t="str">
        <f t="array" ref="S293">INDEX(Q:Q,SMALL(IF($F$1:$F$500&lt;&gt;"",ROW($1:$500),1000),ROW(Q293)))&amp;""</f>
        <v/>
      </c>
      <c r="X293" s="5"/>
      <c r="AC293" s="5" t="str">
        <f t="array" ref="AC293">INDEX(AA:AA,SMALL(IF($F$1:$F$500&lt;&gt;"",ROW($1:$500),1000),ROW(AA293)))&amp;""</f>
        <v/>
      </c>
      <c r="AH293" s="5"/>
      <c r="AM293" s="5" t="str">
        <f t="array" ref="AM293">INDEX(AK:AK,SMALL(IF($F$1:$F$500&lt;&gt;"",ROW($1:$500),1000),ROW(AK293)))&amp;""</f>
        <v/>
      </c>
      <c r="AW293" s="5" t="str">
        <f t="array" ref="AW293">INDEX(AU:AU,SMALL(IF($F$1:$F$500&lt;&gt;"",ROW($1:$500),1000),ROW(AU293)))&amp;""</f>
        <v/>
      </c>
      <c r="BG293" s="5" t="str">
        <f t="array" ref="BG293">INDEX(BE:BE,SMALL(IF($F$1:$F$500&lt;&gt;"",ROW($1:$500),1000),ROW(BE293)))&amp;""</f>
        <v/>
      </c>
      <c r="BL293" s="5"/>
      <c r="BQ293" s="5" t="str">
        <f t="array" ref="BQ293">INDEX(BO:BO,SMALL(IF($F$1:$F$500&lt;&gt;"",ROW($1:$500),1000),ROW(BO293)))&amp;""</f>
        <v/>
      </c>
      <c r="BV293" s="5"/>
      <c r="CA293" s="5" t="str">
        <f t="array" ref="CA293">INDEX(BY:BY,SMALL(IF($F$1:$F$500&lt;&gt;"",ROW($1:$500),1000),ROW(BY293)))&amp;""</f>
        <v/>
      </c>
    </row>
    <row r="294" spans="1:79" x14ac:dyDescent="0.25">
      <c r="A294" s="7" t="s">
        <v>5161</v>
      </c>
      <c r="B294" s="7" t="s">
        <v>3510</v>
      </c>
      <c r="C294" s="7" t="s">
        <v>210</v>
      </c>
      <c r="D294" s="8">
        <v>7</v>
      </c>
      <c r="F294" s="7" t="str">
        <f t="shared" si="20"/>
        <v/>
      </c>
      <c r="G294" s="7" t="str">
        <f>IF(AND(VLOOKUP(C294,法术查询!$C$8:$E$15,3,FALSE)="启用",$B$1=D294),B294,"")</f>
        <v/>
      </c>
      <c r="H294" s="5" t="str">
        <f t="array" ref="H294">INDEX(F:F,SMALL(IF($F$1:$F$500&lt;&gt;"",ROW($1:$500),1000),ROW(F294)))&amp;""</f>
        <v/>
      </c>
      <c r="I294" s="5" t="str">
        <f t="array" ref="I294">INDEX(G:G,SMALL(IF($F$1:$F$500&lt;&gt;"",ROW($1:$500),1000),ROW(G294)))&amp;""</f>
        <v/>
      </c>
      <c r="N294" s="5"/>
      <c r="S294" s="5" t="str">
        <f t="array" ref="S294">INDEX(Q:Q,SMALL(IF($F$1:$F$500&lt;&gt;"",ROW($1:$500),1000),ROW(Q294)))&amp;""</f>
        <v/>
      </c>
      <c r="X294" s="5"/>
      <c r="AC294" s="5" t="str">
        <f t="array" ref="AC294">INDEX(AA:AA,SMALL(IF($F$1:$F$500&lt;&gt;"",ROW($1:$500),1000),ROW(AA294)))&amp;""</f>
        <v/>
      </c>
      <c r="AH294" s="5"/>
      <c r="AM294" s="5" t="str">
        <f t="array" ref="AM294">INDEX(AK:AK,SMALL(IF($F$1:$F$500&lt;&gt;"",ROW($1:$500),1000),ROW(AK294)))&amp;""</f>
        <v/>
      </c>
      <c r="AW294" s="5" t="str">
        <f t="array" ref="AW294">INDEX(AU:AU,SMALL(IF($F$1:$F$500&lt;&gt;"",ROW($1:$500),1000),ROW(AU294)))&amp;""</f>
        <v/>
      </c>
      <c r="BG294" s="5" t="str">
        <f t="array" ref="BG294">INDEX(BE:BE,SMALL(IF($F$1:$F$500&lt;&gt;"",ROW($1:$500),1000),ROW(BE294)))&amp;""</f>
        <v/>
      </c>
      <c r="BL294" s="5"/>
      <c r="BQ294" s="5" t="str">
        <f t="array" ref="BQ294">INDEX(BO:BO,SMALL(IF($F$1:$F$500&lt;&gt;"",ROW($1:$500),1000),ROW(BO294)))&amp;""</f>
        <v/>
      </c>
      <c r="BV294" s="5"/>
      <c r="CA294" s="5" t="str">
        <f t="array" ref="CA294">INDEX(BY:BY,SMALL(IF($F$1:$F$500&lt;&gt;"",ROW($1:$500),1000),ROW(BY294)))&amp;""</f>
        <v/>
      </c>
    </row>
    <row r="295" spans="1:79" x14ac:dyDescent="0.25">
      <c r="A295" s="7" t="s">
        <v>5166</v>
      </c>
      <c r="B295" s="7" t="s">
        <v>3511</v>
      </c>
      <c r="C295" s="7" t="s">
        <v>210</v>
      </c>
      <c r="D295" s="8">
        <v>7</v>
      </c>
      <c r="F295" s="7" t="str">
        <f t="shared" si="20"/>
        <v/>
      </c>
      <c r="G295" s="7" t="str">
        <f>IF(AND(VLOOKUP(C295,法术查询!$C$8:$E$15,3,FALSE)="启用",$B$1=D295),B295,"")</f>
        <v/>
      </c>
      <c r="H295" s="5" t="str">
        <f t="array" ref="H295">INDEX(F:F,SMALL(IF($F$1:$F$500&lt;&gt;"",ROW($1:$500),1000),ROW(F295)))&amp;""</f>
        <v/>
      </c>
      <c r="I295" s="5" t="str">
        <f t="array" ref="I295">INDEX(G:G,SMALL(IF($F$1:$F$500&lt;&gt;"",ROW($1:$500),1000),ROW(G295)))&amp;""</f>
        <v/>
      </c>
      <c r="N295" s="5"/>
      <c r="S295" s="5" t="str">
        <f t="array" ref="S295">INDEX(Q:Q,SMALL(IF($F$1:$F$500&lt;&gt;"",ROW($1:$500),1000),ROW(Q295)))&amp;""</f>
        <v/>
      </c>
      <c r="X295" s="5"/>
      <c r="AC295" s="5" t="str">
        <f t="array" ref="AC295">INDEX(AA:AA,SMALL(IF($F$1:$F$500&lt;&gt;"",ROW($1:$500),1000),ROW(AA295)))&amp;""</f>
        <v/>
      </c>
      <c r="AH295" s="5"/>
      <c r="AM295" s="5" t="str">
        <f t="array" ref="AM295">INDEX(AK:AK,SMALL(IF($F$1:$F$500&lt;&gt;"",ROW($1:$500),1000),ROW(AK295)))&amp;""</f>
        <v/>
      </c>
      <c r="AW295" s="5" t="str">
        <f t="array" ref="AW295">INDEX(AU:AU,SMALL(IF($F$1:$F$500&lt;&gt;"",ROW($1:$500),1000),ROW(AU295)))&amp;""</f>
        <v/>
      </c>
      <c r="BG295" s="5" t="str">
        <f t="array" ref="BG295">INDEX(BE:BE,SMALL(IF($F$1:$F$500&lt;&gt;"",ROW($1:$500),1000),ROW(BE295)))&amp;""</f>
        <v/>
      </c>
      <c r="BL295" s="5"/>
      <c r="BQ295" s="5" t="str">
        <f t="array" ref="BQ295">INDEX(BO:BO,SMALL(IF($F$1:$F$500&lt;&gt;"",ROW($1:$500),1000),ROW(BO295)))&amp;""</f>
        <v/>
      </c>
      <c r="BV295" s="5"/>
      <c r="CA295" s="5" t="str">
        <f t="array" ref="CA295">INDEX(BY:BY,SMALL(IF($F$1:$F$500&lt;&gt;"",ROW($1:$500),1000),ROW(BY295)))&amp;""</f>
        <v/>
      </c>
    </row>
    <row r="296" spans="1:79" x14ac:dyDescent="0.25">
      <c r="A296" s="7" t="s">
        <v>5168</v>
      </c>
      <c r="B296" s="7" t="s">
        <v>3449</v>
      </c>
      <c r="C296" s="7" t="s">
        <v>210</v>
      </c>
      <c r="D296" s="8">
        <v>7</v>
      </c>
      <c r="F296" s="7" t="str">
        <f t="shared" si="20"/>
        <v/>
      </c>
      <c r="G296" s="7" t="str">
        <f>IF(AND(VLOOKUP(C296,法术查询!$C$8:$E$15,3,FALSE)="启用",$B$1=D296),B296,"")</f>
        <v/>
      </c>
      <c r="H296" s="5" t="str">
        <f t="array" ref="H296">INDEX(F:F,SMALL(IF($F$1:$F$500&lt;&gt;"",ROW($1:$500),1000),ROW(F296)))&amp;""</f>
        <v/>
      </c>
      <c r="I296" s="5" t="str">
        <f t="array" ref="I296">INDEX(G:G,SMALL(IF($F$1:$F$500&lt;&gt;"",ROW($1:$500),1000),ROW(G296)))&amp;""</f>
        <v/>
      </c>
      <c r="N296" s="5"/>
      <c r="S296" s="5" t="str">
        <f t="array" ref="S296">INDEX(Q:Q,SMALL(IF($F$1:$F$500&lt;&gt;"",ROW($1:$500),1000),ROW(Q296)))&amp;""</f>
        <v/>
      </c>
      <c r="X296" s="5"/>
      <c r="AC296" s="5" t="str">
        <f t="array" ref="AC296">INDEX(AA:AA,SMALL(IF($F$1:$F$500&lt;&gt;"",ROW($1:$500),1000),ROW(AA296)))&amp;""</f>
        <v/>
      </c>
      <c r="AH296" s="5"/>
      <c r="AM296" s="5" t="str">
        <f t="array" ref="AM296">INDEX(AK:AK,SMALL(IF($F$1:$F$500&lt;&gt;"",ROW($1:$500),1000),ROW(AK296)))&amp;""</f>
        <v/>
      </c>
      <c r="AW296" s="5" t="str">
        <f t="array" ref="AW296">INDEX(AU:AU,SMALL(IF($F$1:$F$500&lt;&gt;"",ROW($1:$500),1000),ROW(AU296)))&amp;""</f>
        <v/>
      </c>
      <c r="BG296" s="5" t="str">
        <f t="array" ref="BG296">INDEX(BE:BE,SMALL(IF($F$1:$F$500&lt;&gt;"",ROW($1:$500),1000),ROW(BE296)))&amp;""</f>
        <v/>
      </c>
      <c r="BL296" s="5"/>
      <c r="BQ296" s="5" t="str">
        <f t="array" ref="BQ296">INDEX(BO:BO,SMALL(IF($F$1:$F$500&lt;&gt;"",ROW($1:$500),1000),ROW(BO296)))&amp;""</f>
        <v/>
      </c>
      <c r="BV296" s="5"/>
      <c r="CA296" s="5" t="str">
        <f t="array" ref="CA296">INDEX(BY:BY,SMALL(IF($F$1:$F$500&lt;&gt;"",ROW($1:$500),1000),ROW(BY296)))&amp;""</f>
        <v/>
      </c>
    </row>
    <row r="297" spans="1:79" x14ac:dyDescent="0.25">
      <c r="A297" s="7" t="s">
        <v>5179</v>
      </c>
      <c r="B297" s="7" t="s">
        <v>3587</v>
      </c>
      <c r="C297" s="7" t="s">
        <v>210</v>
      </c>
      <c r="D297" s="8">
        <v>7</v>
      </c>
      <c r="F297" s="7" t="str">
        <f t="shared" si="20"/>
        <v/>
      </c>
      <c r="G297" s="7" t="str">
        <f>IF(AND(VLOOKUP(C297,法术查询!$C$8:$E$15,3,FALSE)="启用",$B$1=D297),B297,"")</f>
        <v/>
      </c>
      <c r="H297" s="5" t="str">
        <f t="array" ref="H297">INDEX(F:F,SMALL(IF($F$1:$F$500&lt;&gt;"",ROW($1:$500),1000),ROW(F297)))&amp;""</f>
        <v/>
      </c>
      <c r="I297" s="5" t="str">
        <f t="array" ref="I297">INDEX(G:G,SMALL(IF($F$1:$F$500&lt;&gt;"",ROW($1:$500),1000),ROW(G297)))&amp;""</f>
        <v/>
      </c>
      <c r="N297" s="5"/>
      <c r="S297" s="5" t="str">
        <f t="array" ref="S297">INDEX(Q:Q,SMALL(IF($F$1:$F$500&lt;&gt;"",ROW($1:$500),1000),ROW(Q297)))&amp;""</f>
        <v/>
      </c>
      <c r="X297" s="5"/>
      <c r="AC297" s="5" t="str">
        <f t="array" ref="AC297">INDEX(AA:AA,SMALL(IF($F$1:$F$500&lt;&gt;"",ROW($1:$500),1000),ROW(AA297)))&amp;""</f>
        <v/>
      </c>
      <c r="AH297" s="5"/>
      <c r="AM297" s="5" t="str">
        <f t="array" ref="AM297">INDEX(AK:AK,SMALL(IF($F$1:$F$500&lt;&gt;"",ROW($1:$500),1000),ROW(AK297)))&amp;""</f>
        <v/>
      </c>
      <c r="AW297" s="5" t="str">
        <f t="array" ref="AW297">INDEX(AU:AU,SMALL(IF($F$1:$F$500&lt;&gt;"",ROW($1:$500),1000),ROW(AU297)))&amp;""</f>
        <v/>
      </c>
      <c r="BG297" s="5" t="str">
        <f t="array" ref="BG297">INDEX(BE:BE,SMALL(IF($F$1:$F$500&lt;&gt;"",ROW($1:$500),1000),ROW(BE297)))&amp;""</f>
        <v/>
      </c>
      <c r="BL297" s="5"/>
      <c r="BQ297" s="5" t="str">
        <f t="array" ref="BQ297">INDEX(BO:BO,SMALL(IF($F$1:$F$500&lt;&gt;"",ROW($1:$500),1000),ROW(BO297)))&amp;""</f>
        <v/>
      </c>
      <c r="BV297" s="5"/>
      <c r="CA297" s="5" t="str">
        <f t="array" ref="CA297">INDEX(BY:BY,SMALL(IF($F$1:$F$500&lt;&gt;"",ROW($1:$500),1000),ROW(BY297)))&amp;""</f>
        <v/>
      </c>
    </row>
    <row r="298" spans="1:79" x14ac:dyDescent="0.25">
      <c r="A298" s="7" t="s">
        <v>5183</v>
      </c>
      <c r="B298" s="7" t="s">
        <v>3588</v>
      </c>
      <c r="C298" s="7" t="s">
        <v>210</v>
      </c>
      <c r="D298" s="8">
        <v>7</v>
      </c>
      <c r="F298" s="7" t="str">
        <f t="shared" si="20"/>
        <v/>
      </c>
      <c r="G298" s="7" t="str">
        <f>IF(AND(VLOOKUP(C298,法术查询!$C$8:$E$15,3,FALSE)="启用",$B$1=D298),B298,"")</f>
        <v/>
      </c>
      <c r="H298" s="5" t="str">
        <f t="array" ref="H298">INDEX(F:F,SMALL(IF($F$1:$F$500&lt;&gt;"",ROW($1:$500),1000),ROW(F298)))&amp;""</f>
        <v/>
      </c>
      <c r="I298" s="5" t="str">
        <f t="array" ref="I298">INDEX(G:G,SMALL(IF($F$1:$F$500&lt;&gt;"",ROW($1:$500),1000),ROW(G298)))&amp;""</f>
        <v/>
      </c>
      <c r="N298" s="5"/>
      <c r="S298" s="5" t="str">
        <f t="array" ref="S298">INDEX(Q:Q,SMALL(IF($F$1:$F$500&lt;&gt;"",ROW($1:$500),1000),ROW(Q298)))&amp;""</f>
        <v/>
      </c>
      <c r="X298" s="5"/>
      <c r="AC298" s="5" t="str">
        <f t="array" ref="AC298">INDEX(AA:AA,SMALL(IF($F$1:$F$500&lt;&gt;"",ROW($1:$500),1000),ROW(AA298)))&amp;""</f>
        <v/>
      </c>
      <c r="AH298" s="5"/>
      <c r="AM298" s="5" t="str">
        <f t="array" ref="AM298">INDEX(AK:AK,SMALL(IF($F$1:$F$500&lt;&gt;"",ROW($1:$500),1000),ROW(AK298)))&amp;""</f>
        <v/>
      </c>
      <c r="AW298" s="5" t="str">
        <f t="array" ref="AW298">INDEX(AU:AU,SMALL(IF($F$1:$F$500&lt;&gt;"",ROW($1:$500),1000),ROW(AU298)))&amp;""</f>
        <v/>
      </c>
      <c r="BG298" s="5" t="str">
        <f t="array" ref="BG298">INDEX(BE:BE,SMALL(IF($F$1:$F$500&lt;&gt;"",ROW($1:$500),1000),ROW(BE298)))&amp;""</f>
        <v/>
      </c>
      <c r="BL298" s="5"/>
      <c r="BQ298" s="5" t="str">
        <f t="array" ref="BQ298">INDEX(BO:BO,SMALL(IF($F$1:$F$500&lt;&gt;"",ROW($1:$500),1000),ROW(BO298)))&amp;""</f>
        <v/>
      </c>
      <c r="BV298" s="5"/>
      <c r="CA298" s="5" t="str">
        <f t="array" ref="CA298">INDEX(BY:BY,SMALL(IF($F$1:$F$500&lt;&gt;"",ROW($1:$500),1000),ROW(BY298)))&amp;""</f>
        <v/>
      </c>
    </row>
    <row r="299" spans="1:79" x14ac:dyDescent="0.25">
      <c r="A299" s="7" t="s">
        <v>5118</v>
      </c>
      <c r="B299" s="7" t="s">
        <v>3548</v>
      </c>
      <c r="C299" s="7" t="s">
        <v>372</v>
      </c>
      <c r="D299" s="8">
        <v>7</v>
      </c>
      <c r="F299" s="7" t="str">
        <f t="shared" si="20"/>
        <v/>
      </c>
      <c r="G299" s="7" t="str">
        <f>IF(AND(VLOOKUP(C299,法术查询!$C$8:$E$15,3,FALSE)="启用",$B$1=D299),B299,"")</f>
        <v/>
      </c>
      <c r="H299" s="5" t="str">
        <f t="array" ref="H299">INDEX(F:F,SMALL(IF($F$1:$F$500&lt;&gt;"",ROW($1:$500),1000),ROW(F299)))&amp;""</f>
        <v/>
      </c>
      <c r="I299" s="5" t="str">
        <f t="array" ref="I299">INDEX(G:G,SMALL(IF($F$1:$F$500&lt;&gt;"",ROW($1:$500),1000),ROW(G299)))&amp;""</f>
        <v/>
      </c>
      <c r="N299" s="5"/>
      <c r="S299" s="5" t="str">
        <f t="array" ref="S299">INDEX(Q:Q,SMALL(IF($F$1:$F$500&lt;&gt;"",ROW($1:$500),1000),ROW(Q299)))&amp;""</f>
        <v/>
      </c>
      <c r="X299" s="5"/>
      <c r="AC299" s="5" t="str">
        <f t="array" ref="AC299">INDEX(AA:AA,SMALL(IF($F$1:$F$500&lt;&gt;"",ROW($1:$500),1000),ROW(AA299)))&amp;""</f>
        <v/>
      </c>
      <c r="AH299" s="5"/>
      <c r="AM299" s="5" t="str">
        <f t="array" ref="AM299">INDEX(AK:AK,SMALL(IF($F$1:$F$500&lt;&gt;"",ROW($1:$500),1000),ROW(AK299)))&amp;""</f>
        <v/>
      </c>
      <c r="AW299" s="5" t="str">
        <f t="array" ref="AW299">INDEX(AU:AU,SMALL(IF($F$1:$F$500&lt;&gt;"",ROW($1:$500),1000),ROW(AU299)))&amp;""</f>
        <v/>
      </c>
      <c r="BG299" s="5" t="str">
        <f t="array" ref="BG299">INDEX(BE:BE,SMALL(IF($F$1:$F$500&lt;&gt;"",ROW($1:$500),1000),ROW(BE299)))&amp;""</f>
        <v/>
      </c>
      <c r="BL299" s="5"/>
      <c r="BQ299" s="5" t="str">
        <f t="array" ref="BQ299">INDEX(BO:BO,SMALL(IF($F$1:$F$500&lt;&gt;"",ROW($1:$500),1000),ROW(BO299)))&amp;""</f>
        <v/>
      </c>
      <c r="BV299" s="5"/>
      <c r="CA299" s="5" t="str">
        <f t="array" ref="CA299">INDEX(BY:BY,SMALL(IF($F$1:$F$500&lt;&gt;"",ROW($1:$500),1000),ROW(BY299)))&amp;""</f>
        <v/>
      </c>
    </row>
    <row r="300" spans="1:79" x14ac:dyDescent="0.25">
      <c r="A300" s="7" t="s">
        <v>5118</v>
      </c>
      <c r="B300" s="7" t="s">
        <v>3549</v>
      </c>
      <c r="C300" s="7" t="s">
        <v>3701</v>
      </c>
      <c r="D300" s="8">
        <v>7</v>
      </c>
      <c r="F300" s="7" t="str">
        <f t="shared" si="20"/>
        <v/>
      </c>
      <c r="G300" s="7" t="str">
        <f>IF(AND(VLOOKUP(C300,法术查询!$C$8:$E$15,3,FALSE)="启用",$B$1=D300),B300,"")</f>
        <v/>
      </c>
      <c r="H300" s="5" t="str">
        <f t="array" ref="H300">INDEX(F:F,SMALL(IF($F$1:$F$500&lt;&gt;"",ROW($1:$500),1000),ROW(F300)))&amp;""</f>
        <v/>
      </c>
      <c r="I300" s="5" t="str">
        <f t="array" ref="I300">INDEX(G:G,SMALL(IF($F$1:$F$500&lt;&gt;"",ROW($1:$500),1000),ROW(G300)))&amp;""</f>
        <v/>
      </c>
      <c r="N300" s="5"/>
      <c r="S300" s="5" t="str">
        <f t="array" ref="S300">INDEX(Q:Q,SMALL(IF($F$1:$F$500&lt;&gt;"",ROW($1:$500),1000),ROW(Q300)))&amp;""</f>
        <v/>
      </c>
      <c r="X300" s="5"/>
      <c r="AC300" s="5" t="str">
        <f t="array" ref="AC300">INDEX(AA:AA,SMALL(IF($F$1:$F$500&lt;&gt;"",ROW($1:$500),1000),ROW(AA300)))&amp;""</f>
        <v/>
      </c>
      <c r="AH300" s="5"/>
      <c r="AM300" s="5" t="str">
        <f t="array" ref="AM300">INDEX(AK:AK,SMALL(IF($F$1:$F$500&lt;&gt;"",ROW($1:$500),1000),ROW(AK300)))&amp;""</f>
        <v/>
      </c>
      <c r="AW300" s="5" t="str">
        <f t="array" ref="AW300">INDEX(AU:AU,SMALL(IF($F$1:$F$500&lt;&gt;"",ROW($1:$500),1000),ROW(AU300)))&amp;""</f>
        <v/>
      </c>
      <c r="BG300" s="5" t="str">
        <f t="array" ref="BG300">INDEX(BE:BE,SMALL(IF($F$1:$F$500&lt;&gt;"",ROW($1:$500),1000),ROW(BE300)))&amp;""</f>
        <v/>
      </c>
      <c r="BL300" s="5"/>
      <c r="BQ300" s="5" t="str">
        <f t="array" ref="BQ300">INDEX(BO:BO,SMALL(IF($F$1:$F$500&lt;&gt;"",ROW($1:$500),1000),ROW(BO300)))&amp;""</f>
        <v/>
      </c>
      <c r="BV300" s="5"/>
      <c r="CA300" s="5" t="str">
        <f t="array" ref="CA300">INDEX(BY:BY,SMALL(IF($F$1:$F$500&lt;&gt;"",ROW($1:$500),1000),ROW(BY300)))&amp;""</f>
        <v/>
      </c>
    </row>
    <row r="301" spans="1:79" x14ac:dyDescent="0.25">
      <c r="A301" s="7" t="s">
        <v>5187</v>
      </c>
      <c r="B301" s="7" t="s">
        <v>3550</v>
      </c>
      <c r="C301" s="7" t="s">
        <v>210</v>
      </c>
      <c r="D301" s="8">
        <v>7</v>
      </c>
      <c r="F301" s="7" t="str">
        <f t="shared" si="20"/>
        <v/>
      </c>
      <c r="G301" s="7" t="str">
        <f>IF(AND(VLOOKUP(C301,法术查询!$C$8:$E$15,3,FALSE)="启用",$B$1=D301),B301,"")</f>
        <v/>
      </c>
      <c r="H301" s="5" t="str">
        <f t="array" ref="H301">INDEX(F:F,SMALL(IF($F$1:$F$500&lt;&gt;"",ROW($1:$500),1000),ROW(F301)))&amp;""</f>
        <v/>
      </c>
      <c r="I301" s="5" t="str">
        <f t="array" ref="I301">INDEX(G:G,SMALL(IF($F$1:$F$500&lt;&gt;"",ROW($1:$500),1000),ROW(G301)))&amp;""</f>
        <v/>
      </c>
      <c r="N301" s="5"/>
      <c r="S301" s="5" t="str">
        <f t="array" ref="S301">INDEX(Q:Q,SMALL(IF($F$1:$F$500&lt;&gt;"",ROW($1:$500),1000),ROW(Q301)))&amp;""</f>
        <v/>
      </c>
      <c r="X301" s="5"/>
      <c r="AC301" s="5" t="str">
        <f t="array" ref="AC301">INDEX(AA:AA,SMALL(IF($F$1:$F$500&lt;&gt;"",ROW($1:$500),1000),ROW(AA301)))&amp;""</f>
        <v/>
      </c>
      <c r="AH301" s="5"/>
      <c r="AM301" s="5" t="str">
        <f t="array" ref="AM301">INDEX(AK:AK,SMALL(IF($F$1:$F$500&lt;&gt;"",ROW($1:$500),1000),ROW(AK301)))&amp;""</f>
        <v/>
      </c>
      <c r="AW301" s="5" t="str">
        <f t="array" ref="AW301">INDEX(AU:AU,SMALL(IF($F$1:$F$500&lt;&gt;"",ROW($1:$500),1000),ROW(AU301)))&amp;""</f>
        <v/>
      </c>
      <c r="BG301" s="5" t="str">
        <f t="array" ref="BG301">INDEX(BE:BE,SMALL(IF($F$1:$F$500&lt;&gt;"",ROW($1:$500),1000),ROW(BE301)))&amp;""</f>
        <v/>
      </c>
      <c r="BL301" s="5"/>
      <c r="BQ301" s="5" t="str">
        <f t="array" ref="BQ301">INDEX(BO:BO,SMALL(IF($F$1:$F$500&lt;&gt;"",ROW($1:$500),1000),ROW(BO301)))&amp;""</f>
        <v/>
      </c>
      <c r="BV301" s="5"/>
      <c r="CA301" s="5" t="str">
        <f t="array" ref="CA301">INDEX(BY:BY,SMALL(IF($F$1:$F$500&lt;&gt;"",ROW($1:$500),1000),ROW(BY301)))&amp;""</f>
        <v/>
      </c>
    </row>
    <row r="302" spans="1:79" x14ac:dyDescent="0.25">
      <c r="A302" s="7" t="s">
        <v>5211</v>
      </c>
      <c r="B302" s="7" t="s">
        <v>3481</v>
      </c>
      <c r="C302" s="7" t="s">
        <v>210</v>
      </c>
      <c r="D302" s="8">
        <v>8</v>
      </c>
      <c r="F302" s="7" t="str">
        <f t="shared" si="20"/>
        <v/>
      </c>
      <c r="G302" s="7" t="str">
        <f>IF(AND(VLOOKUP(C302,法术查询!$C$8:$E$15,3,FALSE)="启用",$B$1=D302),B302,"")</f>
        <v/>
      </c>
      <c r="H302" s="5" t="str">
        <f t="array" ref="H302">INDEX(F:F,SMALL(IF($F$1:$F$500&lt;&gt;"",ROW($1:$500),1000),ROW(F302)))&amp;""</f>
        <v/>
      </c>
      <c r="I302" s="5" t="str">
        <f t="array" ref="I302">INDEX(G:G,SMALL(IF($F$1:$F$500&lt;&gt;"",ROW($1:$500),1000),ROW(G302)))&amp;""</f>
        <v/>
      </c>
      <c r="N302" s="5"/>
      <c r="S302" s="5" t="str">
        <f t="array" ref="S302">INDEX(Q:Q,SMALL(IF($F$1:$F$500&lt;&gt;"",ROW($1:$500),1000),ROW(Q302)))&amp;""</f>
        <v/>
      </c>
      <c r="X302" s="5"/>
      <c r="AC302" s="5" t="str">
        <f t="array" ref="AC302">INDEX(AA:AA,SMALL(IF($F$1:$F$500&lt;&gt;"",ROW($1:$500),1000),ROW(AA302)))&amp;""</f>
        <v/>
      </c>
      <c r="AH302" s="5"/>
      <c r="AM302" s="5" t="str">
        <f t="array" ref="AM302">INDEX(AK:AK,SMALL(IF($F$1:$F$500&lt;&gt;"",ROW($1:$500),1000),ROW(AK302)))&amp;""</f>
        <v/>
      </c>
      <c r="AW302" s="5" t="str">
        <f t="array" ref="AW302">INDEX(AU:AU,SMALL(IF($F$1:$F$500&lt;&gt;"",ROW($1:$500),1000),ROW(AU302)))&amp;""</f>
        <v/>
      </c>
      <c r="BG302" s="5" t="str">
        <f t="array" ref="BG302">INDEX(BE:BE,SMALL(IF($F$1:$F$500&lt;&gt;"",ROW($1:$500),1000),ROW(BE302)))&amp;""</f>
        <v/>
      </c>
      <c r="BL302" s="5"/>
      <c r="BQ302" s="5" t="str">
        <f t="array" ref="BQ302">INDEX(BO:BO,SMALL(IF($F$1:$F$500&lt;&gt;"",ROW($1:$500),1000),ROW(BO302)))&amp;""</f>
        <v/>
      </c>
      <c r="BV302" s="5"/>
      <c r="CA302" s="5" t="str">
        <f t="array" ref="CA302">INDEX(BY:BY,SMALL(IF($F$1:$F$500&lt;&gt;"",ROW($1:$500),1000),ROW(BY302)))&amp;""</f>
        <v/>
      </c>
    </row>
    <row r="303" spans="1:79" x14ac:dyDescent="0.25">
      <c r="A303" s="7" t="s">
        <v>5193</v>
      </c>
      <c r="B303" s="7" t="s">
        <v>3570</v>
      </c>
      <c r="C303" s="7" t="s">
        <v>3701</v>
      </c>
      <c r="D303" s="8">
        <v>8</v>
      </c>
      <c r="F303" s="7" t="str">
        <f t="shared" si="20"/>
        <v/>
      </c>
      <c r="G303" s="7" t="str">
        <f>IF(AND(VLOOKUP(C303,法术查询!$C$8:$E$15,3,FALSE)="启用",$B$1=D303),B303,"")</f>
        <v/>
      </c>
      <c r="H303" s="5" t="str">
        <f t="array" ref="H303">INDEX(F:F,SMALL(IF($F$1:$F$500&lt;&gt;"",ROW($1:$500),1000),ROW(F303)))&amp;""</f>
        <v/>
      </c>
      <c r="I303" s="5" t="str">
        <f t="array" ref="I303">INDEX(G:G,SMALL(IF($F$1:$F$500&lt;&gt;"",ROW($1:$500),1000),ROW(G303)))&amp;""</f>
        <v/>
      </c>
      <c r="N303" s="5"/>
      <c r="S303" s="5" t="str">
        <f t="array" ref="S303">INDEX(Q:Q,SMALL(IF($F$1:$F$500&lt;&gt;"",ROW($1:$500),1000),ROW(Q303)))&amp;""</f>
        <v/>
      </c>
      <c r="X303" s="5"/>
      <c r="AC303" s="5" t="str">
        <f t="array" ref="AC303">INDEX(AA:AA,SMALL(IF($F$1:$F$500&lt;&gt;"",ROW($1:$500),1000),ROW(AA303)))&amp;""</f>
        <v/>
      </c>
      <c r="AH303" s="5"/>
      <c r="AM303" s="5" t="str">
        <f t="array" ref="AM303">INDEX(AK:AK,SMALL(IF($F$1:$F$500&lt;&gt;"",ROW($1:$500),1000),ROW(AK303)))&amp;""</f>
        <v/>
      </c>
      <c r="AW303" s="5" t="str">
        <f t="array" ref="AW303">INDEX(AU:AU,SMALL(IF($F$1:$F$500&lt;&gt;"",ROW($1:$500),1000),ROW(AU303)))&amp;""</f>
        <v/>
      </c>
      <c r="BG303" s="5" t="str">
        <f t="array" ref="BG303">INDEX(BE:BE,SMALL(IF($F$1:$F$500&lt;&gt;"",ROW($1:$500),1000),ROW(BE303)))&amp;""</f>
        <v/>
      </c>
      <c r="BL303" s="5"/>
      <c r="BQ303" s="5" t="str">
        <f t="array" ref="BQ303">INDEX(BO:BO,SMALL(IF($F$1:$F$500&lt;&gt;"",ROW($1:$500),1000),ROW(BO303)))&amp;""</f>
        <v/>
      </c>
      <c r="BV303" s="5"/>
      <c r="CA303" s="5" t="str">
        <f t="array" ref="CA303">INDEX(BY:BY,SMALL(IF($F$1:$F$500&lt;&gt;"",ROW($1:$500),1000),ROW(BY303)))&amp;""</f>
        <v/>
      </c>
    </row>
    <row r="304" spans="1:79" x14ac:dyDescent="0.25">
      <c r="A304" s="7" t="s">
        <v>5193</v>
      </c>
      <c r="B304" s="7" t="s">
        <v>3571</v>
      </c>
      <c r="C304" s="7" t="s">
        <v>372</v>
      </c>
      <c r="D304" s="8">
        <v>8</v>
      </c>
      <c r="F304" s="7" t="str">
        <f t="shared" si="20"/>
        <v/>
      </c>
      <c r="G304" s="7" t="str">
        <f>IF(AND(VLOOKUP(C304,法术查询!$C$8:$E$15,3,FALSE)="启用",$B$1=D304),B304,"")</f>
        <v/>
      </c>
      <c r="H304" s="5" t="str">
        <f t="array" ref="H304">INDEX(F:F,SMALL(IF($F$1:$F$500&lt;&gt;"",ROW($1:$500),1000),ROW(F304)))&amp;""</f>
        <v/>
      </c>
      <c r="I304" s="5" t="str">
        <f t="array" ref="I304">INDEX(G:G,SMALL(IF($F$1:$F$500&lt;&gt;"",ROW($1:$500),1000),ROW(G304)))&amp;""</f>
        <v/>
      </c>
      <c r="N304" s="5"/>
      <c r="S304" s="5" t="str">
        <f t="array" ref="S304">INDEX(Q:Q,SMALL(IF($F$1:$F$500&lt;&gt;"",ROW($1:$500),1000),ROW(Q304)))&amp;""</f>
        <v/>
      </c>
      <c r="X304" s="5"/>
      <c r="AC304" s="5" t="str">
        <f t="array" ref="AC304">INDEX(AA:AA,SMALL(IF($F$1:$F$500&lt;&gt;"",ROW($1:$500),1000),ROW(AA304)))&amp;""</f>
        <v/>
      </c>
      <c r="AH304" s="5"/>
      <c r="AM304" s="5" t="str">
        <f t="array" ref="AM304">INDEX(AK:AK,SMALL(IF($F$1:$F$500&lt;&gt;"",ROW($1:$500),1000),ROW(AK304)))&amp;""</f>
        <v/>
      </c>
      <c r="AW304" s="5" t="str">
        <f t="array" ref="AW304">INDEX(AU:AU,SMALL(IF($F$1:$F$500&lt;&gt;"",ROW($1:$500),1000),ROW(AU304)))&amp;""</f>
        <v/>
      </c>
      <c r="BG304" s="5" t="str">
        <f t="array" ref="BG304">INDEX(BE:BE,SMALL(IF($F$1:$F$500&lt;&gt;"",ROW($1:$500),1000),ROW(BE304)))&amp;""</f>
        <v/>
      </c>
      <c r="BL304" s="5"/>
      <c r="BQ304" s="5" t="str">
        <f t="array" ref="BQ304">INDEX(BO:BO,SMALL(IF($F$1:$F$500&lt;&gt;"",ROW($1:$500),1000),ROW(BO304)))&amp;""</f>
        <v/>
      </c>
      <c r="BV304" s="5"/>
      <c r="CA304" s="5" t="str">
        <f t="array" ref="CA304">INDEX(BY:BY,SMALL(IF($F$1:$F$500&lt;&gt;"",ROW($1:$500),1000),ROW(BY304)))&amp;""</f>
        <v/>
      </c>
    </row>
    <row r="305" spans="1:79" x14ac:dyDescent="0.25">
      <c r="A305" s="7" t="s">
        <v>5213</v>
      </c>
      <c r="B305" s="7" t="s">
        <v>3572</v>
      </c>
      <c r="C305" s="7" t="s">
        <v>210</v>
      </c>
      <c r="D305" s="8">
        <v>8</v>
      </c>
      <c r="F305" s="7" t="str">
        <f t="shared" si="20"/>
        <v/>
      </c>
      <c r="G305" s="7" t="str">
        <f>IF(AND(VLOOKUP(C305,法术查询!$C$8:$E$15,3,FALSE)="启用",$B$1=D305),B305,"")</f>
        <v/>
      </c>
      <c r="H305" s="5" t="str">
        <f t="array" ref="H305">INDEX(F:F,SMALL(IF($F$1:$F$500&lt;&gt;"",ROW($1:$500),1000),ROW(F305)))&amp;""</f>
        <v/>
      </c>
      <c r="I305" s="5" t="str">
        <f t="array" ref="I305">INDEX(G:G,SMALL(IF($F$1:$F$500&lt;&gt;"",ROW($1:$500),1000),ROW(G305)))&amp;""</f>
        <v/>
      </c>
      <c r="N305" s="5"/>
      <c r="S305" s="5" t="str">
        <f t="array" ref="S305">INDEX(Q:Q,SMALL(IF($F$1:$F$500&lt;&gt;"",ROW($1:$500),1000),ROW(Q305)))&amp;""</f>
        <v/>
      </c>
      <c r="X305" s="5"/>
      <c r="AC305" s="5" t="str">
        <f t="array" ref="AC305">INDEX(AA:AA,SMALL(IF($F$1:$F$500&lt;&gt;"",ROW($1:$500),1000),ROW(AA305)))&amp;""</f>
        <v/>
      </c>
      <c r="AH305" s="5"/>
      <c r="AM305" s="5" t="str">
        <f t="array" ref="AM305">INDEX(AK:AK,SMALL(IF($F$1:$F$500&lt;&gt;"",ROW($1:$500),1000),ROW(AK305)))&amp;""</f>
        <v/>
      </c>
      <c r="AW305" s="5" t="str">
        <f t="array" ref="AW305">INDEX(AU:AU,SMALL(IF($F$1:$F$500&lt;&gt;"",ROW($1:$500),1000),ROW(AU305)))&amp;""</f>
        <v/>
      </c>
      <c r="BG305" s="5" t="str">
        <f t="array" ref="BG305">INDEX(BE:BE,SMALL(IF($F$1:$F$500&lt;&gt;"",ROW($1:$500),1000),ROW(BE305)))&amp;""</f>
        <v/>
      </c>
      <c r="BL305" s="5"/>
      <c r="BQ305" s="5" t="str">
        <f t="array" ref="BQ305">INDEX(BO:BO,SMALL(IF($F$1:$F$500&lt;&gt;"",ROW($1:$500),1000),ROW(BO305)))&amp;""</f>
        <v/>
      </c>
      <c r="BV305" s="5"/>
      <c r="CA305" s="5" t="str">
        <f t="array" ref="CA305">INDEX(BY:BY,SMALL(IF($F$1:$F$500&lt;&gt;"",ROW($1:$500),1000),ROW(BY305)))&amp;""</f>
        <v/>
      </c>
    </row>
    <row r="306" spans="1:79" x14ac:dyDescent="0.25">
      <c r="A306" s="7" t="s">
        <v>5218</v>
      </c>
      <c r="B306" s="7" t="s">
        <v>3487</v>
      </c>
      <c r="C306" s="7" t="s">
        <v>210</v>
      </c>
      <c r="D306" s="8">
        <v>8</v>
      </c>
      <c r="F306" s="7" t="str">
        <f t="shared" si="20"/>
        <v/>
      </c>
      <c r="G306" s="7" t="str">
        <f>IF(AND(VLOOKUP(C306,法术查询!$C$8:$E$15,3,FALSE)="启用",$B$1=D306),B306,"")</f>
        <v/>
      </c>
      <c r="H306" s="5" t="str">
        <f t="array" ref="H306">INDEX(F:F,SMALL(IF($F$1:$F$500&lt;&gt;"",ROW($1:$500),1000),ROW(F306)))&amp;""</f>
        <v/>
      </c>
      <c r="I306" s="5" t="str">
        <f t="array" ref="I306">INDEX(G:G,SMALL(IF($F$1:$F$500&lt;&gt;"",ROW($1:$500),1000),ROW(G306)))&amp;""</f>
        <v/>
      </c>
      <c r="N306" s="5"/>
      <c r="S306" s="5" t="str">
        <f t="array" ref="S306">INDEX(Q:Q,SMALL(IF($F$1:$F$500&lt;&gt;"",ROW($1:$500),1000),ROW(Q306)))&amp;""</f>
        <v/>
      </c>
      <c r="X306" s="5"/>
      <c r="AC306" s="5" t="str">
        <f t="array" ref="AC306">INDEX(AA:AA,SMALL(IF($F$1:$F$500&lt;&gt;"",ROW($1:$500),1000),ROW(AA306)))&amp;""</f>
        <v/>
      </c>
      <c r="AH306" s="5"/>
      <c r="AM306" s="5" t="str">
        <f t="array" ref="AM306">INDEX(AK:AK,SMALL(IF($F$1:$F$500&lt;&gt;"",ROW($1:$500),1000),ROW(AK306)))&amp;""</f>
        <v/>
      </c>
      <c r="AW306" s="5" t="str">
        <f t="array" ref="AW306">INDEX(AU:AU,SMALL(IF($F$1:$F$500&lt;&gt;"",ROW($1:$500),1000),ROW(AU306)))&amp;""</f>
        <v/>
      </c>
      <c r="BG306" s="5" t="str">
        <f t="array" ref="BG306">INDEX(BE:BE,SMALL(IF($F$1:$F$500&lt;&gt;"",ROW($1:$500),1000),ROW(BE306)))&amp;""</f>
        <v/>
      </c>
      <c r="BL306" s="5"/>
      <c r="BQ306" s="5" t="str">
        <f t="array" ref="BQ306">INDEX(BO:BO,SMALL(IF($F$1:$F$500&lt;&gt;"",ROW($1:$500),1000),ROW(BO306)))&amp;""</f>
        <v/>
      </c>
      <c r="BV306" s="5"/>
      <c r="CA306" s="5" t="str">
        <f t="array" ref="CA306">INDEX(BY:BY,SMALL(IF($F$1:$F$500&lt;&gt;"",ROW($1:$500),1000),ROW(BY306)))&amp;""</f>
        <v/>
      </c>
    </row>
    <row r="307" spans="1:79" x14ac:dyDescent="0.25">
      <c r="A307" s="7" t="s">
        <v>5221</v>
      </c>
      <c r="B307" s="7" t="s">
        <v>3490</v>
      </c>
      <c r="C307" s="7" t="s">
        <v>210</v>
      </c>
      <c r="D307" s="8">
        <v>8</v>
      </c>
      <c r="F307" s="7" t="str">
        <f t="shared" si="20"/>
        <v/>
      </c>
      <c r="G307" s="7" t="str">
        <f>IF(AND(VLOOKUP(C307,法术查询!$C$8:$E$15,3,FALSE)="启用",$B$1=D307),B307,"")</f>
        <v/>
      </c>
      <c r="H307" s="5" t="str">
        <f t="array" ref="H307">INDEX(F:F,SMALL(IF($F$1:$F$500&lt;&gt;"",ROW($1:$500),1000),ROW(F307)))&amp;""</f>
        <v/>
      </c>
      <c r="I307" s="5" t="str">
        <f t="array" ref="I307">INDEX(G:G,SMALL(IF($F$1:$F$500&lt;&gt;"",ROW($1:$500),1000),ROW(G307)))&amp;""</f>
        <v/>
      </c>
      <c r="N307" s="5"/>
      <c r="S307" s="5" t="str">
        <f t="array" ref="S307">INDEX(Q:Q,SMALL(IF($F$1:$F$500&lt;&gt;"",ROW($1:$500),1000),ROW(Q307)))&amp;""</f>
        <v/>
      </c>
      <c r="X307" s="5"/>
      <c r="AC307" s="5" t="str">
        <f t="array" ref="AC307">INDEX(AA:AA,SMALL(IF($F$1:$F$500&lt;&gt;"",ROW($1:$500),1000),ROW(AA307)))&amp;""</f>
        <v/>
      </c>
      <c r="AH307" s="5"/>
      <c r="AM307" s="5" t="str">
        <f t="array" ref="AM307">INDEX(AK:AK,SMALL(IF($F$1:$F$500&lt;&gt;"",ROW($1:$500),1000),ROW(AK307)))&amp;""</f>
        <v/>
      </c>
      <c r="AW307" s="5" t="str">
        <f t="array" ref="AW307">INDEX(AU:AU,SMALL(IF($F$1:$F$500&lt;&gt;"",ROW($1:$500),1000),ROW(AU307)))&amp;""</f>
        <v/>
      </c>
      <c r="BG307" s="5" t="str">
        <f t="array" ref="BG307">INDEX(BE:BE,SMALL(IF($F$1:$F$500&lt;&gt;"",ROW($1:$500),1000),ROW(BE307)))&amp;""</f>
        <v/>
      </c>
      <c r="BL307" s="5"/>
      <c r="BQ307" s="5" t="str">
        <f t="array" ref="BQ307">INDEX(BO:BO,SMALL(IF($F$1:$F$500&lt;&gt;"",ROW($1:$500),1000),ROW(BO307)))&amp;""</f>
        <v/>
      </c>
      <c r="BV307" s="5"/>
      <c r="CA307" s="5" t="str">
        <f t="array" ref="CA307">INDEX(BY:BY,SMALL(IF($F$1:$F$500&lt;&gt;"",ROW($1:$500),1000),ROW(BY307)))&amp;""</f>
        <v/>
      </c>
    </row>
    <row r="308" spans="1:79" x14ac:dyDescent="0.25">
      <c r="A308" s="7" t="s">
        <v>5223</v>
      </c>
      <c r="B308" s="7" t="s">
        <v>3513</v>
      </c>
      <c r="C308" s="7" t="s">
        <v>210</v>
      </c>
      <c r="D308" s="8">
        <v>8</v>
      </c>
      <c r="F308" s="7" t="str">
        <f t="shared" si="20"/>
        <v/>
      </c>
      <c r="G308" s="7" t="str">
        <f>IF(AND(VLOOKUP(C308,法术查询!$C$8:$E$15,3,FALSE)="启用",$B$1=D308),B308,"")</f>
        <v/>
      </c>
      <c r="H308" s="5" t="str">
        <f t="array" ref="H308">INDEX(F:F,SMALL(IF($F$1:$F$500&lt;&gt;"",ROW($1:$500),1000),ROW(F308)))&amp;""</f>
        <v/>
      </c>
      <c r="I308" s="5" t="str">
        <f t="array" ref="I308">INDEX(G:G,SMALL(IF($F$1:$F$500&lt;&gt;"",ROW($1:$500),1000),ROW(G308)))&amp;""</f>
        <v/>
      </c>
      <c r="N308" s="5"/>
      <c r="S308" s="5" t="str">
        <f t="array" ref="S308">INDEX(Q:Q,SMALL(IF($F$1:$F$500&lt;&gt;"",ROW($1:$500),1000),ROW(Q308)))&amp;""</f>
        <v/>
      </c>
      <c r="X308" s="5"/>
      <c r="AC308" s="5" t="str">
        <f t="array" ref="AC308">INDEX(AA:AA,SMALL(IF($F$1:$F$500&lt;&gt;"",ROW($1:$500),1000),ROW(AA308)))&amp;""</f>
        <v/>
      </c>
      <c r="AH308" s="5"/>
      <c r="AM308" s="5" t="str">
        <f t="array" ref="AM308">INDEX(AK:AK,SMALL(IF($F$1:$F$500&lt;&gt;"",ROW($1:$500),1000),ROW(AK308)))&amp;""</f>
        <v/>
      </c>
      <c r="AW308" s="5" t="str">
        <f t="array" ref="AW308">INDEX(AU:AU,SMALL(IF($F$1:$F$500&lt;&gt;"",ROW($1:$500),1000),ROW(AU308)))&amp;""</f>
        <v/>
      </c>
      <c r="BG308" s="5" t="str">
        <f t="array" ref="BG308">INDEX(BE:BE,SMALL(IF($F$1:$F$500&lt;&gt;"",ROW($1:$500),1000),ROW(BE308)))&amp;""</f>
        <v/>
      </c>
      <c r="BL308" s="5"/>
      <c r="BQ308" s="5" t="str">
        <f t="array" ref="BQ308">INDEX(BO:BO,SMALL(IF($F$1:$F$500&lt;&gt;"",ROW($1:$500),1000),ROW(BO308)))&amp;""</f>
        <v/>
      </c>
      <c r="BV308" s="5"/>
      <c r="CA308" s="5" t="str">
        <f t="array" ref="CA308">INDEX(BY:BY,SMALL(IF($F$1:$F$500&lt;&gt;"",ROW($1:$500),1000),ROW(BY308)))&amp;""</f>
        <v/>
      </c>
    </row>
    <row r="309" spans="1:79" x14ac:dyDescent="0.25">
      <c r="A309" s="7" t="s">
        <v>5226</v>
      </c>
      <c r="B309" s="7" t="s">
        <v>3493</v>
      </c>
      <c r="C309" s="7" t="s">
        <v>210</v>
      </c>
      <c r="D309" s="8">
        <v>8</v>
      </c>
      <c r="F309" s="7" t="str">
        <f t="shared" si="20"/>
        <v/>
      </c>
      <c r="G309" s="7" t="str">
        <f>IF(AND(VLOOKUP(C309,法术查询!$C$8:$E$15,3,FALSE)="启用",$B$1=D309),B309,"")</f>
        <v/>
      </c>
      <c r="H309" s="5" t="str">
        <f t="array" ref="H309">INDEX(F:F,SMALL(IF($F$1:$F$500&lt;&gt;"",ROW($1:$500),1000),ROW(F309)))&amp;""</f>
        <v/>
      </c>
      <c r="I309" s="5" t="str">
        <f t="array" ref="I309">INDEX(G:G,SMALL(IF($F$1:$F$500&lt;&gt;"",ROW($1:$500),1000),ROW(G309)))&amp;""</f>
        <v/>
      </c>
      <c r="N309" s="5"/>
      <c r="S309" s="5" t="str">
        <f t="array" ref="S309">INDEX(Q:Q,SMALL(IF($F$1:$F$500&lt;&gt;"",ROW($1:$500),1000),ROW(Q309)))&amp;""</f>
        <v/>
      </c>
      <c r="X309" s="5"/>
      <c r="AC309" s="5" t="str">
        <f t="array" ref="AC309">INDEX(AA:AA,SMALL(IF($F$1:$F$500&lt;&gt;"",ROW($1:$500),1000),ROW(AA309)))&amp;""</f>
        <v/>
      </c>
      <c r="AH309" s="5"/>
      <c r="AM309" s="5" t="str">
        <f t="array" ref="AM309">INDEX(AK:AK,SMALL(IF($F$1:$F$500&lt;&gt;"",ROW($1:$500),1000),ROW(AK309)))&amp;""</f>
        <v/>
      </c>
      <c r="AW309" s="5" t="str">
        <f t="array" ref="AW309">INDEX(AU:AU,SMALL(IF($F$1:$F$500&lt;&gt;"",ROW($1:$500),1000),ROW(AU309)))&amp;""</f>
        <v/>
      </c>
      <c r="BG309" s="5" t="str">
        <f t="array" ref="BG309">INDEX(BE:BE,SMALL(IF($F$1:$F$500&lt;&gt;"",ROW($1:$500),1000),ROW(BE309)))&amp;""</f>
        <v/>
      </c>
      <c r="BL309" s="5"/>
      <c r="BQ309" s="5" t="str">
        <f t="array" ref="BQ309">INDEX(BO:BO,SMALL(IF($F$1:$F$500&lt;&gt;"",ROW($1:$500),1000),ROW(BO309)))&amp;""</f>
        <v/>
      </c>
      <c r="BV309" s="5"/>
      <c r="CA309" s="5" t="str">
        <f t="array" ref="CA309">INDEX(BY:BY,SMALL(IF($F$1:$F$500&lt;&gt;"",ROW($1:$500),1000),ROW(BY309)))&amp;""</f>
        <v/>
      </c>
    </row>
    <row r="310" spans="1:79" x14ac:dyDescent="0.25">
      <c r="A310" s="7" t="s">
        <v>5230</v>
      </c>
      <c r="B310" s="7" t="s">
        <v>3459</v>
      </c>
      <c r="C310" s="7" t="s">
        <v>210</v>
      </c>
      <c r="D310" s="8">
        <v>8</v>
      </c>
      <c r="F310" s="7" t="str">
        <f t="shared" si="20"/>
        <v/>
      </c>
      <c r="G310" s="7" t="str">
        <f>IF(AND(VLOOKUP(C310,法术查询!$C$8:$E$15,3,FALSE)="启用",$B$1=D310),B310,"")</f>
        <v/>
      </c>
      <c r="H310" s="5" t="str">
        <f t="array" ref="H310">INDEX(F:F,SMALL(IF($F$1:$F$500&lt;&gt;"",ROW($1:$500),1000),ROW(F310)))&amp;""</f>
        <v/>
      </c>
      <c r="I310" s="5" t="str">
        <f t="array" ref="I310">INDEX(G:G,SMALL(IF($F$1:$F$500&lt;&gt;"",ROW($1:$500),1000),ROW(G310)))&amp;""</f>
        <v/>
      </c>
      <c r="N310" s="5"/>
      <c r="S310" s="5" t="str">
        <f t="array" ref="S310">INDEX(Q:Q,SMALL(IF($F$1:$F$500&lt;&gt;"",ROW($1:$500),1000),ROW(Q310)))&amp;""</f>
        <v/>
      </c>
      <c r="X310" s="5"/>
      <c r="AC310" s="5" t="str">
        <f t="array" ref="AC310">INDEX(AA:AA,SMALL(IF($F$1:$F$500&lt;&gt;"",ROW($1:$500),1000),ROW(AA310)))&amp;""</f>
        <v/>
      </c>
      <c r="AH310" s="5"/>
      <c r="AM310" s="5" t="str">
        <f t="array" ref="AM310">INDEX(AK:AK,SMALL(IF($F$1:$F$500&lt;&gt;"",ROW($1:$500),1000),ROW(AK310)))&amp;""</f>
        <v/>
      </c>
      <c r="AW310" s="5" t="str">
        <f t="array" ref="AW310">INDEX(AU:AU,SMALL(IF($F$1:$F$500&lt;&gt;"",ROW($1:$500),1000),ROW(AU310)))&amp;""</f>
        <v/>
      </c>
      <c r="BG310" s="5" t="str">
        <f t="array" ref="BG310">INDEX(BE:BE,SMALL(IF($F$1:$F$500&lt;&gt;"",ROW($1:$500),1000),ROW(BE310)))&amp;""</f>
        <v/>
      </c>
      <c r="BL310" s="5"/>
      <c r="BQ310" s="5" t="str">
        <f t="array" ref="BQ310">INDEX(BO:BO,SMALL(IF($F$1:$F$500&lt;&gt;"",ROW($1:$500),1000),ROW(BO310)))&amp;""</f>
        <v/>
      </c>
      <c r="BV310" s="5"/>
      <c r="CA310" s="5" t="str">
        <f t="array" ref="CA310">INDEX(BY:BY,SMALL(IF($F$1:$F$500&lt;&gt;"",ROW($1:$500),1000),ROW(BY310)))&amp;""</f>
        <v/>
      </c>
    </row>
    <row r="311" spans="1:79" x14ac:dyDescent="0.25">
      <c r="A311" s="7" t="s">
        <v>5239</v>
      </c>
      <c r="B311" s="7" t="s">
        <v>3466</v>
      </c>
      <c r="C311" s="7" t="s">
        <v>210</v>
      </c>
      <c r="D311" s="8">
        <v>8</v>
      </c>
      <c r="F311" s="7" t="str">
        <f t="shared" si="20"/>
        <v/>
      </c>
      <c r="G311" s="7" t="str">
        <f>IF(AND(VLOOKUP(C311,法术查询!$C$8:$E$15,3,FALSE)="启用",$B$1=D311),B311,"")</f>
        <v/>
      </c>
      <c r="H311" s="5" t="str">
        <f t="array" ref="H311">INDEX(F:F,SMALL(IF($F$1:$F$500&lt;&gt;"",ROW($1:$500),1000),ROW(F311)))&amp;""</f>
        <v/>
      </c>
      <c r="I311" s="5" t="str">
        <f t="array" ref="I311">INDEX(G:G,SMALL(IF($F$1:$F$500&lt;&gt;"",ROW($1:$500),1000),ROW(G311)))&amp;""</f>
        <v/>
      </c>
      <c r="N311" s="5"/>
      <c r="S311" s="5" t="str">
        <f t="array" ref="S311">INDEX(Q:Q,SMALL(IF($F$1:$F$500&lt;&gt;"",ROW($1:$500),1000),ROW(Q311)))&amp;""</f>
        <v/>
      </c>
      <c r="X311" s="5"/>
      <c r="AC311" s="5" t="str">
        <f t="array" ref="AC311">INDEX(AA:AA,SMALL(IF($F$1:$F$500&lt;&gt;"",ROW($1:$500),1000),ROW(AA311)))&amp;""</f>
        <v/>
      </c>
      <c r="AH311" s="5"/>
      <c r="AM311" s="5" t="str">
        <f t="array" ref="AM311">INDEX(AK:AK,SMALL(IF($F$1:$F$500&lt;&gt;"",ROW($1:$500),1000),ROW(AK311)))&amp;""</f>
        <v/>
      </c>
      <c r="AW311" s="5" t="str">
        <f t="array" ref="AW311">INDEX(AU:AU,SMALL(IF($F$1:$F$500&lt;&gt;"",ROW($1:$500),1000),ROW(AU311)))&amp;""</f>
        <v/>
      </c>
      <c r="BG311" s="5" t="str">
        <f t="array" ref="BG311">INDEX(BE:BE,SMALL(IF($F$1:$F$500&lt;&gt;"",ROW($1:$500),1000),ROW(BE311)))&amp;""</f>
        <v/>
      </c>
      <c r="BL311" s="5"/>
      <c r="BQ311" s="5" t="str">
        <f t="array" ref="BQ311">INDEX(BO:BO,SMALL(IF($F$1:$F$500&lt;&gt;"",ROW($1:$500),1000),ROW(BO311)))&amp;""</f>
        <v/>
      </c>
      <c r="BV311" s="5"/>
      <c r="CA311" s="5" t="str">
        <f t="array" ref="CA311">INDEX(BY:BY,SMALL(IF($F$1:$F$500&lt;&gt;"",ROW($1:$500),1000),ROW(BY311)))&amp;""</f>
        <v/>
      </c>
    </row>
    <row r="312" spans="1:79" x14ac:dyDescent="0.25">
      <c r="A312" s="7" t="s">
        <v>5198</v>
      </c>
      <c r="B312" s="7" t="s">
        <v>3496</v>
      </c>
      <c r="C312" s="7" t="s">
        <v>3701</v>
      </c>
      <c r="D312" s="8">
        <v>8</v>
      </c>
      <c r="F312" s="7" t="str">
        <f t="shared" si="20"/>
        <v/>
      </c>
      <c r="G312" s="7" t="str">
        <f>IF(AND(VLOOKUP(C312,法术查询!$C$8:$E$15,3,FALSE)="启用",$B$1=D312),B312,"")</f>
        <v/>
      </c>
      <c r="H312" s="5" t="str">
        <f t="array" ref="H312">INDEX(F:F,SMALL(IF($F$1:$F$500&lt;&gt;"",ROW($1:$500),1000),ROW(F312)))&amp;""</f>
        <v/>
      </c>
      <c r="I312" s="5" t="str">
        <f t="array" ref="I312">INDEX(G:G,SMALL(IF($F$1:$F$500&lt;&gt;"",ROW($1:$500),1000),ROW(G312)))&amp;""</f>
        <v/>
      </c>
      <c r="N312" s="5"/>
      <c r="S312" s="5" t="str">
        <f t="array" ref="S312">INDEX(Q:Q,SMALL(IF($F$1:$F$500&lt;&gt;"",ROW($1:$500),1000),ROW(Q312)))&amp;""</f>
        <v/>
      </c>
      <c r="X312" s="5"/>
      <c r="AC312" s="5" t="str">
        <f t="array" ref="AC312">INDEX(AA:AA,SMALL(IF($F$1:$F$500&lt;&gt;"",ROW($1:$500),1000),ROW(AA312)))&amp;""</f>
        <v/>
      </c>
      <c r="AH312" s="5"/>
      <c r="AM312" s="5" t="str">
        <f t="array" ref="AM312">INDEX(AK:AK,SMALL(IF($F$1:$F$500&lt;&gt;"",ROW($1:$500),1000),ROW(AK312)))&amp;""</f>
        <v/>
      </c>
      <c r="AW312" s="5" t="str">
        <f t="array" ref="AW312">INDEX(AU:AU,SMALL(IF($F$1:$F$500&lt;&gt;"",ROW($1:$500),1000),ROW(AU312)))&amp;""</f>
        <v/>
      </c>
      <c r="BG312" s="5" t="str">
        <f t="array" ref="BG312">INDEX(BE:BE,SMALL(IF($F$1:$F$500&lt;&gt;"",ROW($1:$500),1000),ROW(BE312)))&amp;""</f>
        <v/>
      </c>
      <c r="BL312" s="5"/>
      <c r="BQ312" s="5" t="str">
        <f t="array" ref="BQ312">INDEX(BO:BO,SMALL(IF($F$1:$F$500&lt;&gt;"",ROW($1:$500),1000),ROW(BO312)))&amp;""</f>
        <v/>
      </c>
      <c r="BV312" s="5"/>
      <c r="CA312" s="5" t="str">
        <f t="array" ref="CA312">INDEX(BY:BY,SMALL(IF($F$1:$F$500&lt;&gt;"",ROW($1:$500),1000),ROW(BY312)))&amp;""</f>
        <v/>
      </c>
    </row>
    <row r="313" spans="1:79" x14ac:dyDescent="0.25">
      <c r="A313" s="7" t="s">
        <v>5248</v>
      </c>
      <c r="B313" s="7" t="s">
        <v>3589</v>
      </c>
      <c r="C313" s="7" t="s">
        <v>210</v>
      </c>
      <c r="D313" s="8">
        <v>8</v>
      </c>
      <c r="F313" s="7" t="str">
        <f t="shared" si="20"/>
        <v/>
      </c>
      <c r="G313" s="7" t="str">
        <f>IF(AND(VLOOKUP(C313,法术查询!$C$8:$E$15,3,FALSE)="启用",$B$1=D313),B313,"")</f>
        <v/>
      </c>
      <c r="H313" s="5" t="str">
        <f t="array" ref="H313">INDEX(F:F,SMALL(IF($F$1:$F$500&lt;&gt;"",ROW($1:$500),1000),ROW(F313)))&amp;""</f>
        <v/>
      </c>
      <c r="I313" s="5" t="str">
        <f t="array" ref="I313">INDEX(G:G,SMALL(IF($F$1:$F$500&lt;&gt;"",ROW($1:$500),1000),ROW(G313)))&amp;""</f>
        <v/>
      </c>
      <c r="N313" s="5"/>
      <c r="S313" s="5" t="str">
        <f t="array" ref="S313">INDEX(Q:Q,SMALL(IF($F$1:$F$500&lt;&gt;"",ROW($1:$500),1000),ROW(Q313)))&amp;""</f>
        <v/>
      </c>
      <c r="X313" s="5"/>
      <c r="AC313" s="5" t="str">
        <f t="array" ref="AC313">INDEX(AA:AA,SMALL(IF($F$1:$F$500&lt;&gt;"",ROW($1:$500),1000),ROW(AA313)))&amp;""</f>
        <v/>
      </c>
      <c r="AH313" s="5"/>
      <c r="AM313" s="5" t="str">
        <f t="array" ref="AM313">INDEX(AK:AK,SMALL(IF($F$1:$F$500&lt;&gt;"",ROW($1:$500),1000),ROW(AK313)))&amp;""</f>
        <v/>
      </c>
      <c r="AW313" s="5" t="str">
        <f t="array" ref="AW313">INDEX(AU:AU,SMALL(IF($F$1:$F$500&lt;&gt;"",ROW($1:$500),1000),ROW(AU313)))&amp;""</f>
        <v/>
      </c>
      <c r="BG313" s="5" t="str">
        <f t="array" ref="BG313">INDEX(BE:BE,SMALL(IF($F$1:$F$500&lt;&gt;"",ROW($1:$500),1000),ROW(BE313)))&amp;""</f>
        <v/>
      </c>
      <c r="BL313" s="5"/>
      <c r="BQ313" s="5" t="str">
        <f t="array" ref="BQ313">INDEX(BO:BO,SMALL(IF($F$1:$F$500&lt;&gt;"",ROW($1:$500),1000),ROW(BO313)))&amp;""</f>
        <v/>
      </c>
      <c r="BV313" s="5"/>
      <c r="CA313" s="5" t="str">
        <f t="array" ref="CA313">INDEX(BY:BY,SMALL(IF($F$1:$F$500&lt;&gt;"",ROW($1:$500),1000),ROW(BY313)))&amp;""</f>
        <v/>
      </c>
    </row>
    <row r="314" spans="1:79" x14ac:dyDescent="0.25">
      <c r="A314" s="7" t="s">
        <v>5203</v>
      </c>
      <c r="B314" s="7" t="s">
        <v>3590</v>
      </c>
      <c r="C314" s="7" t="s">
        <v>3701</v>
      </c>
      <c r="D314" s="8">
        <v>8</v>
      </c>
      <c r="F314" s="7" t="str">
        <f t="shared" si="20"/>
        <v/>
      </c>
      <c r="G314" s="7" t="str">
        <f>IF(AND(VLOOKUP(C314,法术查询!$C$8:$E$15,3,FALSE)="启用",$B$1=D314),B314,"")</f>
        <v/>
      </c>
      <c r="H314" s="5" t="str">
        <f t="array" ref="H314">INDEX(F:F,SMALL(IF($F$1:$F$500&lt;&gt;"",ROW($1:$500),1000),ROW(F314)))&amp;""</f>
        <v/>
      </c>
      <c r="I314" s="5" t="str">
        <f t="array" ref="I314">INDEX(G:G,SMALL(IF($F$1:$F$500&lt;&gt;"",ROW($1:$500),1000),ROW(G314)))&amp;""</f>
        <v/>
      </c>
      <c r="N314" s="5"/>
      <c r="S314" s="5" t="str">
        <f t="array" ref="S314">INDEX(Q:Q,SMALL(IF($F$1:$F$500&lt;&gt;"",ROW($1:$500),1000),ROW(Q314)))&amp;""</f>
        <v/>
      </c>
      <c r="X314" s="5"/>
      <c r="AC314" s="5" t="str">
        <f t="array" ref="AC314">INDEX(AA:AA,SMALL(IF($F$1:$F$500&lt;&gt;"",ROW($1:$500),1000),ROW(AA314)))&amp;""</f>
        <v/>
      </c>
      <c r="AH314" s="5"/>
      <c r="AM314" s="5" t="str">
        <f t="array" ref="AM314">INDEX(AK:AK,SMALL(IF($F$1:$F$500&lt;&gt;"",ROW($1:$500),1000),ROW(AK314)))&amp;""</f>
        <v/>
      </c>
      <c r="AW314" s="5" t="str">
        <f t="array" ref="AW314">INDEX(AU:AU,SMALL(IF($F$1:$F$500&lt;&gt;"",ROW($1:$500),1000),ROW(AU314)))&amp;""</f>
        <v/>
      </c>
      <c r="BG314" s="5" t="str">
        <f t="array" ref="BG314">INDEX(BE:BE,SMALL(IF($F$1:$F$500&lt;&gt;"",ROW($1:$500),1000),ROW(BE314)))&amp;""</f>
        <v/>
      </c>
      <c r="BL314" s="5"/>
      <c r="BQ314" s="5" t="str">
        <f t="array" ref="BQ314">INDEX(BO:BO,SMALL(IF($F$1:$F$500&lt;&gt;"",ROW($1:$500),1000),ROW(BO314)))&amp;""</f>
        <v/>
      </c>
      <c r="BV314" s="5"/>
      <c r="CA314" s="5" t="str">
        <f t="array" ref="CA314">INDEX(BY:BY,SMALL(IF($F$1:$F$500&lt;&gt;"",ROW($1:$500),1000),ROW(BY314)))&amp;""</f>
        <v/>
      </c>
    </row>
    <row r="315" spans="1:79" x14ac:dyDescent="0.25">
      <c r="A315" s="7" t="s">
        <v>5252</v>
      </c>
      <c r="B315" s="7" t="s">
        <v>3591</v>
      </c>
      <c r="C315" s="7" t="s">
        <v>210</v>
      </c>
      <c r="D315" s="8">
        <v>8</v>
      </c>
      <c r="F315" s="7" t="str">
        <f t="shared" si="20"/>
        <v/>
      </c>
      <c r="G315" s="7" t="str">
        <f>IF(AND(VLOOKUP(C315,法术查询!$C$8:$E$15,3,FALSE)="启用",$B$1=D315),B315,"")</f>
        <v/>
      </c>
      <c r="H315" s="5" t="str">
        <f t="array" ref="H315">INDEX(F:F,SMALL(IF($F$1:$F$500&lt;&gt;"",ROW($1:$500),1000),ROW(F315)))&amp;""</f>
        <v/>
      </c>
      <c r="I315" s="5" t="str">
        <f t="array" ref="I315">INDEX(G:G,SMALL(IF($F$1:$F$500&lt;&gt;"",ROW($1:$500),1000),ROW(G315)))&amp;""</f>
        <v/>
      </c>
      <c r="N315" s="5"/>
      <c r="S315" s="5" t="str">
        <f t="array" ref="S315">INDEX(Q:Q,SMALL(IF($F$1:$F$500&lt;&gt;"",ROW($1:$500),1000),ROW(Q315)))&amp;""</f>
        <v/>
      </c>
      <c r="X315" s="5"/>
      <c r="AC315" s="5" t="str">
        <f t="array" ref="AC315">INDEX(AA:AA,SMALL(IF($F$1:$F$500&lt;&gt;"",ROW($1:$500),1000),ROW(AA315)))&amp;""</f>
        <v/>
      </c>
      <c r="AH315" s="5"/>
      <c r="AM315" s="5" t="str">
        <f t="array" ref="AM315">INDEX(AK:AK,SMALL(IF($F$1:$F$500&lt;&gt;"",ROW($1:$500),1000),ROW(AK315)))&amp;""</f>
        <v/>
      </c>
      <c r="AW315" s="5" t="str">
        <f t="array" ref="AW315">INDEX(AU:AU,SMALL(IF($F$1:$F$500&lt;&gt;"",ROW($1:$500),1000),ROW(AU315)))&amp;""</f>
        <v/>
      </c>
      <c r="BG315" s="5" t="str">
        <f t="array" ref="BG315">INDEX(BE:BE,SMALL(IF($F$1:$F$500&lt;&gt;"",ROW($1:$500),1000),ROW(BE315)))&amp;""</f>
        <v/>
      </c>
      <c r="BL315" s="5"/>
      <c r="BQ315" s="5" t="str">
        <f t="array" ref="BQ315">INDEX(BO:BO,SMALL(IF($F$1:$F$500&lt;&gt;"",ROW($1:$500),1000),ROW(BO315)))&amp;""</f>
        <v/>
      </c>
      <c r="BV315" s="5"/>
      <c r="CA315" s="5" t="str">
        <f t="array" ref="CA315">INDEX(BY:BY,SMALL(IF($F$1:$F$500&lt;&gt;"",ROW($1:$500),1000),ROW(BY315)))&amp;""</f>
        <v/>
      </c>
    </row>
    <row r="316" spans="1:79" x14ac:dyDescent="0.25">
      <c r="A316" s="7" t="s">
        <v>5206</v>
      </c>
      <c r="B316" s="7" t="s">
        <v>3592</v>
      </c>
      <c r="C316" s="7" t="s">
        <v>3701</v>
      </c>
      <c r="D316" s="8">
        <v>8</v>
      </c>
      <c r="F316" s="7" t="str">
        <f t="shared" si="20"/>
        <v/>
      </c>
      <c r="G316" s="7" t="str">
        <f>IF(AND(VLOOKUP(C316,法术查询!$C$8:$E$15,3,FALSE)="启用",$B$1=D316),B316,"")</f>
        <v/>
      </c>
      <c r="H316" s="5" t="str">
        <f t="array" ref="H316">INDEX(F:F,SMALL(IF($F$1:$F$500&lt;&gt;"",ROW($1:$500),1000),ROW(F316)))&amp;""</f>
        <v/>
      </c>
      <c r="I316" s="5" t="str">
        <f t="array" ref="I316">INDEX(G:G,SMALL(IF($F$1:$F$500&lt;&gt;"",ROW($1:$500),1000),ROW(G316)))&amp;""</f>
        <v/>
      </c>
      <c r="N316" s="5"/>
      <c r="S316" s="5" t="str">
        <f t="array" ref="S316">INDEX(Q:Q,SMALL(IF($F$1:$F$500&lt;&gt;"",ROW($1:$500),1000),ROW(Q316)))&amp;""</f>
        <v/>
      </c>
      <c r="X316" s="5"/>
      <c r="AC316" s="5" t="str">
        <f t="array" ref="AC316">INDEX(AA:AA,SMALL(IF($F$1:$F$500&lt;&gt;"",ROW($1:$500),1000),ROW(AA316)))&amp;""</f>
        <v/>
      </c>
      <c r="AH316" s="5"/>
      <c r="AM316" s="5" t="str">
        <f t="array" ref="AM316">INDEX(AK:AK,SMALL(IF($F$1:$F$500&lt;&gt;"",ROW($1:$500),1000),ROW(AK316)))&amp;""</f>
        <v/>
      </c>
      <c r="AW316" s="5" t="str">
        <f t="array" ref="AW316">INDEX(AU:AU,SMALL(IF($F$1:$F$500&lt;&gt;"",ROW($1:$500),1000),ROW(AU316)))&amp;""</f>
        <v/>
      </c>
      <c r="BG316" s="5" t="str">
        <f t="array" ref="BG316">INDEX(BE:BE,SMALL(IF($F$1:$F$500&lt;&gt;"",ROW($1:$500),1000),ROW(BE316)))&amp;""</f>
        <v/>
      </c>
      <c r="BL316" s="5"/>
      <c r="BQ316" s="5" t="str">
        <f t="array" ref="BQ316">INDEX(BO:BO,SMALL(IF($F$1:$F$500&lt;&gt;"",ROW($1:$500),1000),ROW(BO316)))&amp;""</f>
        <v/>
      </c>
      <c r="BV316" s="5"/>
      <c r="CA316" s="5" t="str">
        <f t="array" ref="CA316">INDEX(BY:BY,SMALL(IF($F$1:$F$500&lt;&gt;"",ROW($1:$500),1000),ROW(BY316)))&amp;""</f>
        <v/>
      </c>
    </row>
    <row r="317" spans="1:79" x14ac:dyDescent="0.25">
      <c r="A317" s="7" t="s">
        <v>5254</v>
      </c>
      <c r="B317" s="7" t="s">
        <v>3593</v>
      </c>
      <c r="C317" s="7" t="s">
        <v>210</v>
      </c>
      <c r="D317" s="8">
        <v>8</v>
      </c>
      <c r="F317" s="7" t="str">
        <f t="shared" si="20"/>
        <v/>
      </c>
      <c r="G317" s="7" t="str">
        <f>IF(AND(VLOOKUP(C317,法术查询!$C$8:$E$15,3,FALSE)="启用",$B$1=D317),B317,"")</f>
        <v/>
      </c>
      <c r="H317" s="5" t="str">
        <f t="array" ref="H317">INDEX(F:F,SMALL(IF($F$1:$F$500&lt;&gt;"",ROW($1:$500),1000),ROW(F317)))&amp;""</f>
        <v/>
      </c>
      <c r="I317" s="5" t="str">
        <f t="array" ref="I317">INDEX(G:G,SMALL(IF($F$1:$F$500&lt;&gt;"",ROW($1:$500),1000),ROW(G317)))&amp;""</f>
        <v/>
      </c>
      <c r="N317" s="5"/>
      <c r="S317" s="5" t="str">
        <f t="array" ref="S317">INDEX(Q:Q,SMALL(IF($F$1:$F$500&lt;&gt;"",ROW($1:$500),1000),ROW(Q317)))&amp;""</f>
        <v/>
      </c>
      <c r="X317" s="5"/>
      <c r="AC317" s="5" t="str">
        <f t="array" ref="AC317">INDEX(AA:AA,SMALL(IF($F$1:$F$500&lt;&gt;"",ROW($1:$500),1000),ROW(AA317)))&amp;""</f>
        <v/>
      </c>
      <c r="AH317" s="5"/>
      <c r="AM317" s="5" t="str">
        <f t="array" ref="AM317">INDEX(AK:AK,SMALL(IF($F$1:$F$500&lt;&gt;"",ROW($1:$500),1000),ROW(AK317)))&amp;""</f>
        <v/>
      </c>
      <c r="AW317" s="5" t="str">
        <f t="array" ref="AW317">INDEX(AU:AU,SMALL(IF($F$1:$F$500&lt;&gt;"",ROW($1:$500),1000),ROW(AU317)))&amp;""</f>
        <v/>
      </c>
      <c r="BG317" s="5" t="str">
        <f t="array" ref="BG317">INDEX(BE:BE,SMALL(IF($F$1:$F$500&lt;&gt;"",ROW($1:$500),1000),ROW(BE317)))&amp;""</f>
        <v/>
      </c>
      <c r="BL317" s="5"/>
      <c r="BQ317" s="5" t="str">
        <f t="array" ref="BQ317">INDEX(BO:BO,SMALL(IF($F$1:$F$500&lt;&gt;"",ROW($1:$500),1000),ROW(BO317)))&amp;""</f>
        <v/>
      </c>
      <c r="BV317" s="5"/>
      <c r="CA317" s="5" t="str">
        <f t="array" ref="CA317">INDEX(BY:BY,SMALL(IF($F$1:$F$500&lt;&gt;"",ROW($1:$500),1000),ROW(BY317)))&amp;""</f>
        <v/>
      </c>
    </row>
    <row r="318" spans="1:79" x14ac:dyDescent="0.25">
      <c r="A318" s="7" t="s">
        <v>5258</v>
      </c>
      <c r="B318" s="7" t="s">
        <v>2621</v>
      </c>
      <c r="C318" s="7" t="s">
        <v>210</v>
      </c>
      <c r="D318" s="8">
        <v>8</v>
      </c>
      <c r="F318" s="7" t="str">
        <f t="shared" si="20"/>
        <v/>
      </c>
      <c r="G318" s="7" t="str">
        <f>IF(AND(VLOOKUP(C318,法术查询!$C$8:$E$15,3,FALSE)="启用",$B$1=D318),B318,"")</f>
        <v/>
      </c>
      <c r="H318" s="5" t="str">
        <f t="array" ref="H318">INDEX(F:F,SMALL(IF($F$1:$F$500&lt;&gt;"",ROW($1:$500),1000),ROW(F318)))&amp;""</f>
        <v/>
      </c>
      <c r="I318" s="5" t="str">
        <f t="array" ref="I318">INDEX(G:G,SMALL(IF($F$1:$F$500&lt;&gt;"",ROW($1:$500),1000),ROW(G318)))&amp;""</f>
        <v/>
      </c>
      <c r="N318" s="5"/>
      <c r="S318" s="5" t="str">
        <f t="array" ref="S318">INDEX(Q:Q,SMALL(IF($F$1:$F$500&lt;&gt;"",ROW($1:$500),1000),ROW(Q318)))&amp;""</f>
        <v/>
      </c>
      <c r="X318" s="5"/>
      <c r="AC318" s="5" t="str">
        <f t="array" ref="AC318">INDEX(AA:AA,SMALL(IF($F$1:$F$500&lt;&gt;"",ROW($1:$500),1000),ROW(AA318)))&amp;""</f>
        <v/>
      </c>
      <c r="AH318" s="5"/>
      <c r="AM318" s="5" t="str">
        <f t="array" ref="AM318">INDEX(AK:AK,SMALL(IF($F$1:$F$500&lt;&gt;"",ROW($1:$500),1000),ROW(AK318)))&amp;""</f>
        <v/>
      </c>
      <c r="AW318" s="5" t="str">
        <f t="array" ref="AW318">INDEX(AU:AU,SMALL(IF($F$1:$F$500&lt;&gt;"",ROW($1:$500),1000),ROW(AU318)))&amp;""</f>
        <v/>
      </c>
      <c r="BG318" s="5" t="str">
        <f t="array" ref="BG318">INDEX(BE:BE,SMALL(IF($F$1:$F$500&lt;&gt;"",ROW($1:$500),1000),ROW(BE318)))&amp;""</f>
        <v/>
      </c>
      <c r="BL318" s="5"/>
      <c r="BQ318" s="5" t="str">
        <f t="array" ref="BQ318">INDEX(BO:BO,SMALL(IF($F$1:$F$500&lt;&gt;"",ROW($1:$500),1000),ROW(BO318)))&amp;""</f>
        <v/>
      </c>
      <c r="BV318" s="5"/>
      <c r="CA318" s="5" t="str">
        <f t="array" ref="CA318">INDEX(BY:BY,SMALL(IF($F$1:$F$500&lt;&gt;"",ROW($1:$500),1000),ROW(BY318)))&amp;""</f>
        <v/>
      </c>
    </row>
    <row r="319" spans="1:79" x14ac:dyDescent="0.25">
      <c r="A319" s="7" t="s">
        <v>5264</v>
      </c>
      <c r="B319" s="7" t="s">
        <v>3552</v>
      </c>
      <c r="C319" s="7" t="s">
        <v>210</v>
      </c>
      <c r="D319" s="8">
        <v>8</v>
      </c>
      <c r="F319" s="7" t="str">
        <f t="shared" si="20"/>
        <v/>
      </c>
      <c r="G319" s="7" t="str">
        <f>IF(AND(VLOOKUP(C319,法术查询!$C$8:$E$15,3,FALSE)="启用",$B$1=D319),B319,"")</f>
        <v/>
      </c>
      <c r="H319" s="5" t="str">
        <f t="array" ref="H319">INDEX(F:F,SMALL(IF($F$1:$F$500&lt;&gt;"",ROW($1:$500),1000),ROW(F319)))&amp;""</f>
        <v/>
      </c>
      <c r="I319" s="5" t="str">
        <f t="array" ref="I319">INDEX(G:G,SMALL(IF($F$1:$F$500&lt;&gt;"",ROW($1:$500),1000),ROW(G319)))&amp;""</f>
        <v/>
      </c>
      <c r="N319" s="5"/>
      <c r="S319" s="5" t="str">
        <f t="array" ref="S319">INDEX(Q:Q,SMALL(IF($F$1:$F$500&lt;&gt;"",ROW($1:$500),1000),ROW(Q319)))&amp;""</f>
        <v/>
      </c>
      <c r="X319" s="5"/>
      <c r="AC319" s="5" t="str">
        <f t="array" ref="AC319">INDEX(AA:AA,SMALL(IF($F$1:$F$500&lt;&gt;"",ROW($1:$500),1000),ROW(AA319)))&amp;""</f>
        <v/>
      </c>
      <c r="AH319" s="5"/>
      <c r="AM319" s="5" t="str">
        <f t="array" ref="AM319">INDEX(AK:AK,SMALL(IF($F$1:$F$500&lt;&gt;"",ROW($1:$500),1000),ROW(AK319)))&amp;""</f>
        <v/>
      </c>
      <c r="AW319" s="5" t="str">
        <f t="array" ref="AW319">INDEX(AU:AU,SMALL(IF($F$1:$F$500&lt;&gt;"",ROW($1:$500),1000),ROW(AU319)))&amp;""</f>
        <v/>
      </c>
      <c r="BG319" s="5" t="str">
        <f t="array" ref="BG319">INDEX(BE:BE,SMALL(IF($F$1:$F$500&lt;&gt;"",ROW($1:$500),1000),ROW(BE319)))&amp;""</f>
        <v/>
      </c>
      <c r="BL319" s="5"/>
      <c r="BQ319" s="5" t="str">
        <f t="array" ref="BQ319">INDEX(BO:BO,SMALL(IF($F$1:$F$500&lt;&gt;"",ROW($1:$500),1000),ROW(BO319)))&amp;""</f>
        <v/>
      </c>
      <c r="BV319" s="5"/>
      <c r="CA319" s="5" t="str">
        <f t="array" ref="CA319">INDEX(BY:BY,SMALL(IF($F$1:$F$500&lt;&gt;"",ROW($1:$500),1000),ROW(BY319)))&amp;""</f>
        <v/>
      </c>
    </row>
    <row r="320" spans="1:79" x14ac:dyDescent="0.25">
      <c r="A320" s="7" t="s">
        <v>5285</v>
      </c>
      <c r="B320" s="7" t="s">
        <v>3500</v>
      </c>
      <c r="C320" s="7" t="s">
        <v>210</v>
      </c>
      <c r="D320" s="8">
        <v>9</v>
      </c>
      <c r="F320" s="7" t="str">
        <f t="shared" si="20"/>
        <v/>
      </c>
      <c r="G320" s="7" t="str">
        <f>IF(AND(VLOOKUP(C320,法术查询!$C$8:$E$15,3,FALSE)="启用",$B$1=D320),B320,"")</f>
        <v/>
      </c>
      <c r="H320" s="5" t="str">
        <f t="array" ref="H320">INDEX(F:F,SMALL(IF($F$1:$F$500&lt;&gt;"",ROW($1:$500),1000),ROW(F320)))&amp;""</f>
        <v/>
      </c>
      <c r="I320" s="5" t="str">
        <f t="array" ref="I320">INDEX(G:G,SMALL(IF($F$1:$F$500&lt;&gt;"",ROW($1:$500),1000),ROW(G320)))&amp;""</f>
        <v/>
      </c>
      <c r="N320" s="5"/>
      <c r="S320" s="5" t="str">
        <f t="array" ref="S320">INDEX(Q:Q,SMALL(IF($F$1:$F$500&lt;&gt;"",ROW($1:$500),1000),ROW(Q320)))&amp;""</f>
        <v/>
      </c>
      <c r="X320" s="5"/>
      <c r="AC320" s="5" t="str">
        <f t="array" ref="AC320">INDEX(AA:AA,SMALL(IF($F$1:$F$500&lt;&gt;"",ROW($1:$500),1000),ROW(AA320)))&amp;""</f>
        <v/>
      </c>
      <c r="AH320" s="5"/>
      <c r="AM320" s="5" t="str">
        <f t="array" ref="AM320">INDEX(AK:AK,SMALL(IF($F$1:$F$500&lt;&gt;"",ROW($1:$500),1000),ROW(AK320)))&amp;""</f>
        <v/>
      </c>
      <c r="AW320" s="5" t="str">
        <f t="array" ref="AW320">INDEX(AU:AU,SMALL(IF($F$1:$F$500&lt;&gt;"",ROW($1:$500),1000),ROW(AU320)))&amp;""</f>
        <v/>
      </c>
      <c r="BG320" s="5" t="str">
        <f t="array" ref="BG320">INDEX(BE:BE,SMALL(IF($F$1:$F$500&lt;&gt;"",ROW($1:$500),1000),ROW(BE320)))&amp;""</f>
        <v/>
      </c>
      <c r="BL320" s="5"/>
      <c r="BQ320" s="5" t="str">
        <f t="array" ref="BQ320">INDEX(BO:BO,SMALL(IF($F$1:$F$500&lt;&gt;"",ROW($1:$500),1000),ROW(BO320)))&amp;""</f>
        <v/>
      </c>
      <c r="BV320" s="5"/>
      <c r="CA320" s="5" t="str">
        <f t="array" ref="CA320">INDEX(BY:BY,SMALL(IF($F$1:$F$500&lt;&gt;"",ROW($1:$500),1000),ROW(BY320)))&amp;""</f>
        <v/>
      </c>
    </row>
    <row r="321" spans="1:79" x14ac:dyDescent="0.25">
      <c r="A321" s="7" t="s">
        <v>5272</v>
      </c>
      <c r="B321" s="7" t="s">
        <v>3502</v>
      </c>
      <c r="C321" s="7" t="s">
        <v>3701</v>
      </c>
      <c r="D321" s="8">
        <v>9</v>
      </c>
      <c r="F321" s="7" t="str">
        <f t="shared" si="20"/>
        <v/>
      </c>
      <c r="G321" s="7" t="str">
        <f>IF(AND(VLOOKUP(C321,法术查询!$C$8:$E$15,3,FALSE)="启用",$B$1=D321),B321,"")</f>
        <v/>
      </c>
      <c r="H321" s="5" t="str">
        <f t="array" ref="H321">INDEX(F:F,SMALL(IF($F$1:$F$500&lt;&gt;"",ROW($1:$500),1000),ROW(F321)))&amp;""</f>
        <v/>
      </c>
      <c r="I321" s="5" t="str">
        <f t="array" ref="I321">INDEX(G:G,SMALL(IF($F$1:$F$500&lt;&gt;"",ROW($1:$500),1000),ROW(G321)))&amp;""</f>
        <v/>
      </c>
      <c r="N321" s="5"/>
      <c r="S321" s="5" t="str">
        <f t="array" ref="S321">INDEX(Q:Q,SMALL(IF($F$1:$F$500&lt;&gt;"",ROW($1:$500),1000),ROW(Q321)))&amp;""</f>
        <v/>
      </c>
      <c r="X321" s="5"/>
      <c r="AC321" s="5" t="str">
        <f t="array" ref="AC321">INDEX(AA:AA,SMALL(IF($F$1:$F$500&lt;&gt;"",ROW($1:$500),1000),ROW(AA321)))&amp;""</f>
        <v/>
      </c>
      <c r="AH321" s="5"/>
      <c r="AM321" s="5" t="str">
        <f t="array" ref="AM321">INDEX(AK:AK,SMALL(IF($F$1:$F$500&lt;&gt;"",ROW($1:$500),1000),ROW(AK321)))&amp;""</f>
        <v/>
      </c>
      <c r="AW321" s="5" t="str">
        <f t="array" ref="AW321">INDEX(AU:AU,SMALL(IF($F$1:$F$500&lt;&gt;"",ROW($1:$500),1000),ROW(AU321)))&amp;""</f>
        <v/>
      </c>
      <c r="BG321" s="5" t="str">
        <f t="array" ref="BG321">INDEX(BE:BE,SMALL(IF($F$1:$F$500&lt;&gt;"",ROW($1:$500),1000),ROW(BE321)))&amp;""</f>
        <v/>
      </c>
      <c r="BL321" s="5"/>
      <c r="BQ321" s="5" t="str">
        <f t="array" ref="BQ321">INDEX(BO:BO,SMALL(IF($F$1:$F$500&lt;&gt;"",ROW($1:$500),1000),ROW(BO321)))&amp;""</f>
        <v/>
      </c>
      <c r="BV321" s="5"/>
      <c r="CA321" s="5" t="str">
        <f t="array" ref="CA321">INDEX(BY:BY,SMALL(IF($F$1:$F$500&lt;&gt;"",ROW($1:$500),1000),ROW(BY321)))&amp;""</f>
        <v/>
      </c>
    </row>
    <row r="322" spans="1:79" x14ac:dyDescent="0.25">
      <c r="A322" s="7" t="s">
        <v>5289</v>
      </c>
      <c r="B322" s="7" t="s">
        <v>3573</v>
      </c>
      <c r="C322" s="7" t="s">
        <v>210</v>
      </c>
      <c r="D322" s="8">
        <v>9</v>
      </c>
      <c r="F322" s="7" t="str">
        <f t="shared" ref="F322:F334" si="21">IF(G322="","",A322)</f>
        <v/>
      </c>
      <c r="G322" s="7" t="str">
        <f>IF(AND(VLOOKUP(C322,法术查询!$C$8:$E$15,3,FALSE)="启用",$B$1=D322),B322,"")</f>
        <v/>
      </c>
      <c r="H322" s="5" t="str">
        <f t="array" ref="H322">INDEX(F:F,SMALL(IF($F$1:$F$500&lt;&gt;"",ROW($1:$500),1000),ROW(F322)))&amp;""</f>
        <v/>
      </c>
      <c r="I322" s="5" t="str">
        <f t="array" ref="I322">INDEX(G:G,SMALL(IF($F$1:$F$500&lt;&gt;"",ROW($1:$500),1000),ROW(G322)))&amp;""</f>
        <v/>
      </c>
      <c r="N322" s="5"/>
      <c r="S322" s="5" t="str">
        <f t="array" ref="S322">INDEX(Q:Q,SMALL(IF($F$1:$F$500&lt;&gt;"",ROW($1:$500),1000),ROW(Q322)))&amp;""</f>
        <v/>
      </c>
      <c r="X322" s="5"/>
      <c r="AC322" s="5" t="str">
        <f t="array" ref="AC322">INDEX(AA:AA,SMALL(IF($F$1:$F$500&lt;&gt;"",ROW($1:$500),1000),ROW(AA322)))&amp;""</f>
        <v/>
      </c>
      <c r="AH322" s="5"/>
      <c r="AM322" s="5" t="str">
        <f t="array" ref="AM322">INDEX(AK:AK,SMALL(IF($F$1:$F$500&lt;&gt;"",ROW($1:$500),1000),ROW(AK322)))&amp;""</f>
        <v/>
      </c>
      <c r="AW322" s="5" t="str">
        <f t="array" ref="AW322">INDEX(AU:AU,SMALL(IF($F$1:$F$500&lt;&gt;"",ROW($1:$500),1000),ROW(AU322)))&amp;""</f>
        <v/>
      </c>
      <c r="BG322" s="5" t="str">
        <f t="array" ref="BG322">INDEX(BE:BE,SMALL(IF($F$1:$F$500&lt;&gt;"",ROW($1:$500),1000),ROW(BE322)))&amp;""</f>
        <v/>
      </c>
      <c r="BL322" s="5"/>
      <c r="BQ322" s="5" t="str">
        <f t="array" ref="BQ322">INDEX(BO:BO,SMALL(IF($F$1:$F$500&lt;&gt;"",ROW($1:$500),1000),ROW(BO322)))&amp;""</f>
        <v/>
      </c>
      <c r="BV322" s="5"/>
      <c r="CA322" s="5" t="str">
        <f t="array" ref="CA322">INDEX(BY:BY,SMALL(IF($F$1:$F$500&lt;&gt;"",ROW($1:$500),1000),ROW(BY322)))&amp;""</f>
        <v/>
      </c>
    </row>
    <row r="323" spans="1:79" x14ac:dyDescent="0.25">
      <c r="A323" s="7" t="s">
        <v>5292</v>
      </c>
      <c r="B323" s="7" t="s">
        <v>3574</v>
      </c>
      <c r="C323" s="7" t="s">
        <v>210</v>
      </c>
      <c r="D323" s="8">
        <v>9</v>
      </c>
      <c r="F323" s="7" t="str">
        <f t="shared" si="21"/>
        <v/>
      </c>
      <c r="G323" s="7" t="str">
        <f>IF(AND(VLOOKUP(C323,法术查询!$C$8:$E$15,3,FALSE)="启用",$B$1=D323),B323,"")</f>
        <v/>
      </c>
      <c r="H323" s="5" t="str">
        <f t="array" ref="H323">INDEX(F:F,SMALL(IF($F$1:$F$500&lt;&gt;"",ROW($1:$500),1000),ROW(F323)))&amp;""</f>
        <v/>
      </c>
      <c r="I323" s="5" t="str">
        <f t="array" ref="I323">INDEX(G:G,SMALL(IF($F$1:$F$500&lt;&gt;"",ROW($1:$500),1000),ROW(G323)))&amp;""</f>
        <v/>
      </c>
      <c r="N323" s="5"/>
      <c r="S323" s="5" t="str">
        <f t="array" ref="S323">INDEX(Q:Q,SMALL(IF($F$1:$F$500&lt;&gt;"",ROW($1:$500),1000),ROW(Q323)))&amp;""</f>
        <v/>
      </c>
      <c r="X323" s="5"/>
      <c r="AC323" s="5" t="str">
        <f t="array" ref="AC323">INDEX(AA:AA,SMALL(IF($F$1:$F$500&lt;&gt;"",ROW($1:$500),1000),ROW(AA323)))&amp;""</f>
        <v/>
      </c>
      <c r="AH323" s="5"/>
      <c r="AM323" s="5" t="str">
        <f t="array" ref="AM323">INDEX(AK:AK,SMALL(IF($F$1:$F$500&lt;&gt;"",ROW($1:$500),1000),ROW(AK323)))&amp;""</f>
        <v/>
      </c>
      <c r="AW323" s="5" t="str">
        <f t="array" ref="AW323">INDEX(AU:AU,SMALL(IF($F$1:$F$500&lt;&gt;"",ROW($1:$500),1000),ROW(AU323)))&amp;""</f>
        <v/>
      </c>
      <c r="BG323" s="5" t="str">
        <f t="array" ref="BG323">INDEX(BE:BE,SMALL(IF($F$1:$F$500&lt;&gt;"",ROW($1:$500),1000),ROW(BE323)))&amp;""</f>
        <v/>
      </c>
      <c r="BL323" s="5"/>
      <c r="BQ323" s="5" t="str">
        <f t="array" ref="BQ323">INDEX(BO:BO,SMALL(IF($F$1:$F$500&lt;&gt;"",ROW($1:$500),1000),ROW(BO323)))&amp;""</f>
        <v/>
      </c>
      <c r="BV323" s="5"/>
      <c r="CA323" s="5" t="str">
        <f t="array" ref="CA323">INDEX(BY:BY,SMALL(IF($F$1:$F$500&lt;&gt;"",ROW($1:$500),1000),ROW(BY323)))&amp;""</f>
        <v/>
      </c>
    </row>
    <row r="324" spans="1:79" x14ac:dyDescent="0.25">
      <c r="A324" s="7" t="s">
        <v>5294</v>
      </c>
      <c r="B324" s="7" t="s">
        <v>3575</v>
      </c>
      <c r="C324" s="7" t="s">
        <v>210</v>
      </c>
      <c r="D324" s="8">
        <v>9</v>
      </c>
      <c r="F324" s="7" t="str">
        <f t="shared" si="21"/>
        <v/>
      </c>
      <c r="G324" s="7" t="str">
        <f>IF(AND(VLOOKUP(C324,法术查询!$C$8:$E$15,3,FALSE)="启用",$B$1=D324),B324,"")</f>
        <v/>
      </c>
      <c r="H324" s="5" t="str">
        <f t="array" ref="H324">INDEX(F:F,SMALL(IF($F$1:$F$500&lt;&gt;"",ROW($1:$500),1000),ROW(F324)))&amp;""</f>
        <v/>
      </c>
      <c r="I324" s="5" t="str">
        <f t="array" ref="I324">INDEX(G:G,SMALL(IF($F$1:$F$500&lt;&gt;"",ROW($1:$500),1000),ROW(G324)))&amp;""</f>
        <v/>
      </c>
      <c r="N324" s="5"/>
      <c r="S324" s="5" t="str">
        <f t="array" ref="S324">INDEX(Q:Q,SMALL(IF($F$1:$F$500&lt;&gt;"",ROW($1:$500),1000),ROW(Q324)))&amp;""</f>
        <v/>
      </c>
      <c r="X324" s="5"/>
      <c r="AC324" s="5" t="str">
        <f t="array" ref="AC324">INDEX(AA:AA,SMALL(IF($F$1:$F$500&lt;&gt;"",ROW($1:$500),1000),ROW(AA324)))&amp;""</f>
        <v/>
      </c>
      <c r="AH324" s="5"/>
      <c r="AM324" s="5" t="str">
        <f t="array" ref="AM324">INDEX(AK:AK,SMALL(IF($F$1:$F$500&lt;&gt;"",ROW($1:$500),1000),ROW(AK324)))&amp;""</f>
        <v/>
      </c>
      <c r="AW324" s="5" t="str">
        <f t="array" ref="AW324">INDEX(AU:AU,SMALL(IF($F$1:$F$500&lt;&gt;"",ROW($1:$500),1000),ROW(AU324)))&amp;""</f>
        <v/>
      </c>
      <c r="BG324" s="5" t="str">
        <f t="array" ref="BG324">INDEX(BE:BE,SMALL(IF($F$1:$F$500&lt;&gt;"",ROW($1:$500),1000),ROW(BE324)))&amp;""</f>
        <v/>
      </c>
      <c r="BL324" s="5"/>
      <c r="BQ324" s="5" t="str">
        <f t="array" ref="BQ324">INDEX(BO:BO,SMALL(IF($F$1:$F$500&lt;&gt;"",ROW($1:$500),1000),ROW(BO324)))&amp;""</f>
        <v/>
      </c>
      <c r="BV324" s="5"/>
      <c r="CA324" s="5" t="str">
        <f t="array" ref="CA324">INDEX(BY:BY,SMALL(IF($F$1:$F$500&lt;&gt;"",ROW($1:$500),1000),ROW(BY324)))&amp;""</f>
        <v/>
      </c>
    </row>
    <row r="325" spans="1:79" x14ac:dyDescent="0.25">
      <c r="A325" s="7" t="s">
        <v>5275</v>
      </c>
      <c r="B325" s="7" t="s">
        <v>3516</v>
      </c>
      <c r="C325" s="7" t="s">
        <v>3701</v>
      </c>
      <c r="D325" s="8">
        <v>9</v>
      </c>
      <c r="F325" s="7" t="str">
        <f t="shared" si="21"/>
        <v/>
      </c>
      <c r="G325" s="7" t="str">
        <f>IF(AND(VLOOKUP(C325,法术查询!$C$8:$E$15,3,FALSE)="启用",$B$1=D325),B325,"")</f>
        <v/>
      </c>
      <c r="H325" s="5" t="str">
        <f t="array" ref="H325">INDEX(F:F,SMALL(IF($F$1:$F$500&lt;&gt;"",ROW($1:$500),1000),ROW(F325)))&amp;""</f>
        <v/>
      </c>
      <c r="I325" s="5" t="str">
        <f t="array" ref="I325">INDEX(G:G,SMALL(IF($F$1:$F$500&lt;&gt;"",ROW($1:$500),1000),ROW(G325)))&amp;""</f>
        <v/>
      </c>
      <c r="N325" s="5"/>
      <c r="S325" s="5" t="str">
        <f t="array" ref="S325">INDEX(Q:Q,SMALL(IF($F$1:$F$500&lt;&gt;"",ROW($1:$500),1000),ROW(Q325)))&amp;""</f>
        <v/>
      </c>
      <c r="X325" s="5"/>
      <c r="AC325" s="5" t="str">
        <f t="array" ref="AC325">INDEX(AA:AA,SMALL(IF($F$1:$F$500&lt;&gt;"",ROW($1:$500),1000),ROW(AA325)))&amp;""</f>
        <v/>
      </c>
      <c r="AH325" s="5"/>
      <c r="AM325" s="5" t="str">
        <f t="array" ref="AM325">INDEX(AK:AK,SMALL(IF($F$1:$F$500&lt;&gt;"",ROW($1:$500),1000),ROW(AK325)))&amp;""</f>
        <v/>
      </c>
      <c r="AW325" s="5" t="str">
        <f t="array" ref="AW325">INDEX(AU:AU,SMALL(IF($F$1:$F$500&lt;&gt;"",ROW($1:$500),1000),ROW(AU325)))&amp;""</f>
        <v/>
      </c>
      <c r="BG325" s="5" t="str">
        <f t="array" ref="BG325">INDEX(BE:BE,SMALL(IF($F$1:$F$500&lt;&gt;"",ROW($1:$500),1000),ROW(BE325)))&amp;""</f>
        <v/>
      </c>
      <c r="BL325" s="5"/>
      <c r="BQ325" s="5" t="str">
        <f t="array" ref="BQ325">INDEX(BO:BO,SMALL(IF($F$1:$F$500&lt;&gt;"",ROW($1:$500),1000),ROW(BO325)))&amp;""</f>
        <v/>
      </c>
      <c r="BV325" s="5"/>
      <c r="CA325" s="5" t="str">
        <f t="array" ref="CA325">INDEX(BY:BY,SMALL(IF($F$1:$F$500&lt;&gt;"",ROW($1:$500),1000),ROW(BY325)))&amp;""</f>
        <v/>
      </c>
    </row>
    <row r="326" spans="1:79" x14ac:dyDescent="0.25">
      <c r="A326" s="7" t="s">
        <v>5297</v>
      </c>
      <c r="B326" s="7" t="s">
        <v>3504</v>
      </c>
      <c r="C326" s="7" t="s">
        <v>210</v>
      </c>
      <c r="D326" s="8">
        <v>9</v>
      </c>
      <c r="F326" s="7" t="str">
        <f t="shared" si="21"/>
        <v/>
      </c>
      <c r="G326" s="7" t="str">
        <f>IF(AND(VLOOKUP(C326,法术查询!$C$8:$E$15,3,FALSE)="启用",$B$1=D326),B326,"")</f>
        <v/>
      </c>
      <c r="H326" s="5" t="str">
        <f t="array" ref="H326">INDEX(F:F,SMALL(IF($F$1:$F$500&lt;&gt;"",ROW($1:$500),1000),ROW(F326)))&amp;""</f>
        <v/>
      </c>
      <c r="I326" s="5" t="str">
        <f t="array" ref="I326">INDEX(G:G,SMALL(IF($F$1:$F$500&lt;&gt;"",ROW($1:$500),1000),ROW(G326)))&amp;""</f>
        <v/>
      </c>
      <c r="N326" s="5"/>
      <c r="S326" s="5" t="str">
        <f t="array" ref="S326">INDEX(Q:Q,SMALL(IF($F$1:$F$500&lt;&gt;"",ROW($1:$500),1000),ROW(Q326)))&amp;""</f>
        <v/>
      </c>
      <c r="X326" s="5"/>
      <c r="AC326" s="5" t="str">
        <f t="array" ref="AC326">INDEX(AA:AA,SMALL(IF($F$1:$F$500&lt;&gt;"",ROW($1:$500),1000),ROW(AA326)))&amp;""</f>
        <v/>
      </c>
      <c r="AH326" s="5"/>
      <c r="AM326" s="5" t="str">
        <f t="array" ref="AM326">INDEX(AK:AK,SMALL(IF($F$1:$F$500&lt;&gt;"",ROW($1:$500),1000),ROW(AK326)))&amp;""</f>
        <v/>
      </c>
      <c r="AW326" s="5" t="str">
        <f t="array" ref="AW326">INDEX(AU:AU,SMALL(IF($F$1:$F$500&lt;&gt;"",ROW($1:$500),1000),ROW(AU326)))&amp;""</f>
        <v/>
      </c>
      <c r="BG326" s="5" t="str">
        <f t="array" ref="BG326">INDEX(BE:BE,SMALL(IF($F$1:$F$500&lt;&gt;"",ROW($1:$500),1000),ROW(BE326)))&amp;""</f>
        <v/>
      </c>
      <c r="BL326" s="5"/>
      <c r="BQ326" s="5" t="str">
        <f t="array" ref="BQ326">INDEX(BO:BO,SMALL(IF($F$1:$F$500&lt;&gt;"",ROW($1:$500),1000),ROW(BO326)))&amp;""</f>
        <v/>
      </c>
      <c r="BV326" s="5"/>
      <c r="CA326" s="5" t="str">
        <f t="array" ref="CA326">INDEX(BY:BY,SMALL(IF($F$1:$F$500&lt;&gt;"",ROW($1:$500),1000),ROW(BY326)))&amp;""</f>
        <v/>
      </c>
    </row>
    <row r="327" spans="1:79" x14ac:dyDescent="0.25">
      <c r="A327" s="7" t="s">
        <v>5301</v>
      </c>
      <c r="B327" s="7" t="s">
        <v>3506</v>
      </c>
      <c r="C327" s="7" t="s">
        <v>210</v>
      </c>
      <c r="D327" s="8">
        <v>9</v>
      </c>
      <c r="F327" s="7" t="str">
        <f t="shared" si="21"/>
        <v/>
      </c>
      <c r="G327" s="7" t="str">
        <f>IF(AND(VLOOKUP(C327,法术查询!$C$8:$E$15,3,FALSE)="启用",$B$1=D327),B327,"")</f>
        <v/>
      </c>
      <c r="H327" s="5" t="str">
        <f t="array" ref="H327">INDEX(F:F,SMALL(IF($F$1:$F$500&lt;&gt;"",ROW($1:$500),1000),ROW(F327)))&amp;""</f>
        <v/>
      </c>
      <c r="I327" s="5" t="str">
        <f t="array" ref="I327">INDEX(G:G,SMALL(IF($F$1:$F$500&lt;&gt;"",ROW($1:$500),1000),ROW(G327)))&amp;""</f>
        <v/>
      </c>
      <c r="N327" s="5"/>
      <c r="S327" s="5" t="str">
        <f t="array" ref="S327">INDEX(Q:Q,SMALL(IF($F$1:$F$500&lt;&gt;"",ROW($1:$500),1000),ROW(Q327)))&amp;""</f>
        <v/>
      </c>
      <c r="X327" s="5"/>
      <c r="AC327" s="5" t="str">
        <f t="array" ref="AC327">INDEX(AA:AA,SMALL(IF($F$1:$F$500&lt;&gt;"",ROW($1:$500),1000),ROW(AA327)))&amp;""</f>
        <v/>
      </c>
      <c r="AH327" s="5"/>
      <c r="AM327" s="5" t="str">
        <f t="array" ref="AM327">INDEX(AK:AK,SMALL(IF($F$1:$F$500&lt;&gt;"",ROW($1:$500),1000),ROW(AK327)))&amp;""</f>
        <v/>
      </c>
      <c r="AW327" s="5" t="str">
        <f t="array" ref="AW327">INDEX(AU:AU,SMALL(IF($F$1:$F$500&lt;&gt;"",ROW($1:$500),1000),ROW(AU327)))&amp;""</f>
        <v/>
      </c>
      <c r="BG327" s="5" t="str">
        <f t="array" ref="BG327">INDEX(BE:BE,SMALL(IF($F$1:$F$500&lt;&gt;"",ROW($1:$500),1000),ROW(BE327)))&amp;""</f>
        <v/>
      </c>
      <c r="BL327" s="5"/>
      <c r="BQ327" s="5" t="str">
        <f t="array" ref="BQ327">INDEX(BO:BO,SMALL(IF($F$1:$F$500&lt;&gt;"",ROW($1:$500),1000),ROW(BO327)))&amp;""</f>
        <v/>
      </c>
      <c r="BV327" s="5"/>
      <c r="CA327" s="5" t="str">
        <f t="array" ref="CA327">INDEX(BY:BY,SMALL(IF($F$1:$F$500&lt;&gt;"",ROW($1:$500),1000),ROW(BY327)))&amp;""</f>
        <v/>
      </c>
    </row>
    <row r="328" spans="1:79" x14ac:dyDescent="0.25">
      <c r="A328" s="7" t="s">
        <v>5303</v>
      </c>
      <c r="B328" s="7" t="s">
        <v>3507</v>
      </c>
      <c r="C328" s="7" t="s">
        <v>210</v>
      </c>
      <c r="D328" s="8">
        <v>9</v>
      </c>
      <c r="F328" s="7" t="str">
        <f t="shared" si="21"/>
        <v/>
      </c>
      <c r="G328" s="7" t="str">
        <f>IF(AND(VLOOKUP(C328,法术查询!$C$8:$E$15,3,FALSE)="启用",$B$1=D328),B328,"")</f>
        <v/>
      </c>
      <c r="H328" s="5" t="str">
        <f t="array" ref="H328">INDEX(F:F,SMALL(IF($F$1:$F$500&lt;&gt;"",ROW($1:$500),1000),ROW(F328)))&amp;""</f>
        <v/>
      </c>
      <c r="I328" s="5" t="str">
        <f t="array" ref="I328">INDEX(G:G,SMALL(IF($F$1:$F$500&lt;&gt;"",ROW($1:$500),1000),ROW(G328)))&amp;""</f>
        <v/>
      </c>
      <c r="N328" s="5"/>
      <c r="S328" s="5" t="str">
        <f t="array" ref="S328">INDEX(Q:Q,SMALL(IF($F$1:$F$500&lt;&gt;"",ROW($1:$500),1000),ROW(Q328)))&amp;""</f>
        <v/>
      </c>
      <c r="X328" s="5"/>
      <c r="AC328" s="5" t="str">
        <f t="array" ref="AC328">INDEX(AA:AA,SMALL(IF($F$1:$F$500&lt;&gt;"",ROW($1:$500),1000),ROW(AA328)))&amp;""</f>
        <v/>
      </c>
      <c r="AH328" s="5"/>
      <c r="AM328" s="5" t="str">
        <f t="array" ref="AM328">INDEX(AK:AK,SMALL(IF($F$1:$F$500&lt;&gt;"",ROW($1:$500),1000),ROW(AK328)))&amp;""</f>
        <v/>
      </c>
      <c r="AW328" s="5" t="str">
        <f t="array" ref="AW328">INDEX(AU:AU,SMALL(IF($F$1:$F$500&lt;&gt;"",ROW($1:$500),1000),ROW(AU328)))&amp;""</f>
        <v/>
      </c>
      <c r="BG328" s="5" t="str">
        <f t="array" ref="BG328">INDEX(BE:BE,SMALL(IF($F$1:$F$500&lt;&gt;"",ROW($1:$500),1000),ROW(BE328)))&amp;""</f>
        <v/>
      </c>
      <c r="BL328" s="5"/>
      <c r="BQ328" s="5" t="str">
        <f t="array" ref="BQ328">INDEX(BO:BO,SMALL(IF($F$1:$F$500&lt;&gt;"",ROW($1:$500),1000),ROW(BO328)))&amp;""</f>
        <v/>
      </c>
      <c r="BV328" s="5"/>
      <c r="CA328" s="5" t="str">
        <f t="array" ref="CA328">INDEX(BY:BY,SMALL(IF($F$1:$F$500&lt;&gt;"",ROW($1:$500),1000),ROW(BY328)))&amp;""</f>
        <v/>
      </c>
    </row>
    <row r="329" spans="1:79" x14ac:dyDescent="0.25">
      <c r="A329" s="7" t="s">
        <v>5310</v>
      </c>
      <c r="B329" s="7" t="s">
        <v>3473</v>
      </c>
      <c r="C329" s="7" t="s">
        <v>210</v>
      </c>
      <c r="D329" s="8">
        <v>9</v>
      </c>
      <c r="F329" s="7" t="str">
        <f t="shared" si="21"/>
        <v/>
      </c>
      <c r="G329" s="7" t="str">
        <f>IF(AND(VLOOKUP(C329,法术查询!$C$8:$E$15,3,FALSE)="启用",$B$1=D329),B329,"")</f>
        <v/>
      </c>
      <c r="H329" s="5" t="str">
        <f t="array" ref="H329">INDEX(F:F,SMALL(IF($F$1:$F$500&lt;&gt;"",ROW($1:$500),1000),ROW(F329)))&amp;""</f>
        <v/>
      </c>
      <c r="I329" s="5" t="str">
        <f t="array" ref="I329">INDEX(G:G,SMALL(IF($F$1:$F$500&lt;&gt;"",ROW($1:$500),1000),ROW(G329)))&amp;""</f>
        <v/>
      </c>
      <c r="N329" s="5"/>
      <c r="S329" s="5" t="str">
        <f t="array" ref="S329">INDEX(Q:Q,SMALL(IF($F$1:$F$500&lt;&gt;"",ROW($1:$500),1000),ROW(Q329)))&amp;""</f>
        <v/>
      </c>
      <c r="X329" s="5"/>
      <c r="AC329" s="5" t="str">
        <f t="array" ref="AC329">INDEX(AA:AA,SMALL(IF($F$1:$F$500&lt;&gt;"",ROW($1:$500),1000),ROW(AA329)))&amp;""</f>
        <v/>
      </c>
      <c r="AH329" s="5"/>
      <c r="AM329" s="5" t="str">
        <f t="array" ref="AM329">INDEX(AK:AK,SMALL(IF($F$1:$F$500&lt;&gt;"",ROW($1:$500),1000),ROW(AK329)))&amp;""</f>
        <v/>
      </c>
      <c r="AW329" s="5" t="str">
        <f t="array" ref="AW329">INDEX(AU:AU,SMALL(IF($F$1:$F$500&lt;&gt;"",ROW($1:$500),1000),ROW(AU329)))&amp;""</f>
        <v/>
      </c>
      <c r="BG329" s="5" t="str">
        <f t="array" ref="BG329">INDEX(BE:BE,SMALL(IF($F$1:$F$500&lt;&gt;"",ROW($1:$500),1000),ROW(BE329)))&amp;""</f>
        <v/>
      </c>
      <c r="BL329" s="5"/>
      <c r="BQ329" s="5" t="str">
        <f t="array" ref="BQ329">INDEX(BO:BO,SMALL(IF($F$1:$F$500&lt;&gt;"",ROW($1:$500),1000),ROW(BO329)))&amp;""</f>
        <v/>
      </c>
      <c r="BV329" s="5"/>
      <c r="CA329" s="5" t="str">
        <f t="array" ref="CA329">INDEX(BY:BY,SMALL(IF($F$1:$F$500&lt;&gt;"",ROW($1:$500),1000),ROW(BY329)))&amp;""</f>
        <v/>
      </c>
    </row>
    <row r="330" spans="1:79" x14ac:dyDescent="0.25">
      <c r="A330" s="7" t="s">
        <v>5315</v>
      </c>
      <c r="B330" s="7" t="s">
        <v>3475</v>
      </c>
      <c r="C330" s="7" t="s">
        <v>210</v>
      </c>
      <c r="D330" s="8">
        <v>9</v>
      </c>
      <c r="F330" s="7" t="str">
        <f t="shared" si="21"/>
        <v/>
      </c>
      <c r="G330" s="7" t="str">
        <f>IF(AND(VLOOKUP(C330,法术查询!$C$8:$E$15,3,FALSE)="启用",$B$1=D330),B330,"")</f>
        <v/>
      </c>
      <c r="H330" s="5" t="str">
        <f t="array" ref="H330">INDEX(F:F,SMALL(IF($F$1:$F$500&lt;&gt;"",ROW($1:$500),1000),ROW(F330)))&amp;""</f>
        <v/>
      </c>
      <c r="I330" s="5" t="str">
        <f t="array" ref="I330">INDEX(G:G,SMALL(IF($F$1:$F$500&lt;&gt;"",ROW($1:$500),1000),ROW(G330)))&amp;""</f>
        <v/>
      </c>
      <c r="N330" s="5"/>
      <c r="S330" s="5" t="str">
        <f t="array" ref="S330">INDEX(Q:Q,SMALL(IF($F$1:$F$500&lt;&gt;"",ROW($1:$500),1000),ROW(Q330)))&amp;""</f>
        <v/>
      </c>
      <c r="X330" s="5"/>
      <c r="AC330" s="5" t="str">
        <f t="array" ref="AC330">INDEX(AA:AA,SMALL(IF($F$1:$F$500&lt;&gt;"",ROW($1:$500),1000),ROW(AA330)))&amp;""</f>
        <v/>
      </c>
      <c r="AH330" s="5"/>
      <c r="AM330" s="5" t="str">
        <f t="array" ref="AM330">INDEX(AK:AK,SMALL(IF($F$1:$F$500&lt;&gt;"",ROW($1:$500),1000),ROW(AK330)))&amp;""</f>
        <v/>
      </c>
      <c r="AW330" s="5" t="str">
        <f t="array" ref="AW330">INDEX(AU:AU,SMALL(IF($F$1:$F$500&lt;&gt;"",ROW($1:$500),1000),ROW(AU330)))&amp;""</f>
        <v/>
      </c>
      <c r="BG330" s="5" t="str">
        <f t="array" ref="BG330">INDEX(BE:BE,SMALL(IF($F$1:$F$500&lt;&gt;"",ROW($1:$500),1000),ROW(BE330)))&amp;""</f>
        <v/>
      </c>
      <c r="BL330" s="5"/>
      <c r="BQ330" s="5" t="str">
        <f t="array" ref="BQ330">INDEX(BO:BO,SMALL(IF($F$1:$F$500&lt;&gt;"",ROW($1:$500),1000),ROW(BO330)))&amp;""</f>
        <v/>
      </c>
      <c r="BV330" s="5"/>
      <c r="CA330" s="5" t="str">
        <f t="array" ref="CA330">INDEX(BY:BY,SMALL(IF($F$1:$F$500&lt;&gt;"",ROW($1:$500),1000),ROW(BY330)))&amp;""</f>
        <v/>
      </c>
    </row>
    <row r="331" spans="1:79" x14ac:dyDescent="0.25">
      <c r="A331" s="7" t="s">
        <v>5280</v>
      </c>
      <c r="B331" s="7" t="s">
        <v>3594</v>
      </c>
      <c r="C331" s="7" t="s">
        <v>3701</v>
      </c>
      <c r="D331" s="8">
        <v>9</v>
      </c>
      <c r="F331" s="7" t="str">
        <f t="shared" si="21"/>
        <v/>
      </c>
      <c r="G331" s="7" t="str">
        <f>IF(AND(VLOOKUP(C331,法术查询!$C$8:$E$15,3,FALSE)="启用",$B$1=D331),B331,"")</f>
        <v/>
      </c>
      <c r="H331" s="5" t="str">
        <f t="array" ref="H331">INDEX(F:F,SMALL(IF($F$1:$F$500&lt;&gt;"",ROW($1:$500),1000),ROW(F331)))&amp;""</f>
        <v/>
      </c>
      <c r="I331" s="5" t="str">
        <f t="array" ref="I331">INDEX(G:G,SMALL(IF($F$1:$F$500&lt;&gt;"",ROW($1:$500),1000),ROW(G331)))&amp;""</f>
        <v/>
      </c>
      <c r="N331" s="5"/>
      <c r="S331" s="5" t="str">
        <f t="array" ref="S331">INDEX(Q:Q,SMALL(IF($F$1:$F$500&lt;&gt;"",ROW($1:$500),1000),ROW(Q331)))&amp;""</f>
        <v/>
      </c>
      <c r="X331" s="5"/>
      <c r="AC331" s="5" t="str">
        <f t="array" ref="AC331">INDEX(AA:AA,SMALL(IF($F$1:$F$500&lt;&gt;"",ROW($1:$500),1000),ROW(AA331)))&amp;""</f>
        <v/>
      </c>
      <c r="AH331" s="5"/>
      <c r="AM331" s="5" t="str">
        <f t="array" ref="AM331">INDEX(AK:AK,SMALL(IF($F$1:$F$500&lt;&gt;"",ROW($1:$500),1000),ROW(AK331)))&amp;""</f>
        <v/>
      </c>
      <c r="AW331" s="5" t="str">
        <f t="array" ref="AW331">INDEX(AU:AU,SMALL(IF($F$1:$F$500&lt;&gt;"",ROW($1:$500),1000),ROW(AU331)))&amp;""</f>
        <v/>
      </c>
      <c r="BG331" s="5" t="str">
        <f t="array" ref="BG331">INDEX(BE:BE,SMALL(IF($F$1:$F$500&lt;&gt;"",ROW($1:$500),1000),ROW(BE331)))&amp;""</f>
        <v/>
      </c>
      <c r="BL331" s="5"/>
      <c r="BQ331" s="5" t="str">
        <f t="array" ref="BQ331">INDEX(BO:BO,SMALL(IF($F$1:$F$500&lt;&gt;"",ROW($1:$500),1000),ROW(BO331)))&amp;""</f>
        <v/>
      </c>
      <c r="BV331" s="5"/>
      <c r="CA331" s="5" t="str">
        <f t="array" ref="CA331">INDEX(BY:BY,SMALL(IF($F$1:$F$500&lt;&gt;"",ROW($1:$500),1000),ROW(BY331)))&amp;""</f>
        <v/>
      </c>
    </row>
    <row r="332" spans="1:79" x14ac:dyDescent="0.25">
      <c r="A332" s="7" t="s">
        <v>5326</v>
      </c>
      <c r="B332" s="7" t="s">
        <v>3595</v>
      </c>
      <c r="C332" s="7" t="s">
        <v>210</v>
      </c>
      <c r="D332" s="8">
        <v>9</v>
      </c>
      <c r="F332" s="7" t="str">
        <f t="shared" si="21"/>
        <v/>
      </c>
      <c r="G332" s="7" t="str">
        <f>IF(AND(VLOOKUP(C332,法术查询!$C$8:$E$15,3,FALSE)="启用",$B$1=D332),B332,"")</f>
        <v/>
      </c>
      <c r="H332" s="5" t="str">
        <f t="array" ref="H332">INDEX(F:F,SMALL(IF($F$1:$F$500&lt;&gt;"",ROW($1:$500),1000),ROW(F332)))&amp;""</f>
        <v/>
      </c>
      <c r="I332" s="5" t="str">
        <f t="array" ref="I332">INDEX(G:G,SMALL(IF($F$1:$F$500&lt;&gt;"",ROW($1:$500),1000),ROW(G332)))&amp;""</f>
        <v/>
      </c>
      <c r="N332" s="5"/>
      <c r="S332" s="5" t="str">
        <f t="array" ref="S332">INDEX(Q:Q,SMALL(IF($F$1:$F$500&lt;&gt;"",ROW($1:$500),1000),ROW(Q332)))&amp;""</f>
        <v/>
      </c>
      <c r="X332" s="5"/>
      <c r="AC332" s="5" t="str">
        <f t="array" ref="AC332">INDEX(AA:AA,SMALL(IF($F$1:$F$500&lt;&gt;"",ROW($1:$500),1000),ROW(AA332)))&amp;""</f>
        <v/>
      </c>
      <c r="AH332" s="5"/>
      <c r="AM332" s="5" t="str">
        <f t="array" ref="AM332">INDEX(AK:AK,SMALL(IF($F$1:$F$500&lt;&gt;"",ROW($1:$500),1000),ROW(AK332)))&amp;""</f>
        <v/>
      </c>
      <c r="AW332" s="5" t="str">
        <f t="array" ref="AW332">INDEX(AU:AU,SMALL(IF($F$1:$F$500&lt;&gt;"",ROW($1:$500),1000),ROW(AU332)))&amp;""</f>
        <v/>
      </c>
      <c r="BG332" s="5" t="str">
        <f t="array" ref="BG332">INDEX(BE:BE,SMALL(IF($F$1:$F$500&lt;&gt;"",ROW($1:$500),1000),ROW(BE332)))&amp;""</f>
        <v/>
      </c>
      <c r="BL332" s="5"/>
      <c r="BQ332" s="5" t="str">
        <f t="array" ref="BQ332">INDEX(BO:BO,SMALL(IF($F$1:$F$500&lt;&gt;"",ROW($1:$500),1000),ROW(BO332)))&amp;""</f>
        <v/>
      </c>
      <c r="BV332" s="5"/>
      <c r="CA332" s="5" t="str">
        <f t="array" ref="CA332">INDEX(BY:BY,SMALL(IF($F$1:$F$500&lt;&gt;"",ROW($1:$500),1000),ROW(BY332)))&amp;""</f>
        <v/>
      </c>
    </row>
    <row r="333" spans="1:79" x14ac:dyDescent="0.25">
      <c r="A333" s="7" t="s">
        <v>5328</v>
      </c>
      <c r="B333" s="7" t="s">
        <v>3596</v>
      </c>
      <c r="C333" s="7" t="s">
        <v>210</v>
      </c>
      <c r="D333" s="8">
        <v>9</v>
      </c>
      <c r="F333" s="7" t="str">
        <f t="shared" si="21"/>
        <v/>
      </c>
      <c r="G333" s="7" t="str">
        <f>IF(AND(VLOOKUP(C333,法术查询!$C$8:$E$15,3,FALSE)="启用",$B$1=D333),B333,"")</f>
        <v/>
      </c>
      <c r="H333" s="5" t="str">
        <f t="array" ref="H333">INDEX(F:F,SMALL(IF($F$1:$F$500&lt;&gt;"",ROW($1:$500),1000),ROW(F333)))&amp;""</f>
        <v/>
      </c>
      <c r="I333" s="5" t="str">
        <f t="array" ref="I333">INDEX(G:G,SMALL(IF($F$1:$F$500&lt;&gt;"",ROW($1:$500),1000),ROW(G333)))&amp;""</f>
        <v/>
      </c>
      <c r="N333" s="5"/>
      <c r="S333" s="5" t="str">
        <f t="array" ref="S333">INDEX(Q:Q,SMALL(IF($F$1:$F$500&lt;&gt;"",ROW($1:$500),1000),ROW(Q333)))&amp;""</f>
        <v/>
      </c>
      <c r="X333" s="5"/>
      <c r="AC333" s="5" t="str">
        <f t="array" ref="AC333">INDEX(AA:AA,SMALL(IF($F$1:$F$500&lt;&gt;"",ROW($1:$500),1000),ROW(AA333)))&amp;""</f>
        <v/>
      </c>
      <c r="AH333" s="5"/>
      <c r="AM333" s="5" t="str">
        <f t="array" ref="AM333">INDEX(AK:AK,SMALL(IF($F$1:$F$500&lt;&gt;"",ROW($1:$500),1000),ROW(AK333)))&amp;""</f>
        <v/>
      </c>
      <c r="AW333" s="5" t="str">
        <f t="array" ref="AW333">INDEX(AU:AU,SMALL(IF($F$1:$F$500&lt;&gt;"",ROW($1:$500),1000),ROW(AU333)))&amp;""</f>
        <v/>
      </c>
      <c r="BG333" s="5" t="str">
        <f t="array" ref="BG333">INDEX(BE:BE,SMALL(IF($F$1:$F$500&lt;&gt;"",ROW($1:$500),1000),ROW(BE333)))&amp;""</f>
        <v/>
      </c>
      <c r="BL333" s="5"/>
      <c r="BQ333" s="5" t="str">
        <f t="array" ref="BQ333">INDEX(BO:BO,SMALL(IF($F$1:$F$500&lt;&gt;"",ROW($1:$500),1000),ROW(BO333)))&amp;""</f>
        <v/>
      </c>
      <c r="BV333" s="5"/>
      <c r="CA333" s="5" t="str">
        <f t="array" ref="CA333">INDEX(BY:BY,SMALL(IF($F$1:$F$500&lt;&gt;"",ROW($1:$500),1000),ROW(BY333)))&amp;""</f>
        <v/>
      </c>
    </row>
    <row r="334" spans="1:79" x14ac:dyDescent="0.25">
      <c r="A334" s="7" t="s">
        <v>5331</v>
      </c>
      <c r="B334" s="7" t="s">
        <v>3554</v>
      </c>
      <c r="C334" s="7" t="s">
        <v>210</v>
      </c>
      <c r="D334" s="8">
        <v>9</v>
      </c>
      <c r="F334" s="7" t="str">
        <f t="shared" si="21"/>
        <v/>
      </c>
      <c r="G334" s="7" t="str">
        <f>IF(AND(VLOOKUP(C334,法术查询!$C$8:$E$15,3,FALSE)="启用",$B$1=D334),B334,"")</f>
        <v/>
      </c>
      <c r="H334" s="5" t="str">
        <f t="array" ref="H334">INDEX(F:F,SMALL(IF($F$1:$F$500&lt;&gt;"",ROW($1:$500),1000),ROW(F334)))&amp;""</f>
        <v/>
      </c>
      <c r="I334" s="5" t="str">
        <f t="array" ref="I334">INDEX(G:G,SMALL(IF($F$1:$F$500&lt;&gt;"",ROW($1:$500),1000),ROW(G334)))&amp;""</f>
        <v/>
      </c>
      <c r="N334" s="5"/>
      <c r="S334" s="5" t="str">
        <f t="array" ref="S334">INDEX(Q:Q,SMALL(IF($F$1:$F$500&lt;&gt;"",ROW($1:$500),1000),ROW(Q334)))&amp;""</f>
        <v/>
      </c>
      <c r="X334" s="5"/>
      <c r="AC334" s="5" t="str">
        <f t="array" ref="AC334">INDEX(AA:AA,SMALL(IF($F$1:$F$500&lt;&gt;"",ROW($1:$500),1000),ROW(AA334)))&amp;""</f>
        <v/>
      </c>
      <c r="AH334" s="5"/>
      <c r="AM334" s="5" t="str">
        <f t="array" ref="AM334">INDEX(AK:AK,SMALL(IF($F$1:$F$500&lt;&gt;"",ROW($1:$500),1000),ROW(AK334)))&amp;""</f>
        <v/>
      </c>
      <c r="AW334" s="5" t="str">
        <f t="array" ref="AW334">INDEX(AU:AU,SMALL(IF($F$1:$F$500&lt;&gt;"",ROW($1:$500),1000),ROW(AU334)))&amp;""</f>
        <v/>
      </c>
      <c r="BG334" s="5" t="str">
        <f t="array" ref="BG334">INDEX(BE:BE,SMALL(IF($F$1:$F$500&lt;&gt;"",ROW($1:$500),1000),ROW(BE334)))&amp;""</f>
        <v/>
      </c>
      <c r="BL334" s="5"/>
      <c r="BQ334" s="5" t="str">
        <f t="array" ref="BQ334">INDEX(BO:BO,SMALL(IF($F$1:$F$500&lt;&gt;"",ROW($1:$500),1000),ROW(BO334)))&amp;""</f>
        <v/>
      </c>
      <c r="BV334" s="5"/>
      <c r="CA334" s="5" t="str">
        <f t="array" ref="CA334">INDEX(BY:BY,SMALL(IF($F$1:$F$500&lt;&gt;"",ROW($1:$500),1000),ROW(BY334)))&amp;""</f>
        <v/>
      </c>
    </row>
    <row r="335" spans="1:79" x14ac:dyDescent="0.25">
      <c r="X335" s="5"/>
      <c r="AH335" s="5"/>
    </row>
    <row r="336" spans="1:79" x14ac:dyDescent="0.25">
      <c r="X336" s="5"/>
    </row>
    <row r="337" spans="24:24" x14ac:dyDescent="0.25">
      <c r="X337" s="5"/>
    </row>
    <row r="338" spans="24:24" x14ac:dyDescent="0.25">
      <c r="X338" s="5"/>
    </row>
  </sheetData>
  <sheetProtection selectLockedCells="1" selectUnlockedCells="1"/>
  <phoneticPr fontId="103" type="noConversion"/>
  <pageMargins left="0.69930555555555596" right="0.69930555555555596"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T100"/>
  <sheetViews>
    <sheetView workbookViewId="0">
      <selection sqref="A1:AS1"/>
    </sheetView>
  </sheetViews>
  <sheetFormatPr defaultColWidth="9" defaultRowHeight="14" x14ac:dyDescent="0.25"/>
  <cols>
    <col min="1" max="52" width="2.36328125" style="3" customWidth="1"/>
    <col min="53" max="16384" width="9" style="3"/>
  </cols>
  <sheetData>
    <row r="1" spans="1:46" ht="17" customHeight="1" x14ac:dyDescent="0.25">
      <c r="A1" s="233" t="s">
        <v>5473</v>
      </c>
      <c r="B1" s="233"/>
      <c r="C1" s="233"/>
      <c r="D1" s="233"/>
      <c r="E1" s="233"/>
      <c r="F1" s="233"/>
      <c r="G1" s="233"/>
      <c r="H1" s="233"/>
      <c r="I1" s="233"/>
      <c r="J1" s="233"/>
      <c r="K1" s="233"/>
      <c r="L1" s="233"/>
      <c r="M1" s="233"/>
      <c r="N1" s="233"/>
      <c r="O1" s="233"/>
      <c r="P1" s="233"/>
      <c r="Q1" s="233"/>
      <c r="R1" s="233"/>
      <c r="S1" s="233"/>
      <c r="T1" s="233"/>
      <c r="U1" s="233"/>
      <c r="V1" s="233"/>
      <c r="W1" s="233"/>
      <c r="X1" s="233"/>
      <c r="Y1" s="233"/>
      <c r="Z1" s="233"/>
      <c r="AA1" s="233"/>
      <c r="AB1" s="233"/>
      <c r="AC1" s="233"/>
      <c r="AD1" s="233"/>
      <c r="AE1" s="233"/>
      <c r="AF1" s="233"/>
      <c r="AG1" s="233"/>
      <c r="AH1" s="233"/>
      <c r="AI1" s="233"/>
      <c r="AJ1" s="233"/>
      <c r="AK1" s="233"/>
      <c r="AL1" s="233"/>
      <c r="AM1" s="233"/>
      <c r="AN1" s="233"/>
      <c r="AO1" s="233"/>
      <c r="AP1" s="233"/>
      <c r="AQ1" s="233"/>
      <c r="AR1" s="233"/>
      <c r="AS1" s="233"/>
      <c r="AT1" s="4"/>
    </row>
    <row r="2" spans="1:46" ht="17" customHeight="1" x14ac:dyDescent="0.25"/>
    <row r="3" spans="1:46" ht="17" customHeight="1" x14ac:dyDescent="0.25"/>
    <row r="4" spans="1:46" ht="17" customHeight="1" x14ac:dyDescent="0.25"/>
    <row r="5" spans="1:46" ht="17" customHeight="1" x14ac:dyDescent="0.25"/>
    <row r="6" spans="1:46" ht="17" customHeight="1" x14ac:dyDescent="0.25"/>
    <row r="7" spans="1:46" ht="17" customHeight="1" x14ac:dyDescent="0.25"/>
    <row r="8" spans="1:46" ht="17" customHeight="1" x14ac:dyDescent="0.25"/>
    <row r="9" spans="1:46" ht="17" customHeight="1" x14ac:dyDescent="0.25"/>
    <row r="10" spans="1:46" ht="17" customHeight="1" x14ac:dyDescent="0.25"/>
    <row r="11" spans="1:46" ht="17" customHeight="1" x14ac:dyDescent="0.25"/>
    <row r="12" spans="1:46" ht="17" customHeight="1" x14ac:dyDescent="0.25"/>
    <row r="13" spans="1:46" ht="17" customHeight="1" x14ac:dyDescent="0.25"/>
    <row r="14" spans="1:46" ht="17" customHeight="1" x14ac:dyDescent="0.25"/>
    <row r="15" spans="1:46" ht="17" customHeight="1" x14ac:dyDescent="0.25"/>
    <row r="16" spans="1:46" ht="17" customHeight="1" x14ac:dyDescent="0.25"/>
    <row r="17" ht="17" customHeight="1" x14ac:dyDescent="0.25"/>
    <row r="18" ht="17" customHeight="1" x14ac:dyDescent="0.25"/>
    <row r="19" ht="17" customHeight="1" x14ac:dyDescent="0.25"/>
    <row r="20" ht="17" customHeight="1" x14ac:dyDescent="0.25"/>
    <row r="21" ht="17" customHeight="1" x14ac:dyDescent="0.25"/>
    <row r="22" ht="17" customHeight="1" x14ac:dyDescent="0.25"/>
    <row r="23" ht="17" customHeight="1" x14ac:dyDescent="0.25"/>
    <row r="24" ht="17" customHeight="1" x14ac:dyDescent="0.25"/>
    <row r="25" ht="17" customHeight="1" x14ac:dyDescent="0.25"/>
    <row r="26" ht="17" customHeight="1" x14ac:dyDescent="0.25"/>
    <row r="27" ht="17" customHeight="1" x14ac:dyDescent="0.25"/>
    <row r="28" ht="17" customHeight="1" x14ac:dyDescent="0.25"/>
    <row r="29" ht="17" customHeight="1" x14ac:dyDescent="0.25"/>
    <row r="30" ht="17" customHeight="1" x14ac:dyDescent="0.25"/>
    <row r="31" ht="17" customHeight="1" x14ac:dyDescent="0.25"/>
    <row r="32" ht="17" customHeight="1" x14ac:dyDescent="0.25"/>
    <row r="33" ht="17" customHeight="1" x14ac:dyDescent="0.25"/>
    <row r="34" ht="17" customHeight="1" x14ac:dyDescent="0.25"/>
    <row r="35" ht="17" customHeight="1" x14ac:dyDescent="0.25"/>
    <row r="36" ht="17" customHeight="1" x14ac:dyDescent="0.25"/>
    <row r="37" ht="17" customHeight="1" x14ac:dyDescent="0.25"/>
    <row r="38" ht="17" customHeight="1" x14ac:dyDescent="0.25"/>
    <row r="39" ht="17" customHeight="1" x14ac:dyDescent="0.25"/>
    <row r="40" ht="17" customHeight="1" x14ac:dyDescent="0.25"/>
    <row r="41" ht="17" customHeight="1" x14ac:dyDescent="0.25"/>
    <row r="42" ht="17" customHeight="1" x14ac:dyDescent="0.25"/>
    <row r="43" ht="17" customHeight="1" x14ac:dyDescent="0.25"/>
    <row r="44" ht="17" customHeight="1" x14ac:dyDescent="0.25"/>
    <row r="45" ht="17" customHeight="1" x14ac:dyDescent="0.25"/>
    <row r="46" ht="17" customHeight="1" x14ac:dyDescent="0.25"/>
    <row r="47" ht="17" customHeight="1" x14ac:dyDescent="0.25"/>
    <row r="48" ht="17" customHeight="1" x14ac:dyDescent="0.25"/>
    <row r="49" ht="17" customHeight="1" x14ac:dyDescent="0.25"/>
    <row r="50" ht="17" customHeight="1" x14ac:dyDescent="0.25"/>
    <row r="51" ht="17" customHeight="1" x14ac:dyDescent="0.25"/>
    <row r="52" ht="17" customHeight="1" x14ac:dyDescent="0.25"/>
    <row r="53" ht="17" customHeight="1" x14ac:dyDescent="0.25"/>
    <row r="54" ht="17" customHeight="1" x14ac:dyDescent="0.25"/>
    <row r="55" ht="17" customHeight="1" x14ac:dyDescent="0.25"/>
    <row r="56" ht="17" customHeight="1" x14ac:dyDescent="0.25"/>
    <row r="57" ht="17" customHeight="1" x14ac:dyDescent="0.25"/>
    <row r="58" ht="17" customHeight="1" x14ac:dyDescent="0.25"/>
    <row r="59" ht="17" customHeight="1" x14ac:dyDescent="0.25"/>
    <row r="60" ht="17" customHeight="1" x14ac:dyDescent="0.25"/>
    <row r="61" ht="17" customHeight="1" x14ac:dyDescent="0.25"/>
    <row r="62" ht="17" customHeight="1" x14ac:dyDescent="0.25"/>
    <row r="63" ht="17" customHeight="1" x14ac:dyDescent="0.25"/>
    <row r="64" ht="17" customHeight="1" x14ac:dyDescent="0.25"/>
    <row r="65" ht="17" customHeight="1" x14ac:dyDescent="0.25"/>
    <row r="66" ht="17" customHeight="1" x14ac:dyDescent="0.25"/>
    <row r="67" ht="17" customHeight="1" x14ac:dyDescent="0.25"/>
    <row r="68" ht="17" customHeight="1" x14ac:dyDescent="0.25"/>
    <row r="69" ht="17" customHeight="1" x14ac:dyDescent="0.25"/>
    <row r="70" ht="17" customHeight="1" x14ac:dyDescent="0.25"/>
    <row r="71" ht="17" customHeight="1" x14ac:dyDescent="0.25"/>
    <row r="72" ht="17" customHeight="1" x14ac:dyDescent="0.25"/>
    <row r="73" ht="17" customHeight="1" x14ac:dyDescent="0.25"/>
    <row r="74" ht="17" customHeight="1" x14ac:dyDescent="0.25"/>
    <row r="75" ht="17" customHeight="1" x14ac:dyDescent="0.25"/>
    <row r="76" ht="17" customHeight="1" x14ac:dyDescent="0.25"/>
    <row r="77" ht="17" customHeight="1" x14ac:dyDescent="0.25"/>
    <row r="78" ht="17" customHeight="1" x14ac:dyDescent="0.25"/>
    <row r="79" ht="17" customHeight="1" x14ac:dyDescent="0.25"/>
    <row r="80" ht="17" customHeight="1" x14ac:dyDescent="0.25"/>
    <row r="81" ht="17" customHeight="1" x14ac:dyDescent="0.25"/>
    <row r="82" ht="17" customHeight="1" x14ac:dyDescent="0.25"/>
    <row r="83" ht="17" customHeight="1" x14ac:dyDescent="0.25"/>
    <row r="84" ht="17" customHeight="1" x14ac:dyDescent="0.25"/>
    <row r="85" ht="17" customHeight="1" x14ac:dyDescent="0.25"/>
    <row r="86" ht="17" customHeight="1" x14ac:dyDescent="0.25"/>
    <row r="87" ht="17" customHeight="1" x14ac:dyDescent="0.25"/>
    <row r="88" ht="17" customHeight="1" x14ac:dyDescent="0.25"/>
    <row r="89" ht="17" customHeight="1" x14ac:dyDescent="0.25"/>
    <row r="90" ht="17" customHeight="1" x14ac:dyDescent="0.25"/>
    <row r="91" ht="17" customHeight="1" x14ac:dyDescent="0.25"/>
    <row r="92" ht="17" customHeight="1" x14ac:dyDescent="0.25"/>
    <row r="93" ht="17" customHeight="1" x14ac:dyDescent="0.25"/>
    <row r="94" ht="17" customHeight="1" x14ac:dyDescent="0.25"/>
    <row r="95" ht="17" customHeight="1" x14ac:dyDescent="0.25"/>
    <row r="96" ht="17" customHeight="1" x14ac:dyDescent="0.25"/>
    <row r="97" ht="17" customHeight="1" x14ac:dyDescent="0.25"/>
    <row r="98" ht="17" customHeight="1" x14ac:dyDescent="0.25"/>
    <row r="99" ht="17" customHeight="1" x14ac:dyDescent="0.25"/>
    <row r="100" ht="17" customHeight="1" x14ac:dyDescent="0.25"/>
  </sheetData>
  <mergeCells count="1">
    <mergeCell ref="A1:AS1"/>
  </mergeCells>
  <phoneticPr fontId="103" type="noConversion"/>
  <pageMargins left="0.75" right="0.75" top="1" bottom="1" header="0.51180555555555596" footer="0.51180555555555596"/>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55"/>
  <sheetViews>
    <sheetView workbookViewId="0">
      <selection activeCell="B24" sqref="B24"/>
    </sheetView>
  </sheetViews>
  <sheetFormatPr defaultColWidth="9" defaultRowHeight="14.5" x14ac:dyDescent="0.25"/>
  <cols>
    <col min="1" max="16384" width="9" style="1"/>
  </cols>
  <sheetData>
    <row r="1" spans="1:4" x14ac:dyDescent="0.25">
      <c r="A1" s="2" t="s">
        <v>157</v>
      </c>
      <c r="B1" s="2" t="s">
        <v>158</v>
      </c>
      <c r="C1" s="2" t="s">
        <v>5474</v>
      </c>
      <c r="D1" s="2" t="s">
        <v>5475</v>
      </c>
    </row>
    <row r="2" spans="1:4" x14ac:dyDescent="0.25">
      <c r="A2" s="1">
        <f>SUM(背包!S5*背包!V5)</f>
        <v>0</v>
      </c>
      <c r="B2" s="1">
        <f>SUM(背包!AP5*背包!AS5)</f>
        <v>0</v>
      </c>
      <c r="C2" s="1">
        <f>SUM(背包!S29*背包!V29)</f>
        <v>0</v>
      </c>
      <c r="D2" s="1">
        <f>SUM(背包!AP29*背包!AS29)</f>
        <v>0</v>
      </c>
    </row>
    <row r="3" spans="1:4" x14ac:dyDescent="0.25">
      <c r="A3" s="1">
        <f>SUM(背包!S6*背包!V6)</f>
        <v>0</v>
      </c>
      <c r="B3" s="1">
        <f>SUM(背包!AP6*背包!AS6)</f>
        <v>0</v>
      </c>
      <c r="C3" s="1">
        <f>SUM(背包!S30*背包!V30)</f>
        <v>0</v>
      </c>
      <c r="D3" s="1">
        <f>SUM(背包!AP30*背包!AS30)</f>
        <v>0</v>
      </c>
    </row>
    <row r="4" spans="1:4" x14ac:dyDescent="0.25">
      <c r="A4" s="1">
        <f>SUM(背包!S7*背包!V7)</f>
        <v>0</v>
      </c>
      <c r="B4" s="1">
        <f>SUM(背包!AP7*背包!AS7)</f>
        <v>0</v>
      </c>
      <c r="C4" s="1">
        <f>SUM(背包!S31*背包!V31)</f>
        <v>0</v>
      </c>
      <c r="D4" s="1">
        <f>SUM(背包!AP31*背包!AS31)</f>
        <v>0</v>
      </c>
    </row>
    <row r="5" spans="1:4" x14ac:dyDescent="0.25">
      <c r="A5" s="1">
        <f>SUM(背包!S8*背包!V8)</f>
        <v>0</v>
      </c>
      <c r="B5" s="1">
        <f>SUM(背包!AP8*背包!AS8)</f>
        <v>0</v>
      </c>
      <c r="C5" s="1">
        <f>SUM(背包!S32*背包!V32)</f>
        <v>0</v>
      </c>
      <c r="D5" s="1">
        <f>SUM(背包!AP32*背包!AS32)</f>
        <v>0</v>
      </c>
    </row>
    <row r="6" spans="1:4" x14ac:dyDescent="0.25">
      <c r="A6" s="1">
        <f>SUM(背包!S9*背包!V9)</f>
        <v>0</v>
      </c>
      <c r="B6" s="1">
        <f>SUM(背包!AP9*背包!AS9)</f>
        <v>0</v>
      </c>
      <c r="C6" s="1">
        <f>SUM(背包!S33*背包!V33)</f>
        <v>0</v>
      </c>
      <c r="D6" s="1">
        <f>SUM(背包!AP33*背包!AS33)</f>
        <v>0</v>
      </c>
    </row>
    <row r="7" spans="1:4" x14ac:dyDescent="0.25">
      <c r="A7" s="1">
        <f>SUM(背包!S10*背包!V10)</f>
        <v>0</v>
      </c>
      <c r="B7" s="1">
        <f>SUM(背包!AP10*背包!AS10)</f>
        <v>0</v>
      </c>
      <c r="C7" s="1">
        <f>SUM(背包!S34*背包!V34)</f>
        <v>0</v>
      </c>
      <c r="D7" s="1">
        <f>SUM(背包!AP34*背包!AS34)</f>
        <v>0</v>
      </c>
    </row>
    <row r="8" spans="1:4" x14ac:dyDescent="0.25">
      <c r="A8" s="1">
        <f>SUM(背包!S11*背包!V11)</f>
        <v>0</v>
      </c>
      <c r="B8" s="1">
        <f>SUM(背包!AP11*背包!AS11)</f>
        <v>0</v>
      </c>
      <c r="C8" s="1">
        <f>SUM(背包!S35*背包!V35)</f>
        <v>0</v>
      </c>
      <c r="D8" s="1">
        <f>SUM(背包!AP35*背包!AS35)</f>
        <v>0</v>
      </c>
    </row>
    <row r="9" spans="1:4" x14ac:dyDescent="0.25">
      <c r="A9" s="1">
        <f>SUM(背包!S12*背包!V12)</f>
        <v>0</v>
      </c>
      <c r="B9" s="1">
        <f>SUM(背包!AP12*背包!AS12)</f>
        <v>0</v>
      </c>
      <c r="C9" s="1">
        <f>SUM(背包!S36*背包!V36)</f>
        <v>0</v>
      </c>
      <c r="D9" s="1">
        <f>SUM(背包!AP36*背包!AS36)</f>
        <v>0</v>
      </c>
    </row>
    <row r="10" spans="1:4" x14ac:dyDescent="0.25">
      <c r="A10" s="1">
        <f>SUM(背包!S13*背包!V13)</f>
        <v>0</v>
      </c>
      <c r="B10" s="1">
        <f>SUM(背包!AP13*背包!AS13)</f>
        <v>0</v>
      </c>
      <c r="C10" s="1">
        <f>SUM(背包!S37*背包!V37)</f>
        <v>0</v>
      </c>
      <c r="D10" s="1">
        <f>SUM(背包!AP37*背包!AS37)</f>
        <v>0</v>
      </c>
    </row>
    <row r="11" spans="1:4" x14ac:dyDescent="0.25">
      <c r="A11" s="1">
        <f>SUM(背包!S14*背包!V14)</f>
        <v>0</v>
      </c>
      <c r="B11" s="1">
        <f>SUM(背包!AP14*背包!AS14)</f>
        <v>0</v>
      </c>
      <c r="C11" s="1">
        <f>SUM(背包!S38*背包!V38)</f>
        <v>0</v>
      </c>
      <c r="D11" s="1">
        <f>SUM(背包!AP38*背包!AS38)</f>
        <v>0</v>
      </c>
    </row>
    <row r="13" spans="1:4" x14ac:dyDescent="0.25">
      <c r="A13" s="1">
        <f>SUM(背包!S16*背包!V16)</f>
        <v>0</v>
      </c>
      <c r="B13" s="1">
        <f>SUM(背包!AP16*背包!AS16)</f>
        <v>0</v>
      </c>
      <c r="C13" s="1">
        <f>SUM(背包!S40*背包!V40)</f>
        <v>0</v>
      </c>
      <c r="D13" s="1">
        <f>SUM(背包!AP40*背包!AS40)</f>
        <v>0</v>
      </c>
    </row>
    <row r="14" spans="1:4" x14ac:dyDescent="0.25">
      <c r="A14" s="1">
        <f>SUM(背包!S17*背包!V17)</f>
        <v>0</v>
      </c>
      <c r="B14" s="1">
        <f>SUM(背包!AP17*背包!AS17)</f>
        <v>0</v>
      </c>
      <c r="C14" s="1">
        <f>SUM(背包!S41*背包!V41)</f>
        <v>0</v>
      </c>
      <c r="D14" s="1">
        <f>SUM(背包!AP41*背包!AS41)</f>
        <v>0</v>
      </c>
    </row>
    <row r="15" spans="1:4" x14ac:dyDescent="0.25">
      <c r="A15" s="1">
        <f>SUM(背包!S18*背包!V18)</f>
        <v>0</v>
      </c>
      <c r="B15" s="1">
        <f>SUM(背包!AP18*背包!AS18)</f>
        <v>0</v>
      </c>
      <c r="C15" s="1">
        <f>SUM(背包!S42*背包!V42)</f>
        <v>0</v>
      </c>
      <c r="D15" s="1">
        <f>SUM(背包!AP42*背包!AS42)</f>
        <v>0</v>
      </c>
    </row>
    <row r="16" spans="1:4" x14ac:dyDescent="0.25">
      <c r="A16" s="1">
        <f>SUM(背包!S19*背包!V19)</f>
        <v>0</v>
      </c>
      <c r="B16" s="1">
        <f>SUM(背包!AP19*背包!AS19)</f>
        <v>0</v>
      </c>
      <c r="C16" s="1">
        <f>SUM(背包!S43*背包!V43)</f>
        <v>0</v>
      </c>
      <c r="D16" s="1">
        <f>SUM(背包!AP43*背包!AS43)</f>
        <v>0</v>
      </c>
    </row>
    <row r="17" spans="1:4" x14ac:dyDescent="0.25">
      <c r="A17" s="1">
        <f>SUM(背包!S20*背包!V20)</f>
        <v>0</v>
      </c>
      <c r="B17" s="1">
        <f>SUM(背包!AP20*背包!AS20)</f>
        <v>0</v>
      </c>
      <c r="C17" s="1">
        <f>SUM(背包!S44*背包!V44)</f>
        <v>0</v>
      </c>
      <c r="D17" s="1">
        <f>SUM(背包!AP44*背包!AS44)</f>
        <v>0</v>
      </c>
    </row>
    <row r="18" spans="1:4" x14ac:dyDescent="0.25">
      <c r="A18" s="1">
        <f>SUM(背包!S21*背包!V21)</f>
        <v>0</v>
      </c>
      <c r="B18" s="1">
        <f>SUM(背包!AP21*背包!AS21)</f>
        <v>0</v>
      </c>
      <c r="C18" s="1">
        <f>SUM(背包!S45*背包!V45)</f>
        <v>0</v>
      </c>
      <c r="D18" s="1">
        <f>SUM(背包!AP45*背包!AS45)</f>
        <v>0</v>
      </c>
    </row>
    <row r="19" spans="1:4" x14ac:dyDescent="0.25">
      <c r="A19" s="1">
        <f>SUM(背包!S22*背包!V22)</f>
        <v>0</v>
      </c>
      <c r="B19" s="1">
        <f>SUM(背包!AP22*背包!AS22)</f>
        <v>0</v>
      </c>
      <c r="C19" s="1">
        <f>SUM(背包!S46*背包!V46)</f>
        <v>0</v>
      </c>
      <c r="D19" s="1">
        <f>SUM(背包!AP46*背包!AS46)</f>
        <v>0</v>
      </c>
    </row>
    <row r="20" spans="1:4" x14ac:dyDescent="0.25">
      <c r="A20" s="1">
        <f>SUM(背包!S23*背包!V23)</f>
        <v>0</v>
      </c>
      <c r="B20" s="1">
        <f>SUM(背包!AP23*背包!AS23)</f>
        <v>0</v>
      </c>
      <c r="C20" s="1">
        <f>SUM(背包!S47*背包!V47)</f>
        <v>0</v>
      </c>
      <c r="D20" s="1">
        <f>SUM(背包!AP47*背包!AS47)</f>
        <v>0</v>
      </c>
    </row>
    <row r="21" spans="1:4" x14ac:dyDescent="0.25">
      <c r="A21" s="1">
        <f>SUM(背包!S24*背包!V24)</f>
        <v>0</v>
      </c>
      <c r="B21" s="1">
        <f>SUM(背包!AP24*背包!AS24)</f>
        <v>0</v>
      </c>
      <c r="C21" s="1">
        <f>SUM(背包!S48*背包!V48)</f>
        <v>0</v>
      </c>
      <c r="D21" s="1">
        <f>SUM(背包!AP48*背包!AS48)</f>
        <v>0</v>
      </c>
    </row>
    <row r="22" spans="1:4" x14ac:dyDescent="0.25">
      <c r="A22" s="1">
        <f>SUM(背包!S25*背包!V25)</f>
        <v>0</v>
      </c>
      <c r="B22" s="1">
        <f>SUM(背包!AP25*背包!AS25)</f>
        <v>0</v>
      </c>
      <c r="C22" s="1">
        <f>SUM(背包!S49*背包!V49)</f>
        <v>0</v>
      </c>
      <c r="D22" s="1">
        <f>SUM(背包!AP49*背包!AS49)</f>
        <v>0</v>
      </c>
    </row>
    <row r="24" spans="1:4" x14ac:dyDescent="0.25">
      <c r="A24" s="2" t="s">
        <v>110</v>
      </c>
      <c r="C24" s="1">
        <f>SUM(背包!S51*背包!V51)</f>
        <v>0</v>
      </c>
      <c r="D24" s="1">
        <f>SUM(背包!AP51*背包!AS51)</f>
        <v>0</v>
      </c>
    </row>
    <row r="25" spans="1:4" x14ac:dyDescent="0.25">
      <c r="A25" s="1" t="b">
        <v>0</v>
      </c>
      <c r="C25" s="1">
        <f>SUM(背包!S52*背包!V52)</f>
        <v>0</v>
      </c>
      <c r="D25" s="1">
        <f>SUM(背包!AP52*背包!AS52)</f>
        <v>0</v>
      </c>
    </row>
    <row r="26" spans="1:4" x14ac:dyDescent="0.25">
      <c r="C26" s="1">
        <f>SUM(背包!S53*背包!V53)</f>
        <v>0</v>
      </c>
      <c r="D26" s="1">
        <f>SUM(背包!AP53*背包!AS53)</f>
        <v>0</v>
      </c>
    </row>
    <row r="27" spans="1:4" x14ac:dyDescent="0.25">
      <c r="C27" s="1">
        <f>SUM(背包!S54*背包!V54)</f>
        <v>0</v>
      </c>
      <c r="D27" s="1">
        <f>SUM(背包!AP54*背包!AS54)</f>
        <v>0</v>
      </c>
    </row>
    <row r="28" spans="1:4" x14ac:dyDescent="0.25">
      <c r="C28" s="1">
        <f>SUM(背包!S55*背包!V55)</f>
        <v>0</v>
      </c>
      <c r="D28" s="1">
        <f>SUM(背包!AP55*背包!AS55)</f>
        <v>0</v>
      </c>
    </row>
    <row r="29" spans="1:4" x14ac:dyDescent="0.25">
      <c r="C29" s="1">
        <f>SUM(背包!S56*背包!V56)</f>
        <v>0</v>
      </c>
      <c r="D29" s="1">
        <f>SUM(背包!AP56*背包!AS56)</f>
        <v>0</v>
      </c>
    </row>
    <row r="30" spans="1:4" x14ac:dyDescent="0.25">
      <c r="C30" s="1">
        <f>SUM(背包!S57*背包!V57)</f>
        <v>0</v>
      </c>
      <c r="D30" s="1">
        <f>SUM(背包!AP57*背包!AS57)</f>
        <v>0</v>
      </c>
    </row>
    <row r="31" spans="1:4" x14ac:dyDescent="0.25">
      <c r="C31" s="1">
        <f>SUM(背包!S58*背包!V58)</f>
        <v>0</v>
      </c>
      <c r="D31" s="1">
        <f>SUM(背包!AP58*背包!AS58)</f>
        <v>0</v>
      </c>
    </row>
    <row r="32" spans="1:4" x14ac:dyDescent="0.25">
      <c r="C32" s="1">
        <f>SUM(背包!S59*背包!V59)</f>
        <v>0</v>
      </c>
      <c r="D32" s="1">
        <f>SUM(背包!AP59*背包!AS59)</f>
        <v>0</v>
      </c>
    </row>
    <row r="33" spans="3:4" x14ac:dyDescent="0.25">
      <c r="C33" s="1">
        <f>SUM(背包!S60*背包!V60)</f>
        <v>0</v>
      </c>
      <c r="D33" s="1">
        <f>SUM(背包!AP60*背包!AS60)</f>
        <v>0</v>
      </c>
    </row>
    <row r="35" spans="3:4" x14ac:dyDescent="0.25">
      <c r="C35" s="1">
        <f>SUM(背包!S62*背包!V62)</f>
        <v>0</v>
      </c>
      <c r="D35" s="1">
        <f>SUM(背包!AP62*背包!AS62)</f>
        <v>0</v>
      </c>
    </row>
    <row r="36" spans="3:4" x14ac:dyDescent="0.25">
      <c r="C36" s="1">
        <f>SUM(背包!S63*背包!V63)</f>
        <v>0</v>
      </c>
      <c r="D36" s="1">
        <f>SUM(背包!AP63*背包!AS63)</f>
        <v>0</v>
      </c>
    </row>
    <row r="37" spans="3:4" x14ac:dyDescent="0.25">
      <c r="C37" s="1">
        <f>SUM(背包!S64*背包!V64)</f>
        <v>0</v>
      </c>
      <c r="D37" s="1">
        <f>SUM(背包!AP64*背包!AS64)</f>
        <v>0</v>
      </c>
    </row>
    <row r="38" spans="3:4" x14ac:dyDescent="0.25">
      <c r="C38" s="1">
        <f>SUM(背包!S65*背包!V65)</f>
        <v>0</v>
      </c>
      <c r="D38" s="1">
        <f>SUM(背包!AP65*背包!AS65)</f>
        <v>0</v>
      </c>
    </row>
    <row r="39" spans="3:4" x14ac:dyDescent="0.25">
      <c r="C39" s="1">
        <f>SUM(背包!S66*背包!V66)</f>
        <v>0</v>
      </c>
      <c r="D39" s="1">
        <f>SUM(背包!AP66*背包!AS66)</f>
        <v>0</v>
      </c>
    </row>
    <row r="40" spans="3:4" x14ac:dyDescent="0.25">
      <c r="C40" s="1">
        <f>SUM(背包!S67*背包!V67)</f>
        <v>0</v>
      </c>
      <c r="D40" s="1">
        <f>SUM(背包!AP67*背包!AS67)</f>
        <v>0</v>
      </c>
    </row>
    <row r="41" spans="3:4" x14ac:dyDescent="0.25">
      <c r="C41" s="1">
        <f>SUM(背包!S68*背包!V68)</f>
        <v>0</v>
      </c>
      <c r="D41" s="1">
        <f>SUM(背包!AP68*背包!AS68)</f>
        <v>0</v>
      </c>
    </row>
    <row r="42" spans="3:4" x14ac:dyDescent="0.25">
      <c r="C42" s="1">
        <f>SUM(背包!S69*背包!V69)</f>
        <v>0</v>
      </c>
      <c r="D42" s="1">
        <f>SUM(背包!AP69*背包!AS69)</f>
        <v>0</v>
      </c>
    </row>
    <row r="43" spans="3:4" x14ac:dyDescent="0.25">
      <c r="C43" s="1">
        <f>SUM(背包!S70*背包!V70)</f>
        <v>0</v>
      </c>
      <c r="D43" s="1">
        <f>SUM(背包!AP70*背包!AS70)</f>
        <v>0</v>
      </c>
    </row>
    <row r="44" spans="3:4" x14ac:dyDescent="0.25">
      <c r="C44" s="1">
        <f>SUM(背包!S71*背包!V71)</f>
        <v>0</v>
      </c>
      <c r="D44" s="1">
        <f>SUM(背包!AP71*背包!AS71)</f>
        <v>0</v>
      </c>
    </row>
    <row r="46" spans="3:4" x14ac:dyDescent="0.25">
      <c r="C46" s="1">
        <f>SUM(背包!S73*背包!V73)</f>
        <v>0</v>
      </c>
      <c r="D46" s="1">
        <f>SUM(背包!AP73*背包!AS73)</f>
        <v>0</v>
      </c>
    </row>
    <row r="47" spans="3:4" x14ac:dyDescent="0.25">
      <c r="C47" s="1">
        <f>SUM(背包!S74*背包!V74)</f>
        <v>0</v>
      </c>
      <c r="D47" s="1">
        <f>SUM(背包!AP74*背包!AS74)</f>
        <v>0</v>
      </c>
    </row>
    <row r="48" spans="3:4" x14ac:dyDescent="0.25">
      <c r="C48" s="1">
        <f>SUM(背包!S75*背包!V75)</f>
        <v>0</v>
      </c>
      <c r="D48" s="1">
        <f>SUM(背包!AP75*背包!AS75)</f>
        <v>0</v>
      </c>
    </row>
    <row r="49" spans="3:4" x14ac:dyDescent="0.25">
      <c r="C49" s="1">
        <f>SUM(背包!S76*背包!V76)</f>
        <v>0</v>
      </c>
      <c r="D49" s="1">
        <f>SUM(背包!AP76*背包!AS76)</f>
        <v>0</v>
      </c>
    </row>
    <row r="50" spans="3:4" x14ac:dyDescent="0.25">
      <c r="C50" s="1">
        <f>SUM(背包!S77*背包!V77)</f>
        <v>0</v>
      </c>
      <c r="D50" s="1">
        <f>SUM(背包!AP77*背包!AS77)</f>
        <v>0</v>
      </c>
    </row>
    <row r="51" spans="3:4" x14ac:dyDescent="0.25">
      <c r="C51" s="1">
        <f>SUM(背包!S78*背包!V78)</f>
        <v>0</v>
      </c>
      <c r="D51" s="1">
        <f>SUM(背包!AP78*背包!AS78)</f>
        <v>0</v>
      </c>
    </row>
    <row r="52" spans="3:4" x14ac:dyDescent="0.25">
      <c r="C52" s="1">
        <f>SUM(背包!S79*背包!V79)</f>
        <v>0</v>
      </c>
      <c r="D52" s="1">
        <f>SUM(背包!AP79*背包!AS79)</f>
        <v>0</v>
      </c>
    </row>
    <row r="53" spans="3:4" x14ac:dyDescent="0.25">
      <c r="C53" s="1">
        <f>SUM(背包!S80*背包!V80)</f>
        <v>0</v>
      </c>
      <c r="D53" s="1">
        <f>SUM(背包!AP80*背包!AS80)</f>
        <v>0</v>
      </c>
    </row>
    <row r="54" spans="3:4" x14ac:dyDescent="0.25">
      <c r="C54" s="1">
        <f>SUM(背包!S81*背包!V81)</f>
        <v>0</v>
      </c>
      <c r="D54" s="1">
        <f>SUM(背包!AP81*背包!AS81)</f>
        <v>0</v>
      </c>
    </row>
    <row r="55" spans="3:4" x14ac:dyDescent="0.25">
      <c r="C55" s="1">
        <f>SUM(背包!S82*背包!V82)</f>
        <v>0</v>
      </c>
      <c r="D55" s="1">
        <f>SUM(背包!AP82*背包!AS82)</f>
        <v>0</v>
      </c>
    </row>
  </sheetData>
  <phoneticPr fontId="103" type="noConversion"/>
  <pageMargins left="0.75" right="0.75" top="1" bottom="1" header="0.51180555555555596" footer="0.5118055555555559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19</vt:i4>
      </vt:variant>
      <vt:variant>
        <vt:lpstr>命名范围</vt:lpstr>
      </vt:variant>
      <vt:variant>
        <vt:i4>122</vt:i4>
      </vt:variant>
    </vt:vector>
  </HeadingPairs>
  <TitlesOfParts>
    <vt:vector size="141" baseType="lpstr">
      <vt:lpstr>背景</vt:lpstr>
      <vt:lpstr>主要</vt:lpstr>
      <vt:lpstr>法术书目录</vt:lpstr>
      <vt:lpstr>Classes</vt:lpstr>
      <vt:lpstr>装备物品</vt:lpstr>
      <vt:lpstr>背包</vt:lpstr>
      <vt:lpstr>法术书I</vt:lpstr>
      <vt:lpstr>法术书II</vt:lpstr>
      <vt:lpstr>法术书III</vt:lpstr>
      <vt:lpstr>据点</vt:lpstr>
      <vt:lpstr>法术列表</vt:lpstr>
      <vt:lpstr>额外法术</vt:lpstr>
      <vt:lpstr>法术查询</vt:lpstr>
      <vt:lpstr>种族查询</vt:lpstr>
      <vt:lpstr>更新记录</vt:lpstr>
      <vt:lpstr>列表</vt:lpstr>
      <vt:lpstr>法师</vt:lpstr>
      <vt:lpstr>盟友</vt:lpstr>
      <vt:lpstr>DB</vt:lpstr>
      <vt:lpstr>主要!Print_Area</vt:lpstr>
      <vt:lpstr>阿兰寇拉</vt:lpstr>
      <vt:lpstr>阿斯莫</vt:lpstr>
      <vt:lpstr>矮人</vt:lpstr>
      <vt:lpstr>斑猫人</vt:lpstr>
      <vt:lpstr>半精灵</vt:lpstr>
      <vt:lpstr>半人马</vt:lpstr>
      <vt:lpstr>半身人</vt:lpstr>
      <vt:lpstr>半兽人</vt:lpstr>
      <vt:lpstr>匕首</vt:lpstr>
      <vt:lpstr>匕首伤害</vt:lpstr>
      <vt:lpstr>鞭</vt:lpstr>
      <vt:lpstr>鞭伤害</vt:lpstr>
      <vt:lpstr>标枪</vt:lpstr>
      <vt:lpstr>标枪伤害</vt:lpstr>
      <vt:lpstr>捕网</vt:lpstr>
      <vt:lpstr>捕网伤害</vt:lpstr>
      <vt:lpstr>吹箭筒</vt:lpstr>
      <vt:lpstr>吹箭筒伤害</vt:lpstr>
      <vt:lpstr>纯种蛇人</vt:lpstr>
      <vt:lpstr>刺剑</vt:lpstr>
      <vt:lpstr>刺剑伤害</vt:lpstr>
      <vt:lpstr>德鲁伊</vt:lpstr>
      <vt:lpstr>地精</vt:lpstr>
      <vt:lpstr>钉头锤</vt:lpstr>
      <vt:lpstr>钉头锤伤害</vt:lpstr>
      <vt:lpstr>短棒</vt:lpstr>
      <vt:lpstr>短棒伤害</vt:lpstr>
      <vt:lpstr>短弓</vt:lpstr>
      <vt:lpstr>短弓伤害</vt:lpstr>
      <vt:lpstr>短剑</vt:lpstr>
      <vt:lpstr>短剑伤害</vt:lpstr>
      <vt:lpstr>法师</vt:lpstr>
      <vt:lpstr>飞镖</vt:lpstr>
      <vt:lpstr>飞镖伤害</vt:lpstr>
      <vt:lpstr>费尔伯格人</vt:lpstr>
      <vt:lpstr>歌利亚</vt:lpstr>
      <vt:lpstr>狗头人</vt:lpstr>
      <vt:lpstr>化兽者</vt:lpstr>
      <vt:lpstr>幻身灵</vt:lpstr>
      <vt:lpstr>吉斯人</vt:lpstr>
      <vt:lpstr>戟</vt:lpstr>
      <vt:lpstr>戟伤害</vt:lpstr>
      <vt:lpstr>精灵</vt:lpstr>
      <vt:lpstr>巨棒</vt:lpstr>
      <vt:lpstr>巨棒伤害</vt:lpstr>
      <vt:lpstr>巨锤</vt:lpstr>
      <vt:lpstr>巨锤伤害</vt:lpstr>
      <vt:lpstr>巨斧</vt:lpstr>
      <vt:lpstr>巨斧伤害</vt:lpstr>
      <vt:lpstr>巨剑</vt:lpstr>
      <vt:lpstr>巨剑伤害</vt:lpstr>
      <vt:lpstr>离梦人</vt:lpstr>
      <vt:lpstr>镰刀</vt:lpstr>
      <vt:lpstr>镰刀伤害</vt:lpstr>
      <vt:lpstr>链枷</vt:lpstr>
      <vt:lpstr>链枷伤害</vt:lpstr>
      <vt:lpstr>龙裔</vt:lpstr>
      <vt:lpstr>矛</vt:lpstr>
      <vt:lpstr>矛伤害</vt:lpstr>
      <vt:lpstr>牧师</vt:lpstr>
      <vt:lpstr>牛头人</vt:lpstr>
      <vt:lpstr>骑枪</vt:lpstr>
      <vt:lpstr>骑枪伤害</vt:lpstr>
      <vt:lpstr>契约者</vt:lpstr>
      <vt:lpstr>轻锤</vt:lpstr>
      <vt:lpstr>轻锤伤害</vt:lpstr>
      <vt:lpstr>轻弩</vt:lpstr>
      <vt:lpstr>轻弩伤害</vt:lpstr>
      <vt:lpstr>轻型</vt:lpstr>
      <vt:lpstr>人类</vt:lpstr>
      <vt:lpstr>三叉戟</vt:lpstr>
      <vt:lpstr>三叉戟伤害</vt:lpstr>
      <vt:lpstr>圣武士</vt:lpstr>
      <vt:lpstr>手斧</vt:lpstr>
      <vt:lpstr>手斧伤害</vt:lpstr>
      <vt:lpstr>手弩</vt:lpstr>
      <vt:lpstr>手弩伤害</vt:lpstr>
      <vt:lpstr>兽人</vt:lpstr>
      <vt:lpstr>术士</vt:lpstr>
      <vt:lpstr>梭螺鱼人</vt:lpstr>
      <vt:lpstr>提夫林</vt:lpstr>
      <vt:lpstr>天狗</vt:lpstr>
      <vt:lpstr>投石索</vt:lpstr>
      <vt:lpstr>投石索伤害</vt:lpstr>
      <vt:lpstr>弯刀</vt:lpstr>
      <vt:lpstr>弯刀伤害</vt:lpstr>
      <vt:lpstr>维多肯</vt:lpstr>
      <vt:lpstr>武僧</vt:lpstr>
      <vt:lpstr>析米克杂种</vt:lpstr>
      <vt:lpstr>蜥蜴人</vt:lpstr>
      <vt:lpstr>象族</vt:lpstr>
      <vt:lpstr>野蛮人</vt:lpstr>
      <vt:lpstr>吟游诗人</vt:lpstr>
      <vt:lpstr>硬头锤</vt:lpstr>
      <vt:lpstr>硬头锤伤害</vt:lpstr>
      <vt:lpstr>游荡者</vt:lpstr>
      <vt:lpstr>游侠</vt:lpstr>
      <vt:lpstr>元素裔</vt:lpstr>
      <vt:lpstr>战锤</vt:lpstr>
      <vt:lpstr>战锤伤害</vt:lpstr>
      <vt:lpstr>战斧</vt:lpstr>
      <vt:lpstr>战斧伤害</vt:lpstr>
      <vt:lpstr>战镐</vt:lpstr>
      <vt:lpstr>战镐伤害</vt:lpstr>
      <vt:lpstr>战士</vt:lpstr>
      <vt:lpstr>战俑</vt:lpstr>
      <vt:lpstr>长柄刀</vt:lpstr>
      <vt:lpstr>长柄刀伤害</vt:lpstr>
      <vt:lpstr>长弓</vt:lpstr>
      <vt:lpstr>长弓伤害</vt:lpstr>
      <vt:lpstr>长棍</vt:lpstr>
      <vt:lpstr>长棍伤害</vt:lpstr>
      <vt:lpstr>长剑</vt:lpstr>
      <vt:lpstr>长剑伤害</vt:lpstr>
      <vt:lpstr>长矛</vt:lpstr>
      <vt:lpstr>长矛伤害</vt:lpstr>
      <vt:lpstr>中型</vt:lpstr>
      <vt:lpstr>重弩</vt:lpstr>
      <vt:lpstr>重弩伤害</vt:lpstr>
      <vt:lpstr>重型</vt:lpstr>
      <vt:lpstr>侏儒</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kingsoft</dc:creator>
  <cp:lastModifiedBy>Gloria</cp:lastModifiedBy>
  <dcterms:created xsi:type="dcterms:W3CDTF">2018-02-27T11:14:00Z</dcterms:created>
  <dcterms:modified xsi:type="dcterms:W3CDTF">2023-09-27T06:17:18Z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2052-10.8.2.6666</vt:lpwstr>
  </property>
  <property fmtid="{D5CDD505-2E9C-101B-9397-08002B2CF9AE}" pid="3" name="KSOReadingLayout">
    <vt:bool>false</vt:bool>
  </property>
  <property fmtid="{D5CDD505-2E9C-101B-9397-08002B2CF9AE}" pid="4" name="EM_Doc_Temp_ID">
    <vt:lpwstr>b97a6f6d</vt:lpwstr>
  </property>
</Properties>
</file>