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https://lawrenceu-my.sharepoint.com/personal/wengs_lawrence_edu/Documents/Classes/Business Classes/BUEN 220 Foundations of Financial Management Team 1/Project/Financial Statement Analysis/"/>
    </mc:Choice>
  </mc:AlternateContent>
  <xr:revisionPtr revIDLastSave="1971" documentId="11_0B1D56BE9CDCCE836B02CE7A5FB0D4A9BBFD1C62" xr6:coauthVersionLast="47" xr6:coauthVersionMax="47" xr10:uidLastSave="{F4AD90F8-FF4F-DD45-BFEB-27D3695B40DE}"/>
  <bookViews>
    <workbookView xWindow="20" yWindow="500" windowWidth="24640" windowHeight="16320" activeTab="4" xr2:uid="{00000000-000D-0000-FFFF-FFFF00000000}"/>
  </bookViews>
  <sheets>
    <sheet name="Financial Ratios" sheetId="5" r:id="rId1"/>
    <sheet name="Balance Sheet" sheetId="2" r:id="rId2"/>
    <sheet name="Income Statement" sheetId="1" r:id="rId3"/>
    <sheet name="Statement of Cash Flows " sheetId="3" r:id="rId4"/>
    <sheet name="Sheet1" sheetId="6" r:id="rId5"/>
    <sheet name="Observations" sheetId="4" r:id="rId6"/>
  </sheets>
  <externalReferences>
    <externalReference r:id="rId7"/>
    <externalReference r:id="rId8"/>
  </externalReferenc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 i="6" l="1"/>
  <c r="G37" i="6"/>
  <c r="H36" i="6"/>
  <c r="G36" i="6"/>
  <c r="H35" i="6"/>
  <c r="G35" i="6"/>
  <c r="H34" i="6"/>
  <c r="G34" i="6"/>
  <c r="H33" i="6"/>
  <c r="G33" i="6"/>
  <c r="H32" i="6"/>
  <c r="G32" i="6"/>
  <c r="H31" i="6"/>
  <c r="G31" i="6"/>
  <c r="H30" i="6"/>
  <c r="G30" i="6"/>
  <c r="H29" i="6"/>
  <c r="G29" i="6"/>
  <c r="H28" i="6"/>
  <c r="G28" i="6"/>
  <c r="H27" i="6"/>
  <c r="G27" i="6"/>
  <c r="H26" i="6"/>
  <c r="G26" i="6"/>
  <c r="H25" i="6"/>
  <c r="G25" i="6"/>
  <c r="H24" i="6"/>
  <c r="G24" i="6"/>
  <c r="H23" i="6"/>
  <c r="G23" i="6"/>
  <c r="H21" i="6"/>
  <c r="G21" i="6"/>
  <c r="H20" i="6"/>
  <c r="G20" i="6"/>
  <c r="H19" i="6"/>
  <c r="G19" i="6"/>
  <c r="H18" i="6"/>
  <c r="G18" i="6"/>
  <c r="H22" i="6"/>
  <c r="G22" i="6"/>
  <c r="H4" i="1"/>
  <c r="D26" i="6"/>
  <c r="F27" i="6" l="1"/>
  <c r="E27" i="6"/>
  <c r="D27" i="6"/>
  <c r="F26" i="6"/>
  <c r="E26" i="6"/>
  <c r="F28" i="6"/>
  <c r="E28" i="6"/>
  <c r="D28" i="6"/>
  <c r="F36" i="6"/>
  <c r="E36" i="6"/>
  <c r="D36" i="6"/>
  <c r="F32" i="6"/>
  <c r="E32" i="6"/>
  <c r="D32" i="6"/>
  <c r="F24" i="6"/>
  <c r="E24" i="6"/>
  <c r="D24" i="6"/>
  <c r="F20" i="6"/>
  <c r="E20" i="6"/>
  <c r="D20" i="6"/>
  <c r="F35" i="6"/>
  <c r="E35" i="6"/>
  <c r="D35" i="6"/>
  <c r="F31" i="6"/>
  <c r="E31" i="6"/>
  <c r="D31" i="6"/>
  <c r="F23" i="6"/>
  <c r="E23" i="6"/>
  <c r="D23" i="6"/>
  <c r="F19" i="6"/>
  <c r="E19" i="6"/>
  <c r="D19" i="6"/>
  <c r="F22" i="6"/>
  <c r="E22" i="6"/>
  <c r="D22" i="6"/>
  <c r="E22" i="5"/>
  <c r="D22" i="5"/>
  <c r="C22" i="5"/>
  <c r="F18" i="6"/>
  <c r="E18" i="6"/>
  <c r="E6" i="5"/>
  <c r="D6" i="5"/>
  <c r="F34" i="6"/>
  <c r="E34" i="6"/>
  <c r="D34" i="6"/>
  <c r="F30" i="6"/>
  <c r="E30" i="6"/>
  <c r="D30" i="6"/>
  <c r="C26" i="5"/>
  <c r="D26" i="5"/>
  <c r="E26" i="5"/>
  <c r="E28" i="5"/>
  <c r="D28" i="5"/>
  <c r="C28" i="5"/>
  <c r="E40" i="5"/>
  <c r="D40" i="5"/>
  <c r="C40" i="5"/>
  <c r="E34" i="5"/>
  <c r="D34" i="5"/>
  <c r="C34" i="5"/>
  <c r="F13" i="6"/>
  <c r="E36" i="5" s="1"/>
  <c r="E13" i="6"/>
  <c r="D36" i="5" s="1"/>
  <c r="C13" i="6"/>
  <c r="C36" i="5"/>
  <c r="C11" i="6"/>
  <c r="D18" i="6"/>
  <c r="C6" i="5"/>
  <c r="E24" i="5" l="1"/>
  <c r="F28" i="1"/>
  <c r="D28" i="1"/>
  <c r="B28" i="1"/>
  <c r="E18" i="5"/>
  <c r="D18" i="5"/>
  <c r="C18" i="5"/>
  <c r="E8" i="5"/>
  <c r="D8" i="5"/>
  <c r="C8" i="5"/>
  <c r="E42" i="5"/>
  <c r="D42" i="5"/>
  <c r="C42" i="5"/>
  <c r="E32" i="5"/>
  <c r="D32" i="5"/>
  <c r="C32" i="5"/>
  <c r="D24" i="5"/>
  <c r="C24" i="5"/>
  <c r="E20" i="5"/>
  <c r="D20" i="5"/>
  <c r="C20" i="5"/>
  <c r="E16" i="5"/>
  <c r="D16" i="5"/>
  <c r="C16" i="5"/>
  <c r="E12" i="5"/>
  <c r="D12" i="5"/>
  <c r="C12" i="5"/>
  <c r="E10" i="5"/>
  <c r="D10" i="5"/>
  <c r="C10" i="5"/>
  <c r="E4" i="5"/>
  <c r="D4" i="5" l="1"/>
  <c r="C4" i="5"/>
  <c r="C5" i="1"/>
  <c r="K41" i="2"/>
  <c r="K20" i="2"/>
  <c r="F16" i="2"/>
  <c r="O14" i="3"/>
  <c r="N44" i="3"/>
  <c r="N43" i="3"/>
  <c r="N41" i="3"/>
  <c r="N40" i="3"/>
  <c r="N39" i="3"/>
  <c r="N38" i="3"/>
  <c r="N37" i="3"/>
  <c r="N36" i="3"/>
  <c r="N35" i="3"/>
  <c r="N34" i="3"/>
  <c r="N33" i="3"/>
  <c r="N32" i="3"/>
  <c r="N29" i="3"/>
  <c r="N28" i="3"/>
  <c r="N27" i="3"/>
  <c r="N26" i="3"/>
  <c r="N25" i="3"/>
  <c r="N24" i="3"/>
  <c r="N23" i="3"/>
  <c r="N20" i="3"/>
  <c r="N19" i="3"/>
  <c r="N18" i="3"/>
  <c r="N17" i="3"/>
  <c r="N16" i="3"/>
  <c r="N15" i="3"/>
  <c r="N14" i="3"/>
  <c r="N13" i="3"/>
  <c r="N11" i="3"/>
  <c r="N10" i="3"/>
  <c r="N9" i="3"/>
  <c r="L44" i="3"/>
  <c r="L43" i="3"/>
  <c r="L41" i="3"/>
  <c r="L40" i="3"/>
  <c r="L39" i="3"/>
  <c r="L38" i="3"/>
  <c r="L37" i="3"/>
  <c r="L36" i="3"/>
  <c r="L35" i="3"/>
  <c r="L34" i="3"/>
  <c r="L33" i="3"/>
  <c r="L32" i="3"/>
  <c r="L29" i="3"/>
  <c r="L28" i="3"/>
  <c r="L27" i="3"/>
  <c r="L26" i="3"/>
  <c r="L25" i="3"/>
  <c r="L24" i="3"/>
  <c r="L23" i="3"/>
  <c r="L20" i="3"/>
  <c r="L19" i="3"/>
  <c r="L18" i="3"/>
  <c r="L17" i="3"/>
  <c r="L16" i="3"/>
  <c r="L15" i="3"/>
  <c r="L14" i="3"/>
  <c r="L13" i="3"/>
  <c r="L11" i="3"/>
  <c r="L10" i="3"/>
  <c r="L9" i="3"/>
  <c r="N8" i="3"/>
  <c r="L8" i="3"/>
  <c r="J44" i="3"/>
  <c r="J43" i="3"/>
  <c r="J41" i="3"/>
  <c r="J40" i="3"/>
  <c r="J39" i="3"/>
  <c r="J38" i="3"/>
  <c r="J37" i="3"/>
  <c r="J36" i="3"/>
  <c r="J35" i="3"/>
  <c r="J34" i="3"/>
  <c r="J33" i="3"/>
  <c r="J32" i="3"/>
  <c r="J29" i="3"/>
  <c r="J28" i="3"/>
  <c r="J27" i="3"/>
  <c r="J26" i="3"/>
  <c r="J25" i="3"/>
  <c r="J24" i="3"/>
  <c r="J23" i="3"/>
  <c r="J20" i="3"/>
  <c r="J19" i="3"/>
  <c r="J18" i="3"/>
  <c r="J17" i="3"/>
  <c r="J16" i="3"/>
  <c r="J15" i="3"/>
  <c r="J14" i="3"/>
  <c r="J13" i="3"/>
  <c r="J11" i="3"/>
  <c r="J10" i="3"/>
  <c r="J9" i="3"/>
  <c r="J8" i="3"/>
  <c r="F14" i="2"/>
  <c r="H24" i="1"/>
  <c r="H23" i="1"/>
  <c r="H21" i="1"/>
  <c r="H20" i="1"/>
  <c r="H18" i="1"/>
  <c r="H17" i="1"/>
  <c r="H16" i="1"/>
  <c r="H15" i="1"/>
  <c r="H14" i="1"/>
  <c r="H13" i="1"/>
  <c r="H11" i="1"/>
  <c r="H10" i="1"/>
  <c r="H9" i="1"/>
  <c r="H8" i="1"/>
  <c r="H6" i="1"/>
  <c r="H5" i="1"/>
  <c r="I4" i="1"/>
  <c r="P29" i="3"/>
  <c r="O29" i="3"/>
  <c r="P28" i="3"/>
  <c r="O28" i="3"/>
  <c r="P27" i="3"/>
  <c r="O27" i="3"/>
  <c r="P26" i="3"/>
  <c r="O26" i="3"/>
  <c r="P25" i="3"/>
  <c r="O25" i="3"/>
  <c r="P24" i="3"/>
  <c r="O24" i="3"/>
  <c r="P23" i="3"/>
  <c r="O23" i="3"/>
  <c r="P41" i="3"/>
  <c r="O41" i="3"/>
  <c r="P40" i="3"/>
  <c r="O40" i="3"/>
  <c r="P39" i="3"/>
  <c r="O39" i="3"/>
  <c r="P38" i="3"/>
  <c r="O38" i="3"/>
  <c r="P37" i="3"/>
  <c r="O37" i="3"/>
  <c r="P36" i="3"/>
  <c r="O36" i="3"/>
  <c r="P35" i="3"/>
  <c r="O35" i="3"/>
  <c r="P34" i="3"/>
  <c r="O34" i="3"/>
  <c r="P33" i="3"/>
  <c r="O33" i="3"/>
  <c r="P32" i="3"/>
  <c r="O32" i="3"/>
  <c r="P44" i="3"/>
  <c r="O44" i="3"/>
  <c r="P43" i="3"/>
  <c r="O43" i="3"/>
  <c r="P20" i="3"/>
  <c r="O20" i="3"/>
  <c r="P11" i="3"/>
  <c r="O11" i="3"/>
  <c r="P10" i="3"/>
  <c r="O10" i="3"/>
  <c r="P9" i="3"/>
  <c r="O9" i="3"/>
  <c r="P8" i="3"/>
  <c r="O8" i="3"/>
  <c r="P19" i="3"/>
  <c r="O19" i="3"/>
  <c r="P18" i="3"/>
  <c r="O18" i="3"/>
  <c r="P17" i="3"/>
  <c r="O17" i="3"/>
  <c r="P16" i="3"/>
  <c r="O16" i="3"/>
  <c r="P15" i="3"/>
  <c r="O15" i="3"/>
  <c r="P14" i="3"/>
  <c r="P13" i="3"/>
  <c r="O13" i="3"/>
  <c r="P6" i="3"/>
  <c r="O6" i="3"/>
  <c r="P4" i="3"/>
  <c r="O4" i="3"/>
  <c r="F8" i="2"/>
  <c r="K40" i="2"/>
  <c r="K39" i="2"/>
  <c r="K38" i="2"/>
  <c r="K37" i="2"/>
  <c r="K34" i="2"/>
  <c r="K33" i="2"/>
  <c r="K32" i="2"/>
  <c r="K31" i="2"/>
  <c r="K29" i="2"/>
  <c r="K28" i="2"/>
  <c r="K27" i="2"/>
  <c r="K26" i="2"/>
  <c r="K25" i="2"/>
  <c r="K24" i="2"/>
  <c r="K19" i="2"/>
  <c r="K18" i="2"/>
  <c r="K17" i="2"/>
  <c r="K16" i="2"/>
  <c r="K14" i="2"/>
  <c r="K11" i="2"/>
  <c r="K10" i="2"/>
  <c r="K9" i="2"/>
  <c r="K13" i="2"/>
  <c r="K12" i="2"/>
  <c r="K8" i="2"/>
  <c r="L8" i="2"/>
  <c r="F28" i="2" l="1"/>
  <c r="F24" i="2"/>
  <c r="F10" i="2"/>
  <c r="I5" i="1"/>
  <c r="I6" i="1"/>
  <c r="I8" i="1"/>
  <c r="I9" i="1"/>
  <c r="I10" i="1"/>
  <c r="I11" i="1"/>
  <c r="I13" i="1"/>
  <c r="I14" i="1"/>
  <c r="I15" i="1"/>
  <c r="I16" i="1"/>
  <c r="I17" i="1"/>
  <c r="I18" i="1"/>
  <c r="I20" i="1"/>
  <c r="I21" i="1"/>
  <c r="I23" i="1"/>
  <c r="I24" i="1"/>
  <c r="C24" i="1"/>
  <c r="G6" i="1"/>
  <c r="G8" i="1"/>
  <c r="G9" i="1"/>
  <c r="G10" i="1"/>
  <c r="G11" i="1"/>
  <c r="G13" i="1"/>
  <c r="G14" i="1"/>
  <c r="G15" i="1"/>
  <c r="G16" i="1"/>
  <c r="G17" i="1"/>
  <c r="G18" i="1"/>
  <c r="G19" i="1"/>
  <c r="G20" i="1"/>
  <c r="G21" i="1"/>
  <c r="G23" i="1"/>
  <c r="G24" i="1"/>
  <c r="G5" i="1"/>
  <c r="E11" i="1"/>
  <c r="E6" i="1"/>
  <c r="E8" i="1"/>
  <c r="E9" i="1"/>
  <c r="E10" i="1"/>
  <c r="E13" i="1"/>
  <c r="E14" i="1"/>
  <c r="E15" i="1"/>
  <c r="E16" i="1"/>
  <c r="E17" i="1"/>
  <c r="E18" i="1"/>
  <c r="E20" i="1"/>
  <c r="E21" i="1"/>
  <c r="E23" i="1"/>
  <c r="E24" i="1"/>
  <c r="E5" i="1"/>
  <c r="C13" i="1"/>
  <c r="C14" i="1"/>
  <c r="C11" i="1"/>
  <c r="C9" i="1"/>
  <c r="C8" i="1"/>
  <c r="C6" i="1"/>
  <c r="C10" i="1"/>
  <c r="C15" i="1"/>
  <c r="C16" i="1"/>
  <c r="C17" i="1"/>
  <c r="C18" i="1"/>
  <c r="C20" i="1"/>
  <c r="C21" i="1"/>
  <c r="C23" i="1"/>
  <c r="L41" i="2"/>
  <c r="L40" i="2"/>
  <c r="L39" i="2"/>
  <c r="L38" i="2"/>
  <c r="L37" i="2"/>
  <c r="L34" i="2"/>
  <c r="L33" i="2"/>
  <c r="L32" i="2"/>
  <c r="L31" i="2"/>
  <c r="L29" i="2"/>
  <c r="L28" i="2"/>
  <c r="L27" i="2"/>
  <c r="L26" i="2"/>
  <c r="L25" i="2"/>
  <c r="L24" i="2"/>
  <c r="L20" i="2"/>
  <c r="L19" i="2"/>
  <c r="L18" i="2"/>
  <c r="L17" i="2"/>
  <c r="L16" i="2"/>
  <c r="L14" i="2"/>
  <c r="L13" i="2"/>
  <c r="L12" i="2"/>
  <c r="L11" i="2"/>
  <c r="L10" i="2"/>
  <c r="L9" i="2"/>
  <c r="J41" i="2"/>
  <c r="J40" i="2"/>
  <c r="J39" i="2"/>
  <c r="J38" i="2"/>
  <c r="J37" i="2"/>
  <c r="J34" i="2"/>
  <c r="J33" i="2"/>
  <c r="J32" i="2"/>
  <c r="J31" i="2"/>
  <c r="J29" i="2"/>
  <c r="J28" i="2"/>
  <c r="J27" i="2"/>
  <c r="J26" i="2"/>
  <c r="J25" i="2"/>
  <c r="J24" i="2"/>
  <c r="H41" i="2"/>
  <c r="H40" i="2"/>
  <c r="H39" i="2"/>
  <c r="H38" i="2"/>
  <c r="H37" i="2"/>
  <c r="H34" i="2"/>
  <c r="H33" i="2"/>
  <c r="H32" i="2"/>
  <c r="H31" i="2"/>
  <c r="H29" i="2"/>
  <c r="H28" i="2"/>
  <c r="H27" i="2"/>
  <c r="H26" i="2"/>
  <c r="H25" i="2"/>
  <c r="H24" i="2"/>
  <c r="F40" i="2"/>
  <c r="F39" i="2"/>
  <c r="F38" i="2"/>
  <c r="F37" i="2"/>
  <c r="F33" i="2"/>
  <c r="F32" i="2"/>
  <c r="F31" i="2"/>
  <c r="F29" i="2"/>
  <c r="F34" i="2" s="1"/>
  <c r="F41" i="2" s="1"/>
  <c r="F27" i="2"/>
  <c r="F26" i="2"/>
  <c r="F25" i="2"/>
  <c r="J20" i="2"/>
  <c r="J19" i="2"/>
  <c r="J18" i="2"/>
  <c r="J17" i="2"/>
  <c r="J16" i="2"/>
  <c r="J14" i="2"/>
  <c r="J13" i="2"/>
  <c r="J12" i="2"/>
  <c r="J11" i="2"/>
  <c r="J10" i="2"/>
  <c r="J9" i="2"/>
  <c r="J8" i="2"/>
  <c r="H20" i="2"/>
  <c r="H19" i="2"/>
  <c r="H18" i="2"/>
  <c r="H17" i="2"/>
  <c r="H16" i="2"/>
  <c r="H14" i="2"/>
  <c r="H13" i="2"/>
  <c r="H12" i="2"/>
  <c r="H11" i="2"/>
  <c r="H10" i="2"/>
  <c r="H9" i="2"/>
  <c r="H8" i="2"/>
  <c r="F19" i="2"/>
  <c r="F18" i="2"/>
  <c r="F17" i="2"/>
  <c r="F13" i="2"/>
  <c r="F12" i="2"/>
  <c r="F11" i="2"/>
  <c r="F9" i="2"/>
  <c r="F20" i="2" l="1"/>
</calcChain>
</file>

<file path=xl/sharedStrings.xml><?xml version="1.0" encoding="utf-8"?>
<sst xmlns="http://schemas.openxmlformats.org/spreadsheetml/2006/main" count="279" uniqueCount="169">
  <si>
    <t>Ratios</t>
  </si>
  <si>
    <t>Formulas</t>
  </si>
  <si>
    <t>1. Current Ratio</t>
  </si>
  <si>
    <t>Current Assets / Current Liabilities</t>
  </si>
  <si>
    <t>Industry Avg.</t>
  </si>
  <si>
    <t>2.  Quick Ratio</t>
  </si>
  <si>
    <t>(Current Assets - Inventories) / Current Liabilities</t>
  </si>
  <si>
    <t>3.  Inventory Rurnover</t>
  </si>
  <si>
    <t>Sales / Inventory</t>
  </si>
  <si>
    <t>4.  Days Sales Outstanding</t>
  </si>
  <si>
    <t>Account Receivables / (Annual Sales / 365)</t>
  </si>
  <si>
    <t>5.  Days Payable outstanding</t>
  </si>
  <si>
    <t>Account Payables / (COGS / 365)</t>
  </si>
  <si>
    <t>6. Fixed Asset Turnover</t>
  </si>
  <si>
    <t>Sales / Net Fixed Assets</t>
  </si>
  <si>
    <t>7. Total Asset Turnover</t>
  </si>
  <si>
    <t>Sales / Total Assets</t>
  </si>
  <si>
    <t>8.  Debt Ratio</t>
  </si>
  <si>
    <t>Total Debt / Total Assets</t>
  </si>
  <si>
    <t>9.  TIE (Timrs-Interest-Earned)</t>
  </si>
  <si>
    <t>EBIT / Interest Charges</t>
  </si>
  <si>
    <t>10.  Operating Profit Margin</t>
  </si>
  <si>
    <t>EBIT / Sales</t>
  </si>
  <si>
    <t>11. Profit Margin</t>
  </si>
  <si>
    <t>Net Income / Sales</t>
  </si>
  <si>
    <t>12.  ROA (Return on Total Assets)</t>
  </si>
  <si>
    <t>Net Income / Total Assets</t>
  </si>
  <si>
    <t>13.  ROE (Return on Common Equity)</t>
  </si>
  <si>
    <t>Net Income / (Common Stock + Retained Earnings)</t>
  </si>
  <si>
    <t>14.  ROIC (Return on Invested Capital)</t>
  </si>
  <si>
    <t>Net Operating Profit after Tax (NOPAT) / Total Invested Capital</t>
  </si>
  <si>
    <t>15.  BEP (Basic Earning power)</t>
  </si>
  <si>
    <t>EBIT / Total Assets</t>
  </si>
  <si>
    <t>16. P/E Ratio</t>
  </si>
  <si>
    <t>Price per Share / Earning per Share</t>
  </si>
  <si>
    <t>17. Market/Book Ratio</t>
  </si>
  <si>
    <t>Market Price per Share / Book Value per Share</t>
  </si>
  <si>
    <t>18.  EPS</t>
  </si>
  <si>
    <t>(Net Income - Preferred Dividends) / (Common Shares Outstanding)</t>
  </si>
  <si>
    <t>19.  Dividend Yield</t>
  </si>
  <si>
    <t>Annual Dividends / Price per Share</t>
  </si>
  <si>
    <t>20.  DuPont Formula</t>
  </si>
  <si>
    <t>(Net Income / Sales) * (Sales/Total Assets) * (Total Assets / Total Equity)</t>
  </si>
  <si>
    <t>Apple Inc.</t>
  </si>
  <si>
    <t>Condensed Consolidated Statements of Operations</t>
  </si>
  <si>
    <t>ASSETS</t>
  </si>
  <si>
    <t>in millions, except per share data</t>
  </si>
  <si>
    <t>Common-Sizing</t>
  </si>
  <si>
    <t>2022-2020</t>
  </si>
  <si>
    <t>2021-2020</t>
  </si>
  <si>
    <t>Current assets</t>
  </si>
  <si>
    <t>Horizontal</t>
  </si>
  <si>
    <t xml:space="preserve">     Cash and cash equivalents</t>
  </si>
  <si>
    <t xml:space="preserve">     Maketable securities</t>
  </si>
  <si>
    <t xml:space="preserve">     Accounts receivable - net</t>
  </si>
  <si>
    <t xml:space="preserve">     Inventories</t>
  </si>
  <si>
    <t xml:space="preserve">     Vendor non-trade receivables</t>
  </si>
  <si>
    <t xml:space="preserve">     Other current assets</t>
  </si>
  <si>
    <t xml:space="preserve">          Total current assets</t>
  </si>
  <si>
    <t>Non-current assets</t>
  </si>
  <si>
    <t xml:space="preserve">     Marketable securities</t>
  </si>
  <si>
    <t xml:space="preserve">     Property, plant and equipment, net</t>
  </si>
  <si>
    <t xml:space="preserve">     Other non-current assets</t>
  </si>
  <si>
    <t xml:space="preserve">          Total non-current assets</t>
  </si>
  <si>
    <t xml:space="preserve">               Total assets</t>
  </si>
  <si>
    <t>LIABILITIES</t>
  </si>
  <si>
    <t>Current liabilities</t>
  </si>
  <si>
    <t xml:space="preserve">     Accounts payable</t>
  </si>
  <si>
    <t xml:space="preserve">     Other current liabilities</t>
  </si>
  <si>
    <t xml:space="preserve">     Deferred revenue</t>
  </si>
  <si>
    <t xml:space="preserve">     Commercial paper</t>
  </si>
  <si>
    <t xml:space="preserve">     Term debt</t>
  </si>
  <si>
    <t xml:space="preserve">         Total current liabilities</t>
  </si>
  <si>
    <t>Non-current liabilities</t>
  </si>
  <si>
    <t xml:space="preserve">     Other non-current liabilities</t>
  </si>
  <si>
    <t xml:space="preserve">          Total non-current liabilities</t>
  </si>
  <si>
    <t xml:space="preserve">               Total liabilities</t>
  </si>
  <si>
    <t>STOCKHOLDERS' EQUITY</t>
  </si>
  <si>
    <t>Common stock</t>
  </si>
  <si>
    <t>Retained earnings</t>
  </si>
  <si>
    <t>Accumulated other comprehensive income/(loss)</t>
  </si>
  <si>
    <t xml:space="preserve">     Total stockholders' (deficit) equity</t>
  </si>
  <si>
    <t xml:space="preserve">          Total liabilities and stockholders' equity</t>
  </si>
  <si>
    <t>Total Invested Capital</t>
  </si>
  <si>
    <t>Total Current Assets - Total Operating Liabilities + Total Non-Current Assets</t>
  </si>
  <si>
    <t>INCOME STATEMENT: Apple.INC</t>
  </si>
  <si>
    <t xml:space="preserve">Horizontal </t>
  </si>
  <si>
    <t>Net sales</t>
  </si>
  <si>
    <t>Cost of goods sold</t>
  </si>
  <si>
    <t xml:space="preserve">     Gross Profit</t>
  </si>
  <si>
    <t>Operating expenses:</t>
  </si>
  <si>
    <t xml:space="preserve">     Selling, general, and administrative</t>
  </si>
  <si>
    <t>Research and Developement</t>
  </si>
  <si>
    <t xml:space="preserve">          Total operating expenses</t>
  </si>
  <si>
    <t>Operating income</t>
  </si>
  <si>
    <t>Interest and other (income) expense:</t>
  </si>
  <si>
    <t xml:space="preserve">     Interest and investment income</t>
  </si>
  <si>
    <t xml:space="preserve">     Interest expense</t>
  </si>
  <si>
    <t xml:space="preserve">          Interest and other, net</t>
  </si>
  <si>
    <t>Earnings before provision for income taxes</t>
  </si>
  <si>
    <t>Provision for income taxes</t>
  </si>
  <si>
    <t>Net earnings (Net Income)</t>
  </si>
  <si>
    <t>Basic weighted average common shares</t>
  </si>
  <si>
    <t>Basic earnings per share</t>
  </si>
  <si>
    <t>Diluted weighted average common shares</t>
  </si>
  <si>
    <t>Diluted earnings per share</t>
  </si>
  <si>
    <t>Effective tax rate</t>
  </si>
  <si>
    <t>NOPAT: Operating Income * (1-tax rate)</t>
  </si>
  <si>
    <t>Cash, cash equivalents and restricted cash, beginning balances</t>
  </si>
  <si>
    <t>Cash Flows from Operating Activities</t>
  </si>
  <si>
    <t>Net income</t>
  </si>
  <si>
    <t>Asjustments to recondile net income to cash generated by operating activities:</t>
  </si>
  <si>
    <t xml:space="preserve">     Depreciation and amortization</t>
  </si>
  <si>
    <t xml:space="preserve">     Share-based compensation expense</t>
  </si>
  <si>
    <t xml:space="preserve">     Deferred income tax expense/(benefit)</t>
  </si>
  <si>
    <t xml:space="preserve">     Other</t>
  </si>
  <si>
    <t>Changes in operating assets and liabilities:</t>
  </si>
  <si>
    <t xml:space="preserve">     Accounts receivable, net</t>
  </si>
  <si>
    <t xml:space="preserve">     Other current and non-current assets</t>
  </si>
  <si>
    <t xml:space="preserve">     Account payable</t>
  </si>
  <si>
    <t xml:space="preserve">     Other current and non-current liabilities</t>
  </si>
  <si>
    <t xml:space="preserve">          Cash generated by operating activities</t>
  </si>
  <si>
    <t>Investing Activities:</t>
  </si>
  <si>
    <t>Purchases of marketable securities</t>
  </si>
  <si>
    <t>Proceeds from maturities of marketable securities</t>
  </si>
  <si>
    <t>Proceeds from sales of marketable securities</t>
  </si>
  <si>
    <t>Payments for acquisitions of property, plant and equipment</t>
  </si>
  <si>
    <t>Payments made in connection with business acquisitions, net</t>
  </si>
  <si>
    <t>Other</t>
  </si>
  <si>
    <t xml:space="preserve">          Cash used in investing activities</t>
  </si>
  <si>
    <t>Financing Acitivities:</t>
  </si>
  <si>
    <t>Payments for taxes related to net share settlement of equity awards</t>
  </si>
  <si>
    <t>Payments for dividends and dividend equivalents</t>
  </si>
  <si>
    <t>Repurchases of common stock</t>
  </si>
  <si>
    <t>Proceeds from issuance of term debt, net</t>
  </si>
  <si>
    <t>Repayments of term debt</t>
  </si>
  <si>
    <t>Proceeds from commercial paper, net</t>
  </si>
  <si>
    <t xml:space="preserve">          Cash used in financing activities</t>
  </si>
  <si>
    <t>Decrease in cash, cash equivalents, and restricted cash</t>
  </si>
  <si>
    <t>Cash and cash equivalents and restricted cash, ending balances</t>
  </si>
  <si>
    <t>Supplemental cash flow disclosure</t>
  </si>
  <si>
    <t xml:space="preserve">          Cash paid for income taxes, net</t>
  </si>
  <si>
    <t xml:space="preserve">          Cash paid for interest</t>
  </si>
  <si>
    <t>Earnings Per Share</t>
  </si>
  <si>
    <t>weighted-average basic shares outsranding</t>
  </si>
  <si>
    <t>The gross profit in 2022 is 43.31% of net sales which is an increase from 2021: 41.78% and 2020: 38.23%. The increasing trend in the gross profit percentage signifies an improvement in profitability. This might be attributed to higher sales volumes, better pricing strategies, or reduced costs of goods sold.</t>
  </si>
  <si>
    <t>The cash and cash equivalents in 2022 were at 6.70%, a decrease from 2021: 9.95% and 2020: 11.74%. This trend indicates a significant reduction in the proportion of liquid assets relative to total assets over the years. It can be from increased investments in long-term assets.</t>
  </si>
  <si>
    <t xml:space="preserve">Net Sales are trending in a positive direction over a span of three years, the bounce back from COVID (2020) is nice to see. From 2021-2022 there was a 7.3% increase in Net Sales which is another good indicator, considering that this is post-covid and the markets were more open this could be a natural trend in most industries. </t>
  </si>
  <si>
    <t>Retained Earnings for 2022 are positive, meaning there is profit and the amount of debt accumulated does not exceed whats been made in earnings. This is once again trending positively if you look over the three year span, however in the previous years befor the debt did exceed retained earnings which could be a factor of covid.</t>
  </si>
  <si>
    <t xml:space="preserve">Earnings per share for 2022 was at 6.11, once again there is a nice positive trend from the EPS in 2020 (3.28). However this could also indicate that demand is high and it is a bad time to buy if you are planning to buy low and sell high. </t>
  </si>
  <si>
    <t>For Marketable securities Apple has maintained an amount of marketable securities above 30% for all three years, this is an indicator of several things but risk management is one. Generally securities like this can help in risk mitigation but that ultimately depends on the specific mix of securities.</t>
  </si>
  <si>
    <t>N/A</t>
  </si>
  <si>
    <t>Company</t>
  </si>
  <si>
    <t>Quick Ratio</t>
  </si>
  <si>
    <t>Apple</t>
  </si>
  <si>
    <t>Samsung</t>
  </si>
  <si>
    <t>Microsoft</t>
  </si>
  <si>
    <t>Operating Profit Margin</t>
  </si>
  <si>
    <t>ROA (Return on Total Assets)</t>
  </si>
  <si>
    <t>ROE (Return on Common Equity)</t>
  </si>
  <si>
    <t>Market Value</t>
  </si>
  <si>
    <t xml:space="preserve">shares of common stock were issued and outstanding </t>
  </si>
  <si>
    <t>Market Price per Share</t>
  </si>
  <si>
    <t>Shareholders' equity ÷ number of outstanding shares</t>
  </si>
  <si>
    <t>Book Value</t>
  </si>
  <si>
    <t>Price Per Share</t>
  </si>
  <si>
    <t>P/E Ratio</t>
  </si>
  <si>
    <t>2020-2022</t>
  </si>
  <si>
    <t>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</si>
</sst>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00"/>
  </numFmts>
  <fonts count="15">
    <font>
      <sz val="11"/>
      <color theme="1"/>
      <name val="Aptos Narrow"/>
      <family val="2"/>
      <scheme val="minor"/>
    </font>
    <font>
      <sz val="12"/>
      <color theme="1"/>
      <name val="Aptos Narrow"/>
      <family val="2"/>
      <scheme val="minor"/>
    </font>
    <font>
      <sz val="11"/>
      <color theme="1"/>
      <name val="Aptos Narrow"/>
      <family val="2"/>
      <scheme val="minor"/>
    </font>
    <font>
      <i/>
      <sz val="11"/>
      <color theme="1"/>
      <name val="Avenir Book"/>
      <family val="2"/>
    </font>
    <font>
      <sz val="11"/>
      <color theme="1"/>
      <name val="Avenir Book"/>
      <family val="2"/>
    </font>
    <font>
      <sz val="9"/>
      <color theme="1"/>
      <name val="Avenir Book"/>
      <family val="2"/>
    </font>
    <font>
      <sz val="10"/>
      <color theme="1"/>
      <name val="Avenir Book"/>
      <family val="2"/>
    </font>
    <font>
      <sz val="8"/>
      <color theme="1"/>
      <name val="Avenir Book"/>
      <family val="2"/>
    </font>
    <font>
      <sz val="11"/>
      <color rgb="FF000000"/>
      <name val="Avenir Book"/>
      <family val="2"/>
    </font>
    <font>
      <b/>
      <sz val="11"/>
      <color theme="1"/>
      <name val="Avenir Book"/>
      <family val="2"/>
    </font>
    <font>
      <b/>
      <sz val="12"/>
      <color theme="1"/>
      <name val="Avenir Book"/>
      <family val="2"/>
    </font>
    <font>
      <b/>
      <sz val="16"/>
      <color theme="1"/>
      <name val="Avenir Book"/>
      <family val="2"/>
    </font>
    <font>
      <sz val="12"/>
      <color rgb="FF000000"/>
      <name val="Avenir Book"/>
      <family val="2"/>
    </font>
    <font>
      <sz val="12"/>
      <color theme="1"/>
      <name val="Avenir Book"/>
      <family val="2"/>
    </font>
    <font>
      <sz val="11"/>
      <color rgb="FF040C28"/>
      <name val="Avenir Book"/>
      <family val="2"/>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48">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double">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style="thin">
        <color rgb="FF000000"/>
      </right>
      <top style="thin">
        <color indexed="64"/>
      </top>
      <bottom/>
      <diagonal/>
    </border>
    <border>
      <left/>
      <right style="thin">
        <color rgb="FF000000"/>
      </right>
      <top/>
      <bottom/>
      <diagonal/>
    </border>
    <border>
      <left style="thin">
        <color indexed="64"/>
      </left>
      <right style="thin">
        <color rgb="FF000000"/>
      </right>
      <top style="thin">
        <color indexed="64"/>
      </top>
      <bottom style="thin">
        <color indexed="64"/>
      </bottom>
      <diagonal/>
    </border>
    <border>
      <left/>
      <right style="thin">
        <color rgb="FF000000"/>
      </right>
      <top/>
      <bottom style="double">
        <color indexed="64"/>
      </bottom>
      <diagonal/>
    </border>
    <border>
      <left style="thin">
        <color indexed="64"/>
      </left>
      <right style="thin">
        <color rgb="FF000000"/>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auto="1"/>
      </bottom>
      <diagonal/>
    </border>
    <border>
      <left style="thin">
        <color auto="1"/>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thin">
        <color indexed="64"/>
      </left>
      <right style="thin">
        <color rgb="FF000000"/>
      </right>
      <top style="medium">
        <color indexed="64"/>
      </top>
      <bottom/>
      <diagonal/>
    </border>
    <border>
      <left style="medium">
        <color indexed="64"/>
      </left>
      <right style="thin">
        <color indexed="64"/>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s>
  <cellStyleXfs count="3">
    <xf numFmtId="0" fontId="0" fillId="0" borderId="0"/>
    <xf numFmtId="9" fontId="2" fillId="0" borderId="0" applyFont="0" applyFill="0" applyBorder="0" applyAlignment="0" applyProtection="0"/>
    <xf numFmtId="44" fontId="2" fillId="0" borderId="0" applyFont="0" applyFill="0" applyBorder="0" applyAlignment="0" applyProtection="0"/>
  </cellStyleXfs>
  <cellXfs count="173">
    <xf numFmtId="0" fontId="0" fillId="0" borderId="0" xfId="0"/>
    <xf numFmtId="0" fontId="3" fillId="0" borderId="1" xfId="0" applyFont="1" applyBorder="1"/>
    <xf numFmtId="0" fontId="4" fillId="2" borderId="0" xfId="0" applyFont="1" applyFill="1"/>
    <xf numFmtId="0" fontId="4" fillId="0" borderId="0" xfId="0" applyFont="1"/>
    <xf numFmtId="0" fontId="5" fillId="0" borderId="1" xfId="0" applyFont="1" applyBorder="1"/>
    <xf numFmtId="0" fontId="4" fillId="0" borderId="1" xfId="0" applyFont="1" applyBorder="1"/>
    <xf numFmtId="0" fontId="4" fillId="2" borderId="2" xfId="0" applyFont="1" applyFill="1" applyBorder="1" applyAlignment="1">
      <alignment horizontal="center"/>
    </xf>
    <xf numFmtId="41" fontId="4" fillId="0" borderId="0" xfId="0" applyNumberFormat="1" applyFont="1"/>
    <xf numFmtId="41" fontId="4" fillId="2" borderId="1" xfId="0" applyNumberFormat="1" applyFont="1" applyFill="1" applyBorder="1"/>
    <xf numFmtId="0" fontId="4" fillId="2" borderId="1" xfId="0" applyFont="1" applyFill="1" applyBorder="1"/>
    <xf numFmtId="0" fontId="6" fillId="0" borderId="4" xfId="0" applyFont="1" applyBorder="1"/>
    <xf numFmtId="9" fontId="4" fillId="2" borderId="2" xfId="1" applyFont="1" applyFill="1" applyBorder="1"/>
    <xf numFmtId="0" fontId="3" fillId="2" borderId="1" xfId="0" applyFont="1" applyFill="1" applyBorder="1"/>
    <xf numFmtId="0" fontId="7" fillId="2" borderId="1" xfId="0" applyFont="1" applyFill="1" applyBorder="1"/>
    <xf numFmtId="9" fontId="4" fillId="0" borderId="0" xfId="1" applyFont="1"/>
    <xf numFmtId="0" fontId="6" fillId="0" borderId="5" xfId="0" applyFont="1" applyBorder="1"/>
    <xf numFmtId="0" fontId="4" fillId="2" borderId="0" xfId="0" applyFont="1" applyFill="1" applyAlignment="1">
      <alignment horizontal="center"/>
    </xf>
    <xf numFmtId="9" fontId="4" fillId="2" borderId="0" xfId="1" applyFont="1" applyFill="1"/>
    <xf numFmtId="164" fontId="4" fillId="0" borderId="5" xfId="2" applyNumberFormat="1" applyFont="1" applyFill="1" applyBorder="1"/>
    <xf numFmtId="42" fontId="4" fillId="0" borderId="0" xfId="0" applyNumberFormat="1" applyFont="1"/>
    <xf numFmtId="164" fontId="4" fillId="0" borderId="6" xfId="2" applyNumberFormat="1" applyFont="1" applyFill="1" applyBorder="1"/>
    <xf numFmtId="164" fontId="4" fillId="0" borderId="9" xfId="2" applyNumberFormat="1" applyFont="1" applyFill="1" applyBorder="1"/>
    <xf numFmtId="9" fontId="4" fillId="0" borderId="0" xfId="1" applyFont="1" applyFill="1"/>
    <xf numFmtId="164" fontId="4" fillId="0" borderId="4" xfId="2" applyNumberFormat="1" applyFont="1" applyFill="1" applyBorder="1"/>
    <xf numFmtId="164" fontId="4" fillId="0" borderId="7" xfId="2" applyNumberFormat="1" applyFont="1" applyFill="1" applyBorder="1"/>
    <xf numFmtId="164" fontId="4" fillId="0" borderId="8" xfId="2" applyNumberFormat="1" applyFont="1" applyFill="1" applyBorder="1"/>
    <xf numFmtId="0" fontId="4" fillId="0" borderId="4" xfId="0" applyFont="1" applyBorder="1"/>
    <xf numFmtId="164" fontId="4" fillId="0" borderId="0" xfId="2" applyNumberFormat="1" applyFont="1" applyFill="1"/>
    <xf numFmtId="164" fontId="4" fillId="0" borderId="3" xfId="2" applyNumberFormat="1" applyFont="1" applyFill="1" applyBorder="1"/>
    <xf numFmtId="164" fontId="4" fillId="0" borderId="16" xfId="2" applyNumberFormat="1" applyFont="1" applyFill="1" applyBorder="1"/>
    <xf numFmtId="0" fontId="6" fillId="0" borderId="15" xfId="0" applyFont="1" applyBorder="1"/>
    <xf numFmtId="0" fontId="4" fillId="2" borderId="15" xfId="0" applyFont="1" applyFill="1" applyBorder="1"/>
    <xf numFmtId="0" fontId="4" fillId="0" borderId="10" xfId="0" applyFont="1" applyBorder="1"/>
    <xf numFmtId="0" fontId="4" fillId="3" borderId="0" xfId="0" applyFont="1" applyFill="1"/>
    <xf numFmtId="0" fontId="0" fillId="3" borderId="0" xfId="0" applyFill="1"/>
    <xf numFmtId="0" fontId="3" fillId="3" borderId="0" xfId="0" applyFont="1" applyFill="1"/>
    <xf numFmtId="0" fontId="5" fillId="3" borderId="0" xfId="0" applyFont="1" applyFill="1"/>
    <xf numFmtId="0" fontId="4" fillId="3" borderId="18" xfId="0" applyFont="1" applyFill="1" applyBorder="1"/>
    <xf numFmtId="0" fontId="4" fillId="3" borderId="18" xfId="0" applyFont="1" applyFill="1" applyBorder="1" applyAlignment="1">
      <alignment horizontal="center"/>
    </xf>
    <xf numFmtId="0" fontId="0" fillId="3" borderId="18" xfId="0" applyFill="1" applyBorder="1"/>
    <xf numFmtId="0" fontId="6" fillId="3" borderId="18" xfId="0" applyFont="1" applyFill="1" applyBorder="1"/>
    <xf numFmtId="41" fontId="4" fillId="3" borderId="18" xfId="0" applyNumberFormat="1" applyFont="1" applyFill="1" applyBorder="1"/>
    <xf numFmtId="41" fontId="8" fillId="3" borderId="18" xfId="0" applyNumberFormat="1" applyFont="1" applyFill="1" applyBorder="1"/>
    <xf numFmtId="3" fontId="8" fillId="3" borderId="18" xfId="0" applyNumberFormat="1" applyFont="1" applyFill="1" applyBorder="1"/>
    <xf numFmtId="0" fontId="0" fillId="0" borderId="18" xfId="0" applyBorder="1"/>
    <xf numFmtId="0" fontId="4" fillId="0" borderId="18" xfId="0" applyFont="1" applyBorder="1"/>
    <xf numFmtId="0" fontId="4" fillId="3" borderId="19" xfId="0" applyFont="1" applyFill="1" applyBorder="1" applyAlignment="1">
      <alignment horizontal="center"/>
    </xf>
    <xf numFmtId="0" fontId="4" fillId="3" borderId="19" xfId="0" applyFont="1" applyFill="1" applyBorder="1"/>
    <xf numFmtId="42" fontId="4" fillId="3" borderId="19" xfId="0" applyNumberFormat="1" applyFont="1" applyFill="1" applyBorder="1"/>
    <xf numFmtId="41" fontId="4" fillId="3" borderId="19" xfId="0" applyNumberFormat="1" applyFont="1" applyFill="1" applyBorder="1"/>
    <xf numFmtId="44" fontId="4" fillId="3" borderId="19" xfId="0" applyNumberFormat="1" applyFont="1" applyFill="1" applyBorder="1"/>
    <xf numFmtId="10" fontId="4" fillId="3" borderId="18" xfId="0" applyNumberFormat="1" applyFont="1" applyFill="1" applyBorder="1"/>
    <xf numFmtId="10" fontId="4" fillId="0" borderId="5" xfId="1" applyNumberFormat="1" applyFont="1" applyFill="1" applyBorder="1"/>
    <xf numFmtId="10" fontId="4" fillId="0" borderId="6" xfId="1" applyNumberFormat="1" applyFont="1" applyFill="1" applyBorder="1"/>
    <xf numFmtId="10" fontId="4" fillId="0" borderId="3" xfId="1" applyNumberFormat="1" applyFont="1" applyFill="1" applyBorder="1"/>
    <xf numFmtId="10" fontId="4" fillId="0" borderId="7" xfId="1" applyNumberFormat="1" applyFont="1" applyFill="1" applyBorder="1"/>
    <xf numFmtId="10" fontId="4" fillId="0" borderId="13" xfId="1" applyNumberFormat="1" applyFont="1" applyFill="1" applyBorder="1"/>
    <xf numFmtId="10" fontId="4" fillId="0" borderId="11" xfId="1" applyNumberFormat="1" applyFont="1" applyFill="1" applyBorder="1"/>
    <xf numFmtId="10" fontId="4" fillId="0" borderId="14" xfId="1" applyNumberFormat="1" applyFont="1" applyFill="1" applyBorder="1"/>
    <xf numFmtId="10" fontId="4" fillId="0" borderId="0" xfId="1" applyNumberFormat="1" applyFont="1" applyFill="1"/>
    <xf numFmtId="10" fontId="4" fillId="0" borderId="1" xfId="1" applyNumberFormat="1" applyFont="1" applyFill="1" applyBorder="1"/>
    <xf numFmtId="10" fontId="4" fillId="0" borderId="2" xfId="1" applyNumberFormat="1" applyFont="1" applyFill="1" applyBorder="1"/>
    <xf numFmtId="10" fontId="4" fillId="0" borderId="15" xfId="1" applyNumberFormat="1" applyFont="1" applyFill="1" applyBorder="1"/>
    <xf numFmtId="10" fontId="4" fillId="0" borderId="0" xfId="1" applyNumberFormat="1" applyFont="1" applyFill="1" applyBorder="1"/>
    <xf numFmtId="10" fontId="4" fillId="0" borderId="12" xfId="1" applyNumberFormat="1" applyFont="1" applyFill="1" applyBorder="1"/>
    <xf numFmtId="10" fontId="4" fillId="0" borderId="8" xfId="1" applyNumberFormat="1" applyFont="1" applyFill="1" applyBorder="1"/>
    <xf numFmtId="10" fontId="4" fillId="0" borderId="4" xfId="1" applyNumberFormat="1" applyFont="1" applyFill="1" applyBorder="1"/>
    <xf numFmtId="10" fontId="4" fillId="0" borderId="17" xfId="1" applyNumberFormat="1" applyFont="1" applyFill="1" applyBorder="1"/>
    <xf numFmtId="10" fontId="4" fillId="0" borderId="10" xfId="1" applyNumberFormat="1" applyFont="1" applyFill="1" applyBorder="1"/>
    <xf numFmtId="10" fontId="4" fillId="3" borderId="18" xfId="1" applyNumberFormat="1" applyFont="1" applyFill="1" applyBorder="1"/>
    <xf numFmtId="42" fontId="4" fillId="3" borderId="18" xfId="0" applyNumberFormat="1" applyFont="1" applyFill="1" applyBorder="1"/>
    <xf numFmtId="41" fontId="8" fillId="3" borderId="19" xfId="0" applyNumberFormat="1" applyFont="1" applyFill="1" applyBorder="1"/>
    <xf numFmtId="44" fontId="4" fillId="3" borderId="18" xfId="0" applyNumberFormat="1" applyFont="1" applyFill="1" applyBorder="1"/>
    <xf numFmtId="0" fontId="4" fillId="0" borderId="19" xfId="0" applyFont="1" applyBorder="1"/>
    <xf numFmtId="10" fontId="4" fillId="0" borderId="18" xfId="0" applyNumberFormat="1" applyFont="1" applyBorder="1"/>
    <xf numFmtId="0" fontId="4" fillId="3" borderId="20" xfId="0" applyFont="1" applyFill="1" applyBorder="1"/>
    <xf numFmtId="0" fontId="9" fillId="2" borderId="0" xfId="0" applyFont="1" applyFill="1"/>
    <xf numFmtId="0" fontId="10" fillId="0" borderId="0" xfId="0" applyFont="1"/>
    <xf numFmtId="0" fontId="11" fillId="0" borderId="0" xfId="0" applyFont="1"/>
    <xf numFmtId="0" fontId="4" fillId="2" borderId="2" xfId="0" applyFont="1" applyFill="1" applyBorder="1"/>
    <xf numFmtId="0" fontId="10" fillId="2" borderId="0" xfId="0" applyFont="1" applyFill="1"/>
    <xf numFmtId="10" fontId="4" fillId="0" borderId="5" xfId="1" applyNumberFormat="1" applyFont="1" applyBorder="1"/>
    <xf numFmtId="164" fontId="4" fillId="0" borderId="16" xfId="2" applyNumberFormat="1" applyFont="1" applyBorder="1"/>
    <xf numFmtId="164" fontId="4" fillId="0" borderId="0" xfId="2" applyNumberFormat="1" applyFont="1"/>
    <xf numFmtId="10" fontId="4" fillId="0" borderId="0" xfId="1" applyNumberFormat="1" applyFont="1"/>
    <xf numFmtId="10" fontId="4" fillId="2" borderId="0" xfId="1" applyNumberFormat="1" applyFont="1" applyFill="1"/>
    <xf numFmtId="164" fontId="4" fillId="2" borderId="0" xfId="2" applyNumberFormat="1" applyFont="1" applyFill="1"/>
    <xf numFmtId="0" fontId="12" fillId="0" borderId="0" xfId="0" applyFont="1"/>
    <xf numFmtId="0" fontId="13" fillId="0" borderId="0" xfId="0" applyFont="1"/>
    <xf numFmtId="0" fontId="4" fillId="0" borderId="21" xfId="0" applyFont="1" applyBorder="1"/>
    <xf numFmtId="9" fontId="4" fillId="0" borderId="22" xfId="1" applyFont="1" applyFill="1" applyBorder="1"/>
    <xf numFmtId="9" fontId="4" fillId="0" borderId="23" xfId="1" applyFont="1" applyFill="1" applyBorder="1"/>
    <xf numFmtId="9" fontId="4" fillId="0" borderId="24" xfId="1" applyFont="1" applyFill="1" applyBorder="1"/>
    <xf numFmtId="10" fontId="4" fillId="0" borderId="22" xfId="1" applyNumberFormat="1" applyFont="1" applyFill="1" applyBorder="1"/>
    <xf numFmtId="10" fontId="4" fillId="0" borderId="23" xfId="1" applyNumberFormat="1" applyFont="1" applyFill="1" applyBorder="1"/>
    <xf numFmtId="10" fontId="4" fillId="0" borderId="25" xfId="1" applyNumberFormat="1" applyFont="1" applyFill="1" applyBorder="1"/>
    <xf numFmtId="10" fontId="4" fillId="0" borderId="21" xfId="1" applyNumberFormat="1" applyFont="1" applyFill="1" applyBorder="1"/>
    <xf numFmtId="0" fontId="1" fillId="3" borderId="18" xfId="0" applyFont="1" applyFill="1" applyBorder="1"/>
    <xf numFmtId="0" fontId="9" fillId="0" borderId="0" xfId="0" applyFont="1" applyAlignment="1">
      <alignment horizontal="center"/>
    </xf>
    <xf numFmtId="0" fontId="4" fillId="0" borderId="26" xfId="0" applyFont="1" applyBorder="1"/>
    <xf numFmtId="0" fontId="4" fillId="0" borderId="27" xfId="0" applyFont="1" applyBorder="1"/>
    <xf numFmtId="0" fontId="4" fillId="0" borderId="30" xfId="0" applyFont="1" applyBorder="1"/>
    <xf numFmtId="0" fontId="4" fillId="0" borderId="31" xfId="0" applyFont="1" applyBorder="1"/>
    <xf numFmtId="0" fontId="4" fillId="0" borderId="33" xfId="0" applyFont="1" applyBorder="1"/>
    <xf numFmtId="2" fontId="4" fillId="0" borderId="28" xfId="0" applyNumberFormat="1" applyFont="1" applyBorder="1"/>
    <xf numFmtId="2" fontId="4" fillId="0" borderId="34" xfId="0" applyNumberFormat="1" applyFont="1" applyBorder="1"/>
    <xf numFmtId="2" fontId="4" fillId="0" borderId="29" xfId="0" applyNumberFormat="1" applyFont="1" applyBorder="1"/>
    <xf numFmtId="10" fontId="0" fillId="0" borderId="0" xfId="0" applyNumberFormat="1"/>
    <xf numFmtId="43" fontId="0" fillId="0" borderId="0" xfId="0" applyNumberFormat="1"/>
    <xf numFmtId="2" fontId="4" fillId="0" borderId="31" xfId="0" applyNumberFormat="1" applyFont="1" applyBorder="1"/>
    <xf numFmtId="2" fontId="4" fillId="0" borderId="32" xfId="0" applyNumberFormat="1" applyFont="1" applyBorder="1"/>
    <xf numFmtId="10" fontId="4" fillId="0" borderId="31" xfId="0" applyNumberFormat="1" applyFont="1" applyBorder="1" applyAlignment="1">
      <alignment horizontal="right"/>
    </xf>
    <xf numFmtId="10" fontId="4" fillId="0" borderId="32" xfId="0" applyNumberFormat="1" applyFont="1" applyBorder="1" applyAlignment="1">
      <alignment horizontal="right"/>
    </xf>
    <xf numFmtId="0" fontId="9" fillId="0" borderId="0" xfId="0" applyFont="1"/>
    <xf numFmtId="0" fontId="4" fillId="0" borderId="37" xfId="0" applyFont="1" applyBorder="1"/>
    <xf numFmtId="0" fontId="4" fillId="0" borderId="6" xfId="0" applyFont="1" applyBorder="1"/>
    <xf numFmtId="0" fontId="4" fillId="0" borderId="8" xfId="0" applyFont="1" applyBorder="1"/>
    <xf numFmtId="0" fontId="4" fillId="4" borderId="27" xfId="0" applyFont="1" applyFill="1" applyBorder="1"/>
    <xf numFmtId="2" fontId="4" fillId="4" borderId="28" xfId="0" applyNumberFormat="1" applyFont="1" applyFill="1" applyBorder="1"/>
    <xf numFmtId="2" fontId="4" fillId="4" borderId="29" xfId="0" applyNumberFormat="1" applyFont="1" applyFill="1" applyBorder="1"/>
    <xf numFmtId="0" fontId="4" fillId="5" borderId="6" xfId="0" applyFont="1" applyFill="1" applyBorder="1"/>
    <xf numFmtId="2" fontId="4" fillId="5" borderId="8" xfId="0" applyNumberFormat="1" applyFont="1" applyFill="1" applyBorder="1"/>
    <xf numFmtId="2" fontId="4" fillId="5" borderId="38" xfId="0" applyNumberFormat="1" applyFont="1" applyFill="1" applyBorder="1"/>
    <xf numFmtId="0" fontId="4" fillId="6" borderId="8" xfId="0" applyFont="1" applyFill="1" applyBorder="1"/>
    <xf numFmtId="2" fontId="4" fillId="6" borderId="8" xfId="0" applyNumberFormat="1" applyFont="1" applyFill="1" applyBorder="1"/>
    <xf numFmtId="2" fontId="4" fillId="6" borderId="38" xfId="0" applyNumberFormat="1" applyFont="1" applyFill="1" applyBorder="1"/>
    <xf numFmtId="10" fontId="4" fillId="0" borderId="28" xfId="0" applyNumberFormat="1" applyFont="1" applyBorder="1" applyAlignment="1">
      <alignment horizontal="right"/>
    </xf>
    <xf numFmtId="10" fontId="4" fillId="0" borderId="29" xfId="0" applyNumberFormat="1" applyFont="1" applyBorder="1" applyAlignment="1">
      <alignment horizontal="right"/>
    </xf>
    <xf numFmtId="10" fontId="4" fillId="0" borderId="28" xfId="0" applyNumberFormat="1" applyFont="1" applyBorder="1"/>
    <xf numFmtId="10" fontId="4" fillId="0" borderId="29" xfId="0" applyNumberFormat="1" applyFont="1" applyBorder="1"/>
    <xf numFmtId="10" fontId="4" fillId="0" borderId="34" xfId="0" applyNumberFormat="1" applyFont="1" applyBorder="1"/>
    <xf numFmtId="10" fontId="4" fillId="0" borderId="31" xfId="0" applyNumberFormat="1" applyFont="1" applyBorder="1"/>
    <xf numFmtId="10" fontId="4" fillId="0" borderId="35" xfId="0" applyNumberFormat="1" applyFont="1" applyBorder="1"/>
    <xf numFmtId="0" fontId="4" fillId="0" borderId="5" xfId="0" applyFont="1" applyBorder="1"/>
    <xf numFmtId="6" fontId="4" fillId="0" borderId="0" xfId="0" applyNumberFormat="1" applyFont="1"/>
    <xf numFmtId="3" fontId="4" fillId="0" borderId="0" xfId="0" applyNumberFormat="1" applyFont="1"/>
    <xf numFmtId="8" fontId="4" fillId="0" borderId="0" xfId="0" applyNumberFormat="1" applyFont="1"/>
    <xf numFmtId="165" fontId="4" fillId="0" borderId="0" xfId="0" applyNumberFormat="1" applyFont="1"/>
    <xf numFmtId="0" fontId="14" fillId="0" borderId="0" xfId="0" applyFont="1"/>
    <xf numFmtId="2" fontId="4" fillId="0" borderId="28" xfId="1" applyNumberFormat="1" applyFont="1" applyFill="1" applyBorder="1" applyAlignment="1">
      <alignment horizontal="right"/>
    </xf>
    <xf numFmtId="2" fontId="4" fillId="0" borderId="28" xfId="0" applyNumberFormat="1" applyFont="1" applyBorder="1" applyAlignment="1">
      <alignment horizontal="right"/>
    </xf>
    <xf numFmtId="2" fontId="4" fillId="0" borderId="29" xfId="0" applyNumberFormat="1" applyFont="1" applyBorder="1" applyAlignment="1">
      <alignment horizontal="right"/>
    </xf>
    <xf numFmtId="0" fontId="4" fillId="0" borderId="42" xfId="0" applyFont="1" applyBorder="1"/>
    <xf numFmtId="10" fontId="4" fillId="0" borderId="39" xfId="0" applyNumberFormat="1" applyFont="1" applyBorder="1"/>
    <xf numFmtId="10" fontId="4" fillId="0" borderId="8" xfId="0" applyNumberFormat="1" applyFont="1" applyBorder="1" applyAlignment="1">
      <alignment horizontal="right"/>
    </xf>
    <xf numFmtId="10" fontId="4" fillId="0" borderId="38" xfId="0" applyNumberFormat="1" applyFont="1" applyBorder="1" applyAlignment="1">
      <alignment horizontal="right"/>
    </xf>
    <xf numFmtId="10" fontId="4" fillId="0" borderId="4" xfId="0" applyNumberFormat="1" applyFont="1" applyBorder="1"/>
    <xf numFmtId="10" fontId="4" fillId="0" borderId="43" xfId="0" applyNumberFormat="1" applyFont="1" applyBorder="1"/>
    <xf numFmtId="0" fontId="4" fillId="0" borderId="41" xfId="0" applyFont="1" applyBorder="1"/>
    <xf numFmtId="0" fontId="4" fillId="0" borderId="40" xfId="0" applyFont="1" applyBorder="1"/>
    <xf numFmtId="0" fontId="4" fillId="0" borderId="44" xfId="0" applyFont="1" applyBorder="1"/>
    <xf numFmtId="10" fontId="4" fillId="0" borderId="45" xfId="0" applyNumberFormat="1" applyFont="1" applyBorder="1"/>
    <xf numFmtId="0" fontId="8" fillId="0" borderId="31" xfId="0" applyFont="1" applyBorder="1"/>
    <xf numFmtId="10" fontId="4" fillId="0" borderId="27" xfId="0" applyNumberFormat="1" applyFont="1" applyBorder="1"/>
    <xf numFmtId="2" fontId="4" fillId="0" borderId="36" xfId="0" applyNumberFormat="1" applyFont="1" applyBorder="1"/>
    <xf numFmtId="2" fontId="4" fillId="0" borderId="46" xfId="0" applyNumberFormat="1" applyFont="1" applyBorder="1"/>
    <xf numFmtId="0" fontId="4" fillId="0" borderId="36" xfId="0" applyFont="1" applyBorder="1"/>
    <xf numFmtId="10" fontId="4" fillId="4" borderId="28" xfId="1" applyNumberFormat="1" applyFont="1" applyFill="1" applyBorder="1"/>
    <xf numFmtId="10" fontId="4" fillId="4" borderId="29" xfId="1" applyNumberFormat="1" applyFont="1" applyFill="1" applyBorder="1"/>
    <xf numFmtId="10" fontId="4" fillId="5" borderId="8" xfId="1" applyNumberFormat="1" applyFont="1" applyFill="1" applyBorder="1"/>
    <xf numFmtId="10" fontId="4" fillId="5" borderId="38" xfId="1" applyNumberFormat="1" applyFont="1" applyFill="1" applyBorder="1"/>
    <xf numFmtId="10" fontId="4" fillId="6" borderId="8" xfId="1" applyNumberFormat="1" applyFont="1" applyFill="1" applyBorder="1"/>
    <xf numFmtId="10" fontId="4" fillId="6" borderId="38" xfId="1" applyNumberFormat="1" applyFont="1" applyFill="1" applyBorder="1"/>
    <xf numFmtId="10" fontId="4" fillId="0" borderId="35" xfId="1" applyNumberFormat="1" applyFont="1" applyBorder="1"/>
    <xf numFmtId="10" fontId="4" fillId="0" borderId="30" xfId="1" applyNumberFormat="1" applyFont="1" applyBorder="1"/>
    <xf numFmtId="10" fontId="4" fillId="4" borderId="33" xfId="1" applyNumberFormat="1" applyFont="1" applyFill="1" applyBorder="1"/>
    <xf numFmtId="10" fontId="4" fillId="4" borderId="34" xfId="1" applyNumberFormat="1" applyFont="1" applyFill="1" applyBorder="1"/>
    <xf numFmtId="10" fontId="4" fillId="5" borderId="37" xfId="1" applyNumberFormat="1" applyFont="1" applyFill="1" applyBorder="1"/>
    <xf numFmtId="10" fontId="4" fillId="5" borderId="47" xfId="1" applyNumberFormat="1" applyFont="1" applyFill="1" applyBorder="1"/>
    <xf numFmtId="10" fontId="4" fillId="6" borderId="37" xfId="1" applyNumberFormat="1" applyFont="1" applyFill="1" applyBorder="1"/>
    <xf numFmtId="10" fontId="4" fillId="6" borderId="47" xfId="1" applyNumberFormat="1" applyFont="1" applyFill="1" applyBorder="1"/>
    <xf numFmtId="10" fontId="4" fillId="4" borderId="37" xfId="1" applyNumberFormat="1" applyFont="1" applyFill="1" applyBorder="1"/>
    <xf numFmtId="10" fontId="4" fillId="4" borderId="47" xfId="1" applyNumberFormat="1" applyFont="1" applyFill="1" applyBorder="1"/>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lawrenceu-my.sharepoint.com/personal/wengs_lawrence_edu/Documents/Classes/Business%20Classes/BUEN%20220%20Foundations%20of%20Financial%20Management%20Team%201/Project/Financial%20Statement%20Analysis/Samsung%20Financial%20Ratios.xlsx" TargetMode="External"/><Relationship Id="rId1" Type="http://schemas.openxmlformats.org/officeDocument/2006/relationships/externalLinkPath" Target="Samsung%20Financial%20Ratios.xlsx"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lawrenceu-my.sharepoint.com/personal/wengs_lawrence_edu/Documents/Classes/Business%20Classes/BUEN%20220%20Foundations%20of%20Financial%20Management%20Team%201/Project/Financial%20Statement%20Analysis/Microsoft%20Financial%20Ratios.xlsx" TargetMode="External"/><Relationship Id="rId2" Type="http://schemas.microsoft.com/office/2019/04/relationships/externalLinkLongPath" Target="Microsoft%20Financial%20Ratios.xlsx?9377030E" TargetMode="External"/><Relationship Id="rId1" Type="http://schemas.openxmlformats.org/officeDocument/2006/relationships/externalLinkPath" Target="file:///9377030E/Microsoft%20Financial%20Rati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nancial Ratios"/>
      <sheetName val="Balance Sheet"/>
      <sheetName val="Income Statement"/>
      <sheetName val="Statement of Cash Flows "/>
      <sheetName val="Observations"/>
    </sheetNames>
    <sheetDataSet>
      <sheetData sheetId="0">
        <row r="46">
          <cell r="C46">
            <v>6.24</v>
          </cell>
          <cell r="D46">
            <v>5.05</v>
          </cell>
          <cell r="E46">
            <v>3.25</v>
          </cell>
        </row>
        <row r="47">
          <cell r="C47">
            <v>42.04</v>
          </cell>
          <cell r="D47">
            <v>59.23</v>
          </cell>
          <cell r="E47">
            <v>58.11</v>
          </cell>
        </row>
      </sheetData>
      <sheetData sheetId="1">
        <row r="15">
          <cell r="E15">
            <v>40419724</v>
          </cell>
          <cell r="H15">
            <v>9.7005044417219369E-2</v>
          </cell>
          <cell r="I15">
            <v>27144693</v>
          </cell>
        </row>
        <row r="18">
          <cell r="E18">
            <v>169206395</v>
          </cell>
          <cell r="G18">
            <v>190685555</v>
          </cell>
          <cell r="I18">
            <v>167914259</v>
          </cell>
        </row>
        <row r="29">
          <cell r="E29">
            <v>347306689</v>
          </cell>
          <cell r="G29">
            <v>372888268</v>
          </cell>
          <cell r="I29">
            <v>320414624</v>
          </cell>
        </row>
        <row r="44">
          <cell r="E44">
            <v>60678421</v>
          </cell>
          <cell r="G44">
            <v>77018789</v>
          </cell>
          <cell r="I44">
            <v>64046674</v>
          </cell>
        </row>
        <row r="59">
          <cell r="E59">
            <v>602601</v>
          </cell>
          <cell r="G59">
            <v>680052</v>
          </cell>
          <cell r="I59">
            <v>659107</v>
          </cell>
        </row>
        <row r="61">
          <cell r="E61">
            <v>261740930</v>
          </cell>
          <cell r="G61">
            <v>256153287</v>
          </cell>
          <cell r="I61">
            <v>229629870</v>
          </cell>
        </row>
      </sheetData>
      <sheetData sheetId="2">
        <row r="4">
          <cell r="B4">
            <v>234079475</v>
          </cell>
          <cell r="D4">
            <v>244388604</v>
          </cell>
          <cell r="F4">
            <v>200606179</v>
          </cell>
        </row>
        <row r="14">
          <cell r="B14">
            <v>35968345</v>
          </cell>
          <cell r="D14">
            <v>46632170</v>
          </cell>
          <cell r="F14">
            <v>30789018</v>
          </cell>
        </row>
        <row r="16">
          <cell r="B16">
            <v>43104320</v>
          </cell>
          <cell r="D16">
            <v>34881111</v>
          </cell>
          <cell r="F16">
            <v>22370851</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Financial Ratios"/>
      <sheetName val="Balance Sheet"/>
      <sheetName val="Income Statement"/>
      <sheetName val="Statement of Cash Flows "/>
      <sheetName val="Observations"/>
    </sheetNames>
    <sheetDataSet>
      <sheetData sheetId="0">
        <row r="46">
          <cell r="C46">
            <v>397.9</v>
          </cell>
          <cell r="D46">
            <v>416.25</v>
          </cell>
          <cell r="E46">
            <v>309.69</v>
          </cell>
        </row>
        <row r="47">
          <cell r="C47">
            <v>9.65</v>
          </cell>
          <cell r="D47">
            <v>8.0500000000000007</v>
          </cell>
          <cell r="E47">
            <v>5.76</v>
          </cell>
        </row>
      </sheetData>
      <sheetData sheetId="1">
        <row r="11">
          <cell r="E11">
            <v>3742</v>
          </cell>
          <cell r="G11">
            <v>2636</v>
          </cell>
          <cell r="I11">
            <v>1895</v>
          </cell>
        </row>
        <row r="13">
          <cell r="E13">
            <v>169684</v>
          </cell>
          <cell r="G13">
            <v>184406</v>
          </cell>
          <cell r="I13">
            <v>181915</v>
          </cell>
        </row>
        <row r="21">
          <cell r="E21">
            <v>364840</v>
          </cell>
          <cell r="G21">
            <v>333779</v>
          </cell>
          <cell r="I21">
            <v>301311</v>
          </cell>
        </row>
        <row r="31">
          <cell r="E31">
            <v>95082</v>
          </cell>
          <cell r="G31">
            <v>88657</v>
          </cell>
          <cell r="I31">
            <v>72310</v>
          </cell>
        </row>
        <row r="40">
          <cell r="E40">
            <v>86939</v>
          </cell>
          <cell r="G40">
            <v>83111</v>
          </cell>
          <cell r="I40">
            <v>80552</v>
          </cell>
        </row>
        <row r="41">
          <cell r="E41">
            <v>84281</v>
          </cell>
          <cell r="G41">
            <v>57055</v>
          </cell>
          <cell r="I41">
            <v>34566</v>
          </cell>
        </row>
      </sheetData>
      <sheetData sheetId="2">
        <row r="4">
          <cell r="B4">
            <v>198270</v>
          </cell>
          <cell r="D4">
            <v>168088</v>
          </cell>
          <cell r="F4">
            <v>143015</v>
          </cell>
        </row>
        <row r="14">
          <cell r="B14">
            <v>83716</v>
          </cell>
          <cell r="D14">
            <v>71102</v>
          </cell>
          <cell r="F14">
            <v>53036</v>
          </cell>
        </row>
        <row r="16">
          <cell r="B16">
            <v>72738</v>
          </cell>
          <cell r="D16">
            <v>61271</v>
          </cell>
          <cell r="F16">
            <v>44281</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8E40B-8CE4-124C-8D6C-48E968A5BDC6}">
  <dimension ref="A3:E43"/>
  <sheetViews>
    <sheetView topLeftCell="A16" zoomScale="110" workbookViewId="0">
      <selection activeCell="C34" sqref="C34:E34"/>
    </sheetView>
  </sheetViews>
  <sheetFormatPr baseColWidth="10" defaultColWidth="11.5" defaultRowHeight="15"/>
  <cols>
    <col min="1" max="1" width="33.6640625" bestFit="1" customWidth="1"/>
    <col min="2" max="2" width="62.5" bestFit="1" customWidth="1"/>
    <col min="3" max="3" width="13.6640625" bestFit="1" customWidth="1"/>
  </cols>
  <sheetData>
    <row r="3" spans="1:5" ht="17" thickBot="1">
      <c r="A3" s="98" t="s">
        <v>0</v>
      </c>
      <c r="B3" s="98" t="s">
        <v>1</v>
      </c>
      <c r="C3" s="98">
        <v>2022</v>
      </c>
      <c r="D3" s="98">
        <v>2021</v>
      </c>
      <c r="E3" s="98">
        <v>2020</v>
      </c>
    </row>
    <row r="4" spans="1:5" ht="16">
      <c r="A4" s="99" t="s">
        <v>2</v>
      </c>
      <c r="B4" s="100" t="s">
        <v>3</v>
      </c>
      <c r="C4" s="104">
        <f>'Balance Sheet'!E14/'Balance Sheet'!E29</f>
        <v>0.87935602862672257</v>
      </c>
      <c r="D4" s="104">
        <f>'Balance Sheet'!G14/'Balance Sheet'!G29</f>
        <v>1.0745531195957954</v>
      </c>
      <c r="E4" s="106">
        <f>'Balance Sheet'!I14/'Balance Sheet'!I29</f>
        <v>1.3636044481554577</v>
      </c>
    </row>
    <row r="5" spans="1:5" ht="17" thickBot="1">
      <c r="A5" s="101" t="s">
        <v>4</v>
      </c>
      <c r="B5" s="102"/>
      <c r="C5" s="111" t="s">
        <v>151</v>
      </c>
      <c r="D5" s="111" t="s">
        <v>151</v>
      </c>
      <c r="E5" s="112" t="s">
        <v>151</v>
      </c>
    </row>
    <row r="6" spans="1:5" ht="16">
      <c r="A6" s="103" t="s">
        <v>5</v>
      </c>
      <c r="B6" s="100" t="s">
        <v>6</v>
      </c>
      <c r="C6" s="104">
        <f>('Balance Sheet'!$E$14-'Balance Sheet'!$E$11)/'Balance Sheet'!$E$29</f>
        <v>0.84723539114961488</v>
      </c>
      <c r="D6" s="104">
        <f>('Balance Sheet'!$G$14-'Balance Sheet'!$G$11)/'Balance Sheet'!$G$29</f>
        <v>1.0221149018576519</v>
      </c>
      <c r="E6" s="106">
        <f>('Balance Sheet'!$I$14-'Balance Sheet'!$I$11)/'Balance Sheet'!$I$29</f>
        <v>1.325072111735236</v>
      </c>
    </row>
    <row r="7" spans="1:5" ht="17" thickBot="1">
      <c r="A7" s="101" t="s">
        <v>4</v>
      </c>
      <c r="B7" s="156"/>
      <c r="C7" s="102">
        <v>0.43</v>
      </c>
      <c r="D7" s="102">
        <v>1.1499999999999999</v>
      </c>
      <c r="E7" s="110">
        <v>1.48</v>
      </c>
    </row>
    <row r="8" spans="1:5" ht="16">
      <c r="A8" s="103" t="s">
        <v>7</v>
      </c>
      <c r="B8" s="100" t="s">
        <v>8</v>
      </c>
      <c r="C8" s="104">
        <f>'Income Statement'!B4/'Balance Sheet'!E11</f>
        <v>79.726647796198947</v>
      </c>
      <c r="D8" s="104">
        <f>'Income Statement'!D4/'Balance Sheet'!G11</f>
        <v>55.595288753799394</v>
      </c>
      <c r="E8" s="106">
        <f>'Income Statement'!F4/'Balance Sheet'!I11</f>
        <v>67.597882295001227</v>
      </c>
    </row>
    <row r="9" spans="1:5" ht="17" thickBot="1">
      <c r="A9" s="101" t="s">
        <v>4</v>
      </c>
      <c r="B9" s="102"/>
      <c r="C9" s="111" t="s">
        <v>151</v>
      </c>
      <c r="D9" s="111" t="s">
        <v>151</v>
      </c>
      <c r="E9" s="112" t="s">
        <v>151</v>
      </c>
    </row>
    <row r="10" spans="1:5" ht="16">
      <c r="A10" s="103" t="s">
        <v>9</v>
      </c>
      <c r="B10" s="100" t="s">
        <v>10</v>
      </c>
      <c r="C10" s="104">
        <f>'Balance Sheet'!E10/('Income Statement'!B4/365)</f>
        <v>26.087825363656655</v>
      </c>
      <c r="D10" s="104">
        <f>'Balance Sheet'!E10/('Income Statement'!D4/365)</f>
        <v>28.121055063050651</v>
      </c>
      <c r="E10" s="106">
        <f>'Balance Sheet'!I10/('Income Statement'!F4/365)</f>
        <v>21.433437152796753</v>
      </c>
    </row>
    <row r="11" spans="1:5" ht="17" thickBot="1">
      <c r="A11" s="101" t="s">
        <v>4</v>
      </c>
      <c r="B11" s="102"/>
      <c r="C11" s="111" t="s">
        <v>151</v>
      </c>
      <c r="D11" s="111" t="s">
        <v>151</v>
      </c>
      <c r="E11" s="112" t="s">
        <v>151</v>
      </c>
    </row>
    <row r="12" spans="1:5" ht="16">
      <c r="A12" s="103" t="s">
        <v>11</v>
      </c>
      <c r="B12" s="100" t="s">
        <v>12</v>
      </c>
      <c r="C12" s="104">
        <f>'Balance Sheet'!E24/('Income Statement'!B5/365)</f>
        <v>104.68527730310541</v>
      </c>
      <c r="D12" s="104">
        <f>'Balance Sheet'!G24/('Income Statement'!D5/365)</f>
        <v>93.85107122231561</v>
      </c>
      <c r="E12" s="105">
        <f>'Balance Sheet'!I24/('Income Statement'!F5/365)</f>
        <v>91.048189715674184</v>
      </c>
    </row>
    <row r="13" spans="1:5" ht="17" thickBot="1">
      <c r="A13" s="101" t="s">
        <v>4</v>
      </c>
      <c r="B13" s="102"/>
      <c r="C13" s="111" t="s">
        <v>151</v>
      </c>
      <c r="D13" s="111" t="s">
        <v>151</v>
      </c>
      <c r="E13" s="112" t="s">
        <v>151</v>
      </c>
    </row>
    <row r="14" spans="1:5" ht="16">
      <c r="A14" s="99" t="s">
        <v>13</v>
      </c>
      <c r="B14" s="100" t="s">
        <v>14</v>
      </c>
      <c r="C14" s="126" t="s">
        <v>151</v>
      </c>
      <c r="D14" s="126" t="s">
        <v>151</v>
      </c>
      <c r="E14" s="127" t="s">
        <v>151</v>
      </c>
    </row>
    <row r="15" spans="1:5" ht="17" thickBot="1">
      <c r="A15" s="101" t="s">
        <v>4</v>
      </c>
      <c r="B15" s="102"/>
      <c r="C15" s="111" t="s">
        <v>151</v>
      </c>
      <c r="D15" s="111" t="s">
        <v>151</v>
      </c>
      <c r="E15" s="112" t="s">
        <v>151</v>
      </c>
    </row>
    <row r="16" spans="1:5" ht="16">
      <c r="A16" s="103" t="s">
        <v>15</v>
      </c>
      <c r="B16" s="100" t="s">
        <v>16</v>
      </c>
      <c r="C16" s="128">
        <f>'Income Statement'!B4/'Balance Sheet'!E20</f>
        <v>1.1178523337727317</v>
      </c>
      <c r="D16" s="128">
        <f>'Income Statement'!D4/'Balance Sheet'!G20</f>
        <v>1.0422077367080529</v>
      </c>
      <c r="E16" s="129">
        <f>'Income Statement'!F4/'Balance Sheet'!I20</f>
        <v>0.84756150274168851</v>
      </c>
    </row>
    <row r="17" spans="1:5" ht="17" thickBot="1">
      <c r="A17" s="101" t="s">
        <v>4</v>
      </c>
      <c r="B17" s="102"/>
      <c r="C17" s="111" t="s">
        <v>151</v>
      </c>
      <c r="D17" s="111" t="s">
        <v>151</v>
      </c>
      <c r="E17" s="112" t="s">
        <v>151</v>
      </c>
    </row>
    <row r="18" spans="1:5" ht="16">
      <c r="A18" s="103" t="s">
        <v>17</v>
      </c>
      <c r="B18" s="100" t="s">
        <v>18</v>
      </c>
      <c r="C18" s="128">
        <f>('Balance Sheet'!E28+'Balance Sheet'!E31)/'Balance Sheet'!E20</f>
        <v>0.31207778769967826</v>
      </c>
      <c r="D18" s="128">
        <f>('Balance Sheet'!G28+'Balance Sheet'!G31)/'Balance Sheet'!G20</f>
        <v>0.33822884200090025</v>
      </c>
      <c r="E18" s="129">
        <f>('Balance Sheet'!I28+'Balance Sheet'!I31)/'Balance Sheet'!I20</f>
        <v>0.33171960677765155</v>
      </c>
    </row>
    <row r="19" spans="1:5" ht="17" thickBot="1">
      <c r="A19" s="101" t="s">
        <v>4</v>
      </c>
      <c r="B19" s="102"/>
      <c r="C19" s="111" t="s">
        <v>151</v>
      </c>
      <c r="D19" s="111" t="s">
        <v>151</v>
      </c>
      <c r="E19" s="112" t="s">
        <v>151</v>
      </c>
    </row>
    <row r="20" spans="1:5" ht="16">
      <c r="A20" s="103" t="s">
        <v>19</v>
      </c>
      <c r="B20" s="100" t="s">
        <v>20</v>
      </c>
      <c r="C20" s="104">
        <f>'Income Statement'!B16/'Income Statement'!B14</f>
        <v>40.635619242579324</v>
      </c>
      <c r="D20" s="104">
        <f>'Income Statement'!D16/'Income Statement'!D14</f>
        <v>41.288090737240076</v>
      </c>
      <c r="E20" s="106">
        <f>'Income Statement'!F16/'Income Statement'!F14</f>
        <v>23.352245040027846</v>
      </c>
    </row>
    <row r="21" spans="1:5" ht="17" thickBot="1">
      <c r="A21" s="101" t="s">
        <v>4</v>
      </c>
      <c r="B21" s="102"/>
      <c r="C21" s="111" t="s">
        <v>151</v>
      </c>
      <c r="D21" s="111" t="s">
        <v>151</v>
      </c>
      <c r="E21" s="112" t="s">
        <v>151</v>
      </c>
    </row>
    <row r="22" spans="1:5" ht="16">
      <c r="A22" s="103" t="s">
        <v>21</v>
      </c>
      <c r="B22" s="100" t="s">
        <v>22</v>
      </c>
      <c r="C22" s="128">
        <f>'Income Statement'!$B$16/'Income Statement'!$B$4</f>
        <v>0.30204043334482966</v>
      </c>
      <c r="D22" s="128">
        <f>'Income Statement'!$D$16/'Income Statement'!$D$4</f>
        <v>0.29852904594373691</v>
      </c>
      <c r="E22" s="130">
        <f>'Income Statement'!$F$16/'Income Statement'!$F$4</f>
        <v>0.24439830246070343</v>
      </c>
    </row>
    <row r="23" spans="1:5" ht="17" thickBot="1">
      <c r="A23" s="101" t="s">
        <v>4</v>
      </c>
      <c r="B23" s="102"/>
      <c r="C23" s="131">
        <v>0.16900000000000001</v>
      </c>
      <c r="D23" s="131">
        <v>0.184</v>
      </c>
      <c r="E23" s="132">
        <v>0.14199999999999999</v>
      </c>
    </row>
    <row r="24" spans="1:5" ht="16">
      <c r="A24" s="99" t="s">
        <v>23</v>
      </c>
      <c r="B24" s="100" t="s">
        <v>24</v>
      </c>
      <c r="C24" s="128">
        <f>'Income Statement'!B18/'Income Statement'!B4</f>
        <v>0.25309640705199732</v>
      </c>
      <c r="D24" s="128">
        <f>'Income Statement'!D18/'Income Statement'!D4</f>
        <v>0.25881793355694238</v>
      </c>
      <c r="E24" s="129">
        <f>'Income Statement'!F18/'Income Statement'!F4</f>
        <v>0.20913611278072236</v>
      </c>
    </row>
    <row r="25" spans="1:5" ht="17" thickBot="1">
      <c r="A25" s="148" t="s">
        <v>4</v>
      </c>
      <c r="B25" s="133"/>
      <c r="C25" s="146">
        <v>0.23657400000000001</v>
      </c>
      <c r="D25" s="146">
        <v>0.24513299999999999</v>
      </c>
      <c r="E25" s="147">
        <v>0.189975</v>
      </c>
    </row>
    <row r="26" spans="1:5" ht="16">
      <c r="A26" s="150" t="s">
        <v>25</v>
      </c>
      <c r="B26" s="100" t="s">
        <v>26</v>
      </c>
      <c r="C26" s="153">
        <f>'Income Statement'!$B$18/'Balance Sheet'!$E$20</f>
        <v>0.28292440929256851</v>
      </c>
      <c r="D26" s="143">
        <f>'Income Statement'!$D$18/'Balance Sheet'!$G$20</f>
        <v>0.26974205275183616</v>
      </c>
      <c r="E26" s="151">
        <f>'Income Statement'!$F$18/'Balance Sheet'!$I$20</f>
        <v>0.1772557180259843</v>
      </c>
    </row>
    <row r="27" spans="1:5" ht="17" thickBot="1">
      <c r="A27" s="142" t="s">
        <v>4</v>
      </c>
      <c r="B27" s="152"/>
      <c r="C27" s="154">
        <v>25.107226000000001</v>
      </c>
      <c r="D27" s="154">
        <v>23.964265999999999</v>
      </c>
      <c r="E27" s="155">
        <v>15.212847999999999</v>
      </c>
    </row>
    <row r="28" spans="1:5" ht="16">
      <c r="A28" s="103" t="s">
        <v>27</v>
      </c>
      <c r="B28" s="149" t="s">
        <v>28</v>
      </c>
      <c r="C28" s="143">
        <f>'Income Statement'!$B$18/('Balance Sheet'!$E$37+'Balance Sheet'!$E$38)</f>
        <v>1.6154319289101828</v>
      </c>
      <c r="D28" s="143">
        <f>'Income Statement'!$D$18/('Balance Sheet'!$G$37+'Balance Sheet'!$G$38)</f>
        <v>1.5046005689131852</v>
      </c>
      <c r="E28" s="151">
        <f>'Income Statement'!$F$18/('Balance Sheet'!$I$37+'Balance Sheet'!$I$38)</f>
        <v>0.87323750855578375</v>
      </c>
    </row>
    <row r="29" spans="1:5" ht="17" thickBot="1">
      <c r="A29" s="142" t="s">
        <v>4</v>
      </c>
      <c r="B29" s="102"/>
      <c r="C29" s="154">
        <v>154.88588100000001</v>
      </c>
      <c r="D29" s="154">
        <v>117.014477</v>
      </c>
      <c r="E29" s="155">
        <v>70.617329999999995</v>
      </c>
    </row>
    <row r="30" spans="1:5" ht="16">
      <c r="A30" s="114" t="s">
        <v>29</v>
      </c>
      <c r="B30" s="133" t="s">
        <v>30</v>
      </c>
      <c r="C30" s="144" t="s">
        <v>151</v>
      </c>
      <c r="D30" s="144" t="s">
        <v>151</v>
      </c>
      <c r="E30" s="145" t="s">
        <v>151</v>
      </c>
    </row>
    <row r="31" spans="1:5" ht="17" thickBot="1">
      <c r="A31" s="101" t="s">
        <v>4</v>
      </c>
      <c r="B31" s="102"/>
      <c r="C31" s="109">
        <v>54.363745000000002</v>
      </c>
      <c r="D31" s="109">
        <v>45.535069999999997</v>
      </c>
      <c r="E31" s="110">
        <v>28.020600000000002</v>
      </c>
    </row>
    <row r="32" spans="1:5" ht="16">
      <c r="A32" s="103" t="s">
        <v>31</v>
      </c>
      <c r="B32" s="100" t="s">
        <v>32</v>
      </c>
      <c r="C32" s="104">
        <f>'Income Statement'!B16/'Balance Sheet'!E20</f>
        <v>0.33763660330824508</v>
      </c>
      <c r="D32" s="104">
        <f>'Income Statement'!D16/'Balance Sheet'!G20</f>
        <v>0.31112928131463641</v>
      </c>
      <c r="E32" s="105">
        <f>'Income Statement'!F16/'Balance Sheet'!I20</f>
        <v>0.2071425925011115</v>
      </c>
    </row>
    <row r="33" spans="1:5" ht="17" thickBot="1">
      <c r="A33" s="101" t="s">
        <v>4</v>
      </c>
      <c r="B33" s="102"/>
      <c r="C33" s="111" t="s">
        <v>151</v>
      </c>
      <c r="D33" s="111" t="s">
        <v>151</v>
      </c>
      <c r="E33" s="112" t="s">
        <v>151</v>
      </c>
    </row>
    <row r="34" spans="1:5" ht="16">
      <c r="A34" s="99" t="s">
        <v>33</v>
      </c>
      <c r="B34" s="100" t="s">
        <v>34</v>
      </c>
      <c r="C34" s="140">
        <f>Sheet1!$C$6/Sheet1!$C$5</f>
        <v>66.829268292682926</v>
      </c>
      <c r="D34" s="140">
        <f>Sheet1!$E$6/Sheet1!$E$5</f>
        <v>70.546737213403887</v>
      </c>
      <c r="E34" s="141">
        <f>Sheet1!$F$6/Sheet1!$F$5</f>
        <v>91.540785498489427</v>
      </c>
    </row>
    <row r="35" spans="1:5" ht="17" thickBot="1">
      <c r="A35" s="101" t="s">
        <v>4</v>
      </c>
      <c r="B35" s="102"/>
      <c r="C35" s="109">
        <v>21.220134000000002</v>
      </c>
      <c r="D35" s="109">
        <v>30.189910999999999</v>
      </c>
      <c r="E35" s="110">
        <v>39.442202000000002</v>
      </c>
    </row>
    <row r="36" spans="1:5" ht="16">
      <c r="A36" s="103" t="s">
        <v>35</v>
      </c>
      <c r="B36" s="100" t="s">
        <v>36</v>
      </c>
      <c r="C36" s="139">
        <f>Sheet1!C9/Sheet1!C13</f>
        <v>55.850706504578469</v>
      </c>
      <c r="D36" s="140">
        <f>Sheet1!$E$9/Sheet1!$E$13</f>
        <v>32.039308923759705</v>
      </c>
      <c r="E36" s="141">
        <f>Sheet1!$F$9/Sheet1!$F$13</f>
        <v>16.385818576960162</v>
      </c>
    </row>
    <row r="37" spans="1:5" ht="17" thickBot="1">
      <c r="A37" s="101" t="s">
        <v>4</v>
      </c>
      <c r="B37" s="102"/>
      <c r="C37" s="111" t="s">
        <v>151</v>
      </c>
      <c r="D37" s="111" t="s">
        <v>151</v>
      </c>
      <c r="E37" s="112" t="s">
        <v>151</v>
      </c>
    </row>
    <row r="38" spans="1:5" ht="16">
      <c r="A38" s="103" t="s">
        <v>37</v>
      </c>
      <c r="B38" s="100" t="s">
        <v>38</v>
      </c>
      <c r="C38" s="126" t="s">
        <v>151</v>
      </c>
      <c r="D38" s="126" t="s">
        <v>151</v>
      </c>
      <c r="E38" s="127" t="s">
        <v>151</v>
      </c>
    </row>
    <row r="39" spans="1:5" ht="17" thickBot="1">
      <c r="A39" s="101" t="s">
        <v>4</v>
      </c>
      <c r="B39" s="102"/>
      <c r="C39" s="111" t="s">
        <v>151</v>
      </c>
      <c r="D39" s="111" t="s">
        <v>151</v>
      </c>
      <c r="E39" s="112" t="s">
        <v>151</v>
      </c>
    </row>
    <row r="40" spans="1:5" ht="16">
      <c r="A40" s="103" t="s">
        <v>39</v>
      </c>
      <c r="B40" s="100" t="s">
        <v>40</v>
      </c>
      <c r="C40" s="140">
        <f>'Statement of Cash Flows '!I33/Sheet1!C6</f>
        <v>-36.10948905109489</v>
      </c>
      <c r="D40" s="140">
        <f>'Statement of Cash Flows '!K33/Sheet1!E6</f>
        <v>-36.167499999999997</v>
      </c>
      <c r="E40" s="141">
        <f>'Statement of Cash Flows '!M33/Sheet1!F6</f>
        <v>-46.471947194719469</v>
      </c>
    </row>
    <row r="41" spans="1:5" ht="17" thickBot="1">
      <c r="A41" s="101" t="s">
        <v>4</v>
      </c>
      <c r="B41" s="102"/>
      <c r="C41" s="109">
        <v>0.71996000000000004</v>
      </c>
      <c r="D41" s="109">
        <v>0.55310700000000002</v>
      </c>
      <c r="E41" s="110">
        <v>0.68685799999999997</v>
      </c>
    </row>
    <row r="42" spans="1:5" ht="16">
      <c r="A42" s="103" t="s">
        <v>41</v>
      </c>
      <c r="B42" s="100" t="s">
        <v>42</v>
      </c>
      <c r="C42" s="104">
        <f>('Income Statement'!B18/'Income Statement'!B4)*('Income Statement'!B4/'Balance Sheet'!E20)*('Balance Sheet'!E20/'Balance Sheet'!E40)</f>
        <v>1.9695887275023678</v>
      </c>
      <c r="D42" s="104">
        <f>('Income Statement'!D18/'Income Statement'!D4)*('Income Statement'!D4/'Balance Sheet'!G20)*('Balance Sheet'!G20/'Balance Sheet'!G40)</f>
        <v>1.5007132667617686</v>
      </c>
      <c r="E42" s="105">
        <f>('Income Statement'!F18/'Income Statement'!F4)*('Income Statement'!F4/'Balance Sheet'!I20)*('Balance Sheet'!I20/'Balance Sheet'!I40)</f>
        <v>0.87866358530127497</v>
      </c>
    </row>
    <row r="43" spans="1:5" ht="17" thickBot="1">
      <c r="A43" s="101" t="s">
        <v>4</v>
      </c>
      <c r="B43" s="102"/>
      <c r="C43" s="111" t="s">
        <v>151</v>
      </c>
      <c r="D43" s="111" t="s">
        <v>151</v>
      </c>
      <c r="E43" s="112"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0D596-6C91-45EC-8577-457238A641DA}">
  <dimension ref="A2:L43"/>
  <sheetViews>
    <sheetView topLeftCell="A6" zoomScaleNormal="80" workbookViewId="0">
      <selection activeCell="A17" sqref="A17"/>
    </sheetView>
  </sheetViews>
  <sheetFormatPr baseColWidth="10" defaultColWidth="10.83203125" defaultRowHeight="16"/>
  <cols>
    <col min="1" max="4" width="10.83203125" style="3"/>
    <col min="5" max="5" width="13.1640625" style="3" bestFit="1" customWidth="1"/>
    <col min="6" max="6" width="14.83203125" style="3" customWidth="1"/>
    <col min="7" max="7" width="13.5" style="3" bestFit="1" customWidth="1"/>
    <col min="8" max="8" width="16.5" style="3" customWidth="1"/>
    <col min="9" max="9" width="13.5" style="3" bestFit="1" customWidth="1"/>
    <col min="10" max="10" width="17.33203125" style="3" customWidth="1"/>
    <col min="11" max="16384" width="10.83203125" style="3"/>
  </cols>
  <sheetData>
    <row r="2" spans="1:12" ht="23">
      <c r="C2" s="78" t="s">
        <v>43</v>
      </c>
    </row>
    <row r="3" spans="1:12" ht="23">
      <c r="B3" s="78" t="s">
        <v>44</v>
      </c>
    </row>
    <row r="5" spans="1:12">
      <c r="A5" s="1" t="s">
        <v>45</v>
      </c>
      <c r="B5" s="4"/>
      <c r="C5" s="5"/>
      <c r="D5" s="5"/>
      <c r="E5" s="5"/>
      <c r="F5" s="4" t="s">
        <v>46</v>
      </c>
      <c r="G5" s="5"/>
      <c r="H5" s="5"/>
      <c r="J5" s="14"/>
    </row>
    <row r="6" spans="1:12">
      <c r="A6" s="2"/>
      <c r="B6" s="2"/>
      <c r="C6" s="2"/>
      <c r="D6" s="2"/>
      <c r="E6" s="16">
        <v>2022</v>
      </c>
      <c r="F6" s="6" t="s">
        <v>47</v>
      </c>
      <c r="G6" s="6">
        <v>2021</v>
      </c>
      <c r="H6" s="2" t="s">
        <v>47</v>
      </c>
      <c r="I6" s="6">
        <v>2020</v>
      </c>
      <c r="J6" s="11" t="s">
        <v>47</v>
      </c>
      <c r="K6" s="31" t="s">
        <v>48</v>
      </c>
      <c r="L6" s="31" t="s">
        <v>49</v>
      </c>
    </row>
    <row r="7" spans="1:12">
      <c r="A7" s="3" t="s">
        <v>50</v>
      </c>
      <c r="E7" s="10"/>
      <c r="F7" s="10"/>
      <c r="H7" s="10"/>
      <c r="J7" s="15"/>
      <c r="K7" s="89" t="s">
        <v>51</v>
      </c>
      <c r="L7" s="32" t="s">
        <v>51</v>
      </c>
    </row>
    <row r="8" spans="1:12">
      <c r="A8" s="3" t="s">
        <v>52</v>
      </c>
      <c r="E8" s="18">
        <v>23646</v>
      </c>
      <c r="F8" s="52">
        <f>E8/E$20</f>
        <v>6.7032359569673003E-2</v>
      </c>
      <c r="G8" s="27">
        <v>34940</v>
      </c>
      <c r="H8" s="52">
        <f t="shared" ref="H8:H13" si="0">G8/G$20</f>
        <v>9.9543592344203166E-2</v>
      </c>
      <c r="I8" s="27">
        <v>38016</v>
      </c>
      <c r="J8" s="52">
        <f t="shared" ref="J8:J13" si="1">I8/I$20</f>
        <v>0.11737390702959048</v>
      </c>
      <c r="K8" s="90">
        <f>(E8-I8)/I8</f>
        <v>-0.37799873737373735</v>
      </c>
      <c r="L8" s="57">
        <f>(G8-I8)/I8</f>
        <v>-8.0913299663299659E-2</v>
      </c>
    </row>
    <row r="9" spans="1:12">
      <c r="A9" s="3" t="s">
        <v>53</v>
      </c>
      <c r="E9" s="18">
        <v>24658</v>
      </c>
      <c r="F9" s="81">
        <f t="shared" ref="F9:F13" si="2">E9/E$20</f>
        <v>6.9901206219614181E-2</v>
      </c>
      <c r="G9" s="27">
        <v>27699</v>
      </c>
      <c r="H9" s="52">
        <f t="shared" si="0"/>
        <v>7.8914080261650935E-2</v>
      </c>
      <c r="I9" s="27">
        <v>52927</v>
      </c>
      <c r="J9" s="52">
        <f t="shared" si="1"/>
        <v>0.16341142617201007</v>
      </c>
      <c r="K9" s="90">
        <f>(E9-I9)/I9</f>
        <v>-0.5341130235985414</v>
      </c>
      <c r="L9" s="57">
        <f t="shared" ref="L9:L14" si="3">(G9-I9)/I9</f>
        <v>-0.47665652691442933</v>
      </c>
    </row>
    <row r="10" spans="1:12">
      <c r="A10" s="3" t="s">
        <v>54</v>
      </c>
      <c r="E10" s="18">
        <v>28184</v>
      </c>
      <c r="F10" s="52">
        <f t="shared" si="2"/>
        <v>7.9896812235120698E-2</v>
      </c>
      <c r="G10" s="27">
        <v>26278</v>
      </c>
      <c r="H10" s="52">
        <f t="shared" si="0"/>
        <v>7.4865670281081015E-2</v>
      </c>
      <c r="I10" s="27">
        <v>16120</v>
      </c>
      <c r="J10" s="52">
        <f t="shared" si="1"/>
        <v>4.9770290964777947E-2</v>
      </c>
      <c r="K10" s="90">
        <f>(E10-I10)/I10</f>
        <v>0.74838709677419357</v>
      </c>
      <c r="L10" s="57">
        <f t="shared" si="3"/>
        <v>0.63014888337468977</v>
      </c>
    </row>
    <row r="11" spans="1:12">
      <c r="A11" s="3" t="s">
        <v>55</v>
      </c>
      <c r="E11" s="18">
        <v>4946</v>
      </c>
      <c r="F11" s="52">
        <f t="shared" si="2"/>
        <v>1.4021062777281683E-2</v>
      </c>
      <c r="G11" s="27">
        <v>6580</v>
      </c>
      <c r="H11" s="52">
        <f t="shared" si="0"/>
        <v>1.8746331929732594E-2</v>
      </c>
      <c r="I11" s="27">
        <v>4061</v>
      </c>
      <c r="J11" s="52">
        <f t="shared" si="1"/>
        <v>1.2538284839203676E-2</v>
      </c>
      <c r="K11" s="90">
        <f>(E11-I11)/I11</f>
        <v>0.21792661905934499</v>
      </c>
      <c r="L11" s="57">
        <f t="shared" si="3"/>
        <v>0.62029056882541245</v>
      </c>
    </row>
    <row r="12" spans="1:12">
      <c r="A12" s="3" t="s">
        <v>56</v>
      </c>
      <c r="E12" s="18">
        <v>32748</v>
      </c>
      <c r="F12" s="52">
        <f t="shared" si="2"/>
        <v>9.2834970446910747E-2</v>
      </c>
      <c r="G12" s="27">
        <v>25228</v>
      </c>
      <c r="H12" s="52">
        <f t="shared" si="0"/>
        <v>7.187423433484709E-2</v>
      </c>
      <c r="I12" s="27">
        <v>21325</v>
      </c>
      <c r="J12" s="52">
        <f t="shared" si="1"/>
        <v>6.5840660969223933E-2</v>
      </c>
      <c r="K12" s="90">
        <f t="shared" ref="K12:K19" si="4">(E12-I12)/I12</f>
        <v>0.53566236811254397</v>
      </c>
      <c r="L12" s="57">
        <f t="shared" si="3"/>
        <v>0.18302461899179367</v>
      </c>
    </row>
    <row r="13" spans="1:12">
      <c r="A13" s="3" t="s">
        <v>57</v>
      </c>
      <c r="E13" s="18">
        <v>21223</v>
      </c>
      <c r="F13" s="52">
        <f t="shared" si="2"/>
        <v>6.0163569616305937E-2</v>
      </c>
      <c r="G13" s="27">
        <v>14111</v>
      </c>
      <c r="H13" s="52">
        <f t="shared" si="0"/>
        <v>4.0202050130768482E-2</v>
      </c>
      <c r="I13" s="27">
        <v>11264</v>
      </c>
      <c r="J13" s="52">
        <f t="shared" si="1"/>
        <v>3.4777453934693475E-2</v>
      </c>
      <c r="K13" s="90">
        <f t="shared" si="4"/>
        <v>0.88414417613636365</v>
      </c>
      <c r="L13" s="57">
        <f t="shared" si="3"/>
        <v>0.25275213068181818</v>
      </c>
    </row>
    <row r="14" spans="1:12">
      <c r="A14" s="3" t="s">
        <v>58</v>
      </c>
      <c r="E14" s="20">
        <v>135405</v>
      </c>
      <c r="F14" s="53">
        <f>SUM(F8:F13)</f>
        <v>0.38384998086490624</v>
      </c>
      <c r="G14" s="20">
        <v>134836</v>
      </c>
      <c r="H14" s="53">
        <f>SUM(H8:H13)</f>
        <v>0.38414595928228329</v>
      </c>
      <c r="I14" s="20">
        <v>143713</v>
      </c>
      <c r="J14" s="56">
        <f>SUM(J8:J13)</f>
        <v>0.4437120239094996</v>
      </c>
      <c r="K14" s="91">
        <f t="shared" si="4"/>
        <v>-5.7809662313082322E-2</v>
      </c>
      <c r="L14" s="64">
        <f t="shared" si="3"/>
        <v>-6.176894226687913E-2</v>
      </c>
    </row>
    <row r="15" spans="1:12">
      <c r="A15" s="3" t="s">
        <v>59</v>
      </c>
      <c r="E15" s="18"/>
      <c r="F15" s="52"/>
      <c r="G15" s="27"/>
      <c r="H15" s="52"/>
      <c r="I15" s="27"/>
      <c r="J15" s="52"/>
      <c r="K15" s="90"/>
      <c r="L15" s="57"/>
    </row>
    <row r="16" spans="1:12">
      <c r="A16" s="3" t="s">
        <v>60</v>
      </c>
      <c r="E16" s="18">
        <v>120805</v>
      </c>
      <c r="F16" s="52">
        <f>E16/E$20</f>
        <v>0.34246148176496433</v>
      </c>
      <c r="G16" s="27">
        <v>127877</v>
      </c>
      <c r="H16" s="52">
        <f>G16/G$20</f>
        <v>0.36431986142529105</v>
      </c>
      <c r="I16" s="27">
        <v>100887</v>
      </c>
      <c r="J16" s="52">
        <f>I16/I$20</f>
        <v>0.31148730425332216</v>
      </c>
      <c r="K16" s="90">
        <f t="shared" si="4"/>
        <v>0.19742880648646505</v>
      </c>
      <c r="L16" s="57">
        <f>(G16-I16)/I16</f>
        <v>0.26752703519779553</v>
      </c>
    </row>
    <row r="17" spans="1:12">
      <c r="A17" s="3" t="s">
        <v>61</v>
      </c>
      <c r="E17" s="18">
        <v>42117</v>
      </c>
      <c r="F17" s="52">
        <f>E17/E$20</f>
        <v>0.11939448058851045</v>
      </c>
      <c r="G17" s="27">
        <v>39440</v>
      </c>
      <c r="H17" s="52">
        <f>G17/G$20</f>
        <v>0.11236403211377713</v>
      </c>
      <c r="I17" s="27">
        <v>36766</v>
      </c>
      <c r="J17" s="52">
        <f>I17/I$20</f>
        <v>0.11351454823889739</v>
      </c>
      <c r="K17" s="90">
        <f t="shared" si="4"/>
        <v>0.14554207691889245</v>
      </c>
      <c r="L17" s="57">
        <f>(G17-I17)/I17</f>
        <v>7.2730239895555673E-2</v>
      </c>
    </row>
    <row r="18" spans="1:12">
      <c r="A18" s="3" t="s">
        <v>62</v>
      </c>
      <c r="E18" s="18">
        <v>54428</v>
      </c>
      <c r="F18" s="52">
        <f>E18/E$20</f>
        <v>0.15429405678161898</v>
      </c>
      <c r="G18" s="27">
        <v>48849</v>
      </c>
      <c r="H18" s="52">
        <f>G18/G$20</f>
        <v>0.13917014717864856</v>
      </c>
      <c r="I18" s="27">
        <v>42522</v>
      </c>
      <c r="J18" s="52">
        <f>I18/I$20</f>
        <v>0.13128612359828087</v>
      </c>
      <c r="K18" s="90">
        <f t="shared" si="4"/>
        <v>0.27999623724189832</v>
      </c>
      <c r="L18" s="57">
        <f>(G18-I18)/I18</f>
        <v>0.1487935656836461</v>
      </c>
    </row>
    <row r="19" spans="1:12">
      <c r="A19" s="3" t="s">
        <v>63</v>
      </c>
      <c r="E19" s="20">
        <v>217350</v>
      </c>
      <c r="F19" s="53">
        <f>SUM(F16:F18)</f>
        <v>0.61615001913509371</v>
      </c>
      <c r="G19" s="20">
        <v>216166</v>
      </c>
      <c r="H19" s="53">
        <f>SUM(H16:H18)</f>
        <v>0.61585404071771666</v>
      </c>
      <c r="I19" s="20">
        <v>180175</v>
      </c>
      <c r="J19" s="56">
        <f>SUM(J16:J18)</f>
        <v>0.5562879760905004</v>
      </c>
      <c r="K19" s="91">
        <f t="shared" si="4"/>
        <v>0.20632718190647981</v>
      </c>
      <c r="L19" s="64">
        <f>(G19-I19)/I19</f>
        <v>0.19975579297904814</v>
      </c>
    </row>
    <row r="20" spans="1:12">
      <c r="A20" s="3" t="s">
        <v>64</v>
      </c>
      <c r="E20" s="24">
        <v>352755</v>
      </c>
      <c r="F20" s="54">
        <f>SUM(F14,F19)</f>
        <v>1</v>
      </c>
      <c r="G20" s="28">
        <v>351002</v>
      </c>
      <c r="H20" s="55">
        <f>SUM(H14,H19)</f>
        <v>1</v>
      </c>
      <c r="I20" s="28">
        <v>323888</v>
      </c>
      <c r="J20" s="55">
        <f>SUM(J14,J19)</f>
        <v>1</v>
      </c>
      <c r="K20" s="92">
        <f>(E20-I20)/I20</f>
        <v>8.9126488168749685E-2</v>
      </c>
      <c r="L20" s="58">
        <f>(G20-I20)/I20</f>
        <v>8.3714123400681711E-2</v>
      </c>
    </row>
    <row r="21" spans="1:12">
      <c r="F21" s="19"/>
      <c r="G21" s="19"/>
      <c r="J21" s="22"/>
    </row>
    <row r="22" spans="1:12">
      <c r="A22" s="12" t="s">
        <v>65</v>
      </c>
      <c r="B22" s="13"/>
      <c r="C22" s="9"/>
      <c r="D22" s="9"/>
      <c r="E22" s="9"/>
      <c r="F22" s="9"/>
      <c r="G22" s="2"/>
      <c r="H22" s="9"/>
      <c r="I22" s="2"/>
      <c r="J22" s="17"/>
      <c r="K22" s="2"/>
      <c r="L22" s="2"/>
    </row>
    <row r="23" spans="1:12">
      <c r="A23" s="3" t="s">
        <v>66</v>
      </c>
      <c r="E23" s="10" t="s">
        <v>47</v>
      </c>
      <c r="F23" s="7"/>
      <c r="G23" s="26"/>
      <c r="H23" s="30" t="s">
        <v>47</v>
      </c>
      <c r="I23" s="23"/>
      <c r="J23" s="10" t="s">
        <v>47</v>
      </c>
      <c r="K23" s="89"/>
      <c r="L23" s="32"/>
    </row>
    <row r="24" spans="1:12">
      <c r="A24" s="3" t="s">
        <v>67</v>
      </c>
      <c r="E24" s="18">
        <v>64115</v>
      </c>
      <c r="F24" s="59">
        <f>E24/E$41</f>
        <v>0.18175504245155988</v>
      </c>
      <c r="G24" s="18">
        <v>54763</v>
      </c>
      <c r="H24" s="57">
        <f>G24/G$41</f>
        <v>0.1560190540224842</v>
      </c>
      <c r="I24" s="27">
        <v>42296</v>
      </c>
      <c r="J24" s="52">
        <f>I24/I$41</f>
        <v>0.13058835152892359</v>
      </c>
      <c r="K24" s="93">
        <f t="shared" ref="K24:K34" si="5">(E24-I24)/I24</f>
        <v>0.51586438433894455</v>
      </c>
      <c r="L24" s="57">
        <f t="shared" ref="L24:L29" si="6">(G24-I24)/I24</f>
        <v>0.29475600529600909</v>
      </c>
    </row>
    <row r="25" spans="1:12">
      <c r="A25" s="3" t="s">
        <v>68</v>
      </c>
      <c r="E25" s="18">
        <v>60845</v>
      </c>
      <c r="F25" s="59">
        <f>E25/E$41</f>
        <v>0.17248515258465508</v>
      </c>
      <c r="G25" s="18">
        <v>47493</v>
      </c>
      <c r="H25" s="57">
        <f>G25/G$41</f>
        <v>0.13530692132808361</v>
      </c>
      <c r="I25" s="27">
        <v>42684</v>
      </c>
      <c r="J25" s="52">
        <f>I25/I$41</f>
        <v>0.13178629649755472</v>
      </c>
      <c r="K25" s="93">
        <f t="shared" si="5"/>
        <v>0.4254755880423578</v>
      </c>
      <c r="L25" s="57">
        <f t="shared" si="6"/>
        <v>0.1126651672757942</v>
      </c>
    </row>
    <row r="26" spans="1:12">
      <c r="A26" s="3" t="s">
        <v>69</v>
      </c>
      <c r="E26" s="18">
        <v>7912</v>
      </c>
      <c r="F26" s="59">
        <f>E26/E$41</f>
        <v>2.2429164717721932E-2</v>
      </c>
      <c r="G26" s="18">
        <v>7612</v>
      </c>
      <c r="H26" s="57">
        <f>G26/G$41</f>
        <v>2.1686486116888223E-2</v>
      </c>
      <c r="I26" s="27">
        <v>6643</v>
      </c>
      <c r="J26" s="52">
        <f>I26/I$41</f>
        <v>2.05101763572593E-2</v>
      </c>
      <c r="K26" s="93">
        <f t="shared" si="5"/>
        <v>0.19102814993225953</v>
      </c>
      <c r="L26" s="57">
        <f t="shared" si="6"/>
        <v>0.14586783079933766</v>
      </c>
    </row>
    <row r="27" spans="1:12">
      <c r="A27" s="3" t="s">
        <v>70</v>
      </c>
      <c r="E27" s="18">
        <v>9982</v>
      </c>
      <c r="F27" s="59">
        <f>E27/E$41</f>
        <v>2.8297260138056158E-2</v>
      </c>
      <c r="G27" s="18">
        <v>6000</v>
      </c>
      <c r="H27" s="57">
        <f>G27/G$41</f>
        <v>1.7093919692765282E-2</v>
      </c>
      <c r="I27" s="27">
        <v>4996</v>
      </c>
      <c r="J27" s="52">
        <f>I27/I$41</f>
        <v>1.5425085214642099E-2</v>
      </c>
      <c r="K27" s="93">
        <f t="shared" si="5"/>
        <v>0.99799839871897522</v>
      </c>
      <c r="L27" s="57">
        <f t="shared" si="6"/>
        <v>0.20096076861489193</v>
      </c>
    </row>
    <row r="28" spans="1:12">
      <c r="A28" s="3" t="s">
        <v>71</v>
      </c>
      <c r="E28" s="18">
        <v>11128</v>
      </c>
      <c r="F28" s="60">
        <f>E28/E$41</f>
        <v>3.1545973834531046E-2</v>
      </c>
      <c r="G28" s="25">
        <v>9613</v>
      </c>
      <c r="H28" s="57">
        <f>G28/G$41</f>
        <v>2.7387308334425445E-2</v>
      </c>
      <c r="I28" s="27">
        <v>8773</v>
      </c>
      <c r="J28" s="65">
        <f>I28/I$41</f>
        <v>2.7086523736600306E-2</v>
      </c>
      <c r="K28" s="93">
        <f t="shared" si="5"/>
        <v>0.26843725065542001</v>
      </c>
      <c r="L28" s="57">
        <f t="shared" si="6"/>
        <v>9.5748318705117977E-2</v>
      </c>
    </row>
    <row r="29" spans="1:12">
      <c r="A29" s="3" t="s">
        <v>72</v>
      </c>
      <c r="E29" s="20">
        <v>153982</v>
      </c>
      <c r="F29" s="61">
        <f>SUM(F24:F28)</f>
        <v>0.43651259372652412</v>
      </c>
      <c r="G29" s="20">
        <v>125481</v>
      </c>
      <c r="H29" s="61">
        <f>SUM(H24:H28)</f>
        <v>0.35749368949464677</v>
      </c>
      <c r="I29" s="20">
        <v>105392</v>
      </c>
      <c r="J29" s="61">
        <f>SUM(J24:J28)</f>
        <v>0.32539643333498003</v>
      </c>
      <c r="K29" s="94">
        <f t="shared" si="5"/>
        <v>0.46104068620009109</v>
      </c>
      <c r="L29" s="64">
        <f t="shared" si="6"/>
        <v>0.19061219067860938</v>
      </c>
    </row>
    <row r="30" spans="1:12">
      <c r="A30" s="3" t="s">
        <v>73</v>
      </c>
      <c r="E30" s="18"/>
      <c r="F30" s="59"/>
      <c r="G30" s="18"/>
      <c r="H30" s="57"/>
      <c r="I30" s="27"/>
      <c r="J30" s="66"/>
      <c r="K30" s="93"/>
      <c r="L30" s="57"/>
    </row>
    <row r="31" spans="1:12">
      <c r="A31" s="3" t="s">
        <v>71</v>
      </c>
      <c r="E31" s="18">
        <v>98959</v>
      </c>
      <c r="F31" s="59">
        <f>E31/E$41</f>
        <v>0.28053181386514719</v>
      </c>
      <c r="G31" s="18">
        <v>109106</v>
      </c>
      <c r="H31" s="57">
        <f>G31/G$41</f>
        <v>0.31084153366647482</v>
      </c>
      <c r="I31" s="27">
        <v>98667</v>
      </c>
      <c r="J31" s="52">
        <f>I31/I$41</f>
        <v>0.30463308304105124</v>
      </c>
      <c r="K31" s="93">
        <f t="shared" si="5"/>
        <v>2.9594494613193875E-3</v>
      </c>
      <c r="L31" s="57">
        <f>(G31-I31)/I31</f>
        <v>0.1058003182421681</v>
      </c>
    </row>
    <row r="32" spans="1:12">
      <c r="A32" s="3" t="s">
        <v>74</v>
      </c>
      <c r="E32" s="18">
        <v>49142</v>
      </c>
      <c r="F32" s="59">
        <f>E32/E$41</f>
        <v>0.13930915224447563</v>
      </c>
      <c r="G32" s="25">
        <v>53325</v>
      </c>
      <c r="H32" s="57">
        <f>G32/G$41</f>
        <v>0.15192221126945146</v>
      </c>
      <c r="I32" s="27">
        <v>54490</v>
      </c>
      <c r="J32" s="52">
        <f>I32/I$41</f>
        <v>0.16823716840389272</v>
      </c>
      <c r="K32" s="93">
        <f t="shared" si="5"/>
        <v>-9.814644888970453E-2</v>
      </c>
      <c r="L32" s="57">
        <f>(G32-I32)/I32</f>
        <v>-2.1380069737566527E-2</v>
      </c>
    </row>
    <row r="33" spans="1:12">
      <c r="A33" s="3" t="s">
        <v>75</v>
      </c>
      <c r="E33" s="20">
        <v>148101</v>
      </c>
      <c r="F33" s="53">
        <f>SUM(F31:F32)</f>
        <v>0.41984096610962285</v>
      </c>
      <c r="G33" s="25">
        <v>162431</v>
      </c>
      <c r="H33" s="53">
        <f>SUM(H31:H32)</f>
        <v>0.46276374493592631</v>
      </c>
      <c r="I33" s="20">
        <v>153157</v>
      </c>
      <c r="J33" s="56">
        <f>SUM(J31:J32)</f>
        <v>0.47287025144494399</v>
      </c>
      <c r="K33" s="94">
        <f t="shared" si="5"/>
        <v>-3.3011876701685199E-2</v>
      </c>
      <c r="L33" s="64">
        <f>(G33-I33)/I33</f>
        <v>6.0552243775994566E-2</v>
      </c>
    </row>
    <row r="34" spans="1:12">
      <c r="A34" s="3" t="s">
        <v>76</v>
      </c>
      <c r="E34" s="20">
        <v>302083</v>
      </c>
      <c r="F34" s="53">
        <f>SUM(F33,F29)</f>
        <v>0.85635355983614692</v>
      </c>
      <c r="G34" s="20">
        <v>287912</v>
      </c>
      <c r="H34" s="53">
        <f>SUM(H33,H29)</f>
        <v>0.82025743443057308</v>
      </c>
      <c r="I34" s="20">
        <v>258549</v>
      </c>
      <c r="J34" s="56">
        <f>SUM(J33,J29)</f>
        <v>0.79826668477992402</v>
      </c>
      <c r="K34" s="95">
        <f t="shared" si="5"/>
        <v>0.16837814108737609</v>
      </c>
      <c r="L34" s="67">
        <f>(G34-I34)/I34</f>
        <v>0.11356841449783213</v>
      </c>
    </row>
    <row r="35" spans="1:12">
      <c r="J35" s="22"/>
    </row>
    <row r="36" spans="1:12">
      <c r="A36" s="12" t="s">
        <v>77</v>
      </c>
      <c r="B36" s="9"/>
      <c r="C36" s="9"/>
      <c r="D36" s="9"/>
      <c r="E36" s="9"/>
      <c r="F36" s="8"/>
      <c r="G36" s="2"/>
      <c r="H36" s="9"/>
      <c r="I36" s="2"/>
      <c r="J36" s="17"/>
      <c r="K36" s="2"/>
      <c r="L36" s="2"/>
    </row>
    <row r="37" spans="1:12">
      <c r="A37" s="3" t="s">
        <v>78</v>
      </c>
      <c r="E37" s="23">
        <v>64849</v>
      </c>
      <c r="F37" s="59">
        <f>E37/E$41</f>
        <v>0.18383580672137886</v>
      </c>
      <c r="G37" s="23">
        <v>57365</v>
      </c>
      <c r="H37" s="62">
        <f>G37/G$41</f>
        <v>0.16343211719591341</v>
      </c>
      <c r="I37" s="23">
        <v>50779</v>
      </c>
      <c r="J37" s="68">
        <f>I37/I$41</f>
        <v>0.15677950402608309</v>
      </c>
      <c r="K37" s="96">
        <f t="shared" ref="K37:K40" si="7">(E37-I37)/I37</f>
        <v>0.27708304614112134</v>
      </c>
      <c r="L37" s="68">
        <f>(G37-I37)/I37</f>
        <v>0.12969928513755685</v>
      </c>
    </row>
    <row r="38" spans="1:12">
      <c r="A38" s="3" t="s">
        <v>79</v>
      </c>
      <c r="E38" s="18">
        <v>-3068</v>
      </c>
      <c r="F38" s="59">
        <f>E38/E$41</f>
        <v>-8.6972544683987466E-3</v>
      </c>
      <c r="G38" s="18">
        <v>5562</v>
      </c>
      <c r="H38" s="63">
        <f>G38/G$41</f>
        <v>1.5846063555193416E-2</v>
      </c>
      <c r="I38" s="18">
        <v>14966</v>
      </c>
      <c r="J38" s="57">
        <f>I38/I$41</f>
        <v>4.6207330929210096E-2</v>
      </c>
      <c r="K38" s="93">
        <f t="shared" si="7"/>
        <v>-1.2049979954563679</v>
      </c>
      <c r="L38" s="57">
        <f>(G38-I38)/I38</f>
        <v>-0.62835761058399042</v>
      </c>
    </row>
    <row r="39" spans="1:12">
      <c r="A39" s="3" t="s">
        <v>80</v>
      </c>
      <c r="E39" s="18">
        <v>-11109</v>
      </c>
      <c r="F39" s="59">
        <f>E39/E$41</f>
        <v>-3.1492112089127014E-2</v>
      </c>
      <c r="G39" s="18">
        <v>163</v>
      </c>
      <c r="H39" s="63">
        <f>G39/G$41</f>
        <v>4.6438481832012355E-4</v>
      </c>
      <c r="I39" s="82">
        <v>-406</v>
      </c>
      <c r="J39" s="52">
        <f>I39/I$41</f>
        <v>-1.253519735217112E-3</v>
      </c>
      <c r="K39" s="93">
        <f t="shared" si="7"/>
        <v>26.362068965517242</v>
      </c>
      <c r="L39" s="57">
        <f>(G39-I39)/I39</f>
        <v>-1.4014778325123152</v>
      </c>
    </row>
    <row r="40" spans="1:12">
      <c r="A40" s="3" t="s">
        <v>81</v>
      </c>
      <c r="E40" s="20">
        <v>50672</v>
      </c>
      <c r="F40" s="56">
        <f>SUM(F37:F39)</f>
        <v>0.14364644016385308</v>
      </c>
      <c r="G40" s="23">
        <v>63090</v>
      </c>
      <c r="H40" s="64">
        <f>SUM(H37:H39)</f>
        <v>0.17974256556942694</v>
      </c>
      <c r="I40" s="29">
        <v>65339</v>
      </c>
      <c r="J40" s="56">
        <f>SUM(J37:J39)</f>
        <v>0.20173331522007606</v>
      </c>
      <c r="K40" s="94">
        <f t="shared" si="7"/>
        <v>-0.2244754281516399</v>
      </c>
      <c r="L40" s="64">
        <f>(G40-I40)/I40</f>
        <v>-3.4420483937617659E-2</v>
      </c>
    </row>
    <row r="41" spans="1:12">
      <c r="A41" s="3" t="s">
        <v>82</v>
      </c>
      <c r="E41" s="24">
        <v>352755</v>
      </c>
      <c r="F41" s="54">
        <f>SUM(F34,F40)</f>
        <v>1</v>
      </c>
      <c r="G41" s="21">
        <v>351002</v>
      </c>
      <c r="H41" s="58">
        <f>SUM(H34,H40)</f>
        <v>1</v>
      </c>
      <c r="I41" s="28">
        <v>323888</v>
      </c>
      <c r="J41" s="55">
        <f>SUM(J34,J40)</f>
        <v>1</v>
      </c>
      <c r="K41" s="54">
        <f>(E41-I41)/I41</f>
        <v>8.9126488168749685E-2</v>
      </c>
      <c r="L41" s="58">
        <f>(G41-I41)/I41</f>
        <v>8.3714123400681711E-2</v>
      </c>
    </row>
    <row r="43" spans="1:12">
      <c r="A43" s="3" t="s">
        <v>83</v>
      </c>
      <c r="B43" s="3" t="s">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zoomScale="114" workbookViewId="0">
      <selection activeCell="H5" sqref="H5"/>
    </sheetView>
  </sheetViews>
  <sheetFormatPr baseColWidth="10" defaultColWidth="8.83203125" defaultRowHeight="15" customHeight="1"/>
  <cols>
    <col min="1" max="1" width="45.5" customWidth="1"/>
    <col min="2" max="3" width="13.83203125" customWidth="1"/>
    <col min="4" max="4" width="12.5" bestFit="1" customWidth="1"/>
    <col min="5" max="5" width="15.33203125" customWidth="1"/>
    <col min="6" max="6" width="12.5" bestFit="1" customWidth="1"/>
    <col min="7" max="7" width="14.5" customWidth="1"/>
    <col min="8" max="8" width="10.5" bestFit="1" customWidth="1"/>
    <col min="9" max="10" width="9.6640625" style="3" bestFit="1" customWidth="1"/>
  </cols>
  <sheetData>
    <row r="1" spans="1:10" ht="15" customHeight="1">
      <c r="A1" s="35" t="s">
        <v>85</v>
      </c>
      <c r="B1" s="34"/>
      <c r="C1" s="34"/>
      <c r="D1" s="36" t="s">
        <v>46</v>
      </c>
      <c r="E1" s="33"/>
      <c r="F1" s="34"/>
      <c r="G1" s="34"/>
      <c r="H1" s="34"/>
      <c r="I1" s="33"/>
    </row>
    <row r="2" spans="1:10" ht="15" customHeight="1">
      <c r="A2" s="37"/>
      <c r="B2" s="46">
        <v>2022</v>
      </c>
      <c r="C2" s="39"/>
      <c r="D2" s="38">
        <v>2021</v>
      </c>
      <c r="E2" s="39"/>
      <c r="F2" s="38">
        <v>2020</v>
      </c>
      <c r="G2" s="39"/>
      <c r="H2" s="97" t="s">
        <v>48</v>
      </c>
      <c r="I2" s="37" t="s">
        <v>49</v>
      </c>
      <c r="J2" s="33"/>
    </row>
    <row r="3" spans="1:10" ht="15" customHeight="1">
      <c r="A3" s="37"/>
      <c r="B3" s="47"/>
      <c r="C3" s="40" t="s">
        <v>47</v>
      </c>
      <c r="D3" s="37"/>
      <c r="E3" s="40" t="s">
        <v>47</v>
      </c>
      <c r="F3" s="39"/>
      <c r="G3" s="40" t="s">
        <v>47</v>
      </c>
      <c r="H3" s="37" t="s">
        <v>86</v>
      </c>
      <c r="I3" s="75" t="s">
        <v>86</v>
      </c>
    </row>
    <row r="4" spans="1:10" ht="15" customHeight="1">
      <c r="A4" s="37" t="s">
        <v>87</v>
      </c>
      <c r="B4" s="48">
        <v>394328</v>
      </c>
      <c r="C4" s="69"/>
      <c r="D4" s="70">
        <v>365817</v>
      </c>
      <c r="E4" s="69"/>
      <c r="F4" s="70">
        <v>274515</v>
      </c>
      <c r="G4" s="69"/>
      <c r="H4" s="51">
        <f>(B4-Sheet1!F4)/F4</f>
        <v>1.4290949492741745</v>
      </c>
      <c r="I4" s="51">
        <f>(D4-F4)/F4</f>
        <v>0.33259384733074693</v>
      </c>
    </row>
    <row r="5" spans="1:10" ht="15" customHeight="1">
      <c r="A5" s="37" t="s">
        <v>88</v>
      </c>
      <c r="B5" s="49">
        <v>223546</v>
      </c>
      <c r="C5" s="69">
        <f>B5/$B$4</f>
        <v>0.56690369438639909</v>
      </c>
      <c r="D5" s="41">
        <v>212981</v>
      </c>
      <c r="E5" s="69">
        <f>D5/$D$4</f>
        <v>0.58220640374832222</v>
      </c>
      <c r="F5" s="41">
        <v>169559</v>
      </c>
      <c r="G5" s="69">
        <f>F5/$F$4</f>
        <v>0.61766752272189129</v>
      </c>
      <c r="H5" s="51">
        <f t="shared" ref="H5:H6" si="0">(B5-F5)/F5</f>
        <v>0.31839654633490405</v>
      </c>
      <c r="I5" s="51">
        <f t="shared" ref="I5:I24" si="1">(D5-F5)/F5</f>
        <v>0.25608785142634716</v>
      </c>
    </row>
    <row r="6" spans="1:10" ht="15" customHeight="1">
      <c r="A6" s="37" t="s">
        <v>89</v>
      </c>
      <c r="B6" s="49">
        <v>170782</v>
      </c>
      <c r="C6" s="69">
        <f>B6/$B$4</f>
        <v>0.43309630561360085</v>
      </c>
      <c r="D6" s="41">
        <v>152836</v>
      </c>
      <c r="E6" s="69">
        <f t="shared" ref="E6:E24" si="2">D6/$D$4</f>
        <v>0.41779359625167778</v>
      </c>
      <c r="F6" s="41">
        <v>104956</v>
      </c>
      <c r="G6" s="69">
        <f t="shared" ref="G6:G24" si="3">F6/$F$4</f>
        <v>0.38233247727810865</v>
      </c>
      <c r="H6" s="51">
        <f t="shared" si="0"/>
        <v>0.62717710278592931</v>
      </c>
      <c r="I6" s="51">
        <f t="shared" si="1"/>
        <v>0.45619116582186819</v>
      </c>
    </row>
    <row r="7" spans="1:10" ht="15" customHeight="1">
      <c r="A7" s="37" t="s">
        <v>90</v>
      </c>
      <c r="B7" s="49"/>
      <c r="C7" s="69"/>
      <c r="D7" s="41"/>
      <c r="E7" s="69"/>
      <c r="F7" s="41"/>
      <c r="G7" s="69"/>
      <c r="H7" s="51"/>
      <c r="I7" s="51"/>
    </row>
    <row r="8" spans="1:10" ht="15" customHeight="1">
      <c r="A8" s="37" t="s">
        <v>91</v>
      </c>
      <c r="B8" s="49">
        <v>25094</v>
      </c>
      <c r="C8" s="69">
        <f>B8/$B$4</f>
        <v>6.3637378020328261E-2</v>
      </c>
      <c r="D8" s="41">
        <v>21973</v>
      </c>
      <c r="E8" s="69">
        <f t="shared" si="2"/>
        <v>6.006555190163388E-2</v>
      </c>
      <c r="F8" s="41">
        <v>19916</v>
      </c>
      <c r="G8" s="69">
        <f t="shared" si="3"/>
        <v>7.2549769593646979E-2</v>
      </c>
      <c r="H8" s="51">
        <f t="shared" ref="H8:H11" si="4">(B8-F8)/F8</f>
        <v>0.2599919662582848</v>
      </c>
      <c r="I8" s="51">
        <f t="shared" si="1"/>
        <v>0.10328379192608958</v>
      </c>
    </row>
    <row r="9" spans="1:10" ht="15" customHeight="1">
      <c r="A9" s="37" t="s">
        <v>92</v>
      </c>
      <c r="B9" s="71">
        <v>26251</v>
      </c>
      <c r="C9" s="69">
        <f>B9/$B$4</f>
        <v>6.657148363798665E-2</v>
      </c>
      <c r="D9" s="42">
        <v>21914</v>
      </c>
      <c r="E9" s="69">
        <f t="shared" si="2"/>
        <v>5.9904269074427925E-2</v>
      </c>
      <c r="F9" s="42">
        <v>18752</v>
      </c>
      <c r="G9" s="69">
        <f t="shared" si="3"/>
        <v>6.8309564140393061E-2</v>
      </c>
      <c r="H9" s="51">
        <f t="shared" si="4"/>
        <v>0.39990401023890787</v>
      </c>
      <c r="I9" s="51">
        <f t="shared" si="1"/>
        <v>0.16862201365187712</v>
      </c>
    </row>
    <row r="10" spans="1:10" ht="15" customHeight="1">
      <c r="A10" s="37" t="s">
        <v>93</v>
      </c>
      <c r="B10" s="49">
        <v>27792</v>
      </c>
      <c r="C10" s="69">
        <f t="shared" ref="C10:C24" si="5">B10/$B$4</f>
        <v>7.0479397861678603E-2</v>
      </c>
      <c r="D10" s="41">
        <v>43887</v>
      </c>
      <c r="E10" s="69">
        <f t="shared" si="2"/>
        <v>0.11996982097606181</v>
      </c>
      <c r="F10" s="41">
        <v>38668</v>
      </c>
      <c r="G10" s="69">
        <f t="shared" si="3"/>
        <v>0.14085933373404003</v>
      </c>
      <c r="H10" s="51">
        <f t="shared" si="4"/>
        <v>-0.28126616323575049</v>
      </c>
      <c r="I10" s="51">
        <f t="shared" si="1"/>
        <v>0.13496948381090307</v>
      </c>
    </row>
    <row r="11" spans="1:10" ht="15" customHeight="1">
      <c r="A11" s="37" t="s">
        <v>94</v>
      </c>
      <c r="B11" s="49">
        <v>119437</v>
      </c>
      <c r="C11" s="69">
        <f>B11/$B$4</f>
        <v>0.30288744395528594</v>
      </c>
      <c r="D11" s="41">
        <v>108949</v>
      </c>
      <c r="E11" s="69">
        <f>D11/$D$4</f>
        <v>0.29782377527561593</v>
      </c>
      <c r="F11" s="41">
        <v>66288</v>
      </c>
      <c r="G11" s="69">
        <f t="shared" si="3"/>
        <v>0.24147314354406862</v>
      </c>
      <c r="H11" s="51">
        <f t="shared" si="4"/>
        <v>0.8017891624426744</v>
      </c>
      <c r="I11" s="51">
        <f t="shared" si="1"/>
        <v>0.64357048032826458</v>
      </c>
    </row>
    <row r="12" spans="1:10" ht="15" customHeight="1">
      <c r="A12" s="37" t="s">
        <v>95</v>
      </c>
      <c r="B12" s="49"/>
      <c r="C12" s="69"/>
      <c r="D12" s="41"/>
      <c r="E12" s="69"/>
      <c r="F12" s="41"/>
      <c r="G12" s="69"/>
      <c r="H12" s="51"/>
      <c r="I12" s="51"/>
    </row>
    <row r="13" spans="1:10" ht="15" customHeight="1">
      <c r="A13" s="37" t="s">
        <v>96</v>
      </c>
      <c r="B13" s="71">
        <v>228</v>
      </c>
      <c r="C13" s="69">
        <f>B13/$B$4</f>
        <v>5.7819885983242372E-4</v>
      </c>
      <c r="D13" s="42">
        <v>60</v>
      </c>
      <c r="E13" s="69">
        <f t="shared" si="2"/>
        <v>1.6401643444673156E-4</v>
      </c>
      <c r="F13" s="42">
        <v>397</v>
      </c>
      <c r="G13" s="69">
        <f t="shared" si="3"/>
        <v>1.4461869114620331E-3</v>
      </c>
      <c r="H13" s="51">
        <f t="shared" ref="H13:H18" si="6">(B13-F13)/F13</f>
        <v>-0.4256926952141058</v>
      </c>
      <c r="I13" s="51">
        <f t="shared" si="1"/>
        <v>-0.8488664987405542</v>
      </c>
    </row>
    <row r="14" spans="1:10" ht="15" customHeight="1">
      <c r="A14" s="37" t="s">
        <v>97</v>
      </c>
      <c r="B14" s="71">
        <v>2931</v>
      </c>
      <c r="C14" s="69">
        <f>B14/$B$4</f>
        <v>7.4328985007405006E-3</v>
      </c>
      <c r="D14" s="42">
        <v>2645</v>
      </c>
      <c r="E14" s="69">
        <f t="shared" si="2"/>
        <v>7.2303911518600827E-3</v>
      </c>
      <c r="F14" s="43">
        <v>2873</v>
      </c>
      <c r="G14" s="69">
        <f t="shared" si="3"/>
        <v>1.0465730470101816E-2</v>
      </c>
      <c r="H14" s="51">
        <f t="shared" si="6"/>
        <v>2.0187956839540552E-2</v>
      </c>
      <c r="I14" s="51">
        <f t="shared" si="1"/>
        <v>-7.9359554472676647E-2</v>
      </c>
    </row>
    <row r="15" spans="1:10" ht="15" customHeight="1">
      <c r="A15" s="37" t="s">
        <v>98</v>
      </c>
      <c r="B15" s="71">
        <v>3159</v>
      </c>
      <c r="C15" s="69">
        <f t="shared" si="5"/>
        <v>8.011097360572924E-3</v>
      </c>
      <c r="D15" s="42">
        <v>2705</v>
      </c>
      <c r="E15" s="69">
        <f t="shared" si="2"/>
        <v>7.3944075863068143E-3</v>
      </c>
      <c r="F15" s="42">
        <v>3270</v>
      </c>
      <c r="G15" s="69">
        <f t="shared" si="3"/>
        <v>1.1911917381563849E-2</v>
      </c>
      <c r="H15" s="51">
        <f t="shared" si="6"/>
        <v>-3.3944954128440369E-2</v>
      </c>
      <c r="I15" s="51">
        <f t="shared" si="1"/>
        <v>-0.172782874617737</v>
      </c>
    </row>
    <row r="16" spans="1:10" ht="15" customHeight="1">
      <c r="A16" s="37" t="s">
        <v>99</v>
      </c>
      <c r="B16" s="49">
        <v>119103</v>
      </c>
      <c r="C16" s="69">
        <f t="shared" si="5"/>
        <v>0.30204043334482966</v>
      </c>
      <c r="D16" s="41">
        <v>109207</v>
      </c>
      <c r="E16" s="69">
        <f t="shared" si="2"/>
        <v>0.29852904594373691</v>
      </c>
      <c r="F16" s="41">
        <v>67091</v>
      </c>
      <c r="G16" s="69">
        <f t="shared" si="3"/>
        <v>0.24439830246070343</v>
      </c>
      <c r="H16" s="51">
        <f t="shared" si="6"/>
        <v>0.77524556199788353</v>
      </c>
      <c r="I16" s="51">
        <f t="shared" si="1"/>
        <v>0.62774440685039723</v>
      </c>
    </row>
    <row r="17" spans="1:9" ht="15" customHeight="1">
      <c r="A17" s="37" t="s">
        <v>100</v>
      </c>
      <c r="B17" s="49">
        <v>19300</v>
      </c>
      <c r="C17" s="69">
        <f t="shared" si="5"/>
        <v>4.8944026292832364E-2</v>
      </c>
      <c r="D17" s="41">
        <v>14527</v>
      </c>
      <c r="E17" s="69">
        <f t="shared" si="2"/>
        <v>3.9711112386794492E-2</v>
      </c>
      <c r="F17" s="41">
        <v>9680</v>
      </c>
      <c r="G17" s="69">
        <f t="shared" si="3"/>
        <v>3.5262189679981057E-2</v>
      </c>
      <c r="H17" s="51">
        <f t="shared" si="6"/>
        <v>0.99380165289256195</v>
      </c>
      <c r="I17" s="51">
        <f t="shared" si="1"/>
        <v>0.50072314049586775</v>
      </c>
    </row>
    <row r="18" spans="1:9" ht="15" customHeight="1">
      <c r="A18" s="37" t="s">
        <v>101</v>
      </c>
      <c r="B18" s="48">
        <v>99803</v>
      </c>
      <c r="C18" s="69">
        <f t="shared" si="5"/>
        <v>0.25309640705199732</v>
      </c>
      <c r="D18" s="70">
        <v>94680</v>
      </c>
      <c r="E18" s="69">
        <f t="shared" si="2"/>
        <v>0.25881793355694238</v>
      </c>
      <c r="F18" s="70">
        <v>57411</v>
      </c>
      <c r="G18" s="69">
        <f t="shared" si="3"/>
        <v>0.20913611278072236</v>
      </c>
      <c r="H18" s="51">
        <f t="shared" si="6"/>
        <v>0.73839508108202256</v>
      </c>
      <c r="I18" s="51">
        <f t="shared" si="1"/>
        <v>0.64916131055024295</v>
      </c>
    </row>
    <row r="19" spans="1:9" ht="15" customHeight="1">
      <c r="A19" s="37"/>
      <c r="B19" s="49"/>
      <c r="C19" s="69"/>
      <c r="D19" s="41"/>
      <c r="E19" s="69"/>
      <c r="F19" s="41"/>
      <c r="G19" s="69">
        <f t="shared" si="3"/>
        <v>0</v>
      </c>
      <c r="H19" s="51"/>
      <c r="I19" s="51"/>
    </row>
    <row r="20" spans="1:9" ht="15" customHeight="1">
      <c r="A20" s="37" t="s">
        <v>102</v>
      </c>
      <c r="B20" s="49">
        <v>16215963</v>
      </c>
      <c r="C20" s="69">
        <f t="shared" si="5"/>
        <v>41.123032095108641</v>
      </c>
      <c r="D20" s="41">
        <v>16701272</v>
      </c>
      <c r="E20" s="69">
        <f t="shared" si="2"/>
        <v>45.654718069417221</v>
      </c>
      <c r="F20" s="41">
        <v>17352119</v>
      </c>
      <c r="G20" s="69">
        <f t="shared" si="3"/>
        <v>63.210094166074711</v>
      </c>
      <c r="H20" s="51">
        <f t="shared" ref="H20:H21" si="7">(B20-F20)/F20</f>
        <v>-6.5476498864490265E-2</v>
      </c>
      <c r="I20" s="51">
        <f t="shared" si="1"/>
        <v>-3.7508214414619906E-2</v>
      </c>
    </row>
    <row r="21" spans="1:9" ht="15" customHeight="1">
      <c r="A21" s="37" t="s">
        <v>103</v>
      </c>
      <c r="B21" s="50">
        <v>6.15</v>
      </c>
      <c r="C21" s="69">
        <f t="shared" si="5"/>
        <v>1.5596153456006167E-5</v>
      </c>
      <c r="D21" s="72">
        <v>5.67</v>
      </c>
      <c r="E21" s="69">
        <f t="shared" si="2"/>
        <v>1.5499553055216131E-5</v>
      </c>
      <c r="F21" s="72">
        <v>3.31</v>
      </c>
      <c r="G21" s="69">
        <f t="shared" si="3"/>
        <v>1.2057628909167077E-5</v>
      </c>
      <c r="H21" s="51">
        <f t="shared" si="7"/>
        <v>0.85800604229607258</v>
      </c>
      <c r="I21" s="51">
        <f t="shared" si="1"/>
        <v>0.71299093655589119</v>
      </c>
    </row>
    <row r="22" spans="1:9" ht="15" customHeight="1">
      <c r="A22" s="37"/>
      <c r="B22" s="49"/>
      <c r="C22" s="69"/>
      <c r="D22" s="41"/>
      <c r="E22" s="69"/>
      <c r="F22" s="41"/>
      <c r="G22" s="69"/>
      <c r="H22" s="51"/>
      <c r="I22" s="51"/>
    </row>
    <row r="23" spans="1:9" ht="15" customHeight="1">
      <c r="A23" s="37" t="s">
        <v>104</v>
      </c>
      <c r="B23" s="49">
        <v>16325819</v>
      </c>
      <c r="C23" s="69">
        <f t="shared" si="5"/>
        <v>41.401622507151409</v>
      </c>
      <c r="D23" s="41">
        <v>16864919</v>
      </c>
      <c r="E23" s="69">
        <f t="shared" si="2"/>
        <v>46.102064693548961</v>
      </c>
      <c r="F23" s="41">
        <v>17528214</v>
      </c>
      <c r="G23" s="69">
        <f t="shared" si="3"/>
        <v>63.851570952406973</v>
      </c>
      <c r="H23" s="51">
        <f t="shared" ref="H23:H24" si="8">(B23-F23)/F23</f>
        <v>-6.8597690557634677E-2</v>
      </c>
      <c r="I23" s="51">
        <f t="shared" si="1"/>
        <v>-3.7841562180835994E-2</v>
      </c>
    </row>
    <row r="24" spans="1:9" ht="15" customHeight="1">
      <c r="A24" s="37" t="s">
        <v>105</v>
      </c>
      <c r="B24" s="50">
        <v>6.11</v>
      </c>
      <c r="C24" s="69">
        <f t="shared" si="5"/>
        <v>1.549471505954434E-5</v>
      </c>
      <c r="D24" s="72">
        <v>5.61</v>
      </c>
      <c r="E24" s="69">
        <f t="shared" si="2"/>
        <v>1.5335536620769401E-5</v>
      </c>
      <c r="F24" s="72">
        <v>3.28</v>
      </c>
      <c r="G24" s="69">
        <f t="shared" si="3"/>
        <v>1.1948345263464655E-5</v>
      </c>
      <c r="H24" s="51">
        <f t="shared" si="8"/>
        <v>0.8628048780487807</v>
      </c>
      <c r="I24" s="51">
        <f t="shared" si="1"/>
        <v>0.71036585365853677</v>
      </c>
    </row>
    <row r="25" spans="1:9" ht="15" customHeight="1">
      <c r="A25" s="44"/>
      <c r="B25" s="73"/>
      <c r="C25" s="74"/>
      <c r="D25" s="45"/>
      <c r="E25" s="74"/>
      <c r="F25" s="45"/>
      <c r="G25" s="74"/>
      <c r="H25" s="51"/>
      <c r="I25" s="45"/>
    </row>
    <row r="27" spans="1:9" ht="15" customHeight="1">
      <c r="A27" t="s">
        <v>106</v>
      </c>
      <c r="B27" s="107">
        <v>0.16200000000000001</v>
      </c>
      <c r="D27" s="107">
        <v>0.13300000000000001</v>
      </c>
      <c r="F27" s="107">
        <v>0.14399999999999999</v>
      </c>
    </row>
    <row r="28" spans="1:9" ht="15" customHeight="1">
      <c r="A28" t="s">
        <v>107</v>
      </c>
      <c r="B28" s="108">
        <f>B11*(1-B27)</f>
        <v>100088.20599999999</v>
      </c>
      <c r="D28" s="108">
        <f>D11*(1-D27)</f>
        <v>94458.782999999996</v>
      </c>
      <c r="F28" s="108">
        <f>F11*(1-F27)</f>
        <v>56742.527999999998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104E6-1C3E-49D3-9671-A7CE839D5EF7}">
  <dimension ref="A3:P49"/>
  <sheetViews>
    <sheetView topLeftCell="K1" zoomScale="125" workbookViewId="0">
      <selection activeCell="I42" sqref="I42:I43"/>
    </sheetView>
  </sheetViews>
  <sheetFormatPr baseColWidth="10" defaultColWidth="8.83203125" defaultRowHeight="15"/>
  <cols>
    <col min="9" max="9" width="12.5" bestFit="1" customWidth="1"/>
    <col min="10" max="10" width="14.5" bestFit="1" customWidth="1"/>
    <col min="11" max="11" width="12.33203125" bestFit="1" customWidth="1"/>
    <col min="12" max="12" width="14.5" bestFit="1" customWidth="1"/>
    <col min="13" max="13" width="12.33203125" bestFit="1" customWidth="1"/>
    <col min="14" max="14" width="14.5" bestFit="1" customWidth="1"/>
    <col min="15" max="16" width="9.83203125" bestFit="1" customWidth="1"/>
  </cols>
  <sheetData>
    <row r="3" spans="1:16" ht="16">
      <c r="A3" s="3"/>
      <c r="B3" s="3"/>
      <c r="C3" s="3"/>
      <c r="D3" s="3"/>
      <c r="E3" s="3"/>
      <c r="F3" s="3"/>
      <c r="G3" s="3"/>
      <c r="H3" s="3"/>
      <c r="I3" s="6">
        <v>2022</v>
      </c>
      <c r="J3" s="6" t="s">
        <v>47</v>
      </c>
      <c r="K3" s="6">
        <v>2021</v>
      </c>
      <c r="L3" s="79" t="s">
        <v>47</v>
      </c>
      <c r="M3" s="6">
        <v>2020</v>
      </c>
      <c r="N3" s="11" t="s">
        <v>47</v>
      </c>
      <c r="O3" s="79" t="s">
        <v>48</v>
      </c>
      <c r="P3" s="79" t="s">
        <v>49</v>
      </c>
    </row>
    <row r="4" spans="1:16" ht="16">
      <c r="A4" s="3" t="s">
        <v>108</v>
      </c>
      <c r="B4" s="3"/>
      <c r="C4" s="3"/>
      <c r="D4" s="3"/>
      <c r="E4" s="3"/>
      <c r="F4" s="3"/>
      <c r="G4" s="3"/>
      <c r="H4" s="3"/>
      <c r="I4" s="83">
        <v>35929</v>
      </c>
      <c r="J4" s="84"/>
      <c r="K4" s="83">
        <v>39789</v>
      </c>
      <c r="L4" s="84"/>
      <c r="M4" s="83">
        <v>50224</v>
      </c>
      <c r="N4" s="84"/>
      <c r="O4" s="14">
        <f>(I4-M4)/M4</f>
        <v>-0.2846248805352023</v>
      </c>
      <c r="P4" s="14">
        <f>(K4-M4)/M4</f>
        <v>-0.20776919401083146</v>
      </c>
    </row>
    <row r="5" spans="1:16" ht="16">
      <c r="A5" s="76" t="s">
        <v>109</v>
      </c>
      <c r="B5" s="2"/>
      <c r="C5" s="2"/>
      <c r="D5" s="2"/>
      <c r="E5" s="2"/>
      <c r="F5" s="2"/>
      <c r="G5" s="2"/>
      <c r="H5" s="2"/>
      <c r="I5" s="2"/>
      <c r="J5" s="85"/>
      <c r="K5" s="86"/>
      <c r="L5" s="85"/>
      <c r="M5" s="86"/>
      <c r="N5" s="85"/>
      <c r="O5" s="17"/>
      <c r="P5" s="17"/>
    </row>
    <row r="6" spans="1:16" ht="16">
      <c r="A6" s="3" t="s">
        <v>110</v>
      </c>
      <c r="B6" s="3"/>
      <c r="C6" s="3"/>
      <c r="D6" s="3"/>
      <c r="E6" s="3"/>
      <c r="F6" s="3"/>
      <c r="G6" s="3"/>
      <c r="H6" s="3"/>
      <c r="I6" s="27">
        <v>99803</v>
      </c>
      <c r="J6" s="59"/>
      <c r="K6" s="27">
        <v>94680</v>
      </c>
      <c r="L6" s="59"/>
      <c r="M6" s="27">
        <v>57411</v>
      </c>
      <c r="N6" s="59"/>
      <c r="O6" s="22">
        <f>(I6-M6)/M6</f>
        <v>0.73839508108202256</v>
      </c>
      <c r="P6" s="22">
        <f>(K6-M6)/M6</f>
        <v>0.64916131055024295</v>
      </c>
    </row>
    <row r="7" spans="1:16" ht="16">
      <c r="A7" s="3" t="s">
        <v>111</v>
      </c>
      <c r="B7" s="3"/>
      <c r="C7" s="3"/>
      <c r="D7" s="3"/>
      <c r="E7" s="3"/>
      <c r="F7" s="3"/>
      <c r="G7" s="3"/>
      <c r="H7" s="3"/>
      <c r="I7" s="27"/>
      <c r="J7" s="59"/>
      <c r="K7" s="27"/>
      <c r="L7" s="59"/>
      <c r="M7" s="27"/>
      <c r="N7" s="59"/>
      <c r="O7" s="22"/>
      <c r="P7" s="22"/>
    </row>
    <row r="8" spans="1:16" ht="16">
      <c r="A8" s="3" t="s">
        <v>112</v>
      </c>
      <c r="B8" s="3"/>
      <c r="C8" s="3"/>
      <c r="D8" s="3"/>
      <c r="E8" s="3"/>
      <c r="F8" s="3"/>
      <c r="G8" s="3"/>
      <c r="H8" s="3"/>
      <c r="I8" s="27">
        <v>11104</v>
      </c>
      <c r="J8" s="59">
        <f>I8/$I$6</f>
        <v>0.11125918058575393</v>
      </c>
      <c r="K8" s="27">
        <v>11284</v>
      </c>
      <c r="L8" s="59">
        <f>K8/$K$6</f>
        <v>0.11918039712716519</v>
      </c>
      <c r="M8" s="27">
        <v>11056</v>
      </c>
      <c r="N8" s="59">
        <f>M8/$M$6</f>
        <v>0.19257633554545298</v>
      </c>
      <c r="O8" s="22">
        <f t="shared" ref="O8:O11" si="0">(I8-M8)/M8</f>
        <v>4.3415340086830683E-3</v>
      </c>
      <c r="P8" s="22">
        <f t="shared" ref="P8:P11" si="1">(K8-M8)/M8</f>
        <v>2.0622286541244574E-2</v>
      </c>
    </row>
    <row r="9" spans="1:16" ht="16">
      <c r="A9" s="3" t="s">
        <v>113</v>
      </c>
      <c r="B9" s="3"/>
      <c r="C9" s="3"/>
      <c r="D9" s="3"/>
      <c r="E9" s="3"/>
      <c r="F9" s="3"/>
      <c r="G9" s="3"/>
      <c r="H9" s="3"/>
      <c r="I9" s="27">
        <v>9038</v>
      </c>
      <c r="J9" s="59">
        <f t="shared" ref="J9:J11" si="2">I9/$I$6</f>
        <v>9.0558400048094748E-2</v>
      </c>
      <c r="K9" s="27">
        <v>7906</v>
      </c>
      <c r="L9" s="59">
        <f t="shared" ref="L9:L11" si="3">K9/$K$6</f>
        <v>8.3502323616392052E-2</v>
      </c>
      <c r="M9" s="27">
        <v>6829</v>
      </c>
      <c r="N9" s="59">
        <f t="shared" ref="N9:N11" si="4">M9/$M$6</f>
        <v>0.11894933026771873</v>
      </c>
      <c r="O9" s="22">
        <f t="shared" si="0"/>
        <v>0.32347342217015668</v>
      </c>
      <c r="P9" s="22">
        <f t="shared" si="1"/>
        <v>0.1577097671694245</v>
      </c>
    </row>
    <row r="10" spans="1:16" ht="16">
      <c r="A10" s="3" t="s">
        <v>114</v>
      </c>
      <c r="B10" s="3"/>
      <c r="C10" s="3"/>
      <c r="D10" s="3"/>
      <c r="E10" s="3"/>
      <c r="F10" s="3"/>
      <c r="G10" s="3"/>
      <c r="H10" s="3"/>
      <c r="I10" s="27">
        <v>895</v>
      </c>
      <c r="J10" s="59">
        <f t="shared" si="2"/>
        <v>8.9676663026161535E-3</v>
      </c>
      <c r="K10" s="27">
        <v>-4774</v>
      </c>
      <c r="L10" s="59">
        <f t="shared" si="3"/>
        <v>-5.0422475707646811E-2</v>
      </c>
      <c r="M10" s="27">
        <v>-215</v>
      </c>
      <c r="N10" s="59">
        <f t="shared" si="4"/>
        <v>-3.7449269303791955E-3</v>
      </c>
      <c r="O10" s="22">
        <f t="shared" si="0"/>
        <v>-5.1627906976744189</v>
      </c>
      <c r="P10" s="22">
        <f t="shared" si="1"/>
        <v>21.204651162790697</v>
      </c>
    </row>
    <row r="11" spans="1:16" ht="16">
      <c r="A11" s="3" t="s">
        <v>115</v>
      </c>
      <c r="B11" s="3"/>
      <c r="C11" s="3"/>
      <c r="D11" s="3"/>
      <c r="E11" s="3"/>
      <c r="F11" s="3"/>
      <c r="G11" s="3"/>
      <c r="H11" s="3"/>
      <c r="I11" s="27">
        <v>111</v>
      </c>
      <c r="J11" s="59">
        <f t="shared" si="2"/>
        <v>1.1121910163021153E-3</v>
      </c>
      <c r="K11" s="27">
        <v>-147</v>
      </c>
      <c r="L11" s="59">
        <f t="shared" si="3"/>
        <v>-1.5525982256020278E-3</v>
      </c>
      <c r="M11" s="27">
        <v>-97</v>
      </c>
      <c r="N11" s="59">
        <f t="shared" si="4"/>
        <v>-1.6895716848687535E-3</v>
      </c>
      <c r="O11" s="22">
        <f t="shared" si="0"/>
        <v>-2.1443298969072164</v>
      </c>
      <c r="P11" s="22">
        <f t="shared" si="1"/>
        <v>0.51546391752577314</v>
      </c>
    </row>
    <row r="12" spans="1:16" ht="16">
      <c r="A12" s="3" t="s">
        <v>116</v>
      </c>
      <c r="B12" s="3"/>
      <c r="C12" s="3"/>
      <c r="D12" s="3"/>
      <c r="E12" s="3"/>
      <c r="F12" s="3"/>
      <c r="G12" s="3"/>
      <c r="H12" s="3"/>
      <c r="I12" s="27"/>
      <c r="J12" s="59"/>
      <c r="K12" s="27"/>
      <c r="L12" s="59"/>
      <c r="M12" s="27"/>
      <c r="N12" s="59"/>
      <c r="O12" s="22"/>
      <c r="P12" s="22"/>
    </row>
    <row r="13" spans="1:16" ht="16">
      <c r="A13" s="3" t="s">
        <v>117</v>
      </c>
      <c r="B13" s="3"/>
      <c r="C13" s="3"/>
      <c r="D13" s="3"/>
      <c r="E13" s="3"/>
      <c r="F13" s="3"/>
      <c r="G13" s="3"/>
      <c r="H13" s="3"/>
      <c r="I13" s="27">
        <v>-1823</v>
      </c>
      <c r="J13" s="59">
        <f t="shared" ref="J13:J20" si="5">I13/$I$6</f>
        <v>-1.826598398845726E-2</v>
      </c>
      <c r="K13" s="27">
        <v>-10125</v>
      </c>
      <c r="L13" s="59">
        <f t="shared" ref="L13:L20" si="6">K13/$K$6</f>
        <v>-0.10693916349809886</v>
      </c>
      <c r="M13" s="27">
        <v>6917</v>
      </c>
      <c r="N13" s="59">
        <f t="shared" ref="N13:N20" si="7">M13/$M$6</f>
        <v>0.12048213756945533</v>
      </c>
      <c r="O13" s="22">
        <f t="shared" ref="O13:O19" si="8">(I13-M13)/M13</f>
        <v>-1.2635535636836779</v>
      </c>
      <c r="P13" s="22">
        <f t="shared" ref="P13:P19" si="9">(K13-M13)/M13</f>
        <v>-2.4637848778372127</v>
      </c>
    </row>
    <row r="14" spans="1:16" ht="16">
      <c r="A14" s="3" t="s">
        <v>55</v>
      </c>
      <c r="B14" s="3"/>
      <c r="C14" s="3"/>
      <c r="D14" s="3"/>
      <c r="E14" s="3"/>
      <c r="F14" s="3"/>
      <c r="G14" s="3"/>
      <c r="H14" s="3"/>
      <c r="I14" s="27">
        <v>1484</v>
      </c>
      <c r="J14" s="59">
        <f t="shared" si="5"/>
        <v>1.4869292506237287E-2</v>
      </c>
      <c r="K14" s="27">
        <v>-2642</v>
      </c>
      <c r="L14" s="59">
        <f t="shared" si="6"/>
        <v>-2.7904520490071822E-2</v>
      </c>
      <c r="M14" s="27">
        <v>-127</v>
      </c>
      <c r="N14" s="59">
        <f t="shared" si="7"/>
        <v>-2.2121196286425948E-3</v>
      </c>
      <c r="O14" s="22">
        <f>(I14-M14)/M14</f>
        <v>-12.685039370078741</v>
      </c>
      <c r="P14" s="22">
        <f t="shared" si="9"/>
        <v>19.803149606299211</v>
      </c>
    </row>
    <row r="15" spans="1:16" ht="16">
      <c r="A15" s="3" t="s">
        <v>56</v>
      </c>
      <c r="B15" s="3"/>
      <c r="C15" s="3"/>
      <c r="D15" s="3"/>
      <c r="E15" s="3"/>
      <c r="F15" s="3"/>
      <c r="G15" s="3"/>
      <c r="H15" s="3"/>
      <c r="I15" s="27">
        <v>-7520</v>
      </c>
      <c r="J15" s="59">
        <f t="shared" si="5"/>
        <v>-7.5348436419746895E-2</v>
      </c>
      <c r="K15" s="27">
        <v>-3903</v>
      </c>
      <c r="L15" s="59">
        <f t="shared" si="6"/>
        <v>-4.1223067173637516E-2</v>
      </c>
      <c r="M15" s="27">
        <v>1553</v>
      </c>
      <c r="N15" s="59">
        <f t="shared" si="7"/>
        <v>2.7050565222692516E-2</v>
      </c>
      <c r="O15" s="22">
        <f t="shared" si="8"/>
        <v>-5.8422408242112045</v>
      </c>
      <c r="P15" s="22">
        <f t="shared" si="9"/>
        <v>-3.5132002575660013</v>
      </c>
    </row>
    <row r="16" spans="1:16" ht="16">
      <c r="A16" s="3" t="s">
        <v>118</v>
      </c>
      <c r="B16" s="3"/>
      <c r="C16" s="3"/>
      <c r="D16" s="3"/>
      <c r="E16" s="3"/>
      <c r="F16" s="3"/>
      <c r="G16" s="3"/>
      <c r="H16" s="3"/>
      <c r="I16" s="27">
        <v>-6499</v>
      </c>
      <c r="J16" s="59">
        <f t="shared" si="5"/>
        <v>-6.5118283017544562E-2</v>
      </c>
      <c r="K16" s="27">
        <v>-8042</v>
      </c>
      <c r="L16" s="59">
        <f t="shared" si="6"/>
        <v>-8.4938741022391212E-2</v>
      </c>
      <c r="M16" s="27">
        <v>-9558</v>
      </c>
      <c r="N16" s="59">
        <f t="shared" si="7"/>
        <v>-0.16648377488634583</v>
      </c>
      <c r="O16" s="22">
        <f t="shared" si="8"/>
        <v>-0.32004603473530024</v>
      </c>
      <c r="P16" s="22">
        <f t="shared" si="9"/>
        <v>-0.15861058798911906</v>
      </c>
    </row>
    <row r="17" spans="1:16" ht="16">
      <c r="A17" s="3" t="s">
        <v>119</v>
      </c>
      <c r="B17" s="3"/>
      <c r="C17" s="3"/>
      <c r="D17" s="3"/>
      <c r="E17" s="3"/>
      <c r="F17" s="3"/>
      <c r="G17" s="3"/>
      <c r="H17" s="3"/>
      <c r="I17" s="27">
        <v>9448</v>
      </c>
      <c r="J17" s="59">
        <f t="shared" si="5"/>
        <v>9.4666492991192647E-2</v>
      </c>
      <c r="K17" s="27">
        <v>12326</v>
      </c>
      <c r="L17" s="59">
        <f t="shared" si="6"/>
        <v>0.1301858893113646</v>
      </c>
      <c r="M17" s="27">
        <v>-4062</v>
      </c>
      <c r="N17" s="59">
        <f t="shared" si="7"/>
        <v>-7.0752991586978106E-2</v>
      </c>
      <c r="O17" s="22">
        <f t="shared" si="8"/>
        <v>-3.3259478089611028</v>
      </c>
      <c r="P17" s="22">
        <f t="shared" si="9"/>
        <v>-4.0344657804037416</v>
      </c>
    </row>
    <row r="18" spans="1:16" ht="16">
      <c r="A18" s="3" t="s">
        <v>69</v>
      </c>
      <c r="B18" s="3"/>
      <c r="C18" s="3"/>
      <c r="D18" s="3"/>
      <c r="E18" s="3"/>
      <c r="F18" s="3"/>
      <c r="G18" s="3"/>
      <c r="H18" s="3"/>
      <c r="I18" s="27">
        <v>478</v>
      </c>
      <c r="J18" s="59">
        <f t="shared" si="5"/>
        <v>4.7894351873190187E-3</v>
      </c>
      <c r="K18" s="27">
        <v>1676</v>
      </c>
      <c r="L18" s="59">
        <f t="shared" si="6"/>
        <v>1.7701732150401352E-2</v>
      </c>
      <c r="M18" s="27">
        <v>2081</v>
      </c>
      <c r="N18" s="59">
        <f t="shared" si="7"/>
        <v>3.6247409033112118E-2</v>
      </c>
      <c r="O18" s="22">
        <f t="shared" si="8"/>
        <v>-0.77030273906775593</v>
      </c>
      <c r="P18" s="22">
        <f t="shared" si="9"/>
        <v>-0.19461797212878423</v>
      </c>
    </row>
    <row r="19" spans="1:16" ht="16">
      <c r="A19" s="3" t="s">
        <v>120</v>
      </c>
      <c r="B19" s="3"/>
      <c r="C19" s="3"/>
      <c r="D19" s="3"/>
      <c r="E19" s="3"/>
      <c r="F19" s="3"/>
      <c r="G19" s="3"/>
      <c r="H19" s="3"/>
      <c r="I19" s="27">
        <v>5632</v>
      </c>
      <c r="J19" s="59">
        <f t="shared" si="5"/>
        <v>5.6431169403725341E-2</v>
      </c>
      <c r="K19" s="27">
        <v>5799</v>
      </c>
      <c r="L19" s="59">
        <f t="shared" si="6"/>
        <v>6.1248415716096322E-2</v>
      </c>
      <c r="M19" s="27">
        <v>8916</v>
      </c>
      <c r="N19" s="59">
        <f t="shared" si="7"/>
        <v>0.15530124888958563</v>
      </c>
      <c r="O19" s="22">
        <f t="shared" si="8"/>
        <v>-0.3683266038582324</v>
      </c>
      <c r="P19" s="22">
        <f t="shared" si="9"/>
        <v>-0.34959623149394348</v>
      </c>
    </row>
    <row r="20" spans="1:16" ht="16">
      <c r="A20" s="3" t="s">
        <v>121</v>
      </c>
      <c r="B20" s="3"/>
      <c r="C20" s="3"/>
      <c r="D20" s="3"/>
      <c r="E20" s="3"/>
      <c r="F20" s="3"/>
      <c r="G20" s="3"/>
      <c r="H20" s="3"/>
      <c r="I20" s="83">
        <v>122151</v>
      </c>
      <c r="J20" s="84">
        <f t="shared" si="5"/>
        <v>1.2239211246154926</v>
      </c>
      <c r="K20" s="83">
        <v>104038</v>
      </c>
      <c r="L20" s="84">
        <f t="shared" si="6"/>
        <v>1.0988381918039714</v>
      </c>
      <c r="M20" s="83">
        <v>80674</v>
      </c>
      <c r="N20" s="84">
        <f t="shared" si="7"/>
        <v>1.405201093867029</v>
      </c>
      <c r="O20" s="14">
        <f>(I20-M20)/M20</f>
        <v>0.51413094677343385</v>
      </c>
      <c r="P20" s="14">
        <f>(K20-M20)/M20</f>
        <v>0.28961003545132263</v>
      </c>
    </row>
    <row r="21" spans="1:16" ht="16">
      <c r="A21" s="3"/>
      <c r="B21" s="3"/>
      <c r="C21" s="3"/>
      <c r="D21" s="3"/>
      <c r="E21" s="3"/>
      <c r="F21" s="3"/>
      <c r="G21" s="3"/>
      <c r="H21" s="3"/>
      <c r="I21" s="83"/>
      <c r="J21" s="84"/>
      <c r="K21" s="83"/>
      <c r="L21" s="84"/>
      <c r="M21" s="83"/>
      <c r="N21" s="84"/>
      <c r="O21" s="14"/>
      <c r="P21" s="14"/>
    </row>
    <row r="22" spans="1:16" ht="16">
      <c r="A22" s="76" t="s">
        <v>122</v>
      </c>
      <c r="B22" s="2"/>
      <c r="C22" s="2"/>
      <c r="D22" s="2"/>
      <c r="E22" s="2"/>
      <c r="F22" s="2"/>
      <c r="G22" s="2"/>
      <c r="H22" s="2"/>
      <c r="I22" s="86"/>
      <c r="J22" s="85"/>
      <c r="K22" s="86"/>
      <c r="L22" s="85"/>
      <c r="M22" s="86"/>
      <c r="N22" s="85"/>
      <c r="O22" s="17"/>
      <c r="P22" s="17"/>
    </row>
    <row r="23" spans="1:16" ht="16">
      <c r="A23" s="3" t="s">
        <v>123</v>
      </c>
      <c r="B23" s="3"/>
      <c r="C23" s="3"/>
      <c r="D23" s="3"/>
      <c r="E23" s="3"/>
      <c r="F23" s="3"/>
      <c r="G23" s="3"/>
      <c r="H23" s="3"/>
      <c r="I23" s="83">
        <v>-76923</v>
      </c>
      <c r="J23" s="84">
        <f t="shared" ref="J23:J29" si="10">I23/$I$6</f>
        <v>-0.77074837429736576</v>
      </c>
      <c r="K23" s="83">
        <v>-109558</v>
      </c>
      <c r="L23" s="84">
        <f t="shared" ref="L23:L29" si="11">K23/$K$6</f>
        <v>-1.1571398394592312</v>
      </c>
      <c r="M23" s="83">
        <v>-114938</v>
      </c>
      <c r="N23" s="84">
        <f t="shared" ref="N23:N29" si="12">M23/$M$6</f>
        <v>-2.0020205187159257</v>
      </c>
      <c r="O23" s="14">
        <f t="shared" ref="O23:O29" si="13">(I23-M23)/M23</f>
        <v>-0.33074353129513301</v>
      </c>
      <c r="P23" s="14">
        <f t="shared" ref="P23:P29" si="14">(K23-M23)/M23</f>
        <v>-4.6807844229062624E-2</v>
      </c>
    </row>
    <row r="24" spans="1:16" ht="16">
      <c r="A24" s="3" t="s">
        <v>124</v>
      </c>
      <c r="B24" s="3"/>
      <c r="C24" s="3"/>
      <c r="D24" s="3"/>
      <c r="E24" s="3"/>
      <c r="F24" s="3"/>
      <c r="G24" s="3"/>
      <c r="H24" s="3"/>
      <c r="I24" s="83">
        <v>29917</v>
      </c>
      <c r="J24" s="84">
        <f t="shared" si="10"/>
        <v>0.29976052824063404</v>
      </c>
      <c r="K24" s="83">
        <v>59023</v>
      </c>
      <c r="L24" s="84">
        <f t="shared" si="11"/>
        <v>0.62339459231094208</v>
      </c>
      <c r="M24" s="83">
        <v>69918</v>
      </c>
      <c r="N24" s="84">
        <f t="shared" si="12"/>
        <v>1.2178502377593143</v>
      </c>
      <c r="O24" s="14">
        <f t="shared" si="13"/>
        <v>-0.57211304671186247</v>
      </c>
      <c r="P24" s="14">
        <f t="shared" si="14"/>
        <v>-0.15582539546325697</v>
      </c>
    </row>
    <row r="25" spans="1:16" ht="16">
      <c r="A25" s="3" t="s">
        <v>125</v>
      </c>
      <c r="B25" s="3"/>
      <c r="C25" s="3"/>
      <c r="D25" s="3"/>
      <c r="E25" s="3"/>
      <c r="F25" s="3"/>
      <c r="G25" s="3"/>
      <c r="H25" s="3"/>
      <c r="I25" s="83">
        <v>37446</v>
      </c>
      <c r="J25" s="84">
        <f t="shared" si="10"/>
        <v>0.3751991423103514</v>
      </c>
      <c r="K25" s="83">
        <v>47460</v>
      </c>
      <c r="L25" s="84">
        <f t="shared" si="11"/>
        <v>0.50126742712294048</v>
      </c>
      <c r="M25" s="83">
        <v>50473</v>
      </c>
      <c r="N25" s="84">
        <f t="shared" si="12"/>
        <v>0.87915207886990299</v>
      </c>
      <c r="O25" s="14">
        <f t="shared" si="13"/>
        <v>-0.25809838923781031</v>
      </c>
      <c r="P25" s="14">
        <f t="shared" si="14"/>
        <v>-5.9695282626354686E-2</v>
      </c>
    </row>
    <row r="26" spans="1:16" ht="16">
      <c r="A26" s="3" t="s">
        <v>126</v>
      </c>
      <c r="B26" s="3"/>
      <c r="C26" s="3"/>
      <c r="D26" s="3"/>
      <c r="E26" s="3"/>
      <c r="F26" s="3"/>
      <c r="G26" s="3"/>
      <c r="H26" s="3"/>
      <c r="I26" s="83">
        <v>-10708</v>
      </c>
      <c r="J26" s="84">
        <f t="shared" si="10"/>
        <v>-0.10729136398705449</v>
      </c>
      <c r="K26" s="83">
        <v>-11085</v>
      </c>
      <c r="L26" s="84">
        <f t="shared" si="11"/>
        <v>-0.11707858048162231</v>
      </c>
      <c r="M26" s="83">
        <v>-7309</v>
      </c>
      <c r="N26" s="84">
        <f t="shared" si="12"/>
        <v>-0.1273100973681002</v>
      </c>
      <c r="O26" s="14">
        <f t="shared" si="13"/>
        <v>0.46504309755096457</v>
      </c>
      <c r="P26" s="14">
        <f t="shared" si="14"/>
        <v>0.5166233410863319</v>
      </c>
    </row>
    <row r="27" spans="1:16" ht="16">
      <c r="A27" s="3" t="s">
        <v>127</v>
      </c>
      <c r="B27" s="3"/>
      <c r="C27" s="3"/>
      <c r="D27" s="3"/>
      <c r="E27" s="3"/>
      <c r="F27" s="3"/>
      <c r="G27" s="3"/>
      <c r="H27" s="3"/>
      <c r="I27" s="83">
        <v>-306</v>
      </c>
      <c r="J27" s="84">
        <f t="shared" si="10"/>
        <v>-3.06604009899502E-3</v>
      </c>
      <c r="K27" s="83">
        <v>-33</v>
      </c>
      <c r="L27" s="84">
        <f t="shared" si="11"/>
        <v>-3.4854245880861851E-4</v>
      </c>
      <c r="M27" s="83">
        <v>-1524</v>
      </c>
      <c r="N27" s="84">
        <f t="shared" si="12"/>
        <v>-2.6545435543711134E-2</v>
      </c>
      <c r="O27" s="14">
        <f t="shared" si="13"/>
        <v>-0.79921259842519687</v>
      </c>
      <c r="P27" s="14">
        <f t="shared" si="14"/>
        <v>-0.97834645669291342</v>
      </c>
    </row>
    <row r="28" spans="1:16" ht="16">
      <c r="A28" s="3" t="s">
        <v>128</v>
      </c>
      <c r="B28" s="3"/>
      <c r="C28" s="3"/>
      <c r="D28" s="3"/>
      <c r="E28" s="3"/>
      <c r="F28" s="3"/>
      <c r="G28" s="3"/>
      <c r="H28" s="3"/>
      <c r="I28" s="83">
        <v>-1780</v>
      </c>
      <c r="J28" s="84">
        <f t="shared" si="10"/>
        <v>-1.7835135216376263E-2</v>
      </c>
      <c r="K28" s="83">
        <v>-352</v>
      </c>
      <c r="L28" s="84">
        <f t="shared" si="11"/>
        <v>-3.7177862272919308E-3</v>
      </c>
      <c r="M28" s="83">
        <v>-909</v>
      </c>
      <c r="N28" s="84">
        <f t="shared" si="12"/>
        <v>-1.5833202696347391E-2</v>
      </c>
      <c r="O28" s="14">
        <f t="shared" si="13"/>
        <v>0.95819581958195821</v>
      </c>
      <c r="P28" s="14">
        <f t="shared" si="14"/>
        <v>-0.61276127612761278</v>
      </c>
    </row>
    <row r="29" spans="1:16" ht="16">
      <c r="A29" s="3" t="s">
        <v>129</v>
      </c>
      <c r="B29" s="3"/>
      <c r="C29" s="3"/>
      <c r="D29" s="3"/>
      <c r="E29" s="3"/>
      <c r="F29" s="3"/>
      <c r="G29" s="3"/>
      <c r="H29" s="3"/>
      <c r="I29" s="83">
        <v>-22354</v>
      </c>
      <c r="J29" s="84">
        <f t="shared" si="10"/>
        <v>-0.22398124304880615</v>
      </c>
      <c r="K29" s="83">
        <v>-14545</v>
      </c>
      <c r="L29" s="84">
        <f t="shared" si="11"/>
        <v>-0.15362272919307141</v>
      </c>
      <c r="M29" s="83">
        <v>-4289</v>
      </c>
      <c r="N29" s="84">
        <f t="shared" si="12"/>
        <v>-7.4706937694866832E-2</v>
      </c>
      <c r="O29" s="14">
        <f t="shared" si="13"/>
        <v>4.2119375145721616</v>
      </c>
      <c r="P29" s="14">
        <f t="shared" si="14"/>
        <v>2.3912333877360692</v>
      </c>
    </row>
    <row r="30" spans="1:16" ht="16">
      <c r="A30" s="3"/>
      <c r="B30" s="3"/>
      <c r="C30" s="3"/>
      <c r="D30" s="3"/>
      <c r="E30" s="3"/>
      <c r="F30" s="3"/>
      <c r="G30" s="3"/>
      <c r="H30" s="3"/>
      <c r="I30" s="83"/>
      <c r="J30" s="84"/>
      <c r="K30" s="83"/>
      <c r="L30" s="84"/>
      <c r="M30" s="83"/>
      <c r="N30" s="84"/>
      <c r="O30" s="14"/>
      <c r="P30" s="14"/>
    </row>
    <row r="31" spans="1:16" ht="17">
      <c r="A31" s="80" t="s">
        <v>130</v>
      </c>
      <c r="B31" s="2"/>
      <c r="C31" s="2"/>
      <c r="D31" s="2"/>
      <c r="E31" s="2"/>
      <c r="F31" s="2"/>
      <c r="G31" s="2"/>
      <c r="H31" s="2"/>
      <c r="I31" s="86"/>
      <c r="J31" s="85"/>
      <c r="K31" s="86"/>
      <c r="L31" s="85"/>
      <c r="M31" s="86"/>
      <c r="N31" s="85"/>
      <c r="O31" s="17"/>
      <c r="P31" s="17"/>
    </row>
    <row r="32" spans="1:16" ht="16">
      <c r="A32" s="3" t="s">
        <v>131</v>
      </c>
      <c r="B32" s="3"/>
      <c r="C32" s="3"/>
      <c r="D32" s="3"/>
      <c r="E32" s="3"/>
      <c r="F32" s="3"/>
      <c r="G32" s="3"/>
      <c r="H32" s="3"/>
      <c r="I32" s="83">
        <v>-6223</v>
      </c>
      <c r="J32" s="84">
        <f t="shared" ref="J32:J41" si="15">I32/$I$6</f>
        <v>-6.2352835085117679E-2</v>
      </c>
      <c r="K32" s="83">
        <v>-6556</v>
      </c>
      <c r="L32" s="84">
        <f t="shared" ref="L32:L41" si="16">K32/$K$6</f>
        <v>-6.9243768483312207E-2</v>
      </c>
      <c r="M32" s="83">
        <v>-3634</v>
      </c>
      <c r="N32" s="84">
        <f t="shared" ref="N32:N41" si="17">M32/$M$6</f>
        <v>-6.3297974255804634E-2</v>
      </c>
      <c r="O32" s="14">
        <f t="shared" ref="O32:O41" si="18">(I32-M32)/M32</f>
        <v>0.71243808475509085</v>
      </c>
      <c r="P32" s="14">
        <f t="shared" ref="P32:P41" si="19">(K32-M32)/M32</f>
        <v>0.80407264722069349</v>
      </c>
    </row>
    <row r="33" spans="1:16" ht="16">
      <c r="A33" s="3" t="s">
        <v>132</v>
      </c>
      <c r="B33" s="3"/>
      <c r="C33" s="3"/>
      <c r="D33" s="3"/>
      <c r="E33" s="3"/>
      <c r="F33" s="3"/>
      <c r="G33" s="3"/>
      <c r="H33" s="3"/>
      <c r="I33" s="83">
        <v>-14841</v>
      </c>
      <c r="J33" s="84">
        <f t="shared" si="15"/>
        <v>-0.14870294480125848</v>
      </c>
      <c r="K33" s="83">
        <v>-14467</v>
      </c>
      <c r="L33" s="84">
        <f t="shared" si="16"/>
        <v>-0.15279890156316012</v>
      </c>
      <c r="M33" s="83">
        <v>-14081</v>
      </c>
      <c r="N33" s="84">
        <f t="shared" si="17"/>
        <v>-0.24526658654264863</v>
      </c>
      <c r="O33" s="14">
        <f t="shared" si="18"/>
        <v>5.3973439386407217E-2</v>
      </c>
      <c r="P33" s="14">
        <f t="shared" si="19"/>
        <v>2.741282579362261E-2</v>
      </c>
    </row>
    <row r="34" spans="1:16" ht="16">
      <c r="A34" s="3" t="s">
        <v>133</v>
      </c>
      <c r="B34" s="3"/>
      <c r="C34" s="3"/>
      <c r="D34" s="3"/>
      <c r="E34" s="3"/>
      <c r="F34" s="3"/>
      <c r="G34" s="3"/>
      <c r="H34" s="3"/>
      <c r="I34" s="83">
        <v>-89402</v>
      </c>
      <c r="J34" s="84">
        <f t="shared" si="15"/>
        <v>-0.8957846958508261</v>
      </c>
      <c r="K34" s="83">
        <v>-85971</v>
      </c>
      <c r="L34" s="84">
        <f t="shared" si="16"/>
        <v>-0.90801647655259821</v>
      </c>
      <c r="M34" s="83">
        <v>-72358</v>
      </c>
      <c r="N34" s="84">
        <f t="shared" si="17"/>
        <v>-1.2603508038529201</v>
      </c>
      <c r="O34" s="14">
        <f t="shared" si="18"/>
        <v>0.23555101025456757</v>
      </c>
      <c r="P34" s="14">
        <f t="shared" si="19"/>
        <v>0.18813400038696482</v>
      </c>
    </row>
    <row r="35" spans="1:16" ht="16">
      <c r="A35" s="3" t="s">
        <v>134</v>
      </c>
      <c r="B35" s="3"/>
      <c r="C35" s="3"/>
      <c r="D35" s="3"/>
      <c r="E35" s="3"/>
      <c r="F35" s="3"/>
      <c r="G35" s="3"/>
      <c r="H35" s="3"/>
      <c r="I35" s="83">
        <v>5465</v>
      </c>
      <c r="J35" s="84">
        <f t="shared" si="15"/>
        <v>5.4757873009829365E-2</v>
      </c>
      <c r="K35" s="83">
        <v>20393</v>
      </c>
      <c r="L35" s="84">
        <f t="shared" si="16"/>
        <v>0.21538867765103506</v>
      </c>
      <c r="M35" s="83">
        <v>16091</v>
      </c>
      <c r="N35" s="84">
        <f t="shared" si="17"/>
        <v>0.28027729877549601</v>
      </c>
      <c r="O35" s="14">
        <f t="shared" si="18"/>
        <v>-0.66036915045677713</v>
      </c>
      <c r="P35" s="14">
        <f t="shared" si="19"/>
        <v>0.26735442172643092</v>
      </c>
    </row>
    <row r="36" spans="1:16" ht="16">
      <c r="A36" s="3" t="s">
        <v>135</v>
      </c>
      <c r="B36" s="3"/>
      <c r="C36" s="3"/>
      <c r="D36" s="3"/>
      <c r="E36" s="3"/>
      <c r="F36" s="3"/>
      <c r="G36" s="3"/>
      <c r="H36" s="3"/>
      <c r="I36" s="83">
        <v>-9543</v>
      </c>
      <c r="J36" s="84">
        <f t="shared" si="15"/>
        <v>-9.5618368185325084E-2</v>
      </c>
      <c r="K36" s="83">
        <v>-8750</v>
      </c>
      <c r="L36" s="84">
        <f t="shared" si="16"/>
        <v>-9.2416561047739751E-2</v>
      </c>
      <c r="M36" s="83">
        <v>-12629</v>
      </c>
      <c r="N36" s="84">
        <f t="shared" si="17"/>
        <v>-0.2199752660639947</v>
      </c>
      <c r="O36" s="14">
        <f t="shared" si="18"/>
        <v>-0.24435822313722386</v>
      </c>
      <c r="P36" s="14">
        <f t="shared" si="19"/>
        <v>-0.30715020983450786</v>
      </c>
    </row>
    <row r="37" spans="1:16" ht="16">
      <c r="A37" s="3" t="s">
        <v>136</v>
      </c>
      <c r="B37" s="3"/>
      <c r="C37" s="3"/>
      <c r="D37" s="3"/>
      <c r="E37" s="3"/>
      <c r="F37" s="3"/>
      <c r="G37" s="3"/>
      <c r="H37" s="3"/>
      <c r="I37" s="83">
        <v>3955</v>
      </c>
      <c r="J37" s="84">
        <f t="shared" si="15"/>
        <v>3.9628067292566356E-2</v>
      </c>
      <c r="K37" s="83">
        <v>1022</v>
      </c>
      <c r="L37" s="84">
        <f t="shared" si="16"/>
        <v>1.0794254330376004E-2</v>
      </c>
      <c r="M37" s="83">
        <v>-963</v>
      </c>
      <c r="N37" s="84">
        <f t="shared" si="17"/>
        <v>-1.6773788995140305E-2</v>
      </c>
      <c r="O37" s="14">
        <f t="shared" si="18"/>
        <v>-5.1069574247144338</v>
      </c>
      <c r="P37" s="14">
        <f t="shared" si="19"/>
        <v>-2.0612668743509865</v>
      </c>
    </row>
    <row r="38" spans="1:16" ht="16">
      <c r="A38" s="3" t="s">
        <v>128</v>
      </c>
      <c r="B38" s="3"/>
      <c r="C38" s="3"/>
      <c r="D38" s="3"/>
      <c r="E38" s="3"/>
      <c r="F38" s="3"/>
      <c r="G38" s="3"/>
      <c r="H38" s="3"/>
      <c r="I38" s="83">
        <v>-160</v>
      </c>
      <c r="J38" s="84">
        <f t="shared" si="15"/>
        <v>-1.6031582216967425E-3</v>
      </c>
      <c r="K38" s="83">
        <v>976</v>
      </c>
      <c r="L38" s="84">
        <f t="shared" si="16"/>
        <v>1.0308407266582172E-2</v>
      </c>
      <c r="M38" s="83">
        <v>-126</v>
      </c>
      <c r="N38" s="84">
        <f t="shared" si="17"/>
        <v>-2.194701363850133E-3</v>
      </c>
      <c r="O38" s="14">
        <f t="shared" si="18"/>
        <v>0.26984126984126983</v>
      </c>
      <c r="P38" s="14">
        <f t="shared" si="19"/>
        <v>-8.7460317460317452</v>
      </c>
    </row>
    <row r="39" spans="1:16" ht="16">
      <c r="A39" s="3" t="s">
        <v>137</v>
      </c>
      <c r="B39" s="3"/>
      <c r="C39" s="3"/>
      <c r="D39" s="3"/>
      <c r="E39" s="3"/>
      <c r="F39" s="3"/>
      <c r="G39" s="3"/>
      <c r="H39" s="3"/>
      <c r="I39" s="83">
        <v>-110749</v>
      </c>
      <c r="J39" s="84">
        <f t="shared" si="15"/>
        <v>-1.1096760618418284</v>
      </c>
      <c r="K39" s="83">
        <v>-93353</v>
      </c>
      <c r="L39" s="84">
        <f t="shared" si="16"/>
        <v>-0.98598436839881709</v>
      </c>
      <c r="M39" s="83">
        <v>-86820</v>
      </c>
      <c r="N39" s="84">
        <f t="shared" si="17"/>
        <v>-1.5122537492814965</v>
      </c>
      <c r="O39" s="14">
        <f t="shared" si="18"/>
        <v>0.2756162174614144</v>
      </c>
      <c r="P39" s="14">
        <f t="shared" si="19"/>
        <v>7.5247638792904858E-2</v>
      </c>
    </row>
    <row r="40" spans="1:16" ht="16">
      <c r="A40" s="3" t="s">
        <v>138</v>
      </c>
      <c r="B40" s="3"/>
      <c r="C40" s="3"/>
      <c r="D40" s="3"/>
      <c r="E40" s="3"/>
      <c r="F40" s="3"/>
      <c r="G40" s="3"/>
      <c r="H40" s="3"/>
      <c r="I40" s="83">
        <v>-10952</v>
      </c>
      <c r="J40" s="84">
        <f t="shared" si="15"/>
        <v>-0.10973618027514202</v>
      </c>
      <c r="K40" s="83">
        <v>-3860</v>
      </c>
      <c r="L40" s="84">
        <f t="shared" si="16"/>
        <v>-4.0768905787917198E-2</v>
      </c>
      <c r="M40" s="83">
        <v>-10345</v>
      </c>
      <c r="N40" s="84">
        <f t="shared" si="17"/>
        <v>-0.18019194927801294</v>
      </c>
      <c r="O40" s="14">
        <f t="shared" si="18"/>
        <v>5.8675688738521026E-2</v>
      </c>
      <c r="P40" s="14">
        <f t="shared" si="19"/>
        <v>-0.62687288545190911</v>
      </c>
    </row>
    <row r="41" spans="1:16" ht="16">
      <c r="A41" s="3" t="s">
        <v>139</v>
      </c>
      <c r="B41" s="3"/>
      <c r="C41" s="3"/>
      <c r="D41" s="3"/>
      <c r="E41" s="3"/>
      <c r="F41" s="3"/>
      <c r="G41" s="3"/>
      <c r="H41" s="3"/>
      <c r="I41" s="83">
        <v>24977</v>
      </c>
      <c r="J41" s="84">
        <f t="shared" si="15"/>
        <v>0.25026301814574714</v>
      </c>
      <c r="K41" s="83">
        <v>35929</v>
      </c>
      <c r="L41" s="84">
        <f t="shared" si="16"/>
        <v>0.37947824250105616</v>
      </c>
      <c r="M41" s="83">
        <v>39789</v>
      </c>
      <c r="N41" s="84">
        <f t="shared" si="17"/>
        <v>0.6930553378272456</v>
      </c>
      <c r="O41" s="14">
        <f t="shared" si="18"/>
        <v>-0.37226369096986606</v>
      </c>
      <c r="P41" s="14">
        <f t="shared" si="19"/>
        <v>-9.7011736912211918E-2</v>
      </c>
    </row>
    <row r="42" spans="1:16" ht="16">
      <c r="A42" s="3" t="s">
        <v>140</v>
      </c>
      <c r="B42" s="3"/>
      <c r="C42" s="3"/>
      <c r="D42" s="3"/>
      <c r="E42" s="3"/>
      <c r="F42" s="3"/>
      <c r="G42" s="3"/>
      <c r="H42" s="3"/>
      <c r="I42" s="83"/>
      <c r="J42" s="84"/>
      <c r="K42" s="83"/>
      <c r="L42" s="84"/>
      <c r="M42" s="83"/>
      <c r="N42" s="84"/>
      <c r="O42" s="14"/>
      <c r="P42" s="14"/>
    </row>
    <row r="43" spans="1:16" ht="16">
      <c r="A43" s="3" t="s">
        <v>141</v>
      </c>
      <c r="B43" s="3"/>
      <c r="C43" s="3"/>
      <c r="D43" s="3"/>
      <c r="E43" s="3"/>
      <c r="F43" s="3"/>
      <c r="G43" s="3"/>
      <c r="H43" s="3"/>
      <c r="I43" s="83">
        <v>19573</v>
      </c>
      <c r="J43" s="84">
        <f t="shared" ref="J43:J44" si="20">I43/$I$6</f>
        <v>0.19611634920793963</v>
      </c>
      <c r="K43" s="83">
        <v>25385</v>
      </c>
      <c r="L43" s="84">
        <f t="shared" ref="L43:L44" si="21">K43/$K$6</f>
        <v>0.26811364596535697</v>
      </c>
      <c r="M43" s="83">
        <v>9501</v>
      </c>
      <c r="N43" s="84">
        <f t="shared" ref="N43:N44" si="22">M43/$M$6</f>
        <v>0.16549093379317553</v>
      </c>
      <c r="O43" s="14">
        <f t="shared" ref="O43:O44" si="23">(I43-M43)/M43</f>
        <v>1.0600989369540048</v>
      </c>
      <c r="P43" s="14">
        <f t="shared" ref="P43:P44" si="24">(K43-M43)/M43</f>
        <v>1.6718240185243658</v>
      </c>
    </row>
    <row r="44" spans="1:16" ht="16">
      <c r="A44" s="3" t="s">
        <v>142</v>
      </c>
      <c r="B44" s="3"/>
      <c r="C44" s="3"/>
      <c r="D44" s="3"/>
      <c r="E44" s="3"/>
      <c r="F44" s="3"/>
      <c r="G44" s="3"/>
      <c r="H44" s="3"/>
      <c r="I44" s="83">
        <v>2865</v>
      </c>
      <c r="J44" s="84">
        <f t="shared" si="20"/>
        <v>2.8706551907257297E-2</v>
      </c>
      <c r="K44" s="83">
        <v>2687</v>
      </c>
      <c r="L44" s="84">
        <f t="shared" si="21"/>
        <v>2.8379805661174481E-2</v>
      </c>
      <c r="M44" s="83">
        <v>3002</v>
      </c>
      <c r="N44" s="84">
        <f t="shared" si="22"/>
        <v>5.2289630906969045E-2</v>
      </c>
      <c r="O44" s="14">
        <f t="shared" si="23"/>
        <v>-4.563624250499667E-2</v>
      </c>
      <c r="P44" s="14">
        <f t="shared" si="24"/>
        <v>-0.10493004663557629</v>
      </c>
    </row>
    <row r="45" spans="1:16" ht="16">
      <c r="A45" s="3"/>
      <c r="B45" s="3"/>
      <c r="C45" s="3"/>
      <c r="D45" s="3"/>
      <c r="E45" s="3"/>
      <c r="F45" s="3"/>
    </row>
    <row r="46" spans="1:16" ht="17">
      <c r="A46" s="77"/>
      <c r="B46" s="3"/>
      <c r="C46" s="3"/>
      <c r="D46" s="3"/>
      <c r="E46" s="3"/>
      <c r="F46" s="3"/>
    </row>
    <row r="47" spans="1:16" ht="16">
      <c r="A47" s="3"/>
      <c r="B47" s="3"/>
      <c r="C47" s="3"/>
      <c r="D47" s="3"/>
      <c r="E47" s="3"/>
      <c r="F47" s="3"/>
    </row>
    <row r="48" spans="1:16" ht="16">
      <c r="A48" s="3"/>
      <c r="B48" s="3"/>
      <c r="C48" s="3"/>
      <c r="D48" s="3"/>
      <c r="E48" s="3"/>
      <c r="F48" s="3"/>
    </row>
    <row r="49" spans="1:6" ht="16">
      <c r="A49" s="3"/>
      <c r="B49" s="3"/>
      <c r="C49" s="3"/>
      <c r="D49" s="3"/>
      <c r="E49" s="3"/>
      <c r="F49"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F4E36-6447-464C-B9D4-B1E2C008DAA8}">
  <dimension ref="A4:H37"/>
  <sheetViews>
    <sheetView tabSelected="1" topLeftCell="A9" workbookViewId="0">
      <selection activeCell="K26" sqref="K26"/>
    </sheetView>
  </sheetViews>
  <sheetFormatPr baseColWidth="10" defaultColWidth="11.5" defaultRowHeight="16"/>
  <cols>
    <col min="1" max="1" width="28.33203125" style="3" customWidth="1"/>
    <col min="2" max="2" width="43" style="3" bestFit="1" customWidth="1"/>
    <col min="3" max="3" width="12.1640625" style="3" bestFit="1" customWidth="1"/>
    <col min="4" max="16384" width="11.5" style="3"/>
  </cols>
  <sheetData>
    <row r="4" spans="1:6">
      <c r="C4" s="3">
        <v>2022</v>
      </c>
      <c r="E4" s="3">
        <v>2021</v>
      </c>
      <c r="F4" s="3">
        <v>2020</v>
      </c>
    </row>
    <row r="5" spans="1:6">
      <c r="A5" s="3" t="s">
        <v>143</v>
      </c>
      <c r="C5" s="3">
        <v>6.15</v>
      </c>
      <c r="E5" s="3">
        <v>5.67</v>
      </c>
      <c r="F5" s="3">
        <v>3.31</v>
      </c>
    </row>
    <row r="6" spans="1:6">
      <c r="A6" s="3" t="s">
        <v>165</v>
      </c>
      <c r="C6" s="3">
        <v>411</v>
      </c>
      <c r="E6" s="3">
        <v>400</v>
      </c>
      <c r="F6" s="3">
        <v>303</v>
      </c>
    </row>
    <row r="7" spans="1:6">
      <c r="A7" s="3" t="s">
        <v>144</v>
      </c>
      <c r="C7" s="3">
        <v>16215.963</v>
      </c>
      <c r="E7" s="3">
        <v>16701.272000000001</v>
      </c>
      <c r="F7" s="3">
        <v>17352.118999999999</v>
      </c>
    </row>
    <row r="9" spans="1:6">
      <c r="A9" s="3" t="s">
        <v>160</v>
      </c>
      <c r="C9" s="134">
        <v>2830067</v>
      </c>
      <c r="E9" s="135">
        <v>2021360</v>
      </c>
      <c r="F9" s="135">
        <v>1070633</v>
      </c>
    </row>
    <row r="10" spans="1:6">
      <c r="A10" s="3" t="s">
        <v>161</v>
      </c>
      <c r="C10" s="137">
        <v>15908.118</v>
      </c>
    </row>
    <row r="11" spans="1:6">
      <c r="A11" s="3" t="s">
        <v>162</v>
      </c>
      <c r="C11" s="136">
        <f>C9/C10</f>
        <v>177.90080511095027</v>
      </c>
    </row>
    <row r="13" spans="1:6">
      <c r="A13" s="3" t="s">
        <v>164</v>
      </c>
      <c r="B13" s="138" t="s">
        <v>163</v>
      </c>
      <c r="C13" s="3">
        <f>'Balance Sheet'!$E$20-'Balance Sheet'!$E$34</f>
        <v>50672</v>
      </c>
      <c r="E13" s="3">
        <f>'Balance Sheet'!G20-'Balance Sheet'!G34</f>
        <v>63090</v>
      </c>
      <c r="F13" s="3">
        <f>'Balance Sheet'!I20-'Balance Sheet'!I34</f>
        <v>65339</v>
      </c>
    </row>
    <row r="16" spans="1:6">
      <c r="A16" s="113"/>
    </row>
    <row r="17" spans="1:8" ht="17" thickBot="1">
      <c r="A17" s="98" t="s">
        <v>0</v>
      </c>
      <c r="B17" s="98" t="s">
        <v>1</v>
      </c>
      <c r="C17" s="98" t="s">
        <v>152</v>
      </c>
      <c r="D17" s="98">
        <v>2022</v>
      </c>
      <c r="E17" s="98">
        <v>2021</v>
      </c>
      <c r="F17" s="98">
        <v>2020</v>
      </c>
      <c r="G17" s="98" t="s">
        <v>167</v>
      </c>
      <c r="H17" s="98" t="s">
        <v>168</v>
      </c>
    </row>
    <row r="18" spans="1:8">
      <c r="A18" s="103" t="s">
        <v>153</v>
      </c>
      <c r="B18" s="100" t="s">
        <v>6</v>
      </c>
      <c r="C18" s="117" t="s">
        <v>154</v>
      </c>
      <c r="D18" s="118">
        <f>('Balance Sheet'!$E$14-'Balance Sheet'!$E$11)/'Balance Sheet'!$E$29</f>
        <v>0.84723539114961488</v>
      </c>
      <c r="E18" s="118">
        <f>('Balance Sheet'!$G$14-'Balance Sheet'!$G$11)/'Balance Sheet'!$G$29</f>
        <v>1.0221149018576519</v>
      </c>
      <c r="F18" s="119">
        <f>('Balance Sheet'!$I$14-'Balance Sheet'!$I$11)/'Balance Sheet'!$I$29</f>
        <v>1.325072111735236</v>
      </c>
      <c r="G18" s="165">
        <f t="shared" ref="G18:G21" si="0">(D18-F18)/F18</f>
        <v>-0.36061186131211714</v>
      </c>
      <c r="H18" s="166">
        <f t="shared" ref="H18:H21" si="1">(E18-F18)/F18</f>
        <v>-0.22863450765773743</v>
      </c>
    </row>
    <row r="19" spans="1:8">
      <c r="A19" s="114"/>
      <c r="B19" s="115"/>
      <c r="C19" s="120" t="s">
        <v>155</v>
      </c>
      <c r="D19" s="121">
        <f>('[1]Balance Sheet'!$E$18-'[1]Balance Sheet'!$E$15)/'[1]Balance Sheet'!$E$44</f>
        <v>2.1224459845453132</v>
      </c>
      <c r="E19" s="121">
        <f>('[1]Balance Sheet'!$G$18-'[1]Balance Sheet'!$H$15)/'[1]Balance Sheet'!$G$44</f>
        <v>2.4758316428864515</v>
      </c>
      <c r="F19" s="122">
        <f>('[1]Balance Sheet'!$I$18-'[1]Balance Sheet'!$I$15)/'[1]Balance Sheet'!$I$44</f>
        <v>2.1979215657631181</v>
      </c>
      <c r="G19" s="167">
        <f t="shared" si="0"/>
        <v>-3.4339524391353717E-2</v>
      </c>
      <c r="H19" s="168">
        <f t="shared" si="1"/>
        <v>0.12644221770800226</v>
      </c>
    </row>
    <row r="20" spans="1:8">
      <c r="A20" s="114"/>
      <c r="B20" s="116"/>
      <c r="C20" s="123" t="s">
        <v>156</v>
      </c>
      <c r="D20" s="124">
        <f>('[2]Balance Sheet'!$E$13-'[2]Balance Sheet'!$E$11)/'[2]Balance Sheet'!$E$31</f>
        <v>1.7452514671546664</v>
      </c>
      <c r="E20" s="124">
        <f>('[2]Balance Sheet'!$G$13-'[2]Balance Sheet'!$G$11)/'[2]Balance Sheet'!$G$31</f>
        <v>2.0502611186933914</v>
      </c>
      <c r="F20" s="125">
        <f>('[2]Balance Sheet'!$I$13-'[2]Balance Sheet'!$I$11)/'[2]Balance Sheet'!$I$31</f>
        <v>2.4895588438666851</v>
      </c>
      <c r="G20" s="169">
        <f t="shared" si="0"/>
        <v>-0.29897159432310894</v>
      </c>
      <c r="H20" s="170">
        <f t="shared" si="1"/>
        <v>-0.1764560521457664</v>
      </c>
    </row>
    <row r="21" spans="1:8" ht="17" thickBot="1">
      <c r="A21" s="101" t="s">
        <v>4</v>
      </c>
      <c r="B21" s="102"/>
      <c r="C21" s="102"/>
      <c r="D21" s="102">
        <v>0.43</v>
      </c>
      <c r="E21" s="102">
        <v>1.1499999999999999</v>
      </c>
      <c r="F21" s="110">
        <v>1.48</v>
      </c>
      <c r="G21" s="164">
        <f t="shared" si="0"/>
        <v>-0.70945945945945954</v>
      </c>
      <c r="H21" s="163">
        <f t="shared" si="1"/>
        <v>-0.22297297297297303</v>
      </c>
    </row>
    <row r="22" spans="1:8">
      <c r="A22" s="103" t="s">
        <v>157</v>
      </c>
      <c r="B22" s="100" t="s">
        <v>22</v>
      </c>
      <c r="C22" s="117" t="s">
        <v>154</v>
      </c>
      <c r="D22" s="157">
        <f>'Income Statement'!$B$16/'Income Statement'!$B$4</f>
        <v>0.30204043334482966</v>
      </c>
      <c r="E22" s="157">
        <f>'Income Statement'!$D$16/'Income Statement'!$D$4</f>
        <v>0.29852904594373691</v>
      </c>
      <c r="F22" s="158">
        <f>'Income Statement'!$F$16/'Income Statement'!$F$4</f>
        <v>0.24439830246070343</v>
      </c>
      <c r="G22" s="165">
        <f>(D22-F22)/F22</f>
        <v>0.23585323753790988</v>
      </c>
      <c r="H22" s="166">
        <f>(E22-F22)/F22</f>
        <v>0.22148575885357105</v>
      </c>
    </row>
    <row r="23" spans="1:8">
      <c r="A23" s="114"/>
      <c r="B23" s="115"/>
      <c r="C23" s="120" t="s">
        <v>155</v>
      </c>
      <c r="D23" s="159">
        <f>'[1]Income Statement'!$B$14/'[1]Income Statement'!$B$4</f>
        <v>0.1536586879306697</v>
      </c>
      <c r="E23" s="159">
        <f>'[1]Income Statement'!$D$14/'[1]Income Statement'!$D$4</f>
        <v>0.19081155682692963</v>
      </c>
      <c r="F23" s="160">
        <f>'[1]Income Statement'!$F$14/'[1]Income Statement'!$F$4</f>
        <v>0.15347990851268845</v>
      </c>
      <c r="G23" s="167">
        <f t="shared" ref="G23:G37" si="2">(D23-F23)/F23</f>
        <v>1.1648392269302842E-3</v>
      </c>
      <c r="H23" s="168">
        <f t="shared" ref="H23:H37" si="3">(E23-F23)/F23</f>
        <v>0.24323475740901235</v>
      </c>
    </row>
    <row r="24" spans="1:8">
      <c r="A24" s="114"/>
      <c r="B24" s="116"/>
      <c r="C24" s="123" t="s">
        <v>156</v>
      </c>
      <c r="D24" s="161">
        <f>'[2]Income Statement'!$B$14/'[2]Income Statement'!$B$4</f>
        <v>0.42223230947697582</v>
      </c>
      <c r="E24" s="161">
        <f>'[2]Income Statement'!$D$14/'[2]Income Statement'!$D$4</f>
        <v>0.4230046166293846</v>
      </c>
      <c r="F24" s="162">
        <f>'[2]Income Statement'!$F$14/'[2]Income Statement'!$F$4</f>
        <v>0.37084221934762091</v>
      </c>
      <c r="G24" s="169">
        <f t="shared" si="2"/>
        <v>0.13857669771192571</v>
      </c>
      <c r="H24" s="170">
        <f t="shared" si="3"/>
        <v>0.14065927383760907</v>
      </c>
    </row>
    <row r="25" spans="1:8" ht="17" thickBot="1">
      <c r="A25" s="101" t="s">
        <v>4</v>
      </c>
      <c r="B25" s="102"/>
      <c r="C25" s="102"/>
      <c r="D25" s="131">
        <v>0.16900000000000001</v>
      </c>
      <c r="E25" s="131">
        <v>0.184</v>
      </c>
      <c r="F25" s="132">
        <v>0.14199999999999999</v>
      </c>
      <c r="G25" s="164">
        <f t="shared" si="2"/>
        <v>0.19014084507042273</v>
      </c>
      <c r="H25" s="163">
        <f t="shared" si="3"/>
        <v>0.29577464788732405</v>
      </c>
    </row>
    <row r="26" spans="1:8">
      <c r="A26" s="103" t="s">
        <v>166</v>
      </c>
      <c r="B26" s="100" t="s">
        <v>34</v>
      </c>
      <c r="C26" s="117" t="s">
        <v>154</v>
      </c>
      <c r="D26" s="118">
        <f>Sheet1!$C$6/Sheet1!$C$5</f>
        <v>66.829268292682926</v>
      </c>
      <c r="E26" s="118">
        <f>Sheet1!$E$6/Sheet1!$E$5</f>
        <v>70.546737213403887</v>
      </c>
      <c r="F26" s="119">
        <f>Sheet1!$F$6/Sheet1!$F$5</f>
        <v>91.540785498489427</v>
      </c>
      <c r="G26" s="165">
        <f t="shared" si="2"/>
        <v>-0.26995089752877727</v>
      </c>
      <c r="H26" s="166">
        <f t="shared" si="3"/>
        <v>-0.22934092351034038</v>
      </c>
    </row>
    <row r="27" spans="1:8">
      <c r="A27" s="114"/>
      <c r="B27" s="115"/>
      <c r="C27" s="120" t="s">
        <v>155</v>
      </c>
      <c r="D27" s="121">
        <f>'[1]Financial Ratios'!$C$47/'[1]Financial Ratios'!$C$46</f>
        <v>6.7371794871794872</v>
      </c>
      <c r="E27" s="121">
        <f>'[1]Financial Ratios'!$D$47/'[1]Financial Ratios'!$D$46</f>
        <v>11.728712871287129</v>
      </c>
      <c r="F27" s="122">
        <f>'[1]Financial Ratios'!$E$47/'[1]Financial Ratios'!$E$46</f>
        <v>17.88</v>
      </c>
      <c r="G27" s="167">
        <f t="shared" si="2"/>
        <v>-0.62320025239488319</v>
      </c>
      <c r="H27" s="168">
        <f t="shared" si="3"/>
        <v>-0.34403171860810233</v>
      </c>
    </row>
    <row r="28" spans="1:8">
      <c r="A28" s="114"/>
      <c r="B28" s="116"/>
      <c r="C28" s="123" t="s">
        <v>156</v>
      </c>
      <c r="D28" s="124">
        <f>'[2]Financial Ratios'!$C$46/'[2]Financial Ratios'!$C$47</f>
        <v>41.233160621761655</v>
      </c>
      <c r="E28" s="124">
        <f>'[2]Financial Ratios'!$D$46/'[2]Financial Ratios'!$D$47</f>
        <v>51.708074534161483</v>
      </c>
      <c r="F28" s="125">
        <f>'[2]Financial Ratios'!$E$46/'[2]Financial Ratios'!$E$47</f>
        <v>53.765625</v>
      </c>
      <c r="G28" s="169">
        <f t="shared" si="2"/>
        <v>-0.23309436797653416</v>
      </c>
      <c r="H28" s="170">
        <f t="shared" si="3"/>
        <v>-3.8268883991184277E-2</v>
      </c>
    </row>
    <row r="29" spans="1:8" ht="17" thickBot="1">
      <c r="A29" s="101" t="s">
        <v>4</v>
      </c>
      <c r="B29" s="102"/>
      <c r="C29" s="102"/>
      <c r="D29" s="109">
        <v>21.220134000000002</v>
      </c>
      <c r="E29" s="109">
        <v>30.189910999999999</v>
      </c>
      <c r="F29" s="110">
        <v>39.442202000000002</v>
      </c>
      <c r="G29" s="164">
        <f t="shared" si="2"/>
        <v>-0.46199418582157253</v>
      </c>
      <c r="H29" s="163">
        <f t="shared" si="3"/>
        <v>-0.23457845989430312</v>
      </c>
    </row>
    <row r="30" spans="1:8">
      <c r="A30" s="103" t="s">
        <v>158</v>
      </c>
      <c r="B30" s="100" t="s">
        <v>26</v>
      </c>
      <c r="C30" s="117" t="s">
        <v>154</v>
      </c>
      <c r="D30" s="157">
        <f>'Income Statement'!$B$18/'Balance Sheet'!$E$20</f>
        <v>0.28292440929256851</v>
      </c>
      <c r="E30" s="157">
        <f>'Income Statement'!$D$18/'Balance Sheet'!$G$20</f>
        <v>0.26974205275183616</v>
      </c>
      <c r="F30" s="158">
        <f>'Income Statement'!$F$18/'Balance Sheet'!$I$20</f>
        <v>0.1772557180259843</v>
      </c>
      <c r="G30" s="165">
        <f t="shared" si="2"/>
        <v>0.596136995992953</v>
      </c>
      <c r="H30" s="166">
        <f t="shared" si="3"/>
        <v>0.52176784904786022</v>
      </c>
    </row>
    <row r="31" spans="1:8">
      <c r="A31" s="114"/>
      <c r="B31" s="115"/>
      <c r="C31" s="120" t="s">
        <v>155</v>
      </c>
      <c r="D31" s="159">
        <f>'[1]Income Statement'!$B$16/'[1]Balance Sheet'!$E$29</f>
        <v>0.12411025000442764</v>
      </c>
      <c r="E31" s="159">
        <f>'[1]Income Statement'!$D$16/'[1]Balance Sheet'!$G$29</f>
        <v>9.3543063682550609E-2</v>
      </c>
      <c r="F31" s="160">
        <f>'[1]Income Statement'!$F$16/'[1]Balance Sheet'!$I$29</f>
        <v>6.9818445615016628E-2</v>
      </c>
      <c r="G31" s="167">
        <f t="shared" si="2"/>
        <v>0.77761405186216115</v>
      </c>
      <c r="H31" s="168">
        <f t="shared" si="3"/>
        <v>0.33980444363303419</v>
      </c>
    </row>
    <row r="32" spans="1:8">
      <c r="A32" s="114"/>
      <c r="B32" s="116"/>
      <c r="C32" s="123" t="s">
        <v>156</v>
      </c>
      <c r="D32" s="161">
        <f>'[2]Income Statement'!$B$16/'[2]Balance Sheet'!$E$21</f>
        <v>0.19936958666812848</v>
      </c>
      <c r="E32" s="161">
        <f>'[2]Income Statement'!$D$16/'[2]Balance Sheet'!$G$21</f>
        <v>0.18356757015869782</v>
      </c>
      <c r="F32" s="162">
        <f>'[2]Income Statement'!$F$16/'[2]Balance Sheet'!$I$21</f>
        <v>0.14696111326835065</v>
      </c>
      <c r="G32" s="169">
        <f t="shared" si="2"/>
        <v>0.35661456445338763</v>
      </c>
      <c r="H32" s="170">
        <f t="shared" si="3"/>
        <v>0.24908940927457363</v>
      </c>
    </row>
    <row r="33" spans="1:8" ht="17" thickBot="1">
      <c r="A33" s="101" t="s">
        <v>4</v>
      </c>
      <c r="B33" s="102"/>
      <c r="C33" s="102"/>
      <c r="D33" s="154">
        <v>25.107226000000001</v>
      </c>
      <c r="E33" s="154">
        <v>23.964265999999999</v>
      </c>
      <c r="F33" s="155">
        <v>15.212847999999999</v>
      </c>
      <c r="G33" s="164">
        <f t="shared" si="2"/>
        <v>0.65039616513620602</v>
      </c>
      <c r="H33" s="163">
        <f t="shared" si="3"/>
        <v>0.57526493395582468</v>
      </c>
    </row>
    <row r="34" spans="1:8">
      <c r="A34" s="103" t="s">
        <v>159</v>
      </c>
      <c r="B34" s="100" t="s">
        <v>28</v>
      </c>
      <c r="C34" s="117" t="s">
        <v>154</v>
      </c>
      <c r="D34" s="157">
        <f>'Income Statement'!$B$18/('Balance Sheet'!$E$37+'Balance Sheet'!$E$38)</f>
        <v>1.6154319289101828</v>
      </c>
      <c r="E34" s="157">
        <f>'Income Statement'!$D$18/('Balance Sheet'!$G$37+'Balance Sheet'!$G$38)</f>
        <v>1.5046005689131852</v>
      </c>
      <c r="F34" s="158">
        <f>'Income Statement'!$F$18/('Balance Sheet'!$I$37+'Balance Sheet'!$I$38)</f>
        <v>0.87323750855578375</v>
      </c>
      <c r="G34" s="171">
        <f t="shared" si="2"/>
        <v>0.84993419669052905</v>
      </c>
      <c r="H34" s="172">
        <f t="shared" si="3"/>
        <v>0.72301413323574493</v>
      </c>
    </row>
    <row r="35" spans="1:8">
      <c r="A35" s="114"/>
      <c r="B35" s="115"/>
      <c r="C35" s="120" t="s">
        <v>155</v>
      </c>
      <c r="D35" s="159">
        <f>'[1]Income Statement'!$B$16/('[1]Balance Sheet'!$E$59+'[1]Balance Sheet'!$E$61)</f>
        <v>0.16430487092895002</v>
      </c>
      <c r="E35" s="159">
        <f>'[1]Income Statement'!$D$16/('[1]Balance Sheet'!$G$59+'[1]Balance Sheet'!$G$61)</f>
        <v>0.13581223970303949</v>
      </c>
      <c r="F35" s="160">
        <f>'[1]Income Statement'!$F$16/('[1]Balance Sheet'!$I$59+'[1]Balance Sheet'!$I$61)</f>
        <v>9.7142517594318023E-2</v>
      </c>
      <c r="G35" s="167">
        <f t="shared" si="2"/>
        <v>0.69137958329546523</v>
      </c>
      <c r="H35" s="168">
        <f t="shared" si="3"/>
        <v>0.3980720601684643</v>
      </c>
    </row>
    <row r="36" spans="1:8">
      <c r="A36" s="114"/>
      <c r="B36" s="116"/>
      <c r="C36" s="123" t="s">
        <v>156</v>
      </c>
      <c r="D36" s="161">
        <f>'[2]Income Statement'!$B$16/('[2]Balance Sheet'!$E$40+'[2]Balance Sheet'!$E$41)</f>
        <v>0.42482186660436866</v>
      </c>
      <c r="E36" s="161">
        <f>'[2]Income Statement'!$D$16/('[2]Balance Sheet'!$G$40+'[2]Balance Sheet'!$G$41)</f>
        <v>0.43713168671432445</v>
      </c>
      <c r="F36" s="162">
        <f>'[2]Income Statement'!$F$16/('[2]Balance Sheet'!$I$40+'[2]Balance Sheet'!$I$41)</f>
        <v>0.38465748188814958</v>
      </c>
      <c r="G36" s="169">
        <f t="shared" si="2"/>
        <v>0.10441597163030888</v>
      </c>
      <c r="H36" s="170">
        <f t="shared" si="3"/>
        <v>0.13641800120095748</v>
      </c>
    </row>
    <row r="37" spans="1:8" ht="17" thickBot="1">
      <c r="A37" s="101" t="s">
        <v>4</v>
      </c>
      <c r="B37" s="102"/>
      <c r="C37" s="102"/>
      <c r="D37" s="154">
        <v>154.88588100000001</v>
      </c>
      <c r="E37" s="154">
        <v>117.014477</v>
      </c>
      <c r="F37" s="155">
        <v>70.617329999999995</v>
      </c>
      <c r="G37" s="164">
        <f t="shared" si="2"/>
        <v>1.193312618871317</v>
      </c>
      <c r="H37" s="163">
        <f t="shared" si="3"/>
        <v>0.65702210774607317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7874-6ACA-4838-B8B9-43A72D9A81BB}">
  <dimension ref="A1:A6"/>
  <sheetViews>
    <sheetView workbookViewId="0">
      <selection activeCell="A12" sqref="A12"/>
    </sheetView>
  </sheetViews>
  <sheetFormatPr baseColWidth="10" defaultColWidth="11.5" defaultRowHeight="15"/>
  <cols>
    <col min="1" max="1" width="146.5" customWidth="1"/>
  </cols>
  <sheetData>
    <row r="1" spans="1:1" ht="17">
      <c r="A1" s="87" t="s">
        <v>145</v>
      </c>
    </row>
    <row r="2" spans="1:1" ht="17">
      <c r="A2" s="87" t="s">
        <v>146</v>
      </c>
    </row>
    <row r="3" spans="1:1" ht="17">
      <c r="A3" s="88" t="s">
        <v>147</v>
      </c>
    </row>
    <row r="4" spans="1:1" ht="17">
      <c r="A4" s="88" t="s">
        <v>148</v>
      </c>
    </row>
    <row r="5" spans="1:1" ht="17">
      <c r="A5" s="88" t="s">
        <v>149</v>
      </c>
    </row>
    <row r="6" spans="1:1" ht="17">
      <c r="A6" s="88" t="s">
        <v>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Financial Ratios</vt:lpstr>
      <vt:lpstr>Balance Sheet</vt:lpstr>
      <vt:lpstr>Income Statement</vt:lpstr>
      <vt:lpstr>Statement of Cash Flows </vt:lpstr>
      <vt:lpstr>Sheet1</vt:lpstr>
      <vt:lpstr>Observations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Carol Weng (Shaowen)</cp:lastModifiedBy>
  <cp:revision/>
  <dcterms:created xsi:type="dcterms:W3CDTF">2024-01-23T15:23:41Z</dcterms:created>
  <dcterms:modified xsi:type="dcterms:W3CDTF">2024-03-10T23:21:10Z</dcterms:modified>
  <cp:category/>
  <cp:contentStatus/>
</cp:coreProperties>
</file>