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/>
  <mc:AlternateContent xmlns:mc="http://schemas.openxmlformats.org/markup-compatibility/2006">
    <mc:Choice Requires="x15">
      <x15ac:absPath xmlns:x15ac="http://schemas.microsoft.com/office/spreadsheetml/2010/11/ac" url="https://lawrenceu-my.sharepoint.com/personal/wengs_lawrence_edu/Documents/Classes/Business Classes/BUEN 220 Foundations of Financial Management Team 1/Project/Financial Statement Analysis/"/>
    </mc:Choice>
  </mc:AlternateContent>
  <xr:revisionPtr revIDLastSave="2318" documentId="11_0B1D56BE9CDCCE836B02CE7A5FB0D4A9BBFD1C62" xr6:coauthVersionLast="47" xr6:coauthVersionMax="47" xr10:uidLastSave="{FACA3C1F-428B-3E4F-AFF2-734764F585CB}"/>
  <bookViews>
    <workbookView xWindow="0" yWindow="500" windowWidth="28800" windowHeight="16320" activeTab="1" xr2:uid="{00000000-000D-0000-FFFF-FFFF00000000}"/>
  </bookViews>
  <sheets>
    <sheet name="Financial Ratios" sheetId="5" r:id="rId1"/>
    <sheet name="Balance Sheet" sheetId="2" r:id="rId2"/>
    <sheet name="Income Statement" sheetId="1" r:id="rId3"/>
    <sheet name="Statement of Cash Flows " sheetId="3" r:id="rId4"/>
    <sheet name="Observations" sheetId="4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5" l="1"/>
  <c r="E34" i="5"/>
  <c r="D34" i="5"/>
  <c r="C34" i="5"/>
  <c r="E42" i="5"/>
  <c r="D42" i="5"/>
  <c r="C42" i="5"/>
  <c r="E28" i="5"/>
  <c r="D28" i="5"/>
  <c r="E26" i="5"/>
  <c r="D26" i="5"/>
  <c r="C26" i="5"/>
  <c r="E22" i="5"/>
  <c r="D22" i="5"/>
  <c r="C22" i="5"/>
  <c r="E6" i="5"/>
  <c r="D6" i="5"/>
  <c r="C6" i="5"/>
  <c r="E32" i="5" l="1"/>
  <c r="D32" i="5"/>
  <c r="C32" i="5"/>
  <c r="E24" i="5"/>
  <c r="D24" i="5"/>
  <c r="C24" i="5"/>
  <c r="E20" i="5"/>
  <c r="D20" i="5"/>
  <c r="C20" i="5"/>
  <c r="E16" i="5"/>
  <c r="D16" i="5"/>
  <c r="C16" i="5"/>
  <c r="D12" i="5"/>
  <c r="E12" i="5"/>
  <c r="C12" i="5"/>
  <c r="D10" i="5"/>
  <c r="E10" i="5"/>
  <c r="C10" i="5"/>
  <c r="E8" i="5"/>
  <c r="D8" i="5"/>
  <c r="C8" i="5"/>
  <c r="E4" i="5"/>
  <c r="D4" i="5"/>
  <c r="C4" i="5"/>
  <c r="O6" i="3"/>
  <c r="P50" i="3" l="1"/>
  <c r="P49" i="3"/>
  <c r="P48" i="3"/>
  <c r="P47" i="3"/>
  <c r="P46" i="3"/>
  <c r="P45" i="3"/>
  <c r="P44" i="3"/>
  <c r="P43" i="3"/>
  <c r="P42" i="3"/>
  <c r="P41" i="3"/>
  <c r="P40" i="3"/>
  <c r="P37" i="3"/>
  <c r="P36" i="3"/>
  <c r="P34" i="3"/>
  <c r="P33" i="3"/>
  <c r="P32" i="3"/>
  <c r="P31" i="3"/>
  <c r="P30" i="3"/>
  <c r="P29" i="3"/>
  <c r="P27" i="3"/>
  <c r="P26" i="3"/>
  <c r="P25" i="3"/>
  <c r="P24" i="3"/>
  <c r="P22" i="3"/>
  <c r="P21" i="3"/>
  <c r="P20" i="3"/>
  <c r="P19" i="3"/>
  <c r="P18" i="3"/>
  <c r="P17" i="3"/>
  <c r="P14" i="3"/>
  <c r="P13" i="3"/>
  <c r="P12" i="3"/>
  <c r="P11" i="3"/>
  <c r="P10" i="3"/>
  <c r="P9" i="3"/>
  <c r="P8" i="3"/>
  <c r="P7" i="3"/>
  <c r="O50" i="3"/>
  <c r="O49" i="3"/>
  <c r="O48" i="3"/>
  <c r="O47" i="3"/>
  <c r="O46" i="3"/>
  <c r="O45" i="3"/>
  <c r="O44" i="3"/>
  <c r="O43" i="3"/>
  <c r="O42" i="3"/>
  <c r="O41" i="3"/>
  <c r="O40" i="3"/>
  <c r="O37" i="3"/>
  <c r="O36" i="3"/>
  <c r="O34" i="3"/>
  <c r="O33" i="3"/>
  <c r="O32" i="3"/>
  <c r="O31" i="3"/>
  <c r="O30" i="3"/>
  <c r="O29" i="3"/>
  <c r="O27" i="3"/>
  <c r="O26" i="3"/>
  <c r="O25" i="3"/>
  <c r="O24" i="3"/>
  <c r="O22" i="3"/>
  <c r="O21" i="3"/>
  <c r="O20" i="3"/>
  <c r="O19" i="3"/>
  <c r="O18" i="3"/>
  <c r="O17" i="3"/>
  <c r="O14" i="3"/>
  <c r="O13" i="3"/>
  <c r="O12" i="3"/>
  <c r="O11" i="3"/>
  <c r="O10" i="3"/>
  <c r="O9" i="3"/>
  <c r="O8" i="3"/>
  <c r="O7" i="3"/>
  <c r="N41" i="3"/>
  <c r="N50" i="3"/>
  <c r="N49" i="3"/>
  <c r="N48" i="3"/>
  <c r="N47" i="3"/>
  <c r="N46" i="3"/>
  <c r="N45" i="3"/>
  <c r="N44" i="3"/>
  <c r="N43" i="3"/>
  <c r="N42" i="3"/>
  <c r="N40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2" i="3"/>
  <c r="N21" i="3"/>
  <c r="N20" i="3"/>
  <c r="N19" i="3"/>
  <c r="N18" i="3"/>
  <c r="N17" i="3"/>
  <c r="N14" i="3"/>
  <c r="N13" i="3"/>
  <c r="N12" i="3"/>
  <c r="N11" i="3"/>
  <c r="N10" i="3"/>
  <c r="N9" i="3"/>
  <c r="N7" i="3"/>
  <c r="N6" i="3"/>
  <c r="N8" i="3"/>
  <c r="L50" i="3"/>
  <c r="L49" i="3"/>
  <c r="L48" i="3"/>
  <c r="L47" i="3"/>
  <c r="L46" i="3"/>
  <c r="L45" i="3"/>
  <c r="L44" i="3"/>
  <c r="L43" i="3"/>
  <c r="L42" i="3"/>
  <c r="L41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1" i="3"/>
  <c r="L20" i="3"/>
  <c r="L19" i="3"/>
  <c r="L18" i="3"/>
  <c r="L17" i="3"/>
  <c r="L14" i="3"/>
  <c r="L13" i="3"/>
  <c r="L12" i="3"/>
  <c r="L11" i="3"/>
  <c r="L10" i="3"/>
  <c r="L9" i="3"/>
  <c r="L7" i="3"/>
  <c r="L8" i="3"/>
  <c r="J50" i="3"/>
  <c r="J49" i="3"/>
  <c r="J48" i="3"/>
  <c r="J47" i="3"/>
  <c r="J46" i="3"/>
  <c r="J45" i="3"/>
  <c r="J44" i="3"/>
  <c r="J43" i="3"/>
  <c r="J42" i="3"/>
  <c r="J41" i="3"/>
  <c r="J40" i="3"/>
  <c r="J37" i="3"/>
  <c r="J36" i="3"/>
  <c r="J34" i="3"/>
  <c r="J33" i="3"/>
  <c r="J32" i="3"/>
  <c r="J31" i="3"/>
  <c r="J30" i="3"/>
  <c r="J29" i="3"/>
  <c r="J28" i="3"/>
  <c r="J27" i="3"/>
  <c r="J26" i="3"/>
  <c r="J25" i="3"/>
  <c r="J24" i="3"/>
  <c r="J21" i="3"/>
  <c r="J20" i="3"/>
  <c r="J19" i="3"/>
  <c r="J18" i="3"/>
  <c r="J17" i="3"/>
  <c r="J14" i="3"/>
  <c r="J13" i="3"/>
  <c r="J12" i="3"/>
  <c r="J11" i="3"/>
  <c r="J10" i="3"/>
  <c r="J9" i="3"/>
  <c r="J7" i="3"/>
  <c r="J8" i="3"/>
  <c r="I19" i="1"/>
  <c r="I18" i="1"/>
  <c r="I16" i="1"/>
  <c r="I15" i="1"/>
  <c r="I14" i="1"/>
  <c r="I13" i="1"/>
  <c r="I12" i="1"/>
  <c r="I11" i="1"/>
  <c r="I10" i="1"/>
  <c r="I9" i="1"/>
  <c r="I8" i="1"/>
  <c r="I7" i="1"/>
  <c r="I6" i="1"/>
  <c r="I5" i="1"/>
  <c r="H19" i="1"/>
  <c r="H18" i="1"/>
  <c r="H16" i="1"/>
  <c r="H15" i="1"/>
  <c r="H14" i="1"/>
  <c r="H13" i="1"/>
  <c r="H12" i="1"/>
  <c r="H11" i="1"/>
  <c r="H10" i="1"/>
  <c r="H9" i="1"/>
  <c r="H8" i="1"/>
  <c r="H7" i="1"/>
  <c r="H6" i="1"/>
  <c r="H5" i="1"/>
  <c r="I4" i="1"/>
  <c r="H4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L66" i="2"/>
  <c r="L65" i="2"/>
  <c r="L64" i="2"/>
  <c r="L63" i="2"/>
  <c r="L62" i="2"/>
  <c r="L61" i="2"/>
  <c r="L60" i="2"/>
  <c r="L59" i="2"/>
  <c r="L58" i="2"/>
  <c r="L54" i="2"/>
  <c r="L53" i="2"/>
  <c r="L52" i="2"/>
  <c r="L51" i="2"/>
  <c r="L50" i="2"/>
  <c r="L49" i="2"/>
  <c r="L48" i="2"/>
  <c r="L47" i="2"/>
  <c r="L46" i="2"/>
  <c r="L44" i="2"/>
  <c r="L43" i="2"/>
  <c r="L42" i="2"/>
  <c r="L41" i="2"/>
  <c r="L40" i="2"/>
  <c r="L39" i="2"/>
  <c r="L38" i="2"/>
  <c r="L37" i="2"/>
  <c r="L36" i="2"/>
  <c r="L35" i="2"/>
  <c r="L34" i="2"/>
  <c r="L33" i="2"/>
  <c r="L18" i="2"/>
  <c r="L29" i="2"/>
  <c r="L28" i="2"/>
  <c r="L27" i="2"/>
  <c r="L26" i="2"/>
  <c r="L25" i="2"/>
  <c r="L24" i="2"/>
  <c r="L23" i="2"/>
  <c r="L22" i="2"/>
  <c r="L21" i="2"/>
  <c r="L20" i="2"/>
  <c r="L17" i="2"/>
  <c r="L16" i="2"/>
  <c r="L15" i="2"/>
  <c r="L14" i="2"/>
  <c r="L13" i="2"/>
  <c r="L12" i="2"/>
  <c r="L11" i="2"/>
  <c r="L10" i="2"/>
  <c r="L9" i="2"/>
  <c r="K66" i="2"/>
  <c r="K65" i="2"/>
  <c r="K64" i="2"/>
  <c r="K63" i="2"/>
  <c r="K62" i="2"/>
  <c r="K61" i="2"/>
  <c r="K60" i="2"/>
  <c r="K59" i="2"/>
  <c r="K58" i="2"/>
  <c r="K54" i="2"/>
  <c r="K53" i="2"/>
  <c r="K52" i="2"/>
  <c r="K51" i="2"/>
  <c r="K50" i="2"/>
  <c r="K49" i="2"/>
  <c r="K48" i="2"/>
  <c r="K47" i="2"/>
  <c r="K46" i="2"/>
  <c r="K38" i="2"/>
  <c r="K37" i="2"/>
  <c r="K36" i="2"/>
  <c r="K35" i="2"/>
  <c r="K34" i="2"/>
  <c r="K33" i="2"/>
  <c r="K44" i="2"/>
  <c r="K43" i="2"/>
  <c r="K42" i="2"/>
  <c r="K41" i="2"/>
  <c r="K40" i="2"/>
  <c r="K39" i="2"/>
  <c r="K29" i="2"/>
  <c r="K28" i="2"/>
  <c r="K27" i="2"/>
  <c r="K26" i="2"/>
  <c r="K25" i="2"/>
  <c r="K24" i="2"/>
  <c r="K23" i="2"/>
  <c r="K22" i="2"/>
  <c r="K21" i="2"/>
  <c r="K20" i="2"/>
  <c r="K18" i="2"/>
  <c r="K17" i="2"/>
  <c r="K16" i="2"/>
  <c r="K15" i="2"/>
  <c r="K14" i="2"/>
  <c r="K13" i="2"/>
  <c r="K12" i="2"/>
  <c r="K11" i="2"/>
  <c r="K10" i="2"/>
  <c r="K9" i="2"/>
  <c r="L8" i="2"/>
  <c r="K8" i="2"/>
  <c r="J64" i="2"/>
  <c r="J63" i="2"/>
  <c r="J62" i="2"/>
  <c r="J61" i="2"/>
  <c r="J60" i="2"/>
  <c r="J59" i="2"/>
  <c r="J58" i="2"/>
  <c r="J52" i="2"/>
  <c r="J51" i="2"/>
  <c r="J50" i="2"/>
  <c r="J49" i="2"/>
  <c r="J48" i="2"/>
  <c r="J53" i="2" s="1"/>
  <c r="J47" i="2"/>
  <c r="J46" i="2"/>
  <c r="J43" i="2"/>
  <c r="J42" i="2"/>
  <c r="J41" i="2"/>
  <c r="J40" i="2"/>
  <c r="J39" i="2"/>
  <c r="J38" i="2"/>
  <c r="J37" i="2"/>
  <c r="J36" i="2"/>
  <c r="J35" i="2"/>
  <c r="J34" i="2"/>
  <c r="J33" i="2"/>
  <c r="J27" i="2"/>
  <c r="J26" i="2"/>
  <c r="J25" i="2"/>
  <c r="J24" i="2"/>
  <c r="J23" i="2"/>
  <c r="J22" i="2"/>
  <c r="J21" i="2"/>
  <c r="J20" i="2"/>
  <c r="J28" i="2" s="1"/>
  <c r="J17" i="2"/>
  <c r="J16" i="2"/>
  <c r="J15" i="2"/>
  <c r="J14" i="2"/>
  <c r="J13" i="2"/>
  <c r="J12" i="2"/>
  <c r="J11" i="2"/>
  <c r="J10" i="2"/>
  <c r="J9" i="2"/>
  <c r="J8" i="2"/>
  <c r="H62" i="2"/>
  <c r="H61" i="2"/>
  <c r="H60" i="2"/>
  <c r="H59" i="2"/>
  <c r="H58" i="2"/>
  <c r="H64" i="2"/>
  <c r="H52" i="2"/>
  <c r="H51" i="2"/>
  <c r="H50" i="2"/>
  <c r="H49" i="2"/>
  <c r="H48" i="2"/>
  <c r="H53" i="2" s="1"/>
  <c r="H47" i="2"/>
  <c r="H46" i="2"/>
  <c r="H42" i="2"/>
  <c r="H41" i="2"/>
  <c r="H40" i="2"/>
  <c r="H39" i="2"/>
  <c r="H38" i="2"/>
  <c r="H37" i="2"/>
  <c r="H36" i="2"/>
  <c r="H35" i="2"/>
  <c r="H34" i="2"/>
  <c r="H33" i="2"/>
  <c r="H27" i="2"/>
  <c r="H26" i="2"/>
  <c r="H25" i="2"/>
  <c r="H24" i="2"/>
  <c r="H23" i="2"/>
  <c r="H22" i="2"/>
  <c r="H21" i="2"/>
  <c r="H20" i="2"/>
  <c r="H28" i="2" s="1"/>
  <c r="H16" i="2"/>
  <c r="H15" i="2"/>
  <c r="H14" i="2"/>
  <c r="H13" i="2"/>
  <c r="H12" i="2"/>
  <c r="H11" i="2"/>
  <c r="H10" i="2"/>
  <c r="H9" i="2"/>
  <c r="H18" i="2" s="1"/>
  <c r="H8" i="2"/>
  <c r="F64" i="2"/>
  <c r="F63" i="2"/>
  <c r="F62" i="2"/>
  <c r="F61" i="2"/>
  <c r="F60" i="2"/>
  <c r="F59" i="2"/>
  <c r="F58" i="2"/>
  <c r="F54" i="2"/>
  <c r="F52" i="2"/>
  <c r="F46" i="2"/>
  <c r="F41" i="2"/>
  <c r="F33" i="2"/>
  <c r="F36" i="2"/>
  <c r="F51" i="2"/>
  <c r="F50" i="2"/>
  <c r="F49" i="2"/>
  <c r="F48" i="2"/>
  <c r="F47" i="2"/>
  <c r="F42" i="2"/>
  <c r="F40" i="2"/>
  <c r="F39" i="2"/>
  <c r="F38" i="2"/>
  <c r="F37" i="2"/>
  <c r="F35" i="2"/>
  <c r="F34" i="2"/>
  <c r="F44" i="2" s="1"/>
  <c r="F53" i="2"/>
  <c r="F28" i="2"/>
  <c r="J18" i="2"/>
  <c r="F18" i="2"/>
  <c r="F29" i="2"/>
  <c r="F27" i="2" l="1"/>
  <c r="F26" i="2"/>
  <c r="F25" i="2"/>
  <c r="F24" i="2"/>
  <c r="F23" i="2"/>
  <c r="F22" i="2"/>
  <c r="F21" i="2"/>
  <c r="F20" i="2"/>
  <c r="F8" i="2"/>
  <c r="M9" i="3"/>
  <c r="M14" i="3" s="1"/>
  <c r="I9" i="3"/>
  <c r="K9" i="3"/>
  <c r="K14" i="3" s="1"/>
  <c r="M37" i="3"/>
  <c r="K37" i="3"/>
  <c r="M45" i="3"/>
  <c r="M48" i="3" s="1"/>
  <c r="K45" i="3"/>
  <c r="I45" i="3"/>
  <c r="I37" i="3"/>
  <c r="I14" i="3"/>
  <c r="I48" i="3" s="1"/>
  <c r="I50" i="3" s="1"/>
  <c r="B14" i="1"/>
  <c r="B8" i="1"/>
  <c r="F6" i="1"/>
  <c r="F8" i="1" s="1"/>
  <c r="F14" i="1" s="1"/>
  <c r="D6" i="1"/>
  <c r="D8" i="1" s="1"/>
  <c r="D14" i="1" s="1"/>
  <c r="B6" i="1"/>
  <c r="B16" i="1"/>
  <c r="C19" i="1"/>
  <c r="E65" i="2"/>
  <c r="E53" i="2"/>
  <c r="E18" i="2"/>
  <c r="E28" i="2"/>
  <c r="E29" i="2" s="1"/>
  <c r="F14" i="2" s="1"/>
  <c r="I28" i="2"/>
  <c r="I18" i="2"/>
  <c r="G53" i="2"/>
  <c r="E44" i="2"/>
  <c r="E54" i="2" s="1"/>
  <c r="I44" i="2"/>
  <c r="I53" i="2"/>
  <c r="G44" i="2"/>
  <c r="I65" i="2"/>
  <c r="G65" i="2"/>
  <c r="G28" i="2"/>
  <c r="G18" i="2"/>
  <c r="G29" i="2" s="1"/>
  <c r="F16" i="1" l="1"/>
  <c r="I29" i="2"/>
  <c r="K48" i="3"/>
  <c r="K50" i="3" s="1"/>
  <c r="D16" i="1"/>
  <c r="M50" i="3"/>
  <c r="F15" i="2"/>
  <c r="F16" i="2"/>
  <c r="F13" i="2"/>
  <c r="I54" i="2"/>
  <c r="I66" i="2" s="1"/>
  <c r="G54" i="2"/>
  <c r="G66" i="2" s="1"/>
  <c r="E66" i="2"/>
  <c r="L40" i="3" l="1"/>
  <c r="P6" i="3"/>
  <c r="F10" i="2" l="1"/>
  <c r="G5" i="1"/>
  <c r="F12" i="2"/>
  <c r="F11" i="2"/>
  <c r="F9" i="2"/>
  <c r="J44" i="2" l="1"/>
  <c r="J54" i="2" s="1"/>
  <c r="H44" i="2"/>
  <c r="H54" i="2" s="1"/>
  <c r="H29" i="2"/>
  <c r="J29" i="2"/>
  <c r="H65" i="2" l="1"/>
  <c r="H66" i="2" s="1"/>
  <c r="J65" i="2"/>
  <c r="J66" i="2" s="1"/>
  <c r="F65" i="2"/>
  <c r="F66" i="2" s="1"/>
</calcChain>
</file>

<file path=xl/sharedStrings.xml><?xml version="1.0" encoding="utf-8"?>
<sst xmlns="http://schemas.openxmlformats.org/spreadsheetml/2006/main" count="265" uniqueCount="174">
  <si>
    <t>ASSETS</t>
  </si>
  <si>
    <t>in millions, except per share data</t>
  </si>
  <si>
    <t>Common-Sizing</t>
  </si>
  <si>
    <t>2021-2020</t>
  </si>
  <si>
    <t>Current assets</t>
  </si>
  <si>
    <t>Horizontal</t>
  </si>
  <si>
    <t xml:space="preserve">     Cash and cash equivalents</t>
  </si>
  <si>
    <t xml:space="preserve">     Inventories</t>
  </si>
  <si>
    <t xml:space="preserve">     Other current assets</t>
  </si>
  <si>
    <t xml:space="preserve">          Total current assets</t>
  </si>
  <si>
    <t>Non-current assets</t>
  </si>
  <si>
    <t xml:space="preserve">     Other non-current assets</t>
  </si>
  <si>
    <t xml:space="preserve">          Total non-current assets</t>
  </si>
  <si>
    <t xml:space="preserve">               Total assets</t>
  </si>
  <si>
    <t>LIABILITIES</t>
  </si>
  <si>
    <t>Current liabilities</t>
  </si>
  <si>
    <t xml:space="preserve">     Other current liabilities</t>
  </si>
  <si>
    <t>Non-current liabilities</t>
  </si>
  <si>
    <t xml:space="preserve">     Other non-current liabilities</t>
  </si>
  <si>
    <t xml:space="preserve">               Total liabilities</t>
  </si>
  <si>
    <t>STOCKHOLDERS' EQUITY</t>
  </si>
  <si>
    <t xml:space="preserve">Horizontal </t>
  </si>
  <si>
    <t>Investing Activities:</t>
  </si>
  <si>
    <t>Financing Acitivities:</t>
  </si>
  <si>
    <t xml:space="preserve">     Short-term financial instruments</t>
  </si>
  <si>
    <t xml:space="preserve">     Short-term financial assets at amortized cost</t>
  </si>
  <si>
    <t xml:space="preserve">     Short-term financial assets at fair value through profit or loss</t>
  </si>
  <si>
    <t xml:space="preserve">     Trade receivables</t>
  </si>
  <si>
    <t xml:space="preserve">     Non-trade receivables</t>
  </si>
  <si>
    <t xml:space="preserve">     Prepaid expenses</t>
  </si>
  <si>
    <t xml:space="preserve">     Assets held-for-sale</t>
  </si>
  <si>
    <t xml:space="preserve">     Financial assets at fair value through profit or loss</t>
  </si>
  <si>
    <t xml:space="preserve">     Financial assets at fair value through other comprehensive income</t>
  </si>
  <si>
    <t xml:space="preserve">     Investment in associates and joint ventures</t>
  </si>
  <si>
    <t xml:space="preserve">     Property, plant and equipment</t>
  </si>
  <si>
    <t xml:space="preserve">     Intangible assets</t>
  </si>
  <si>
    <t xml:space="preserve">     Deferred income tax assets</t>
  </si>
  <si>
    <t xml:space="preserve">     Net defined benegit assets</t>
  </si>
  <si>
    <t xml:space="preserve">     Trade payables</t>
  </si>
  <si>
    <t xml:space="preserve">     Short-term borrowing</t>
  </si>
  <si>
    <t xml:space="preserve">     Other paybales</t>
  </si>
  <si>
    <t xml:space="preserve">     Advances received</t>
  </si>
  <si>
    <t xml:space="preserve">     Withholdings</t>
  </si>
  <si>
    <t xml:space="preserve">     Current income tax liabilities</t>
  </si>
  <si>
    <t xml:space="preserve">     Current portion of long-term liabilities</t>
  </si>
  <si>
    <t xml:space="preserve">     Provisions</t>
  </si>
  <si>
    <t xml:space="preserve">     Debentures</t>
  </si>
  <si>
    <t xml:space="preserve">     Long-term borrowing</t>
  </si>
  <si>
    <t xml:space="preserve">     Long-term other payables</t>
  </si>
  <si>
    <t xml:space="preserve">     Net defined benefit liability</t>
  </si>
  <si>
    <t xml:space="preserve">     Deferred income tax liabilities</t>
  </si>
  <si>
    <t xml:space="preserve">     Long-term Provisions</t>
  </si>
  <si>
    <t>Equity attributable to owners of the Company</t>
  </si>
  <si>
    <t xml:space="preserve">     Preference shares</t>
  </si>
  <si>
    <t xml:space="preserve">     Ordinary shares</t>
  </si>
  <si>
    <t xml:space="preserve">     Share premium</t>
  </si>
  <si>
    <t xml:space="preserve">     Retained earning</t>
  </si>
  <si>
    <t xml:space="preserve">     Other components of equity</t>
  </si>
  <si>
    <t xml:space="preserve">     Accumulated other comprehensive income attributable to assets held-for-sale</t>
  </si>
  <si>
    <t xml:space="preserve">     Non-controlling interests</t>
  </si>
  <si>
    <t xml:space="preserve">               Total liabilities and equity</t>
  </si>
  <si>
    <t xml:space="preserve">          Total equity</t>
  </si>
  <si>
    <t xml:space="preserve">               Total current liabilities</t>
  </si>
  <si>
    <t xml:space="preserve">     Accrued expenses</t>
  </si>
  <si>
    <t xml:space="preserve">     Liabilities held-for-sale</t>
  </si>
  <si>
    <t>Revenue</t>
  </si>
  <si>
    <t>Cost of sales</t>
  </si>
  <si>
    <t>Operating profit</t>
  </si>
  <si>
    <t xml:space="preserve">     Share of net profit of associated and joint ventures</t>
  </si>
  <si>
    <t xml:space="preserve">     Other non-operating income</t>
  </si>
  <si>
    <t xml:space="preserve">     Other non-operating expense</t>
  </si>
  <si>
    <t xml:space="preserve">     Financial income</t>
  </si>
  <si>
    <t xml:space="preserve">     Financial expense</t>
  </si>
  <si>
    <t xml:space="preserve">          Gross Profit</t>
  </si>
  <si>
    <t xml:space="preserve">          Profit before income tax</t>
  </si>
  <si>
    <t xml:space="preserve">          Profit for the year</t>
  </si>
  <si>
    <t xml:space="preserve">Profit attributable to </t>
  </si>
  <si>
    <t xml:space="preserve">     Owners of the Company</t>
  </si>
  <si>
    <t xml:space="preserve">     Selling and administrative expenses</t>
  </si>
  <si>
    <t xml:space="preserve">     Income tax expense</t>
  </si>
  <si>
    <t>Operating Activities</t>
  </si>
  <si>
    <t xml:space="preserve">     Profit for the year</t>
  </si>
  <si>
    <t xml:space="preserve">     Adjustments</t>
  </si>
  <si>
    <t xml:space="preserve">     Changes in assets and liabilities arising from operating activities</t>
  </si>
  <si>
    <t xml:space="preserve">          Cash generated from operations</t>
  </si>
  <si>
    <t xml:space="preserve">     Interest received</t>
  </si>
  <si>
    <t xml:space="preserve">     Interest paid</t>
  </si>
  <si>
    <t xml:space="preserve">     Dividends received</t>
  </si>
  <si>
    <t xml:space="preserve">     Income tax paid</t>
  </si>
  <si>
    <t xml:space="preserve">          Net cash from operating activities</t>
  </si>
  <si>
    <t xml:space="preserve">     Net decrease in short-term financial instruments</t>
  </si>
  <si>
    <t xml:space="preserve">     Net decrease (increase) in short-term financial assets at amortized cost</t>
  </si>
  <si>
    <t xml:space="preserve">     Net decrease in short-term financial assets at fair value through profit or loss</t>
  </si>
  <si>
    <t xml:space="preserve">     Disposal of long-term financial instruments</t>
  </si>
  <si>
    <t xml:space="preserve">     Acquisition of long-term financial instruments</t>
  </si>
  <si>
    <t xml:space="preserve">     Disposal of financial assets at fair value through other comprehensive income</t>
  </si>
  <si>
    <t xml:space="preserve">     Acquisition of financial assets at fair value through other comprehensive income</t>
  </si>
  <si>
    <t xml:space="preserve">     Disposal of financial assets at fair value through profit or loss</t>
  </si>
  <si>
    <t xml:space="preserve">     Disposal of investment in associates and joint ventures</t>
  </si>
  <si>
    <t xml:space="preserve">     Acquisition of financial assets at fair value through profit or loss</t>
  </si>
  <si>
    <t xml:space="preserve">     Acquisition of investment in associates and joint ventures</t>
  </si>
  <si>
    <t xml:space="preserve">     Disposal of property, plant and equipment</t>
  </si>
  <si>
    <t xml:space="preserve">     Acquisition of property, plant and equipment</t>
  </si>
  <si>
    <t xml:space="preserve">     Disposal of intangible assets</t>
  </si>
  <si>
    <t xml:space="preserve">     Acquisition of intangible assets</t>
  </si>
  <si>
    <t xml:space="preserve">     Cash outflow from business combinations</t>
  </si>
  <si>
    <t xml:space="preserve">     Cash inflow from sale of assets-held-for-sale</t>
  </si>
  <si>
    <t xml:space="preserve">     Cash inflow (outflow) from other investing activities</t>
  </si>
  <si>
    <t xml:space="preserve">          Net cash used in investing activities</t>
  </si>
  <si>
    <t xml:space="preserve">     Net decrease in short-term borrowing</t>
  </si>
  <si>
    <t xml:space="preserve">     Increase in long-ter borrowings</t>
  </si>
  <si>
    <t xml:space="preserve">     Repayment of debentures and long-term borrowings</t>
  </si>
  <si>
    <t xml:space="preserve">     Dividends paid</t>
  </si>
  <si>
    <t xml:space="preserve">     Net decrease in non-controlling interests</t>
  </si>
  <si>
    <t xml:space="preserve">          Net cash used in financing activities</t>
  </si>
  <si>
    <t xml:space="preserve">     Reclassification to assets held-for-sale</t>
  </si>
  <si>
    <t xml:space="preserve">     Effect of foreign exchange rate changes</t>
  </si>
  <si>
    <t xml:space="preserve">          Net increase in cash and cash equivalents</t>
  </si>
  <si>
    <t>Cash and cash equivalents</t>
  </si>
  <si>
    <t xml:space="preserve">     Beginning of the year</t>
  </si>
  <si>
    <t xml:space="preserve">          End of the year</t>
  </si>
  <si>
    <t xml:space="preserve">     Disposal of financial assets at amortized cost</t>
  </si>
  <si>
    <t xml:space="preserve">     Acquisition of financial assets at amortized cost</t>
  </si>
  <si>
    <t>Samsung</t>
  </si>
  <si>
    <t xml:space="preserve">INCOME STATEMENT: </t>
  </si>
  <si>
    <t>2022-2020</t>
  </si>
  <si>
    <t>Ratios</t>
  </si>
  <si>
    <t>Formulas</t>
  </si>
  <si>
    <t>1. Current Ratio</t>
  </si>
  <si>
    <t>Current Assets / Current Liabilities</t>
  </si>
  <si>
    <t>Industry Avg.</t>
  </si>
  <si>
    <t>2.  Quick Ratio</t>
  </si>
  <si>
    <t>(Current Assets - Inventories) / Current Liabilities</t>
  </si>
  <si>
    <t>3.  Inventory Rurnover</t>
  </si>
  <si>
    <t>Sales / Inventory</t>
  </si>
  <si>
    <t>4.  Days Sales Outstanding</t>
  </si>
  <si>
    <t>Account Receivables / (Annual Sales / 365)</t>
  </si>
  <si>
    <t>5.  Days Payable outstanding</t>
  </si>
  <si>
    <t>6. Fixed Asset Turnover</t>
  </si>
  <si>
    <t>Sales / Net Fixed Assets</t>
  </si>
  <si>
    <t>7. Total Asset Turnover</t>
  </si>
  <si>
    <t>Sales / Total Assets</t>
  </si>
  <si>
    <t>8.  Debt Ratio</t>
  </si>
  <si>
    <t>Total Debt / Total Assets</t>
  </si>
  <si>
    <t>9.  TIE (Timrs-Interest-Earned)</t>
  </si>
  <si>
    <t>EBIT / Interest Charges</t>
  </si>
  <si>
    <t>10.  Operating Profit Margin</t>
  </si>
  <si>
    <t>EBIT / Sales</t>
  </si>
  <si>
    <t>11. Profit Margin</t>
  </si>
  <si>
    <t>Net Income / Sales</t>
  </si>
  <si>
    <t>12.  ROA (Return on Total Assets)</t>
  </si>
  <si>
    <t>Net Income / Total Assets</t>
  </si>
  <si>
    <t>13.  ROE (Return on Common Equity)</t>
  </si>
  <si>
    <t>Net Income / (Common Stock + Retained Earnings)</t>
  </si>
  <si>
    <t>14.  ROIC (Return on Invested Capital)</t>
  </si>
  <si>
    <t>Net Operating Profit after Tax (NOPAT) / Total Invested Capital</t>
  </si>
  <si>
    <t>15.  BEP (Basic Earning power)</t>
  </si>
  <si>
    <t>16. P/E Ratio</t>
  </si>
  <si>
    <t>Price per Share / Earning per Share</t>
  </si>
  <si>
    <t>17. Market/Book Ratio</t>
  </si>
  <si>
    <t>Market Price per Share / Book Value per Share</t>
  </si>
  <si>
    <t>18.  EPS</t>
  </si>
  <si>
    <t>(Net Income - Preferred Dividends) / (Common Shares Outstanding)</t>
  </si>
  <si>
    <t>19.  Dividend Yield</t>
  </si>
  <si>
    <t>20.  DuPont Formula</t>
  </si>
  <si>
    <t>(Net Income / Sales) * (Sales/Total Assets) * (Total Assets / Total Equity)</t>
  </si>
  <si>
    <t>EBIT / Total Assets</t>
  </si>
  <si>
    <t>Account Payables / (COGS / 365)</t>
  </si>
  <si>
    <t>N/A</t>
  </si>
  <si>
    <t>Earning per share</t>
  </si>
  <si>
    <t>Price per share</t>
  </si>
  <si>
    <t>Market Price</t>
  </si>
  <si>
    <t>Book Value</t>
  </si>
  <si>
    <t>Annual Dividends / Price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</si>
</sst>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venir Book"/>
      <family val="2"/>
    </font>
    <font>
      <sz val="11"/>
      <color theme="1"/>
      <name val="Avenir Book"/>
      <family val="2"/>
    </font>
    <font>
      <sz val="9"/>
      <color theme="1"/>
      <name val="Avenir Book"/>
      <family val="2"/>
    </font>
    <font>
      <sz val="10"/>
      <color theme="1"/>
      <name val="Avenir Book"/>
      <family val="2"/>
    </font>
    <font>
      <sz val="8"/>
      <color theme="1"/>
      <name val="Avenir Book"/>
      <family val="2"/>
    </font>
    <font>
      <sz val="11"/>
      <color theme="1"/>
      <name val="Avenir Book"/>
      <family val="2"/>
    </font>
    <font>
      <sz val="11"/>
      <color rgb="FF000000"/>
      <name val="Avenir Book"/>
      <family val="2"/>
    </font>
    <font>
      <sz val="10"/>
      <color theme="1"/>
      <name val="Avenir Book"/>
      <family val="2"/>
    </font>
    <font>
      <b/>
      <sz val="11"/>
      <color theme="1"/>
      <name val="Avenir Book"/>
      <family val="2"/>
    </font>
    <font>
      <b/>
      <sz val="12"/>
      <color theme="1"/>
      <name val="Avenir Book"/>
      <family val="2"/>
    </font>
    <font>
      <b/>
      <sz val="16"/>
      <color theme="1"/>
      <name val="Avenir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4">
    <xf numFmtId="0" fontId="0" fillId="0" borderId="0" xfId="0"/>
    <xf numFmtId="0" fontId="3" fillId="0" borderId="1" xfId="0" applyFont="1" applyBorder="1"/>
    <xf numFmtId="0" fontId="4" fillId="2" borderId="0" xfId="0" applyFont="1" applyFill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4" fillId="2" borderId="2" xfId="0" applyFont="1" applyFill="1" applyBorder="1" applyAlignment="1">
      <alignment horizontal="center"/>
    </xf>
    <xf numFmtId="41" fontId="4" fillId="0" borderId="0" xfId="0" applyNumberFormat="1" applyFont="1"/>
    <xf numFmtId="41" fontId="4" fillId="2" borderId="1" xfId="0" applyNumberFormat="1" applyFont="1" applyFill="1" applyBorder="1"/>
    <xf numFmtId="0" fontId="4" fillId="2" borderId="1" xfId="0" applyFont="1" applyFill="1" applyBorder="1"/>
    <xf numFmtId="0" fontId="6" fillId="0" borderId="4" xfId="0" applyFont="1" applyBorder="1"/>
    <xf numFmtId="9" fontId="4" fillId="2" borderId="2" xfId="1" applyFont="1" applyFill="1" applyBorder="1"/>
    <xf numFmtId="0" fontId="3" fillId="2" borderId="1" xfId="0" applyFont="1" applyFill="1" applyBorder="1"/>
    <xf numFmtId="0" fontId="7" fillId="2" borderId="1" xfId="0" applyFont="1" applyFill="1" applyBorder="1"/>
    <xf numFmtId="9" fontId="4" fillId="0" borderId="0" xfId="1" applyFont="1"/>
    <xf numFmtId="0" fontId="6" fillId="0" borderId="5" xfId="0" applyFont="1" applyBorder="1"/>
    <xf numFmtId="0" fontId="4" fillId="2" borderId="0" xfId="0" applyFont="1" applyFill="1" applyAlignment="1">
      <alignment horizontal="center"/>
    </xf>
    <xf numFmtId="9" fontId="4" fillId="2" borderId="0" xfId="1" applyFont="1" applyFill="1"/>
    <xf numFmtId="164" fontId="4" fillId="0" borderId="5" xfId="2" applyNumberFormat="1" applyFont="1" applyFill="1" applyBorder="1"/>
    <xf numFmtId="42" fontId="4" fillId="0" borderId="0" xfId="0" applyNumberFormat="1" applyFont="1"/>
    <xf numFmtId="164" fontId="4" fillId="0" borderId="6" xfId="2" applyNumberFormat="1" applyFont="1" applyFill="1" applyBorder="1"/>
    <xf numFmtId="9" fontId="4" fillId="0" borderId="6" xfId="1" applyFont="1" applyFill="1" applyBorder="1"/>
    <xf numFmtId="9" fontId="4" fillId="0" borderId="0" xfId="1" applyFont="1" applyFill="1"/>
    <xf numFmtId="164" fontId="4" fillId="0" borderId="4" xfId="2" applyNumberFormat="1" applyFont="1" applyFill="1" applyBorder="1"/>
    <xf numFmtId="164" fontId="4" fillId="0" borderId="8" xfId="2" applyNumberFormat="1" applyFont="1" applyFill="1" applyBorder="1"/>
    <xf numFmtId="0" fontId="4" fillId="0" borderId="4" xfId="0" applyFont="1" applyBorder="1"/>
    <xf numFmtId="164" fontId="4" fillId="0" borderId="0" xfId="2" applyNumberFormat="1" applyFont="1" applyFill="1"/>
    <xf numFmtId="164" fontId="4" fillId="0" borderId="3" xfId="2" applyNumberFormat="1" applyFont="1" applyFill="1" applyBorder="1"/>
    <xf numFmtId="9" fontId="4" fillId="0" borderId="0" xfId="1" applyFont="1" applyFill="1" applyBorder="1"/>
    <xf numFmtId="0" fontId="6" fillId="0" borderId="14" xfId="0" applyFont="1" applyBorder="1"/>
    <xf numFmtId="0" fontId="10" fillId="0" borderId="4" xfId="0" applyFont="1" applyBorder="1"/>
    <xf numFmtId="0" fontId="4" fillId="2" borderId="14" xfId="0" applyFont="1" applyFill="1" applyBorder="1"/>
    <xf numFmtId="0" fontId="4" fillId="0" borderId="14" xfId="0" applyFont="1" applyBorder="1"/>
    <xf numFmtId="0" fontId="4" fillId="0" borderId="9" xfId="0" applyFont="1" applyBorder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4" fillId="3" borderId="16" xfId="0" applyFont="1" applyFill="1" applyBorder="1"/>
    <xf numFmtId="0" fontId="0" fillId="3" borderId="16" xfId="0" applyFill="1" applyBorder="1"/>
    <xf numFmtId="0" fontId="6" fillId="3" borderId="16" xfId="0" applyFont="1" applyFill="1" applyBorder="1"/>
    <xf numFmtId="41" fontId="4" fillId="3" borderId="16" xfId="0" applyNumberFormat="1" applyFont="1" applyFill="1" applyBorder="1"/>
    <xf numFmtId="0" fontId="4" fillId="3" borderId="17" xfId="0" applyFont="1" applyFill="1" applyBorder="1"/>
    <xf numFmtId="42" fontId="4" fillId="3" borderId="17" xfId="0" applyNumberFormat="1" applyFont="1" applyFill="1" applyBorder="1"/>
    <xf numFmtId="10" fontId="4" fillId="3" borderId="16" xfId="0" applyNumberFormat="1" applyFont="1" applyFill="1" applyBorder="1"/>
    <xf numFmtId="10" fontId="4" fillId="0" borderId="5" xfId="1" applyNumberFormat="1" applyFont="1" applyFill="1" applyBorder="1"/>
    <xf numFmtId="10" fontId="8" fillId="0" borderId="5" xfId="1" applyNumberFormat="1" applyFont="1" applyBorder="1"/>
    <xf numFmtId="10" fontId="4" fillId="0" borderId="6" xfId="1" applyNumberFormat="1" applyFont="1" applyFill="1" applyBorder="1"/>
    <xf numFmtId="10" fontId="4" fillId="0" borderId="12" xfId="1" applyNumberFormat="1" applyFont="1" applyFill="1" applyBorder="1"/>
    <xf numFmtId="10" fontId="4" fillId="0" borderId="10" xfId="1" applyNumberFormat="1" applyFont="1" applyFill="1" applyBorder="1"/>
    <xf numFmtId="10" fontId="4" fillId="0" borderId="13" xfId="1" applyNumberFormat="1" applyFont="1" applyFill="1" applyBorder="1"/>
    <xf numFmtId="10" fontId="4" fillId="0" borderId="0" xfId="1" applyNumberFormat="1" applyFont="1" applyFill="1"/>
    <xf numFmtId="10" fontId="4" fillId="0" borderId="14" xfId="1" applyNumberFormat="1" applyFont="1" applyFill="1" applyBorder="1"/>
    <xf numFmtId="10" fontId="4" fillId="0" borderId="0" xfId="1" applyNumberFormat="1" applyFont="1" applyFill="1" applyBorder="1"/>
    <xf numFmtId="10" fontId="4" fillId="0" borderId="11" xfId="1" applyNumberFormat="1" applyFont="1" applyFill="1" applyBorder="1"/>
    <xf numFmtId="10" fontId="4" fillId="0" borderId="8" xfId="1" applyNumberFormat="1" applyFont="1" applyFill="1" applyBorder="1"/>
    <xf numFmtId="10" fontId="4" fillId="0" borderId="4" xfId="1" applyNumberFormat="1" applyFont="1" applyFill="1" applyBorder="1"/>
    <xf numFmtId="10" fontId="4" fillId="0" borderId="15" xfId="1" applyNumberFormat="1" applyFont="1" applyFill="1" applyBorder="1"/>
    <xf numFmtId="10" fontId="4" fillId="0" borderId="9" xfId="1" applyNumberFormat="1" applyFont="1" applyFill="1" applyBorder="1"/>
    <xf numFmtId="10" fontId="4" fillId="3" borderId="16" xfId="1" applyNumberFormat="1" applyFont="1" applyFill="1" applyBorder="1"/>
    <xf numFmtId="42" fontId="4" fillId="3" borderId="16" xfId="0" applyNumberFormat="1" applyFont="1" applyFill="1" applyBorder="1"/>
    <xf numFmtId="0" fontId="4" fillId="3" borderId="18" xfId="0" applyFont="1" applyFill="1" applyBorder="1"/>
    <xf numFmtId="0" fontId="11" fillId="2" borderId="0" xfId="0" applyFont="1" applyFill="1"/>
    <xf numFmtId="0" fontId="0" fillId="2" borderId="0" xfId="0" applyFill="1"/>
    <xf numFmtId="0" fontId="12" fillId="0" borderId="0" xfId="0" applyFont="1"/>
    <xf numFmtId="164" fontId="0" fillId="0" borderId="0" xfId="2" applyNumberFormat="1" applyFont="1"/>
    <xf numFmtId="164" fontId="0" fillId="2" borderId="0" xfId="2" applyNumberFormat="1" applyFont="1" applyFill="1"/>
    <xf numFmtId="0" fontId="13" fillId="0" borderId="0" xfId="0" applyFont="1"/>
    <xf numFmtId="0" fontId="4" fillId="2" borderId="2" xfId="0" applyFont="1" applyFill="1" applyBorder="1"/>
    <xf numFmtId="9" fontId="0" fillId="0" borderId="0" xfId="1" applyFont="1"/>
    <xf numFmtId="9" fontId="0" fillId="2" borderId="0" xfId="1" applyFont="1" applyFill="1"/>
    <xf numFmtId="164" fontId="0" fillId="0" borderId="0" xfId="2" applyNumberFormat="1" applyFont="1" applyFill="1"/>
    <xf numFmtId="9" fontId="0" fillId="0" borderId="0" xfId="1" applyFont="1" applyFill="1"/>
    <xf numFmtId="0" fontId="12" fillId="2" borderId="0" xfId="0" applyFont="1" applyFill="1"/>
    <xf numFmtId="10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64" fontId="4" fillId="3" borderId="17" xfId="2" applyNumberFormat="1" applyFont="1" applyFill="1" applyBorder="1"/>
    <xf numFmtId="164" fontId="9" fillId="3" borderId="17" xfId="2" applyNumberFormat="1" applyFont="1" applyFill="1" applyBorder="1"/>
    <xf numFmtId="164" fontId="4" fillId="3" borderId="16" xfId="2" applyNumberFormat="1" applyFont="1" applyFill="1" applyBorder="1"/>
    <xf numFmtId="164" fontId="9" fillId="3" borderId="16" xfId="2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 applyAlignment="1">
      <alignment horizontal="center"/>
    </xf>
    <xf numFmtId="0" fontId="0" fillId="2" borderId="16" xfId="0" applyFill="1" applyBorder="1"/>
    <xf numFmtId="0" fontId="4" fillId="2" borderId="16" xfId="0" applyFont="1" applyFill="1" applyBorder="1" applyAlignment="1">
      <alignment horizontal="center"/>
    </xf>
    <xf numFmtId="164" fontId="4" fillId="2" borderId="17" xfId="2" applyNumberFormat="1" applyFont="1" applyFill="1" applyBorder="1"/>
    <xf numFmtId="10" fontId="4" fillId="2" borderId="16" xfId="1" applyNumberFormat="1" applyFont="1" applyFill="1" applyBorder="1"/>
    <xf numFmtId="42" fontId="4" fillId="2" borderId="16" xfId="0" applyNumberFormat="1" applyFont="1" applyFill="1" applyBorder="1"/>
    <xf numFmtId="10" fontId="4" fillId="2" borderId="16" xfId="0" applyNumberFormat="1" applyFont="1" applyFill="1" applyBorder="1"/>
    <xf numFmtId="10" fontId="4" fillId="0" borderId="19" xfId="1" applyNumberFormat="1" applyFont="1" applyFill="1" applyBorder="1"/>
    <xf numFmtId="164" fontId="4" fillId="0" borderId="10" xfId="2" applyNumberFormat="1" applyFont="1" applyFill="1" applyBorder="1"/>
    <xf numFmtId="164" fontId="4" fillId="0" borderId="13" xfId="2" applyNumberFormat="1" applyFont="1" applyFill="1" applyBorder="1"/>
    <xf numFmtId="9" fontId="4" fillId="0" borderId="10" xfId="1" applyFont="1" applyFill="1" applyBorder="1"/>
    <xf numFmtId="9" fontId="4" fillId="0" borderId="13" xfId="1" applyFont="1" applyFill="1" applyBorder="1"/>
    <xf numFmtId="9" fontId="4" fillId="0" borderId="5" xfId="1" applyFont="1" applyFill="1" applyBorder="1"/>
    <xf numFmtId="9" fontId="4" fillId="0" borderId="4" xfId="1" applyFont="1" applyFill="1" applyBorder="1"/>
    <xf numFmtId="164" fontId="4" fillId="0" borderId="19" xfId="2" applyNumberFormat="1" applyFont="1" applyFill="1" applyBorder="1"/>
    <xf numFmtId="0" fontId="4" fillId="0" borderId="19" xfId="0" applyFont="1" applyBorder="1"/>
    <xf numFmtId="0" fontId="4" fillId="0" borderId="10" xfId="0" applyFont="1" applyBorder="1"/>
    <xf numFmtId="164" fontId="4" fillId="0" borderId="12" xfId="2" applyNumberFormat="1" applyFont="1" applyFill="1" applyBorder="1"/>
    <xf numFmtId="164" fontId="4" fillId="0" borderId="11" xfId="2" applyNumberFormat="1" applyFont="1" applyFill="1" applyBorder="1"/>
    <xf numFmtId="9" fontId="4" fillId="0" borderId="11" xfId="1" applyFont="1" applyFill="1" applyBorder="1"/>
    <xf numFmtId="164" fontId="4" fillId="0" borderId="12" xfId="0" applyNumberFormat="1" applyFont="1" applyBorder="1"/>
    <xf numFmtId="164" fontId="4" fillId="0" borderId="20" xfId="0" applyNumberFormat="1" applyFont="1" applyBorder="1"/>
    <xf numFmtId="164" fontId="4" fillId="0" borderId="19" xfId="2" applyNumberFormat="1" applyFont="1" applyBorder="1"/>
    <xf numFmtId="164" fontId="4" fillId="0" borderId="10" xfId="2" applyNumberFormat="1" applyFont="1" applyBorder="1"/>
    <xf numFmtId="164" fontId="4" fillId="0" borderId="7" xfId="2" applyNumberFormat="1" applyFont="1" applyFill="1" applyBorder="1"/>
    <xf numFmtId="164" fontId="4" fillId="0" borderId="12" xfId="2" applyNumberFormat="1" applyFont="1" applyBorder="1"/>
    <xf numFmtId="164" fontId="4" fillId="0" borderId="20" xfId="2" applyNumberFormat="1" applyFont="1" applyBorder="1"/>
    <xf numFmtId="0" fontId="4" fillId="0" borderId="16" xfId="0" applyFont="1" applyBorder="1"/>
    <xf numFmtId="41" fontId="4" fillId="0" borderId="17" xfId="0" applyNumberFormat="1" applyFont="1" applyBorder="1"/>
    <xf numFmtId="10" fontId="4" fillId="0" borderId="16" xfId="1" applyNumberFormat="1" applyFont="1" applyFill="1" applyBorder="1"/>
    <xf numFmtId="10" fontId="4" fillId="0" borderId="16" xfId="0" applyNumberFormat="1" applyFont="1" applyBorder="1"/>
    <xf numFmtId="164" fontId="4" fillId="2" borderId="16" xfId="2" applyNumberFormat="1" applyFont="1" applyFill="1" applyBorder="1"/>
    <xf numFmtId="164" fontId="0" fillId="0" borderId="6" xfId="2" applyNumberFormat="1" applyFont="1" applyFill="1" applyBorder="1"/>
    <xf numFmtId="10" fontId="0" fillId="0" borderId="6" xfId="1" applyNumberFormat="1" applyFont="1" applyFill="1" applyBorder="1"/>
    <xf numFmtId="9" fontId="0" fillId="0" borderId="6" xfId="1" applyFont="1" applyFill="1" applyBorder="1"/>
    <xf numFmtId="164" fontId="0" fillId="0" borderId="6" xfId="2" applyNumberFormat="1" applyFont="1" applyBorder="1"/>
    <xf numFmtId="10" fontId="0" fillId="0" borderId="6" xfId="1" applyNumberFormat="1" applyFont="1" applyBorder="1"/>
    <xf numFmtId="9" fontId="0" fillId="0" borderId="6" xfId="1" applyFont="1" applyBorder="1"/>
    <xf numFmtId="10" fontId="4" fillId="0" borderId="12" xfId="0" applyNumberFormat="1" applyFont="1" applyBorder="1"/>
    <xf numFmtId="10" fontId="4" fillId="0" borderId="20" xfId="0" applyNumberFormat="1" applyFont="1" applyBorder="1"/>
    <xf numFmtId="10" fontId="4" fillId="0" borderId="19" xfId="1" applyNumberFormat="1" applyFont="1" applyBorder="1"/>
    <xf numFmtId="10" fontId="4" fillId="0" borderId="10" xfId="1" applyNumberFormat="1" applyFont="1" applyBorder="1"/>
    <xf numFmtId="10" fontId="4" fillId="0" borderId="12" xfId="1" applyNumberFormat="1" applyFont="1" applyBorder="1"/>
    <xf numFmtId="10" fontId="4" fillId="0" borderId="20" xfId="1" applyNumberFormat="1" applyFont="1" applyBorder="1"/>
    <xf numFmtId="10" fontId="4" fillId="0" borderId="5" xfId="1" applyNumberFormat="1" applyFont="1" applyBorder="1"/>
    <xf numFmtId="10" fontId="4" fillId="0" borderId="6" xfId="1" applyNumberFormat="1" applyFont="1" applyBorder="1"/>
    <xf numFmtId="10" fontId="4" fillId="0" borderId="7" xfId="1" applyNumberFormat="1" applyFont="1" applyBorder="1"/>
    <xf numFmtId="0" fontId="1" fillId="2" borderId="16" xfId="0" applyFont="1" applyFill="1" applyBorder="1"/>
    <xf numFmtId="0" fontId="11" fillId="0" borderId="0" xfId="0" applyFont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8" xfId="0" applyFont="1" applyBorder="1"/>
    <xf numFmtId="2" fontId="4" fillId="0" borderId="23" xfId="0" applyNumberFormat="1" applyFont="1" applyBorder="1"/>
    <xf numFmtId="2" fontId="4" fillId="0" borderId="29" xfId="0" applyNumberFormat="1" applyFont="1" applyBorder="1"/>
    <xf numFmtId="2" fontId="4" fillId="0" borderId="24" xfId="0" applyNumberFormat="1" applyFont="1" applyBorder="1"/>
    <xf numFmtId="2" fontId="4" fillId="0" borderId="26" xfId="0" applyNumberFormat="1" applyFont="1" applyBorder="1"/>
    <xf numFmtId="2" fontId="4" fillId="0" borderId="27" xfId="0" applyNumberFormat="1" applyFont="1" applyBorder="1"/>
    <xf numFmtId="0" fontId="4" fillId="0" borderId="31" xfId="0" applyFont="1" applyBorder="1"/>
    <xf numFmtId="0" fontId="4" fillId="0" borderId="33" xfId="0" applyFont="1" applyBorder="1"/>
    <xf numFmtId="0" fontId="4" fillId="0" borderId="5" xfId="0" applyFont="1" applyBorder="1"/>
    <xf numFmtId="10" fontId="4" fillId="0" borderId="26" xfId="0" applyNumberFormat="1" applyFont="1" applyBorder="1" applyAlignment="1">
      <alignment horizontal="right"/>
    </xf>
    <xf numFmtId="10" fontId="4" fillId="0" borderId="27" xfId="0" applyNumberFormat="1" applyFont="1" applyBorder="1" applyAlignment="1">
      <alignment horizontal="right"/>
    </xf>
    <xf numFmtId="10" fontId="4" fillId="0" borderId="23" xfId="0" applyNumberFormat="1" applyFont="1" applyBorder="1" applyAlignment="1">
      <alignment horizontal="right"/>
    </xf>
    <xf numFmtId="10" fontId="4" fillId="0" borderId="24" xfId="0" applyNumberFormat="1" applyFont="1" applyBorder="1" applyAlignment="1">
      <alignment horizontal="right"/>
    </xf>
    <xf numFmtId="10" fontId="4" fillId="0" borderId="23" xfId="0" applyNumberFormat="1" applyFont="1" applyBorder="1"/>
    <xf numFmtId="10" fontId="4" fillId="0" borderId="24" xfId="0" applyNumberFormat="1" applyFont="1" applyBorder="1"/>
    <xf numFmtId="10" fontId="4" fillId="0" borderId="23" xfId="1" applyNumberFormat="1" applyFont="1" applyFill="1" applyBorder="1"/>
    <xf numFmtId="10" fontId="4" fillId="0" borderId="32" xfId="1" applyNumberFormat="1" applyFont="1" applyFill="1" applyBorder="1"/>
    <xf numFmtId="10" fontId="4" fillId="0" borderId="29" xfId="1" applyNumberFormat="1" applyFont="1" applyFill="1" applyBorder="1"/>
    <xf numFmtId="10" fontId="4" fillId="0" borderId="26" xfId="0" applyNumberFormat="1" applyFont="1" applyBorder="1"/>
    <xf numFmtId="10" fontId="4" fillId="0" borderId="30" xfId="0" applyNumberFormat="1" applyFont="1" applyBorder="1"/>
    <xf numFmtId="10" fontId="4" fillId="0" borderId="24" xfId="1" applyNumberFormat="1" applyFont="1" applyFill="1" applyBorder="1"/>
    <xf numFmtId="10" fontId="4" fillId="0" borderId="35" xfId="0" applyNumberFormat="1" applyFont="1" applyBorder="1"/>
    <xf numFmtId="2" fontId="4" fillId="0" borderId="34" xfId="0" applyNumberFormat="1" applyFont="1" applyBorder="1"/>
    <xf numFmtId="2" fontId="4" fillId="0" borderId="36" xfId="0" applyNumberFormat="1" applyFont="1" applyBorder="1"/>
    <xf numFmtId="2" fontId="4" fillId="0" borderId="37" xfId="0" applyNumberFormat="1" applyFont="1" applyBorder="1"/>
    <xf numFmtId="2" fontId="4" fillId="0" borderId="38" xfId="0" applyNumberFormat="1" applyFont="1" applyBorder="1"/>
    <xf numFmtId="2" fontId="4" fillId="0" borderId="30" xfId="0" applyNumberFormat="1" applyFont="1" applyBorder="1"/>
    <xf numFmtId="2" fontId="4" fillId="0" borderId="23" xfId="0" applyNumberFormat="1" applyFont="1" applyBorder="1" applyAlignment="1">
      <alignment horizontal="right"/>
    </xf>
    <xf numFmtId="2" fontId="4" fillId="0" borderId="24" xfId="0" applyNumberFormat="1" applyFont="1" applyBorder="1" applyAlignment="1">
      <alignment horizontal="righ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A8D2-A804-4E45-93B2-C7B2E3F5A7DE}">
  <dimension ref="A3:E63"/>
  <sheetViews>
    <sheetView topLeftCell="A12" workbookViewId="0">
      <selection activeCell="C28" sqref="C28"/>
    </sheetView>
  </sheetViews>
  <sheetFormatPr baseColWidth="10" defaultRowHeight="15"/>
  <cols>
    <col min="1" max="1" width="33.6640625" bestFit="1" customWidth="1"/>
    <col min="2" max="2" width="62.5" bestFit="1" customWidth="1"/>
    <col min="5" max="5" width="11.33203125" customWidth="1"/>
  </cols>
  <sheetData>
    <row r="3" spans="1:5" ht="17" thickBot="1">
      <c r="A3" s="130" t="s">
        <v>126</v>
      </c>
      <c r="B3" s="130" t="s">
        <v>127</v>
      </c>
      <c r="C3" s="130">
        <v>2022</v>
      </c>
      <c r="D3" s="130">
        <v>2021</v>
      </c>
      <c r="E3" s="130">
        <v>2020</v>
      </c>
    </row>
    <row r="4" spans="1:5" ht="16">
      <c r="A4" s="131" t="s">
        <v>128</v>
      </c>
      <c r="B4" s="132" t="s">
        <v>129</v>
      </c>
      <c r="C4" s="136">
        <f>'Balance Sheet'!E18/'Balance Sheet'!E44</f>
        <v>2.7885761068172821</v>
      </c>
      <c r="D4" s="136">
        <f>'Balance Sheet'!G18/'Balance Sheet'!G44</f>
        <v>2.4758316441459498</v>
      </c>
      <c r="E4" s="138">
        <f>'Balance Sheet'!I18/'Balance Sheet'!I44</f>
        <v>2.6217483049939485</v>
      </c>
    </row>
    <row r="5" spans="1:5" ht="17" thickBot="1">
      <c r="A5" s="133" t="s">
        <v>130</v>
      </c>
      <c r="B5" s="134"/>
      <c r="C5" s="144" t="s">
        <v>168</v>
      </c>
      <c r="D5" s="144" t="s">
        <v>168</v>
      </c>
      <c r="E5" s="145" t="s">
        <v>168</v>
      </c>
    </row>
    <row r="6" spans="1:5" ht="16">
      <c r="A6" s="135" t="s">
        <v>131</v>
      </c>
      <c r="B6" s="132" t="s">
        <v>132</v>
      </c>
      <c r="C6" s="136">
        <f>('Balance Sheet'!$E$18-'Balance Sheet'!$E$15)/'Balance Sheet'!$E$44</f>
        <v>2.1224459845453132</v>
      </c>
      <c r="D6" s="136">
        <f>('Balance Sheet'!$G$18-'Balance Sheet'!$H$15)/'Balance Sheet'!$G$44</f>
        <v>2.4758316428864515</v>
      </c>
      <c r="E6" s="138">
        <f>('Balance Sheet'!$I$18-'Balance Sheet'!$I$15)/'Balance Sheet'!$I$44</f>
        <v>2.1979215657631181</v>
      </c>
    </row>
    <row r="7" spans="1:5" ht="17" thickBot="1">
      <c r="A7" s="133" t="s">
        <v>130</v>
      </c>
      <c r="B7" s="134"/>
      <c r="C7" s="134">
        <v>0.43</v>
      </c>
      <c r="D7" s="134">
        <v>1.1499999999999999</v>
      </c>
      <c r="E7" s="140">
        <v>1.48</v>
      </c>
    </row>
    <row r="8" spans="1:5" ht="16">
      <c r="A8" s="135" t="s">
        <v>133</v>
      </c>
      <c r="B8" s="132" t="s">
        <v>134</v>
      </c>
      <c r="C8" s="136">
        <f>'Income Statement'!B4/'Balance Sheet'!E15</f>
        <v>5.7912190345485781</v>
      </c>
      <c r="D8" s="136">
        <f>'Income Statement'!D4/'Balance Sheet'!G15</f>
        <v>6.7562842386314754</v>
      </c>
      <c r="E8" s="138">
        <f>'Income Statement'!F4/'Balance Sheet'!I15</f>
        <v>7.3902541097075582</v>
      </c>
    </row>
    <row r="9" spans="1:5" ht="17" thickBot="1">
      <c r="A9" s="133" t="s">
        <v>130</v>
      </c>
      <c r="B9" s="134"/>
      <c r="C9" s="144" t="s">
        <v>168</v>
      </c>
      <c r="D9" s="144" t="s">
        <v>168</v>
      </c>
      <c r="E9" s="145" t="s">
        <v>168</v>
      </c>
    </row>
    <row r="10" spans="1:5" ht="16">
      <c r="A10" s="135" t="s">
        <v>135</v>
      </c>
      <c r="B10" s="132" t="s">
        <v>136</v>
      </c>
      <c r="C10" s="136">
        <f>('Balance Sheet'!E12+'Balance Sheet'!E13)/('Income Statement'!B4/365)</f>
        <v>50.566665787335694</v>
      </c>
      <c r="D10" s="136">
        <f>('Balance Sheet'!G12+'Balance Sheet'!G13)/('Income Statement'!D4/365)</f>
        <v>59.018641658921219</v>
      </c>
      <c r="E10" s="138">
        <f>('Balance Sheet'!I12+'Balance Sheet'!I13)/('Income Statement'!F4/365)</f>
        <v>53.28348963767462</v>
      </c>
    </row>
    <row r="11" spans="1:5" ht="17" thickBot="1">
      <c r="A11" s="133" t="s">
        <v>130</v>
      </c>
      <c r="B11" s="134"/>
      <c r="C11" s="144" t="s">
        <v>168</v>
      </c>
      <c r="D11" s="144" t="s">
        <v>168</v>
      </c>
      <c r="E11" s="145" t="s">
        <v>168</v>
      </c>
    </row>
    <row r="12" spans="1:5" ht="16">
      <c r="A12" s="135" t="s">
        <v>137</v>
      </c>
      <c r="B12" s="132" t="s">
        <v>167</v>
      </c>
      <c r="C12" s="136">
        <f>('Balance Sheet'!E33+'Balance Sheet'!E34+'Balance Sheet'!E35)/('Income Statement'!B5/365)</f>
        <v>64.119029071360089</v>
      </c>
      <c r="D12" s="136">
        <f>(SUM('Balance Sheet'!G33:G35))/('Income Statement'!D5/365)</f>
        <v>93.713527303272329</v>
      </c>
      <c r="E12" s="137">
        <f>(SUM('Balance Sheet'!I33:I35))/('Income Statement'!F5/365)</f>
        <v>96.478130845012515</v>
      </c>
    </row>
    <row r="13" spans="1:5" ht="17" thickBot="1">
      <c r="A13" s="133" t="s">
        <v>130</v>
      </c>
      <c r="B13" s="134"/>
      <c r="C13" s="144" t="s">
        <v>168</v>
      </c>
      <c r="D13" s="144" t="s">
        <v>168</v>
      </c>
      <c r="E13" s="145" t="s">
        <v>168</v>
      </c>
    </row>
    <row r="14" spans="1:5" ht="16">
      <c r="A14" s="131" t="s">
        <v>138</v>
      </c>
      <c r="B14" s="132" t="s">
        <v>139</v>
      </c>
      <c r="C14" s="146" t="s">
        <v>168</v>
      </c>
      <c r="D14" s="146" t="s">
        <v>168</v>
      </c>
      <c r="E14" s="147" t="s">
        <v>168</v>
      </c>
    </row>
    <row r="15" spans="1:5" ht="17" thickBot="1">
      <c r="A15" s="133" t="s">
        <v>130</v>
      </c>
      <c r="B15" s="134"/>
      <c r="C15" s="144" t="s">
        <v>168</v>
      </c>
      <c r="D15" s="144" t="s">
        <v>168</v>
      </c>
      <c r="E15" s="145" t="s">
        <v>168</v>
      </c>
    </row>
    <row r="16" spans="1:5" ht="16">
      <c r="A16" s="135" t="s">
        <v>140</v>
      </c>
      <c r="B16" s="132" t="s">
        <v>141</v>
      </c>
      <c r="C16" s="148">
        <f>'Income Statement'!B4/'Balance Sheet'!E29</f>
        <v>0.67398493151394501</v>
      </c>
      <c r="D16" s="148">
        <f>'Income Statement'!D4/'Balance Sheet'!G29</f>
        <v>0.65539365266380545</v>
      </c>
      <c r="E16" s="149">
        <f>'Income Statement'!F4/'Balance Sheet'!I29</f>
        <v>0.6260830935107381</v>
      </c>
    </row>
    <row r="17" spans="1:5" ht="17" thickBot="1">
      <c r="A17" s="133" t="s">
        <v>130</v>
      </c>
      <c r="B17" s="134"/>
      <c r="C17" s="144" t="s">
        <v>168</v>
      </c>
      <c r="D17" s="144" t="s">
        <v>168</v>
      </c>
      <c r="E17" s="145" t="s">
        <v>168</v>
      </c>
    </row>
    <row r="18" spans="1:5" ht="16">
      <c r="A18" s="135" t="s">
        <v>142</v>
      </c>
      <c r="B18" s="132" t="s">
        <v>143</v>
      </c>
      <c r="C18" s="146" t="s">
        <v>168</v>
      </c>
      <c r="D18" s="146" t="s">
        <v>168</v>
      </c>
      <c r="E18" s="147" t="s">
        <v>168</v>
      </c>
    </row>
    <row r="19" spans="1:5" ht="17" thickBot="1">
      <c r="A19" s="133" t="s">
        <v>130</v>
      </c>
      <c r="B19" s="134"/>
      <c r="C19" s="144" t="s">
        <v>168</v>
      </c>
      <c r="D19" s="144" t="s">
        <v>168</v>
      </c>
      <c r="E19" s="145" t="s">
        <v>168</v>
      </c>
    </row>
    <row r="20" spans="1:5" ht="16">
      <c r="A20" s="135" t="s">
        <v>144</v>
      </c>
      <c r="B20" s="132" t="s">
        <v>145</v>
      </c>
      <c r="C20" s="148">
        <f>'Income Statement'!B14/'Income Statement'!B15</f>
        <v>-5.040424749245898</v>
      </c>
      <c r="D20" s="148">
        <f>'Income Statement'!D14/'Income Statement'!D15</f>
        <v>3.9683376621630444</v>
      </c>
      <c r="E20" s="149">
        <f>'Income Statement'!F14/'Income Statement'!F15</f>
        <v>3.657449181039055</v>
      </c>
    </row>
    <row r="21" spans="1:5" ht="17" thickBot="1">
      <c r="A21" s="142" t="s">
        <v>130</v>
      </c>
      <c r="B21" s="143"/>
      <c r="C21" s="144" t="s">
        <v>168</v>
      </c>
      <c r="D21" s="144" t="s">
        <v>168</v>
      </c>
      <c r="E21" s="145" t="s">
        <v>168</v>
      </c>
    </row>
    <row r="22" spans="1:5" ht="16">
      <c r="A22" s="135" t="s">
        <v>146</v>
      </c>
      <c r="B22" s="141" t="s">
        <v>147</v>
      </c>
      <c r="C22" s="150">
        <f>'Income Statement'!$B$14/'Income Statement'!$B$4</f>
        <v>0.1536586879306697</v>
      </c>
      <c r="D22" s="151">
        <f>'Income Statement'!$D$14/'Income Statement'!$D$4</f>
        <v>0.19081155682692963</v>
      </c>
      <c r="E22" s="152">
        <f>'Income Statement'!$F$14/'Income Statement'!$F$4</f>
        <v>0.15347990851268845</v>
      </c>
    </row>
    <row r="23" spans="1:5" ht="17" thickBot="1">
      <c r="A23" s="133" t="s">
        <v>130</v>
      </c>
      <c r="B23" s="134"/>
      <c r="C23" s="153">
        <v>0.16900000000000001</v>
      </c>
      <c r="D23" s="153">
        <v>0.184</v>
      </c>
      <c r="E23" s="154">
        <v>0.14199999999999999</v>
      </c>
    </row>
    <row r="24" spans="1:5" ht="16">
      <c r="A24" s="131" t="s">
        <v>148</v>
      </c>
      <c r="B24" s="132" t="s">
        <v>149</v>
      </c>
      <c r="C24" s="150">
        <f>'Income Statement'!B16/'Income Statement'!B4</f>
        <v>0.18414395367214489</v>
      </c>
      <c r="D24" s="150">
        <f>'Income Statement'!D16/'Income Statement'!D4</f>
        <v>0.14272805862911678</v>
      </c>
      <c r="E24" s="155">
        <f>'Income Statement'!F16/'Income Statement'!F4</f>
        <v>0.11151626092235174</v>
      </c>
    </row>
    <row r="25" spans="1:5" ht="17" thickBot="1">
      <c r="A25" s="133" t="s">
        <v>130</v>
      </c>
      <c r="B25" s="134"/>
      <c r="C25" s="156">
        <v>0.23657400000000001</v>
      </c>
      <c r="D25" s="156">
        <v>0.24513299999999999</v>
      </c>
      <c r="E25" s="154">
        <v>0.189975</v>
      </c>
    </row>
    <row r="26" spans="1:5" ht="16">
      <c r="A26" s="135" t="s">
        <v>150</v>
      </c>
      <c r="B26" s="132" t="s">
        <v>151</v>
      </c>
      <c r="C26" s="148">
        <f>'Income Statement'!$B$16/'Balance Sheet'!$E$29</f>
        <v>0.12411025000442764</v>
      </c>
      <c r="D26" s="148">
        <f>'Income Statement'!$D$16/'Balance Sheet'!$G$29</f>
        <v>9.3543063682550609E-2</v>
      </c>
      <c r="E26" s="149">
        <f>'Income Statement'!$F$16/'Balance Sheet'!$I$29</f>
        <v>6.9818445615016628E-2</v>
      </c>
    </row>
    <row r="27" spans="1:5" ht="17" thickBot="1">
      <c r="A27" s="133" t="s">
        <v>130</v>
      </c>
      <c r="B27" s="134"/>
      <c r="C27" s="157">
        <v>25.107226000000001</v>
      </c>
      <c r="D27" s="158">
        <v>23.964265999999999</v>
      </c>
      <c r="E27" s="159">
        <v>15.212847999999999</v>
      </c>
    </row>
    <row r="28" spans="1:5" ht="16">
      <c r="A28" s="135" t="s">
        <v>152</v>
      </c>
      <c r="B28" s="132" t="s">
        <v>153</v>
      </c>
      <c r="C28" s="148">
        <f>'Income Statement'!$B$16/('Balance Sheet'!$E$59+'Balance Sheet'!$E$61)</f>
        <v>0.16430487092895002</v>
      </c>
      <c r="D28" s="148">
        <f>'Income Statement'!$D$16/('Balance Sheet'!$G$59+'Balance Sheet'!$G$61)</f>
        <v>0.13581223970303949</v>
      </c>
      <c r="E28" s="149">
        <f>'Income Statement'!$F$16/('Balance Sheet'!$I$59+'Balance Sheet'!$I$61)</f>
        <v>9.7142517594318023E-2</v>
      </c>
    </row>
    <row r="29" spans="1:5" ht="17" thickBot="1">
      <c r="A29" s="133" t="s">
        <v>130</v>
      </c>
      <c r="B29" s="134"/>
      <c r="C29" s="139">
        <v>154.88588100000001</v>
      </c>
      <c r="D29" s="160">
        <v>117.014477</v>
      </c>
      <c r="E29" s="161">
        <v>70.617329999999995</v>
      </c>
    </row>
    <row r="30" spans="1:5" ht="16">
      <c r="A30" s="135" t="s">
        <v>154</v>
      </c>
      <c r="B30" s="132" t="s">
        <v>155</v>
      </c>
      <c r="C30" s="146" t="s">
        <v>168</v>
      </c>
      <c r="D30" s="146" t="s">
        <v>168</v>
      </c>
      <c r="E30" s="147" t="s">
        <v>168</v>
      </c>
    </row>
    <row r="31" spans="1:5" ht="17" thickBot="1">
      <c r="A31" s="133" t="s">
        <v>130</v>
      </c>
      <c r="B31" s="134"/>
      <c r="C31" s="139">
        <v>54.363745000000002</v>
      </c>
      <c r="D31" s="139">
        <v>45.535069999999997</v>
      </c>
      <c r="E31" s="140">
        <v>28.020600000000002</v>
      </c>
    </row>
    <row r="32" spans="1:5" ht="16">
      <c r="A32" s="135" t="s">
        <v>156</v>
      </c>
      <c r="B32" s="132" t="s">
        <v>166</v>
      </c>
      <c r="C32" s="136">
        <f>'Income Statement'!B14/'Balance Sheet'!E29</f>
        <v>0.10356364026147506</v>
      </c>
      <c r="D32" s="136">
        <f>'Income Statement'!D14/'Balance Sheet'!G29</f>
        <v>0.12505668319926869</v>
      </c>
      <c r="E32" s="137">
        <f>'Income Statement'!F14/'Balance Sheet'!I29</f>
        <v>9.6091175913369048E-2</v>
      </c>
    </row>
    <row r="33" spans="1:5" ht="17" thickBot="1">
      <c r="A33" s="133" t="s">
        <v>130</v>
      </c>
      <c r="B33" s="134"/>
      <c r="C33" s="144" t="s">
        <v>168</v>
      </c>
      <c r="D33" s="144" t="s">
        <v>168</v>
      </c>
      <c r="E33" s="145" t="s">
        <v>168</v>
      </c>
    </row>
    <row r="34" spans="1:5" ht="16">
      <c r="A34" s="131" t="s">
        <v>157</v>
      </c>
      <c r="B34" s="132" t="s">
        <v>158</v>
      </c>
      <c r="C34" s="162">
        <f>C47/C46</f>
        <v>6.7371794871794872</v>
      </c>
      <c r="D34" s="162">
        <f>D47/D46</f>
        <v>11.728712871287129</v>
      </c>
      <c r="E34" s="163">
        <f>E47/E46</f>
        <v>17.88</v>
      </c>
    </row>
    <row r="35" spans="1:5" ht="17" thickBot="1">
      <c r="A35" s="133" t="s">
        <v>130</v>
      </c>
      <c r="B35" s="134"/>
      <c r="C35" s="139">
        <v>21.220134000000002</v>
      </c>
      <c r="D35" s="139">
        <v>30.189910999999999</v>
      </c>
      <c r="E35" s="140">
        <v>39.442202000000002</v>
      </c>
    </row>
    <row r="36" spans="1:5" ht="16">
      <c r="A36" s="135" t="s">
        <v>159</v>
      </c>
      <c r="B36" s="132" t="s">
        <v>160</v>
      </c>
      <c r="C36" s="146" t="s">
        <v>168</v>
      </c>
      <c r="D36" s="146" t="s">
        <v>168</v>
      </c>
      <c r="E36" s="147" t="s">
        <v>168</v>
      </c>
    </row>
    <row r="37" spans="1:5" ht="17" thickBot="1">
      <c r="A37" s="133" t="s">
        <v>130</v>
      </c>
      <c r="B37" s="134"/>
      <c r="C37" s="144" t="s">
        <v>168</v>
      </c>
      <c r="D37" s="144" t="s">
        <v>168</v>
      </c>
      <c r="E37" s="145" t="s">
        <v>168</v>
      </c>
    </row>
    <row r="38" spans="1:5" ht="16">
      <c r="A38" s="135" t="s">
        <v>161</v>
      </c>
      <c r="B38" s="132" t="s">
        <v>162</v>
      </c>
      <c r="C38" s="146" t="s">
        <v>168</v>
      </c>
      <c r="D38" s="146" t="s">
        <v>168</v>
      </c>
      <c r="E38" s="147" t="s">
        <v>168</v>
      </c>
    </row>
    <row r="39" spans="1:5" ht="17" thickBot="1">
      <c r="A39" s="133" t="s">
        <v>130</v>
      </c>
      <c r="B39" s="134"/>
      <c r="C39" s="144" t="s">
        <v>168</v>
      </c>
      <c r="D39" s="144" t="s">
        <v>168</v>
      </c>
      <c r="E39" s="145" t="s">
        <v>168</v>
      </c>
    </row>
    <row r="40" spans="1:5" ht="16">
      <c r="A40" s="135" t="s">
        <v>163</v>
      </c>
      <c r="B40" s="132" t="s">
        <v>173</v>
      </c>
      <c r="C40" s="146" t="s">
        <v>168</v>
      </c>
      <c r="D40" s="146" t="s">
        <v>168</v>
      </c>
      <c r="E40" s="147" t="s">
        <v>168</v>
      </c>
    </row>
    <row r="41" spans="1:5" ht="17" thickBot="1">
      <c r="A41" s="133" t="s">
        <v>130</v>
      </c>
      <c r="B41" s="134"/>
      <c r="C41" s="139">
        <v>0.71996000000000004</v>
      </c>
      <c r="D41" s="139">
        <v>0.55310700000000002</v>
      </c>
      <c r="E41" s="140">
        <v>0.68685799999999997</v>
      </c>
    </row>
    <row r="42" spans="1:5" ht="16">
      <c r="A42" s="135" t="s">
        <v>164</v>
      </c>
      <c r="B42" s="132" t="s">
        <v>165</v>
      </c>
      <c r="C42" s="136">
        <f>('Income Statement'!B16/'Income Statement'!B4)*('Income Statement'!B4/'Balance Sheet'!E29)*('Balance Sheet'!E29/'Balance Sheet'!E65)</f>
        <v>0.15688270554912181</v>
      </c>
      <c r="D42" s="136">
        <f>('Income Statement'!D16/'Income Statement'!D4)*('Income Statement'!D4/'Balance Sheet'!G29)*('Balance Sheet'!G29/'Balance Sheet'!G65)</f>
        <v>0.13088704212537697</v>
      </c>
      <c r="E42" s="137">
        <f>('Income Statement'!F16/'Income Statement'!F4)*('Income Statement'!F4/'Balance Sheet'!I29)*('Balance Sheet'!I29/'Balance Sheet'!I65)</f>
        <v>9.5698567362670642E-2</v>
      </c>
    </row>
    <row r="43" spans="1:5" ht="17" thickBot="1">
      <c r="A43" s="133" t="s">
        <v>130</v>
      </c>
      <c r="B43" s="134"/>
      <c r="C43" s="144" t="s">
        <v>168</v>
      </c>
      <c r="D43" s="144" t="s">
        <v>168</v>
      </c>
      <c r="E43" s="145" t="s">
        <v>168</v>
      </c>
    </row>
    <row r="44" spans="1:5" ht="16">
      <c r="C44" s="3"/>
      <c r="D44" s="3"/>
      <c r="E44" s="3"/>
    </row>
    <row r="45" spans="1:5" ht="16">
      <c r="C45" s="3">
        <v>2022</v>
      </c>
      <c r="D45" s="3">
        <v>2021</v>
      </c>
      <c r="E45" s="3">
        <v>2020</v>
      </c>
    </row>
    <row r="46" spans="1:5" ht="16">
      <c r="A46" s="3" t="s">
        <v>169</v>
      </c>
      <c r="C46" s="3">
        <v>6.24</v>
      </c>
      <c r="D46" s="3">
        <v>5.05</v>
      </c>
      <c r="E46" s="3">
        <v>3.25</v>
      </c>
    </row>
    <row r="47" spans="1:5" ht="16">
      <c r="A47" s="3" t="s">
        <v>170</v>
      </c>
      <c r="C47" s="3">
        <v>42.04</v>
      </c>
      <c r="D47" s="3">
        <v>59.23</v>
      </c>
      <c r="E47" s="3">
        <v>58.11</v>
      </c>
    </row>
    <row r="48" spans="1:5" ht="16">
      <c r="A48" s="3" t="s">
        <v>171</v>
      </c>
      <c r="C48" s="3"/>
      <c r="D48" s="3"/>
      <c r="E48" s="3"/>
    </row>
    <row r="49" spans="1:5" ht="16">
      <c r="C49" s="3"/>
      <c r="D49" s="3"/>
      <c r="E49" s="3"/>
    </row>
    <row r="50" spans="1:5" ht="16">
      <c r="A50" s="3" t="s">
        <v>172</v>
      </c>
      <c r="C50" s="3"/>
      <c r="D50" s="3"/>
      <c r="E50" s="3"/>
    </row>
    <row r="51" spans="1:5" ht="16">
      <c r="C51" s="3"/>
      <c r="D51" s="3"/>
      <c r="E51" s="3"/>
    </row>
    <row r="52" spans="1:5" ht="16">
      <c r="C52" s="3"/>
      <c r="D52" s="3"/>
      <c r="E52" s="3"/>
    </row>
    <row r="53" spans="1:5" ht="16">
      <c r="C53" s="3"/>
      <c r="D53" s="3"/>
      <c r="E53" s="3"/>
    </row>
    <row r="54" spans="1:5" ht="16">
      <c r="C54" s="3"/>
      <c r="D54" s="3"/>
      <c r="E54" s="3"/>
    </row>
    <row r="55" spans="1:5" ht="16">
      <c r="C55" s="3"/>
      <c r="D55" s="3"/>
      <c r="E55" s="3"/>
    </row>
    <row r="56" spans="1:5" ht="16">
      <c r="C56" s="3"/>
      <c r="D56" s="3"/>
      <c r="E56" s="3"/>
    </row>
    <row r="57" spans="1:5" ht="16">
      <c r="C57" s="3"/>
      <c r="D57" s="3"/>
      <c r="E57" s="3"/>
    </row>
    <row r="58" spans="1:5" ht="16">
      <c r="C58" s="3"/>
      <c r="D58" s="3"/>
      <c r="E58" s="3"/>
    </row>
    <row r="59" spans="1:5" ht="16">
      <c r="C59" s="3"/>
      <c r="D59" s="3"/>
      <c r="E59" s="3"/>
    </row>
    <row r="60" spans="1:5" ht="16">
      <c r="C60" s="3"/>
      <c r="D60" s="3"/>
      <c r="E60" s="3"/>
    </row>
    <row r="61" spans="1:5" ht="16">
      <c r="C61" s="3"/>
      <c r="D61" s="3"/>
      <c r="E61" s="3"/>
    </row>
    <row r="62" spans="1:5" ht="16">
      <c r="C62" s="3"/>
      <c r="D62" s="3"/>
      <c r="E62" s="3"/>
    </row>
    <row r="63" spans="1:5" ht="16">
      <c r="C63" s="3"/>
      <c r="D63" s="3"/>
      <c r="E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D596-6C91-45EC-8577-457238A641DA}">
  <dimension ref="A2:M67"/>
  <sheetViews>
    <sheetView tabSelected="1" topLeftCell="A39" zoomScale="115" zoomScaleNormal="57" workbookViewId="0">
      <selection activeCell="F57" sqref="F57"/>
    </sheetView>
  </sheetViews>
  <sheetFormatPr baseColWidth="10" defaultColWidth="10.83203125" defaultRowHeight="16"/>
  <cols>
    <col min="1" max="3" width="10.83203125" style="3"/>
    <col min="4" max="4" width="27" style="3" customWidth="1"/>
    <col min="5" max="5" width="13.83203125" style="3" customWidth="1"/>
    <col min="6" max="6" width="13.33203125" style="3" customWidth="1"/>
    <col min="7" max="7" width="15" style="3" bestFit="1" customWidth="1"/>
    <col min="8" max="8" width="13.1640625" style="3" bestFit="1" customWidth="1"/>
    <col min="9" max="9" width="15.6640625" style="3" bestFit="1" customWidth="1"/>
    <col min="10" max="10" width="14.5" style="3" bestFit="1" customWidth="1"/>
    <col min="11" max="16384" width="10.83203125" style="3"/>
  </cols>
  <sheetData>
    <row r="2" spans="1:12" ht="23">
      <c r="C2" s="67" t="s">
        <v>123</v>
      </c>
    </row>
    <row r="3" spans="1:12" ht="23">
      <c r="B3" s="67"/>
    </row>
    <row r="5" spans="1:12">
      <c r="A5" s="1" t="s">
        <v>0</v>
      </c>
      <c r="B5" s="4"/>
      <c r="C5" s="5"/>
      <c r="D5" s="5"/>
      <c r="E5" s="5"/>
      <c r="F5" s="4" t="s">
        <v>1</v>
      </c>
      <c r="G5" s="5"/>
      <c r="H5" s="5"/>
      <c r="J5" s="14"/>
    </row>
    <row r="6" spans="1:12">
      <c r="A6" s="2"/>
      <c r="B6" s="2"/>
      <c r="C6" s="2"/>
      <c r="D6" s="2"/>
      <c r="E6" s="16">
        <v>2022</v>
      </c>
      <c r="F6" s="6" t="s">
        <v>2</v>
      </c>
      <c r="G6" s="6">
        <v>2021</v>
      </c>
      <c r="H6" s="2" t="s">
        <v>2</v>
      </c>
      <c r="I6" s="6">
        <v>2020</v>
      </c>
      <c r="J6" s="11" t="s">
        <v>2</v>
      </c>
      <c r="K6" s="31" t="s">
        <v>125</v>
      </c>
      <c r="L6" s="31" t="s">
        <v>3</v>
      </c>
    </row>
    <row r="7" spans="1:12">
      <c r="A7" s="3" t="s">
        <v>4</v>
      </c>
      <c r="E7" s="10"/>
      <c r="F7" s="10"/>
      <c r="H7" s="10"/>
      <c r="J7" s="15"/>
      <c r="K7" s="32" t="s">
        <v>5</v>
      </c>
      <c r="L7" s="33" t="s">
        <v>5</v>
      </c>
    </row>
    <row r="8" spans="1:12">
      <c r="A8" s="3" t="s">
        <v>6</v>
      </c>
      <c r="E8" s="18">
        <v>38477921</v>
      </c>
      <c r="F8" s="45">
        <f t="shared" ref="F8:F16" si="0">E8/E$29</f>
        <v>0.11078946135701982</v>
      </c>
      <c r="G8" s="26">
        <v>34115412</v>
      </c>
      <c r="H8" s="45">
        <f>G8/G$29</f>
        <v>9.1489636246748315E-2</v>
      </c>
      <c r="I8" s="26">
        <v>24890848</v>
      </c>
      <c r="J8" s="45">
        <f>I8/I$29</f>
        <v>7.7683245818393101E-2</v>
      </c>
      <c r="K8" s="28">
        <f>(E8-I8)/I8</f>
        <v>0.54586621556646042</v>
      </c>
      <c r="L8" s="49">
        <f>(G8-I8)/I8</f>
        <v>0.37060063200739485</v>
      </c>
    </row>
    <row r="9" spans="1:12">
      <c r="A9" s="3" t="s">
        <v>24</v>
      </c>
      <c r="E9" s="18">
        <v>50422462</v>
      </c>
      <c r="F9" s="46">
        <f t="shared" si="0"/>
        <v>0.14518137311199325</v>
      </c>
      <c r="G9" s="26">
        <v>71417748</v>
      </c>
      <c r="H9" s="45">
        <f t="shared" ref="H9:H16" si="1">G9/G$29</f>
        <v>0.19152586479336486</v>
      </c>
      <c r="I9" s="26">
        <v>78310091</v>
      </c>
      <c r="J9" s="45">
        <f t="shared" ref="J9:J17" si="2">I9/I$29</f>
        <v>0.24440236223425307</v>
      </c>
      <c r="K9" s="28">
        <f t="shared" ref="K9:K17" si="3">(E9-I9)/I9</f>
        <v>-0.35611794909036693</v>
      </c>
      <c r="L9" s="49">
        <f t="shared" ref="L9:L17" si="4">(G9-I9)/I9</f>
        <v>-8.8013471980258579E-2</v>
      </c>
    </row>
    <row r="10" spans="1:12">
      <c r="A10" s="3" t="s">
        <v>25</v>
      </c>
      <c r="E10" s="18">
        <v>321117</v>
      </c>
      <c r="F10" s="45">
        <f t="shared" si="0"/>
        <v>9.2459203974617371E-4</v>
      </c>
      <c r="G10" s="26">
        <v>2944705</v>
      </c>
      <c r="H10" s="45">
        <f t="shared" si="1"/>
        <v>7.8970170228042681E-3</v>
      </c>
      <c r="I10" s="26">
        <v>2335630</v>
      </c>
      <c r="J10" s="45">
        <f t="shared" si="2"/>
        <v>7.2893988758765266E-3</v>
      </c>
      <c r="K10" s="28">
        <f t="shared" si="3"/>
        <v>-0.86251375431896316</v>
      </c>
      <c r="L10" s="49">
        <f t="shared" si="4"/>
        <v>0.26077546529201973</v>
      </c>
    </row>
    <row r="11" spans="1:12">
      <c r="A11" s="3" t="s">
        <v>26</v>
      </c>
      <c r="E11" s="18">
        <v>22523</v>
      </c>
      <c r="F11" s="45">
        <f t="shared" si="0"/>
        <v>6.4850464195925694E-5</v>
      </c>
      <c r="G11" s="26">
        <v>35624</v>
      </c>
      <c r="H11" s="45">
        <f t="shared" si="1"/>
        <v>9.5535319979549475E-5</v>
      </c>
      <c r="I11" s="26">
        <v>60528</v>
      </c>
      <c r="J11" s="45">
        <f t="shared" si="2"/>
        <v>1.889052354863803E-4</v>
      </c>
      <c r="K11" s="28">
        <f t="shared" si="3"/>
        <v>-0.62789122389637853</v>
      </c>
      <c r="L11" s="49">
        <f t="shared" si="4"/>
        <v>-0.41144594237377741</v>
      </c>
    </row>
    <row r="12" spans="1:12">
      <c r="A12" s="3" t="s">
        <v>27</v>
      </c>
      <c r="E12" s="18">
        <v>27666503</v>
      </c>
      <c r="F12" s="45">
        <f t="shared" si="0"/>
        <v>7.966015016773835E-2</v>
      </c>
      <c r="G12" s="26">
        <v>35585565</v>
      </c>
      <c r="H12" s="45">
        <f t="shared" si="1"/>
        <v>9.543224620840042E-2</v>
      </c>
      <c r="I12" s="26">
        <v>26231413</v>
      </c>
      <c r="J12" s="45">
        <f t="shared" si="2"/>
        <v>8.1867090435922177E-2</v>
      </c>
      <c r="K12" s="28">
        <f t="shared" si="3"/>
        <v>5.4708833260335613E-2</v>
      </c>
      <c r="L12" s="49">
        <f t="shared" si="4"/>
        <v>0.35660114840172735</v>
      </c>
    </row>
    <row r="13" spans="1:12">
      <c r="A13" s="3" t="s">
        <v>28</v>
      </c>
      <c r="E13" s="18">
        <v>4762589</v>
      </c>
      <c r="F13" s="45">
        <f t="shared" si="0"/>
        <v>1.3712920455730122E-2</v>
      </c>
      <c r="G13" s="26">
        <v>3930828</v>
      </c>
      <c r="H13" s="45">
        <f t="shared" si="1"/>
        <v>1.0541570591864263E-2</v>
      </c>
      <c r="I13" s="26">
        <v>3053511</v>
      </c>
      <c r="J13" s="45">
        <f t="shared" si="2"/>
        <v>9.5298740172358679E-3</v>
      </c>
      <c r="K13" s="28">
        <f t="shared" si="3"/>
        <v>0.55970913482872664</v>
      </c>
      <c r="L13" s="49">
        <f t="shared" si="4"/>
        <v>0.28731417702441547</v>
      </c>
    </row>
    <row r="14" spans="1:12">
      <c r="A14" s="3" t="s">
        <v>29</v>
      </c>
      <c r="E14" s="18">
        <v>2221141</v>
      </c>
      <c r="F14" s="45">
        <f t="shared" si="0"/>
        <v>6.3953303243174794E-3</v>
      </c>
      <c r="G14" s="26">
        <v>2042001</v>
      </c>
      <c r="H14" s="45">
        <f t="shared" si="1"/>
        <v>5.4761738977532008E-3</v>
      </c>
      <c r="I14" s="26">
        <v>1919680</v>
      </c>
      <c r="J14" s="45">
        <f t="shared" si="2"/>
        <v>5.9912371540195367E-3</v>
      </c>
      <c r="K14" s="28">
        <f t="shared" si="3"/>
        <v>0.1570371103517253</v>
      </c>
      <c r="L14" s="49">
        <f t="shared" si="4"/>
        <v>6.3719474079013169E-2</v>
      </c>
    </row>
    <row r="15" spans="1:12">
      <c r="A15" s="3" t="s">
        <v>7</v>
      </c>
      <c r="E15" s="18">
        <v>40419724</v>
      </c>
      <c r="F15" s="45">
        <f t="shared" si="0"/>
        <v>0.11638049389829057</v>
      </c>
      <c r="G15" s="26">
        <v>36172043</v>
      </c>
      <c r="H15" s="45">
        <f t="shared" si="1"/>
        <v>9.7005044417219369E-2</v>
      </c>
      <c r="I15" s="26">
        <v>27144693</v>
      </c>
      <c r="J15" s="45">
        <f t="shared" si="2"/>
        <v>8.4717397293327043E-2</v>
      </c>
      <c r="K15" s="28">
        <f t="shared" si="3"/>
        <v>0.48904701187815974</v>
      </c>
      <c r="L15" s="49">
        <f t="shared" si="4"/>
        <v>0.33256408536283688</v>
      </c>
    </row>
    <row r="16" spans="1:12">
      <c r="A16" s="3" t="s">
        <v>8</v>
      </c>
      <c r="E16" s="18">
        <v>4892415</v>
      </c>
      <c r="F16" s="45">
        <f t="shared" si="0"/>
        <v>1.4086728401594362E-2</v>
      </c>
      <c r="G16" s="26">
        <v>4441629</v>
      </c>
      <c r="H16" s="45">
        <f t="shared" si="1"/>
        <v>1.1911420608169953E-2</v>
      </c>
      <c r="I16" s="26">
        <v>3180515</v>
      </c>
      <c r="J16" s="45">
        <f t="shared" si="2"/>
        <v>9.9262479355499075E-3</v>
      </c>
      <c r="K16" s="28">
        <f t="shared" si="3"/>
        <v>0.53824616453624652</v>
      </c>
      <c r="L16" s="49">
        <f t="shared" si="4"/>
        <v>0.3965125144827174</v>
      </c>
    </row>
    <row r="17" spans="1:12">
      <c r="A17" s="3" t="s">
        <v>30</v>
      </c>
      <c r="E17" s="18"/>
      <c r="F17" s="45"/>
      <c r="G17" s="26"/>
      <c r="H17" s="45"/>
      <c r="I17" s="26">
        <v>787350</v>
      </c>
      <c r="J17" s="45">
        <f t="shared" si="2"/>
        <v>2.4572848460250054E-3</v>
      </c>
      <c r="K17" s="28">
        <f t="shared" si="3"/>
        <v>-1</v>
      </c>
      <c r="L17" s="49">
        <f t="shared" si="4"/>
        <v>-1</v>
      </c>
    </row>
    <row r="18" spans="1:12">
      <c r="A18" s="3" t="s">
        <v>9</v>
      </c>
      <c r="E18" s="20">
        <f>SUM(E8:E17)</f>
        <v>169206395</v>
      </c>
      <c r="F18" s="47">
        <f>SUM(F8:F17)</f>
        <v>0.48719590022062609</v>
      </c>
      <c r="G18" s="20">
        <f t="shared" ref="G18:I18" si="5">SUM(G8:G17)</f>
        <v>190685555</v>
      </c>
      <c r="H18" s="47">
        <f>SUM(H8:H17)</f>
        <v>0.51137450910630411</v>
      </c>
      <c r="I18" s="20">
        <f t="shared" si="5"/>
        <v>167914259</v>
      </c>
      <c r="J18" s="48">
        <f>SUM(J8:J17)</f>
        <v>0.52405304384608864</v>
      </c>
      <c r="K18" s="21">
        <f>(E18-I18)/I18</f>
        <v>7.6952130670451284E-3</v>
      </c>
      <c r="L18" s="47">
        <f>(G18-I18)/I18</f>
        <v>0.13561264025826419</v>
      </c>
    </row>
    <row r="19" spans="1:12">
      <c r="A19" s="3" t="s">
        <v>10</v>
      </c>
      <c r="E19" s="18"/>
      <c r="F19" s="45"/>
      <c r="G19" s="26"/>
      <c r="H19" s="45"/>
      <c r="I19" s="26"/>
      <c r="J19" s="45"/>
      <c r="K19" s="95"/>
      <c r="L19" s="49"/>
    </row>
    <row r="20" spans="1:12">
      <c r="A20" s="3" t="s">
        <v>32</v>
      </c>
      <c r="E20" s="18">
        <v>8827034</v>
      </c>
      <c r="F20" s="45">
        <f t="shared" ref="F20:F27" si="6">E20/E$29</f>
        <v>2.5415675193056819E-2</v>
      </c>
      <c r="G20" s="26">
        <v>12206843</v>
      </c>
      <c r="H20" s="45">
        <f t="shared" ref="H20:H27" si="7">G20/G$29</f>
        <v>3.2735926677103178E-2</v>
      </c>
      <c r="I20" s="26">
        <v>10652836</v>
      </c>
      <c r="J20" s="45">
        <f t="shared" ref="J20:J27" si="8">I20/I$29</f>
        <v>3.3247034317634643E-2</v>
      </c>
      <c r="K20" s="94">
        <f t="shared" ref="K20:K29" si="9">(E20-I20)/I20</f>
        <v>-0.17139116757265388</v>
      </c>
      <c r="L20" s="49">
        <f t="shared" ref="L20:L29" si="10">(G20-I20)/I20</f>
        <v>0.14587730440983041</v>
      </c>
    </row>
    <row r="21" spans="1:12">
      <c r="A21" s="3" t="s">
        <v>31</v>
      </c>
      <c r="E21" s="18">
        <v>1088541</v>
      </c>
      <c r="F21" s="45">
        <f t="shared" si="6"/>
        <v>3.1342356323001887E-3</v>
      </c>
      <c r="G21" s="26">
        <v>1333227</v>
      </c>
      <c r="H21" s="45">
        <f t="shared" si="7"/>
        <v>3.5754061321124752E-3</v>
      </c>
      <c r="I21" s="26">
        <v>1019070</v>
      </c>
      <c r="J21" s="45">
        <f t="shared" si="8"/>
        <v>3.1804728113782972E-3</v>
      </c>
      <c r="K21" s="94">
        <f t="shared" si="9"/>
        <v>6.8170979422414554E-2</v>
      </c>
      <c r="L21" s="49">
        <f t="shared" si="10"/>
        <v>0.30827813594748155</v>
      </c>
    </row>
    <row r="22" spans="1:12">
      <c r="A22" s="3" t="s">
        <v>33</v>
      </c>
      <c r="E22" s="18">
        <v>8437348</v>
      </c>
      <c r="F22" s="45">
        <f t="shared" si="6"/>
        <v>2.4293652461153722E-2</v>
      </c>
      <c r="G22" s="26">
        <v>7807235</v>
      </c>
      <c r="H22" s="45">
        <f t="shared" si="7"/>
        <v>2.0937196661816135E-2</v>
      </c>
      <c r="I22" s="26">
        <v>6842078</v>
      </c>
      <c r="J22" s="89">
        <f t="shared" si="8"/>
        <v>2.1353825598172449E-2</v>
      </c>
      <c r="K22" s="94">
        <f t="shared" si="9"/>
        <v>0.23315577518993499</v>
      </c>
      <c r="L22" s="49">
        <f t="shared" si="10"/>
        <v>0.14106196977000263</v>
      </c>
    </row>
    <row r="23" spans="1:12">
      <c r="A23" s="3" t="s">
        <v>34</v>
      </c>
      <c r="E23" s="18">
        <v>130151868</v>
      </c>
      <c r="F23" s="45">
        <f t="shared" si="6"/>
        <v>0.37474621745623793</v>
      </c>
      <c r="G23" s="26">
        <v>131045055</v>
      </c>
      <c r="H23" s="45">
        <f t="shared" si="7"/>
        <v>0.35143249666412141</v>
      </c>
      <c r="I23" s="26">
        <v>109239795</v>
      </c>
      <c r="J23" s="89">
        <f t="shared" si="8"/>
        <v>0.34093261298835098</v>
      </c>
      <c r="K23" s="94">
        <f t="shared" si="9"/>
        <v>0.19143273749277909</v>
      </c>
      <c r="L23" s="49">
        <f t="shared" si="10"/>
        <v>0.19960912596000385</v>
      </c>
    </row>
    <row r="24" spans="1:12">
      <c r="A24" s="3" t="s">
        <v>35</v>
      </c>
      <c r="E24" s="18">
        <v>15658737</v>
      </c>
      <c r="F24" s="45">
        <f t="shared" si="6"/>
        <v>4.5086194697505522E-2</v>
      </c>
      <c r="G24" s="26">
        <v>17687491</v>
      </c>
      <c r="H24" s="45">
        <f t="shared" si="7"/>
        <v>4.7433755679328587E-2</v>
      </c>
      <c r="I24" s="26">
        <v>15645212</v>
      </c>
      <c r="J24" s="89">
        <f t="shared" si="8"/>
        <v>4.8828021033147352E-2</v>
      </c>
      <c r="K24" s="94">
        <f t="shared" si="9"/>
        <v>8.6448173409219378E-4</v>
      </c>
      <c r="L24" s="49">
        <f t="shared" si="10"/>
        <v>0.13053699751719566</v>
      </c>
    </row>
    <row r="25" spans="1:12">
      <c r="A25" s="3" t="s">
        <v>37</v>
      </c>
      <c r="E25" s="18">
        <v>4532377</v>
      </c>
      <c r="F25" s="45">
        <f t="shared" si="6"/>
        <v>1.305007114331737E-2</v>
      </c>
      <c r="G25" s="26">
        <v>2455722</v>
      </c>
      <c r="H25" s="45">
        <f t="shared" si="7"/>
        <v>6.5856778309796539E-3</v>
      </c>
      <c r="I25" s="26">
        <v>1148286</v>
      </c>
      <c r="J25" s="89">
        <f t="shared" si="8"/>
        <v>3.5837502847560418E-3</v>
      </c>
      <c r="K25" s="94">
        <f t="shared" si="9"/>
        <v>2.9470802570091421</v>
      </c>
      <c r="L25" s="49">
        <f t="shared" si="10"/>
        <v>1.1385978754421808</v>
      </c>
    </row>
    <row r="26" spans="1:12">
      <c r="A26" s="3" t="s">
        <v>36</v>
      </c>
      <c r="E26" s="18">
        <v>3950992</v>
      </c>
      <c r="F26" s="45">
        <f t="shared" si="6"/>
        <v>1.1376089563308123E-2</v>
      </c>
      <c r="G26" s="26">
        <v>3724515</v>
      </c>
      <c r="H26" s="45">
        <f t="shared" si="7"/>
        <v>9.9882868934884263E-3</v>
      </c>
      <c r="I26" s="26">
        <v>3621478</v>
      </c>
      <c r="J26" s="89">
        <f t="shared" si="8"/>
        <v>1.1302474134264233E-2</v>
      </c>
      <c r="K26" s="94">
        <f t="shared" si="9"/>
        <v>9.0988817272947678E-2</v>
      </c>
      <c r="L26" s="49">
        <f t="shared" si="10"/>
        <v>2.8451643224120096E-2</v>
      </c>
    </row>
    <row r="27" spans="1:12">
      <c r="A27" s="3" t="s">
        <v>11</v>
      </c>
      <c r="E27" s="18">
        <v>5453397</v>
      </c>
      <c r="F27" s="49">
        <f t="shared" si="6"/>
        <v>1.5701963632494275E-2</v>
      </c>
      <c r="G27" s="90">
        <v>5942625</v>
      </c>
      <c r="H27" s="49">
        <f t="shared" si="7"/>
        <v>1.5936744354745964E-2</v>
      </c>
      <c r="I27" s="90">
        <v>4331610</v>
      </c>
      <c r="J27" s="49">
        <f t="shared" si="8"/>
        <v>1.3518764986207372E-2</v>
      </c>
      <c r="K27" s="92">
        <f t="shared" si="9"/>
        <v>0.25897691620436741</v>
      </c>
      <c r="L27" s="49">
        <f t="shared" si="10"/>
        <v>0.3719206022702875</v>
      </c>
    </row>
    <row r="28" spans="1:12">
      <c r="A28" s="3" t="s">
        <v>12</v>
      </c>
      <c r="E28" s="20">
        <f t="shared" ref="E28:J28" si="11">SUM(E20:E27)</f>
        <v>178100294</v>
      </c>
      <c r="F28" s="54">
        <f t="shared" si="11"/>
        <v>0.51280409977937391</v>
      </c>
      <c r="G28" s="100">
        <f t="shared" si="11"/>
        <v>182202713</v>
      </c>
      <c r="H28" s="54">
        <f t="shared" si="11"/>
        <v>0.48862549089369584</v>
      </c>
      <c r="I28" s="100">
        <f t="shared" si="11"/>
        <v>152500365</v>
      </c>
      <c r="J28" s="54">
        <f t="shared" si="11"/>
        <v>0.47594695615391136</v>
      </c>
      <c r="K28" s="101">
        <f t="shared" si="9"/>
        <v>0.16786798510285533</v>
      </c>
      <c r="L28" s="54">
        <f t="shared" si="10"/>
        <v>0.19476902891347178</v>
      </c>
    </row>
    <row r="29" spans="1:12">
      <c r="A29" s="3" t="s">
        <v>13</v>
      </c>
      <c r="E29" s="106">
        <f>SUM(E18,E28)</f>
        <v>347306689</v>
      </c>
      <c r="F29" s="50">
        <f>SUM(F28,F18)</f>
        <v>1</v>
      </c>
      <c r="G29" s="27">
        <f>SUM(G18,G28)</f>
        <v>372888268</v>
      </c>
      <c r="H29" s="50">
        <f>SUM(H28,H18)</f>
        <v>1</v>
      </c>
      <c r="I29" s="91">
        <f>SUM(I18,I28)</f>
        <v>320414624</v>
      </c>
      <c r="J29" s="50">
        <f>SUM(J28,J18)</f>
        <v>1</v>
      </c>
      <c r="K29" s="93">
        <f t="shared" si="9"/>
        <v>8.3928956376223329E-2</v>
      </c>
      <c r="L29" s="50">
        <f t="shared" si="10"/>
        <v>0.16376794337576803</v>
      </c>
    </row>
    <row r="30" spans="1:12">
      <c r="F30" s="19"/>
      <c r="G30" s="19"/>
      <c r="J30" s="22"/>
    </row>
    <row r="31" spans="1:12">
      <c r="A31" s="12" t="s">
        <v>14</v>
      </c>
      <c r="B31" s="13"/>
      <c r="C31" s="9"/>
      <c r="D31" s="9"/>
      <c r="E31" s="9"/>
      <c r="F31" s="9"/>
      <c r="G31" s="2"/>
      <c r="H31" s="9"/>
      <c r="I31" s="2"/>
      <c r="J31" s="17"/>
      <c r="K31" s="2"/>
      <c r="L31" s="2"/>
    </row>
    <row r="32" spans="1:12">
      <c r="A32" s="3" t="s">
        <v>15</v>
      </c>
      <c r="E32" s="10"/>
      <c r="F32" s="7"/>
      <c r="G32" s="25"/>
      <c r="H32" s="29" t="s">
        <v>2</v>
      </c>
      <c r="I32" s="23"/>
      <c r="J32" s="30" t="s">
        <v>2</v>
      </c>
      <c r="K32" s="32"/>
      <c r="L32" s="25"/>
    </row>
    <row r="33" spans="1:13">
      <c r="A33" s="3" t="s">
        <v>38</v>
      </c>
      <c r="E33" s="18">
        <v>8244355</v>
      </c>
      <c r="F33" s="51">
        <f>E33/E$66</f>
        <v>2.3737967799405096E-2</v>
      </c>
      <c r="G33" s="18">
        <v>11758903</v>
      </c>
      <c r="H33" s="49">
        <f>G33/G$66</f>
        <v>3.1534655308597698E-2</v>
      </c>
      <c r="I33" s="26">
        <v>8250382</v>
      </c>
      <c r="J33" s="45">
        <f>I33/I$66</f>
        <v>2.574908066618083E-2</v>
      </c>
      <c r="K33" s="53">
        <f t="shared" ref="K33:K37" si="12">(E33-I33)/I33</f>
        <v>-7.3051162964333041E-4</v>
      </c>
      <c r="L33" s="45">
        <f t="shared" ref="L33:L44" si="13">(G33-I33)/I33</f>
        <v>0.42525558210516801</v>
      </c>
    </row>
    <row r="34" spans="1:13">
      <c r="A34" s="3" t="s">
        <v>39</v>
      </c>
      <c r="E34" s="18">
        <v>3986617</v>
      </c>
      <c r="F34" s="51">
        <f t="shared" ref="F34:F42" si="14">E34/E$66</f>
        <v>1.1478664610459028E-2</v>
      </c>
      <c r="G34" s="18">
        <v>11963817</v>
      </c>
      <c r="H34" s="49">
        <f t="shared" ref="H34:H42" si="15">G34/G$66</f>
        <v>3.2084187212883836E-2</v>
      </c>
      <c r="I34" s="26">
        <v>14022898</v>
      </c>
      <c r="J34" s="45">
        <f t="shared" ref="J34:J43" si="16">I34/I$66</f>
        <v>4.3764850133681789E-2</v>
      </c>
      <c r="K34" s="53">
        <f t="shared" si="12"/>
        <v>-0.71570662497865989</v>
      </c>
      <c r="L34" s="45">
        <f t="shared" si="13"/>
        <v>-0.14683705179913595</v>
      </c>
    </row>
    <row r="35" spans="1:13">
      <c r="A35" s="3" t="s">
        <v>40</v>
      </c>
      <c r="E35" s="18">
        <v>13625362</v>
      </c>
      <c r="F35" s="89">
        <f t="shared" si="14"/>
        <v>3.9231498936088731E-2</v>
      </c>
      <c r="G35" s="18">
        <v>13621954</v>
      </c>
      <c r="H35" s="45">
        <f t="shared" si="15"/>
        <v>3.6530926738622946E-2</v>
      </c>
      <c r="I35" s="26">
        <v>10080012</v>
      </c>
      <c r="J35" s="45">
        <f t="shared" si="16"/>
        <v>3.1459275716454189E-2</v>
      </c>
      <c r="K35" s="53">
        <f t="shared" si="12"/>
        <v>0.35172081144347844</v>
      </c>
      <c r="L35" s="45">
        <f t="shared" si="13"/>
        <v>0.35138271660787707</v>
      </c>
      <c r="M35" s="97"/>
    </row>
    <row r="36" spans="1:13">
      <c r="A36" s="3" t="s">
        <v>41</v>
      </c>
      <c r="E36" s="18">
        <v>1018422</v>
      </c>
      <c r="F36" s="89">
        <f>E36/E$66</f>
        <v>2.9323420258110838E-3</v>
      </c>
      <c r="G36" s="18">
        <v>1070547</v>
      </c>
      <c r="H36" s="45">
        <f t="shared" si="15"/>
        <v>2.8709591903813931E-3</v>
      </c>
      <c r="I36" s="96">
        <v>970322</v>
      </c>
      <c r="J36" s="45">
        <f t="shared" si="16"/>
        <v>3.0283324396579354E-3</v>
      </c>
      <c r="K36" s="89">
        <f t="shared" si="12"/>
        <v>4.9571173280622306E-2</v>
      </c>
      <c r="L36" s="45">
        <f t="shared" si="13"/>
        <v>0.10329045409668131</v>
      </c>
    </row>
    <row r="37" spans="1:13">
      <c r="A37" s="3" t="s">
        <v>42</v>
      </c>
      <c r="E37" s="96">
        <v>1005496</v>
      </c>
      <c r="F37" s="89">
        <f t="shared" si="14"/>
        <v>2.8951241995802735E-3</v>
      </c>
      <c r="G37" s="96">
        <v>1131066</v>
      </c>
      <c r="H37" s="89">
        <f t="shared" si="15"/>
        <v>3.0332571364245762E-3</v>
      </c>
      <c r="I37" s="96">
        <v>825545</v>
      </c>
      <c r="J37" s="89">
        <f t="shared" si="16"/>
        <v>2.5764897672086277E-3</v>
      </c>
      <c r="K37" s="89">
        <f t="shared" si="12"/>
        <v>0.21797842637288095</v>
      </c>
      <c r="L37" s="89">
        <f t="shared" si="13"/>
        <v>0.37008400511177464</v>
      </c>
      <c r="M37" s="97"/>
    </row>
    <row r="38" spans="1:13">
      <c r="A38" s="3" t="s">
        <v>63</v>
      </c>
      <c r="E38" s="96">
        <v>22624421</v>
      </c>
      <c r="F38" s="89">
        <f t="shared" si="14"/>
        <v>6.514248563752828E-2</v>
      </c>
      <c r="G38" s="96">
        <v>24410498</v>
      </c>
      <c r="H38" s="89">
        <f t="shared" si="15"/>
        <v>6.5463303876323611E-2</v>
      </c>
      <c r="I38" s="96">
        <v>20610947</v>
      </c>
      <c r="J38" s="89">
        <f t="shared" si="16"/>
        <v>6.4325862355146438E-2</v>
      </c>
      <c r="K38" s="89">
        <f>(E38-I38)/I38</f>
        <v>9.7689543328601053E-2</v>
      </c>
      <c r="L38" s="89">
        <f t="shared" si="13"/>
        <v>0.18434626026644968</v>
      </c>
      <c r="M38" s="97"/>
    </row>
    <row r="39" spans="1:13">
      <c r="A39" s="3" t="s">
        <v>43</v>
      </c>
      <c r="E39" s="96">
        <v>3291951</v>
      </c>
      <c r="F39" s="89">
        <f t="shared" si="14"/>
        <v>9.4785130959571008E-3</v>
      </c>
      <c r="G39" s="96">
        <v>5899094</v>
      </c>
      <c r="H39" s="89">
        <f t="shared" si="15"/>
        <v>1.5820004291473178E-2</v>
      </c>
      <c r="I39" s="96">
        <v>3753014</v>
      </c>
      <c r="J39" s="89">
        <f t="shared" si="16"/>
        <v>1.1712992225972807E-2</v>
      </c>
      <c r="K39" s="89">
        <f t="shared" ref="K39:K44" si="17">(E39-I39)/I39</f>
        <v>-0.12285139357327204</v>
      </c>
      <c r="L39" s="89">
        <f t="shared" si="13"/>
        <v>0.57182840245200262</v>
      </c>
      <c r="M39" s="97"/>
    </row>
    <row r="40" spans="1:13">
      <c r="A40" s="3" t="s">
        <v>44</v>
      </c>
      <c r="E40" s="96">
        <v>843561</v>
      </c>
      <c r="F40" s="89">
        <f t="shared" si="14"/>
        <v>2.4288648238502543E-3</v>
      </c>
      <c r="G40" s="96">
        <v>1162459</v>
      </c>
      <c r="H40" s="89">
        <f t="shared" si="15"/>
        <v>3.1174458940070489E-3</v>
      </c>
      <c r="I40" s="96">
        <v>606629</v>
      </c>
      <c r="J40" s="89">
        <f t="shared" si="16"/>
        <v>1.8932625247466857E-3</v>
      </c>
      <c r="K40" s="89">
        <f t="shared" si="17"/>
        <v>0.39057150251636502</v>
      </c>
      <c r="L40" s="89">
        <f t="shared" si="13"/>
        <v>0.91626018538513654</v>
      </c>
      <c r="M40" s="97"/>
    </row>
    <row r="41" spans="1:13">
      <c r="A41" s="3" t="s">
        <v>45</v>
      </c>
      <c r="E41" s="96">
        <v>4526905</v>
      </c>
      <c r="F41" s="89">
        <f>E41/E$66</f>
        <v>1.3034315616074991E-2</v>
      </c>
      <c r="G41" s="96">
        <v>4696159</v>
      </c>
      <c r="H41" s="89">
        <f t="shared" si="15"/>
        <v>1.2594011136869556E-2</v>
      </c>
      <c r="I41" s="96">
        <v>3684643</v>
      </c>
      <c r="J41" s="89">
        <f t="shared" si="16"/>
        <v>1.1499609331189578E-2</v>
      </c>
      <c r="K41" s="89">
        <f t="shared" si="17"/>
        <v>0.22858713856403456</v>
      </c>
      <c r="L41" s="89">
        <f t="shared" si="13"/>
        <v>0.27452211788224801</v>
      </c>
      <c r="M41" s="97"/>
    </row>
    <row r="42" spans="1:13">
      <c r="A42" s="3" t="s">
        <v>16</v>
      </c>
      <c r="E42" s="96">
        <v>1511331</v>
      </c>
      <c r="F42" s="89">
        <f t="shared" si="14"/>
        <v>4.351574697140371E-3</v>
      </c>
      <c r="G42" s="96">
        <v>1304292</v>
      </c>
      <c r="H42" s="89">
        <f t="shared" si="15"/>
        <v>3.4978091614295574E-3</v>
      </c>
      <c r="I42" s="96">
        <v>955324</v>
      </c>
      <c r="J42" s="89">
        <f t="shared" si="16"/>
        <v>2.9815243389140688E-3</v>
      </c>
      <c r="K42" s="89">
        <f t="shared" si="17"/>
        <v>0.58200882632489082</v>
      </c>
      <c r="L42" s="89">
        <f t="shared" si="13"/>
        <v>0.36528758829465185</v>
      </c>
      <c r="M42" s="97"/>
    </row>
    <row r="43" spans="1:13">
      <c r="A43" s="3" t="s">
        <v>64</v>
      </c>
      <c r="E43" s="96"/>
      <c r="F43" s="89"/>
      <c r="G43" s="96"/>
      <c r="H43" s="89"/>
      <c r="I43" s="96">
        <v>286958</v>
      </c>
      <c r="J43" s="89">
        <f t="shared" si="16"/>
        <v>8.9558334266291164E-4</v>
      </c>
      <c r="K43" s="89">
        <f t="shared" si="17"/>
        <v>-1</v>
      </c>
      <c r="L43" s="89">
        <f t="shared" si="13"/>
        <v>-1</v>
      </c>
      <c r="M43" s="97"/>
    </row>
    <row r="44" spans="1:13">
      <c r="A44" s="3" t="s">
        <v>62</v>
      </c>
      <c r="E44" s="99">
        <f t="shared" ref="E44:J44" si="18">SUM(E33:E43)</f>
        <v>60678421</v>
      </c>
      <c r="F44" s="48">
        <f t="shared" si="18"/>
        <v>0.17471135144189517</v>
      </c>
      <c r="G44" s="99">
        <f t="shared" si="18"/>
        <v>77018789</v>
      </c>
      <c r="H44" s="48">
        <f t="shared" si="18"/>
        <v>0.20654655994701343</v>
      </c>
      <c r="I44" s="99">
        <f t="shared" si="18"/>
        <v>64046674</v>
      </c>
      <c r="J44" s="48">
        <f t="shared" si="18"/>
        <v>0.19988686284181587</v>
      </c>
      <c r="K44" s="48">
        <f t="shared" si="17"/>
        <v>-5.2590599786649345E-2</v>
      </c>
      <c r="L44" s="47">
        <f t="shared" si="13"/>
        <v>0.2025415870931877</v>
      </c>
      <c r="M44" s="97"/>
    </row>
    <row r="45" spans="1:13">
      <c r="A45" s="3" t="s">
        <v>17</v>
      </c>
      <c r="E45" s="25"/>
      <c r="F45" s="25"/>
      <c r="G45" s="25"/>
      <c r="H45" s="25"/>
      <c r="I45" s="25"/>
      <c r="J45" s="25"/>
      <c r="K45" s="25"/>
      <c r="M45" s="97"/>
    </row>
    <row r="46" spans="1:13">
      <c r="A46" s="3" t="s">
        <v>46</v>
      </c>
      <c r="E46" s="96">
        <v>415206</v>
      </c>
      <c r="F46" s="89">
        <f>E46/E$66</f>
        <v>1.195502456907762E-3</v>
      </c>
      <c r="G46" s="96">
        <v>444220</v>
      </c>
      <c r="H46" s="89">
        <f t="shared" ref="H46:H52" si="19">G46/G$66</f>
        <v>1.1912951897966391E-3</v>
      </c>
      <c r="I46" s="96">
        <v>803195</v>
      </c>
      <c r="J46" s="89">
        <f t="shared" ref="J46:J52" si="20">I46/I$66</f>
        <v>2.5067363966508596E-3</v>
      </c>
      <c r="K46" s="89">
        <f t="shared" ref="K46:K54" si="21">(E46-I46)/I46</f>
        <v>-0.48305704094273494</v>
      </c>
      <c r="L46" s="89">
        <f t="shared" ref="L46:L54" si="22">(G46-I46)/I46</f>
        <v>-0.44693380810388511</v>
      </c>
      <c r="M46" s="97"/>
    </row>
    <row r="47" spans="1:13">
      <c r="A47" s="3" t="s">
        <v>47</v>
      </c>
      <c r="E47" s="96">
        <v>2757756</v>
      </c>
      <c r="F47" s="89">
        <f t="shared" ref="F47:F51" si="23">E47/E$66</f>
        <v>7.9404056626159597E-3</v>
      </c>
      <c r="G47" s="96">
        <v>2505164</v>
      </c>
      <c r="H47" s="89">
        <f t="shared" si="19"/>
        <v>6.7182698276793198E-3</v>
      </c>
      <c r="I47" s="96">
        <v>1694018</v>
      </c>
      <c r="J47" s="89">
        <f t="shared" si="20"/>
        <v>5.2869559411870036E-3</v>
      </c>
      <c r="K47" s="89">
        <f t="shared" si="21"/>
        <v>0.62793783773253886</v>
      </c>
      <c r="L47" s="89">
        <f t="shared" si="22"/>
        <v>0.47882962282573149</v>
      </c>
      <c r="M47" s="97"/>
    </row>
    <row r="48" spans="1:13">
      <c r="A48" s="3" t="s">
        <v>48</v>
      </c>
      <c r="E48" s="96">
        <v>2132446</v>
      </c>
      <c r="F48" s="89">
        <f t="shared" si="23"/>
        <v>6.1399508490318768E-3</v>
      </c>
      <c r="G48" s="96">
        <v>2614668</v>
      </c>
      <c r="H48" s="89">
        <f t="shared" si="19"/>
        <v>7.0119342022313237E-3</v>
      </c>
      <c r="I48" s="96">
        <v>1425643</v>
      </c>
      <c r="J48" s="89">
        <f t="shared" si="20"/>
        <v>4.449369327162795E-3</v>
      </c>
      <c r="K48" s="89">
        <f t="shared" si="21"/>
        <v>0.49577839613423558</v>
      </c>
      <c r="L48" s="89">
        <f t="shared" si="22"/>
        <v>0.83402717230049883</v>
      </c>
      <c r="M48" s="97"/>
    </row>
    <row r="49" spans="1:13">
      <c r="A49" s="3" t="s">
        <v>49</v>
      </c>
      <c r="E49" s="96">
        <v>207854</v>
      </c>
      <c r="F49" s="89">
        <f t="shared" si="23"/>
        <v>5.984739326457372E-4</v>
      </c>
      <c r="G49" s="96">
        <v>407206</v>
      </c>
      <c r="H49" s="89">
        <f t="shared" si="19"/>
        <v>1.0920322116436229E-3</v>
      </c>
      <c r="I49" s="96">
        <v>393456</v>
      </c>
      <c r="J49" s="89">
        <f t="shared" si="20"/>
        <v>1.2279589336097218E-3</v>
      </c>
      <c r="K49" s="89">
        <f t="shared" si="21"/>
        <v>-0.47172237810581108</v>
      </c>
      <c r="L49" s="89">
        <f t="shared" si="22"/>
        <v>3.4946728477898419E-2</v>
      </c>
      <c r="M49" s="97"/>
    </row>
    <row r="50" spans="1:13">
      <c r="A50" s="3" t="s">
        <v>50</v>
      </c>
      <c r="E50" s="96">
        <v>3958748</v>
      </c>
      <c r="F50" s="89">
        <f t="shared" si="23"/>
        <v>1.1398421410766437E-2</v>
      </c>
      <c r="G50" s="96">
        <v>20276394</v>
      </c>
      <c r="H50" s="89">
        <f t="shared" si="19"/>
        <v>5.4376594116927274E-2</v>
      </c>
      <c r="I50" s="96">
        <v>15935221</v>
      </c>
      <c r="J50" s="89">
        <f t="shared" si="20"/>
        <v>4.9733126413106538E-2</v>
      </c>
      <c r="K50" s="89">
        <f t="shared" si="21"/>
        <v>-0.75157244446123461</v>
      </c>
      <c r="L50" s="89">
        <f t="shared" si="22"/>
        <v>0.27242628138009506</v>
      </c>
      <c r="M50" s="97"/>
    </row>
    <row r="51" spans="1:13">
      <c r="A51" s="3" t="s">
        <v>51</v>
      </c>
      <c r="E51" s="96">
        <v>1493645</v>
      </c>
      <c r="F51" s="89">
        <f t="shared" si="23"/>
        <v>4.300651404960415E-3</v>
      </c>
      <c r="G51" s="96">
        <v>2016428</v>
      </c>
      <c r="H51" s="89">
        <f t="shared" si="19"/>
        <v>5.4075930326668254E-3</v>
      </c>
      <c r="I51" s="96">
        <v>890696</v>
      </c>
      <c r="J51" s="89">
        <f t="shared" si="20"/>
        <v>2.7798231831016552E-3</v>
      </c>
      <c r="K51" s="89">
        <f t="shared" si="21"/>
        <v>0.67694140312744189</v>
      </c>
      <c r="L51" s="89">
        <f t="shared" si="22"/>
        <v>1.2638790339240324</v>
      </c>
      <c r="M51" s="97"/>
    </row>
    <row r="52" spans="1:13">
      <c r="A52" s="3" t="s">
        <v>18</v>
      </c>
      <c r="E52" s="96">
        <v>907535</v>
      </c>
      <c r="F52" s="89">
        <f>E52/E$66</f>
        <v>2.6130651344869432E-3</v>
      </c>
      <c r="G52" s="96">
        <v>1107582</v>
      </c>
      <c r="H52" s="89">
        <f t="shared" si="19"/>
        <v>2.9702784856722817E-3</v>
      </c>
      <c r="I52" s="96">
        <v>1462023</v>
      </c>
      <c r="J52" s="89">
        <f t="shared" si="20"/>
        <v>4.5629097128850153E-3</v>
      </c>
      <c r="K52" s="89">
        <f t="shared" si="21"/>
        <v>-0.37926079138289892</v>
      </c>
      <c r="L52" s="89">
        <f t="shared" si="22"/>
        <v>-0.24243189060637213</v>
      </c>
      <c r="M52" s="97"/>
    </row>
    <row r="53" spans="1:13">
      <c r="A53" s="3" t="s">
        <v>12</v>
      </c>
      <c r="E53" s="99">
        <f t="shared" ref="E53:J53" si="24">SUM(E46:E52)</f>
        <v>11873190</v>
      </c>
      <c r="F53" s="48">
        <f t="shared" si="24"/>
        <v>3.4186470851415129E-2</v>
      </c>
      <c r="G53" s="99">
        <f t="shared" si="24"/>
        <v>29371662</v>
      </c>
      <c r="H53" s="48">
        <f t="shared" si="24"/>
        <v>7.8767997066617287E-2</v>
      </c>
      <c r="I53" s="99">
        <f t="shared" si="24"/>
        <v>22604252</v>
      </c>
      <c r="J53" s="48">
        <f t="shared" si="24"/>
        <v>7.05468799077036E-2</v>
      </c>
      <c r="K53" s="48">
        <f t="shared" si="21"/>
        <v>-0.47473643454337705</v>
      </c>
      <c r="L53" s="47">
        <f t="shared" si="22"/>
        <v>0.29938659328342299</v>
      </c>
      <c r="M53" s="97"/>
    </row>
    <row r="54" spans="1:13">
      <c r="A54" s="3" t="s">
        <v>19</v>
      </c>
      <c r="E54" s="24">
        <f>SUM(E44,E53)</f>
        <v>72551611</v>
      </c>
      <c r="F54" s="55">
        <f>SUM(F53,F44)</f>
        <v>0.2088978222933103</v>
      </c>
      <c r="G54" s="24">
        <f>SUM(G44,G53)</f>
        <v>106390451</v>
      </c>
      <c r="H54" s="55">
        <f>SUM(H53,H44)</f>
        <v>0.28531455701363073</v>
      </c>
      <c r="I54" s="24">
        <f>SUM(I44,I53)</f>
        <v>86650926</v>
      </c>
      <c r="J54" s="55">
        <f>SUM(J53,J44)</f>
        <v>0.27043374274951948</v>
      </c>
      <c r="K54" s="57">
        <f t="shared" si="21"/>
        <v>-0.16271395645558365</v>
      </c>
      <c r="L54" s="55">
        <f t="shared" si="22"/>
        <v>0.22780512466768099</v>
      </c>
    </row>
    <row r="55" spans="1:13">
      <c r="J55" s="22"/>
    </row>
    <row r="56" spans="1:13">
      <c r="A56" s="12" t="s">
        <v>20</v>
      </c>
      <c r="B56" s="9"/>
      <c r="C56" s="9"/>
      <c r="D56" s="9"/>
      <c r="E56" s="9"/>
      <c r="F56" s="8"/>
      <c r="G56" s="2"/>
      <c r="H56" s="9"/>
      <c r="I56" s="2"/>
      <c r="J56" s="17"/>
      <c r="K56" s="2"/>
      <c r="L56" s="2"/>
    </row>
    <row r="57" spans="1:13">
      <c r="A57" s="3" t="s">
        <v>52</v>
      </c>
      <c r="E57" s="23"/>
      <c r="F57" s="51"/>
      <c r="G57" s="23"/>
      <c r="H57" s="52"/>
      <c r="I57" s="23"/>
      <c r="J57" s="58"/>
      <c r="K57" s="52"/>
      <c r="L57" s="56"/>
    </row>
    <row r="58" spans="1:13">
      <c r="A58" s="3" t="s">
        <v>53</v>
      </c>
      <c r="E58" s="18">
        <v>92528</v>
      </c>
      <c r="F58" s="51">
        <f t="shared" ref="F58:F64" si="25">E58/E$66</f>
        <v>2.664158305341479E-4</v>
      </c>
      <c r="G58" s="18">
        <v>104420</v>
      </c>
      <c r="H58" s="53">
        <f t="shared" ref="H58:H62" si="26">G58/G$66</f>
        <v>2.8003026364991458E-4</v>
      </c>
      <c r="I58" s="18">
        <v>101204</v>
      </c>
      <c r="J58" s="49">
        <f t="shared" ref="J58:J64" si="27">I58/I$66</f>
        <v>3.158532489453415E-4</v>
      </c>
      <c r="K58" s="53">
        <f t="shared" ref="K58:K66" si="28">(E58-I58)/I58</f>
        <v>-8.5727836844393501E-2</v>
      </c>
      <c r="L58" s="45">
        <f t="shared" ref="L58:L66" si="29">(G58-I58)/I58</f>
        <v>3.177740010276274E-2</v>
      </c>
    </row>
    <row r="59" spans="1:13">
      <c r="A59" s="3" t="s">
        <v>54</v>
      </c>
      <c r="E59" s="18">
        <v>602601</v>
      </c>
      <c r="F59" s="89">
        <f t="shared" si="25"/>
        <v>1.7350687996682955E-3</v>
      </c>
      <c r="G59" s="18">
        <v>680052</v>
      </c>
      <c r="H59" s="53">
        <f t="shared" si="26"/>
        <v>1.8237420116419432E-3</v>
      </c>
      <c r="I59" s="18">
        <v>659107</v>
      </c>
      <c r="J59" s="45">
        <f t="shared" si="27"/>
        <v>2.057044063007561E-3</v>
      </c>
      <c r="K59" s="53">
        <f t="shared" si="28"/>
        <v>-8.5731148356791839E-2</v>
      </c>
      <c r="L59" s="45">
        <f t="shared" si="29"/>
        <v>3.1777844871925198E-2</v>
      </c>
    </row>
    <row r="60" spans="1:13">
      <c r="A60" s="3" t="s">
        <v>55</v>
      </c>
      <c r="E60" s="96">
        <v>3410834</v>
      </c>
      <c r="F60" s="89">
        <f t="shared" si="25"/>
        <v>9.8208128666361499E-3</v>
      </c>
      <c r="G60" s="18">
        <v>3849223</v>
      </c>
      <c r="H60" s="53">
        <f t="shared" si="26"/>
        <v>1.0322724875860133E-2</v>
      </c>
      <c r="I60" s="18">
        <v>3730668</v>
      </c>
      <c r="J60" s="89">
        <f t="shared" si="27"/>
        <v>1.1643251339239748E-2</v>
      </c>
      <c r="K60" s="89">
        <f t="shared" si="28"/>
        <v>-8.5731027258389117E-2</v>
      </c>
      <c r="L60" s="45">
        <f t="shared" si="29"/>
        <v>3.1778491144213314E-2</v>
      </c>
    </row>
    <row r="61" spans="1:13">
      <c r="A61" s="3" t="s">
        <v>56</v>
      </c>
      <c r="E61" s="96">
        <v>261740930</v>
      </c>
      <c r="F61" s="89">
        <f t="shared" si="25"/>
        <v>0.75363054697745835</v>
      </c>
      <c r="G61" s="96">
        <v>256153287</v>
      </c>
      <c r="H61" s="89">
        <f t="shared" si="26"/>
        <v>0.68694380859416049</v>
      </c>
      <c r="I61" s="96">
        <v>229629870</v>
      </c>
      <c r="J61" s="89">
        <f t="shared" si="27"/>
        <v>0.71666476121888867</v>
      </c>
      <c r="K61" s="89">
        <f t="shared" si="28"/>
        <v>0.13983834071760787</v>
      </c>
      <c r="L61" s="45">
        <f t="shared" si="29"/>
        <v>0.11550508215677691</v>
      </c>
    </row>
    <row r="62" spans="1:13">
      <c r="A62" s="3" t="s">
        <v>57</v>
      </c>
      <c r="E62" s="104">
        <v>1501243</v>
      </c>
      <c r="F62" s="122">
        <f t="shared" si="25"/>
        <v>4.3225283230868038E-3</v>
      </c>
      <c r="G62" s="104">
        <v>-1860392</v>
      </c>
      <c r="H62" s="122">
        <f t="shared" si="26"/>
        <v>-4.9891406076632049E-3</v>
      </c>
      <c r="I62" s="104">
        <v>-7359145</v>
      </c>
      <c r="J62" s="122">
        <f t="shared" si="27"/>
        <v>-2.2967569045787374E-2</v>
      </c>
      <c r="K62" s="122">
        <f t="shared" si="28"/>
        <v>-1.2039969317087786</v>
      </c>
      <c r="L62" s="126">
        <f t="shared" si="29"/>
        <v>-0.74719998043250946</v>
      </c>
    </row>
    <row r="63" spans="1:13">
      <c r="A63" s="3" t="s">
        <v>58</v>
      </c>
      <c r="D63" s="98"/>
      <c r="E63" s="105"/>
      <c r="F63" s="123">
        <f t="shared" si="25"/>
        <v>0</v>
      </c>
      <c r="G63" s="105"/>
      <c r="H63" s="123"/>
      <c r="I63" s="105">
        <v>-10277</v>
      </c>
      <c r="J63" s="123">
        <f t="shared" si="27"/>
        <v>-3.207406663186509E-5</v>
      </c>
      <c r="K63" s="123">
        <f t="shared" si="28"/>
        <v>-1</v>
      </c>
      <c r="L63" s="123">
        <f t="shared" si="29"/>
        <v>-1</v>
      </c>
    </row>
    <row r="64" spans="1:13">
      <c r="A64" s="3" t="s">
        <v>59</v>
      </c>
      <c r="E64" s="104">
        <v>7406942</v>
      </c>
      <c r="F64" s="122">
        <f t="shared" si="25"/>
        <v>2.1326804909305965E-2</v>
      </c>
      <c r="G64" s="104">
        <v>7571227</v>
      </c>
      <c r="H64" s="122">
        <f>G64/G$66</f>
        <v>2.030427784872009E-2</v>
      </c>
      <c r="I64" s="104">
        <v>7012271</v>
      </c>
      <c r="J64" s="122">
        <f t="shared" si="27"/>
        <v>2.1884990492818456E-2</v>
      </c>
      <c r="K64" s="122">
        <f t="shared" si="28"/>
        <v>5.6282907491738414E-2</v>
      </c>
      <c r="L64" s="126">
        <f t="shared" si="29"/>
        <v>7.9711123543285758E-2</v>
      </c>
    </row>
    <row r="65" spans="1:13">
      <c r="A65" s="3" t="s">
        <v>61</v>
      </c>
      <c r="E65" s="107">
        <f t="shared" ref="E65:J65" si="30">SUM(E58:E64)</f>
        <v>274755078</v>
      </c>
      <c r="F65" s="120">
        <f t="shared" si="30"/>
        <v>0.79110217770668967</v>
      </c>
      <c r="G65" s="102">
        <f t="shared" si="30"/>
        <v>266497817</v>
      </c>
      <c r="H65" s="124">
        <f t="shared" si="30"/>
        <v>0.71468544298636938</v>
      </c>
      <c r="I65" s="107">
        <f t="shared" si="30"/>
        <v>233763698</v>
      </c>
      <c r="J65" s="124">
        <f t="shared" si="30"/>
        <v>0.72956625725048052</v>
      </c>
      <c r="K65" s="124">
        <f t="shared" si="28"/>
        <v>0.17535391658631272</v>
      </c>
      <c r="L65" s="127">
        <f t="shared" si="29"/>
        <v>0.14003080580971985</v>
      </c>
    </row>
    <row r="66" spans="1:13" ht="17" thickBot="1">
      <c r="A66" s="3" t="s">
        <v>60</v>
      </c>
      <c r="E66" s="108">
        <f>SUM(E54,E65)</f>
        <v>347306689</v>
      </c>
      <c r="F66" s="121">
        <f>SUM(F65,F54)</f>
        <v>1</v>
      </c>
      <c r="G66" s="103">
        <f>SUM(G54,G65)</f>
        <v>372888268</v>
      </c>
      <c r="H66" s="125">
        <f>SUM(H65,H54)</f>
        <v>1</v>
      </c>
      <c r="I66" s="103">
        <f>SUM(I54,I65)</f>
        <v>320414624</v>
      </c>
      <c r="J66" s="125">
        <f>SUM(J65,J54)</f>
        <v>1</v>
      </c>
      <c r="K66" s="125">
        <f t="shared" si="28"/>
        <v>8.3928956376223329E-2</v>
      </c>
      <c r="L66" s="128">
        <f t="shared" si="29"/>
        <v>0.16376794337576803</v>
      </c>
      <c r="M66" s="97"/>
    </row>
    <row r="67" spans="1:13" ht="17" thickTop="1"/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zoomScale="92" zoomScaleNormal="140" workbookViewId="0">
      <selection activeCell="B14" sqref="B14"/>
    </sheetView>
  </sheetViews>
  <sheetFormatPr baseColWidth="10" defaultColWidth="8.83203125" defaultRowHeight="15" customHeight="1"/>
  <cols>
    <col min="1" max="1" width="45.5" customWidth="1"/>
    <col min="2" max="2" width="14.33203125" bestFit="1" customWidth="1"/>
    <col min="3" max="3" width="13.1640625" bestFit="1" customWidth="1"/>
    <col min="4" max="4" width="15.6640625" bestFit="1" customWidth="1"/>
    <col min="5" max="5" width="13.1640625" bestFit="1" customWidth="1"/>
    <col min="6" max="6" width="15.6640625" bestFit="1" customWidth="1"/>
    <col min="7" max="7" width="13.1640625" bestFit="1" customWidth="1"/>
    <col min="8" max="8" width="10.5" bestFit="1" customWidth="1"/>
    <col min="9" max="9" width="10.5" style="3" bestFit="1" customWidth="1"/>
    <col min="10" max="10" width="9.6640625" style="3" bestFit="1" customWidth="1"/>
  </cols>
  <sheetData>
    <row r="1" spans="1:10" ht="15" customHeight="1">
      <c r="A1" s="36" t="s">
        <v>124</v>
      </c>
      <c r="B1" s="35"/>
      <c r="C1" s="35"/>
      <c r="D1" s="37" t="s">
        <v>1</v>
      </c>
      <c r="E1" s="34"/>
      <c r="F1" s="35"/>
      <c r="G1" s="35"/>
      <c r="H1" s="35"/>
      <c r="I1" s="34"/>
    </row>
    <row r="2" spans="1:10" ht="15" customHeight="1">
      <c r="A2" s="81"/>
      <c r="B2" s="82">
        <v>2022</v>
      </c>
      <c r="C2" s="83"/>
      <c r="D2" s="84">
        <v>2021</v>
      </c>
      <c r="E2" s="83"/>
      <c r="F2" s="84">
        <v>2020</v>
      </c>
      <c r="G2" s="83"/>
      <c r="H2" s="129" t="s">
        <v>125</v>
      </c>
      <c r="I2" s="81" t="s">
        <v>3</v>
      </c>
      <c r="J2" s="34"/>
    </row>
    <row r="3" spans="1:10" ht="15" customHeight="1">
      <c r="A3" s="38"/>
      <c r="B3" s="42"/>
      <c r="C3" s="40" t="s">
        <v>2</v>
      </c>
      <c r="D3" s="38"/>
      <c r="E3" s="40" t="s">
        <v>2</v>
      </c>
      <c r="F3" s="39"/>
      <c r="G3" s="40" t="s">
        <v>2</v>
      </c>
      <c r="H3" s="38" t="s">
        <v>21</v>
      </c>
      <c r="I3" s="61" t="s">
        <v>21</v>
      </c>
    </row>
    <row r="4" spans="1:10" ht="15" customHeight="1">
      <c r="A4" s="81" t="s">
        <v>65</v>
      </c>
      <c r="B4" s="85">
        <v>234079475</v>
      </c>
      <c r="C4" s="86"/>
      <c r="D4" s="87">
        <v>244388604</v>
      </c>
      <c r="E4" s="86"/>
      <c r="F4" s="87">
        <v>200606179</v>
      </c>
      <c r="G4" s="86"/>
      <c r="H4" s="88">
        <f>(B4-F4)/F4</f>
        <v>0.16686074260952849</v>
      </c>
      <c r="I4" s="88">
        <f>(D4-F4)/F4</f>
        <v>0.21825063025601021</v>
      </c>
    </row>
    <row r="5" spans="1:10" ht="15" customHeight="1">
      <c r="A5" s="38" t="s">
        <v>66</v>
      </c>
      <c r="B5" s="77">
        <v>147188160</v>
      </c>
      <c r="C5" s="59">
        <f>B5/$B$4</f>
        <v>0.62879566865057268</v>
      </c>
      <c r="D5" s="79">
        <v>145451851</v>
      </c>
      <c r="E5" s="59">
        <f>D5/$D$4</f>
        <v>0.59516625824336722</v>
      </c>
      <c r="F5" s="79">
        <v>122400294</v>
      </c>
      <c r="G5" s="59">
        <f>F5/$F$4</f>
        <v>0.61015216286034735</v>
      </c>
      <c r="H5" s="44">
        <f t="shared" ref="H5:H16" si="0">(B5-F5)/F5</f>
        <v>0.20251475866553065</v>
      </c>
      <c r="I5" s="44">
        <f t="shared" ref="I5:I16" si="1">(D5-F5)/F5</f>
        <v>0.18832926169278646</v>
      </c>
    </row>
    <row r="6" spans="1:10" ht="15" customHeight="1">
      <c r="A6" s="38" t="s">
        <v>73</v>
      </c>
      <c r="B6" s="77">
        <f>B4-B5</f>
        <v>86891315</v>
      </c>
      <c r="C6" s="59">
        <f t="shared" ref="C6:C16" si="2">B6/$B$4</f>
        <v>0.37120433134942737</v>
      </c>
      <c r="D6" s="77">
        <f>D4-D5</f>
        <v>98936753</v>
      </c>
      <c r="E6" s="59">
        <f t="shared" ref="E6:E16" si="3">D6/$D$4</f>
        <v>0.40483374175663284</v>
      </c>
      <c r="F6" s="77">
        <f>F4-F5</f>
        <v>78205885</v>
      </c>
      <c r="G6" s="59">
        <f t="shared" ref="G6:G16" si="4">F6/$F$4</f>
        <v>0.3898478371396526</v>
      </c>
      <c r="H6" s="44">
        <f t="shared" si="0"/>
        <v>0.11105852200253216</v>
      </c>
      <c r="I6" s="44">
        <f t="shared" si="1"/>
        <v>0.2650806649653028</v>
      </c>
    </row>
    <row r="7" spans="1:10" ht="15" customHeight="1">
      <c r="A7" s="38" t="s">
        <v>78</v>
      </c>
      <c r="B7" s="77">
        <v>53295930</v>
      </c>
      <c r="C7" s="59">
        <f t="shared" si="2"/>
        <v>0.22768305508203998</v>
      </c>
      <c r="D7" s="79">
        <v>53806176</v>
      </c>
      <c r="E7" s="59">
        <f t="shared" si="3"/>
        <v>0.22016646897332415</v>
      </c>
      <c r="F7" s="79">
        <v>47714412</v>
      </c>
      <c r="G7" s="59">
        <f t="shared" si="4"/>
        <v>0.23785115811412769</v>
      </c>
      <c r="H7" s="44">
        <f t="shared" si="0"/>
        <v>0.11697761255027098</v>
      </c>
      <c r="I7" s="44">
        <f t="shared" si="1"/>
        <v>0.12767136269016582</v>
      </c>
    </row>
    <row r="8" spans="1:10" ht="15" customHeight="1">
      <c r="A8" s="109" t="s">
        <v>67</v>
      </c>
      <c r="B8" s="110">
        <f>B6-B7</f>
        <v>33595385</v>
      </c>
      <c r="C8" s="111">
        <f t="shared" si="2"/>
        <v>0.14352127626738739</v>
      </c>
      <c r="D8" s="110">
        <f>D6-D7</f>
        <v>45130577</v>
      </c>
      <c r="E8" s="111">
        <f t="shared" si="3"/>
        <v>0.18466727278330866</v>
      </c>
      <c r="F8" s="110">
        <f>F6-F7</f>
        <v>30491473</v>
      </c>
      <c r="G8" s="111">
        <f t="shared" si="4"/>
        <v>0.15199667902552494</v>
      </c>
      <c r="H8" s="112">
        <f t="shared" si="0"/>
        <v>0.10179606606738874</v>
      </c>
      <c r="I8" s="112">
        <f t="shared" si="1"/>
        <v>0.48010484767331507</v>
      </c>
    </row>
    <row r="9" spans="1:10" ht="15" customHeight="1">
      <c r="A9" s="38" t="s">
        <v>69</v>
      </c>
      <c r="B9" s="77">
        <v>1519632</v>
      </c>
      <c r="C9" s="59">
        <f t="shared" si="2"/>
        <v>6.4919489417002499E-3</v>
      </c>
      <c r="D9" s="79">
        <v>1927888</v>
      </c>
      <c r="E9" s="59">
        <f t="shared" si="3"/>
        <v>7.8886166066892381E-3</v>
      </c>
      <c r="F9" s="79">
        <v>1172483</v>
      </c>
      <c r="G9" s="59">
        <f t="shared" si="4"/>
        <v>5.84470032700239E-3</v>
      </c>
      <c r="H9" s="44">
        <f t="shared" si="0"/>
        <v>0.29608019903060429</v>
      </c>
      <c r="I9" s="44">
        <f t="shared" si="1"/>
        <v>0.64427799806052621</v>
      </c>
    </row>
    <row r="10" spans="1:10" ht="15" customHeight="1">
      <c r="A10" s="38" t="s">
        <v>70</v>
      </c>
      <c r="B10" s="78">
        <v>1386499</v>
      </c>
      <c r="C10" s="59">
        <f t="shared" si="2"/>
        <v>5.9231976660918265E-3</v>
      </c>
      <c r="D10" s="80">
        <v>1797022</v>
      </c>
      <c r="E10" s="59">
        <f t="shared" si="3"/>
        <v>7.353133372781981E-3</v>
      </c>
      <c r="F10" s="80">
        <v>2108422</v>
      </c>
      <c r="G10" s="59">
        <f t="shared" si="4"/>
        <v>1.0510254522120179E-2</v>
      </c>
      <c r="H10" s="44">
        <f t="shared" si="0"/>
        <v>-0.34239967141302829</v>
      </c>
      <c r="I10" s="44">
        <f t="shared" si="1"/>
        <v>-0.14769339344780125</v>
      </c>
    </row>
    <row r="11" spans="1:10" ht="15" customHeight="1">
      <c r="A11" s="38" t="s">
        <v>68</v>
      </c>
      <c r="B11" s="77">
        <v>844708</v>
      </c>
      <c r="C11" s="59">
        <f t="shared" si="2"/>
        <v>3.6086376219017068E-3</v>
      </c>
      <c r="D11" s="79">
        <v>637719</v>
      </c>
      <c r="E11" s="59">
        <f t="shared" si="3"/>
        <v>2.6094465517712928E-3</v>
      </c>
      <c r="F11" s="79">
        <v>429096</v>
      </c>
      <c r="G11" s="59">
        <f t="shared" si="4"/>
        <v>2.1389969249152592E-3</v>
      </c>
      <c r="H11" s="44">
        <f t="shared" si="0"/>
        <v>0.96857579655834591</v>
      </c>
      <c r="I11" s="44">
        <f t="shared" si="1"/>
        <v>0.48619190111303762</v>
      </c>
    </row>
    <row r="12" spans="1:10" ht="15" customHeight="1">
      <c r="A12" s="38" t="s">
        <v>71</v>
      </c>
      <c r="B12" s="77">
        <v>16132145</v>
      </c>
      <c r="C12" s="59">
        <f t="shared" si="2"/>
        <v>6.8917383721917524E-2</v>
      </c>
      <c r="D12" s="79">
        <v>7467173</v>
      </c>
      <c r="E12" s="59">
        <f t="shared" si="3"/>
        <v>3.0554505724825043E-2</v>
      </c>
      <c r="F12" s="79">
        <v>10392246</v>
      </c>
      <c r="G12" s="59">
        <f t="shared" si="4"/>
        <v>5.1804216858145728E-2</v>
      </c>
      <c r="H12" s="44">
        <f t="shared" si="0"/>
        <v>0.55232516628263029</v>
      </c>
      <c r="I12" s="44">
        <f t="shared" si="1"/>
        <v>-0.28146687443696</v>
      </c>
    </row>
    <row r="13" spans="1:10" ht="15" customHeight="1">
      <c r="A13" s="38" t="s">
        <v>72</v>
      </c>
      <c r="B13" s="77">
        <v>14737026</v>
      </c>
      <c r="C13" s="59">
        <f t="shared" si="2"/>
        <v>6.2957360956145347E-2</v>
      </c>
      <c r="D13" s="79">
        <v>6734165</v>
      </c>
      <c r="E13" s="59">
        <f t="shared" si="3"/>
        <v>2.7555151466882637E-2</v>
      </c>
      <c r="F13" s="79">
        <v>9587858</v>
      </c>
      <c r="G13" s="59">
        <f t="shared" si="4"/>
        <v>4.7794430100779696E-2</v>
      </c>
      <c r="H13" s="44">
        <f t="shared" si="0"/>
        <v>0.53705092420017064</v>
      </c>
      <c r="I13" s="44">
        <f t="shared" si="1"/>
        <v>-0.29763613520350429</v>
      </c>
    </row>
    <row r="14" spans="1:10" ht="15" customHeight="1">
      <c r="A14" s="38" t="s">
        <v>74</v>
      </c>
      <c r="B14" s="77">
        <f>B8+B9-B10+B11+B12-B13</f>
        <v>35968345</v>
      </c>
      <c r="C14" s="59">
        <f t="shared" si="2"/>
        <v>0.1536586879306697</v>
      </c>
      <c r="D14" s="77">
        <f>D8+D9-D10+D11+D12-D13</f>
        <v>46632170</v>
      </c>
      <c r="E14" s="59">
        <f t="shared" si="3"/>
        <v>0.19081155682692963</v>
      </c>
      <c r="F14" s="77">
        <f>F8+F9-F10+F11+F12-F13</f>
        <v>30789018</v>
      </c>
      <c r="G14" s="59">
        <f t="shared" si="4"/>
        <v>0.15347990851268845</v>
      </c>
      <c r="H14" s="44">
        <f t="shared" si="0"/>
        <v>0.16821994777488519</v>
      </c>
      <c r="I14" s="44">
        <f t="shared" si="1"/>
        <v>0.5145715267697073</v>
      </c>
    </row>
    <row r="15" spans="1:10" ht="15" customHeight="1">
      <c r="A15" s="38" t="s">
        <v>79</v>
      </c>
      <c r="B15" s="77">
        <v>-7135975</v>
      </c>
      <c r="C15" s="59">
        <f t="shared" si="2"/>
        <v>-3.0485265741475198E-2</v>
      </c>
      <c r="D15" s="41">
        <v>11751059</v>
      </c>
      <c r="E15" s="59">
        <f t="shared" si="3"/>
        <v>4.8083498197812859E-2</v>
      </c>
      <c r="F15" s="79">
        <v>8418167</v>
      </c>
      <c r="G15" s="59">
        <f t="shared" si="4"/>
        <v>4.1963647590336689E-2</v>
      </c>
      <c r="H15" s="44">
        <f t="shared" si="0"/>
        <v>-1.8476875072685064</v>
      </c>
      <c r="I15" s="44">
        <f t="shared" si="1"/>
        <v>0.39591659324411121</v>
      </c>
    </row>
    <row r="16" spans="1:10" ht="15" customHeight="1">
      <c r="A16" s="38" t="s">
        <v>75</v>
      </c>
      <c r="B16" s="78">
        <f>B14-B15</f>
        <v>43104320</v>
      </c>
      <c r="C16" s="59">
        <f t="shared" si="2"/>
        <v>0.18414395367214489</v>
      </c>
      <c r="D16" s="78">
        <f>D14-D15</f>
        <v>34881111</v>
      </c>
      <c r="E16" s="59">
        <f t="shared" si="3"/>
        <v>0.14272805862911678</v>
      </c>
      <c r="F16" s="78">
        <f>F14-F15</f>
        <v>22370851</v>
      </c>
      <c r="G16" s="59">
        <f t="shared" si="4"/>
        <v>0.11151626092235174</v>
      </c>
      <c r="H16" s="44">
        <f t="shared" si="0"/>
        <v>0.92680734407466214</v>
      </c>
      <c r="I16" s="44">
        <f t="shared" si="1"/>
        <v>0.55922146189253152</v>
      </c>
    </row>
    <row r="17" spans="1:9" ht="15" customHeight="1">
      <c r="A17" s="81" t="s">
        <v>76</v>
      </c>
      <c r="B17" s="85"/>
      <c r="C17" s="86"/>
      <c r="D17" s="113"/>
      <c r="E17" s="86"/>
      <c r="F17" s="113"/>
      <c r="G17" s="86"/>
      <c r="H17" s="88"/>
      <c r="I17" s="88"/>
    </row>
    <row r="18" spans="1:9" ht="15" customHeight="1">
      <c r="A18" s="38" t="s">
        <v>77</v>
      </c>
      <c r="B18" s="77">
        <v>42388632</v>
      </c>
      <c r="C18" s="59">
        <f>B18/$B$4</f>
        <v>0.18108649637051688</v>
      </c>
      <c r="D18" s="79">
        <v>34301040</v>
      </c>
      <c r="E18" s="59">
        <f t="shared" ref="E18:E19" si="5">D18/$D$4</f>
        <v>0.14035449869012714</v>
      </c>
      <c r="F18" s="79">
        <v>22102325</v>
      </c>
      <c r="G18" s="59">
        <f t="shared" ref="G18:G19" si="6">F18/$F$4</f>
        <v>0.11017768799634033</v>
      </c>
      <c r="H18" s="44">
        <f t="shared" ref="H18:H19" si="7">(B18-F18)/F18</f>
        <v>0.91783588378145742</v>
      </c>
      <c r="I18" s="44">
        <f t="shared" ref="I18:I19" si="8">(D18-F18)/F18</f>
        <v>0.55191999031776073</v>
      </c>
    </row>
    <row r="19" spans="1:9" ht="15" customHeight="1">
      <c r="A19" s="38" t="s">
        <v>59</v>
      </c>
      <c r="B19" s="43">
        <v>715688</v>
      </c>
      <c r="C19" s="59">
        <f>B19/$B$4</f>
        <v>3.0574573016280047E-3</v>
      </c>
      <c r="D19" s="60">
        <v>580071</v>
      </c>
      <c r="E19" s="59">
        <f t="shared" si="5"/>
        <v>2.3735599389896264E-3</v>
      </c>
      <c r="F19" s="60">
        <v>268528</v>
      </c>
      <c r="G19" s="59">
        <f t="shared" si="6"/>
        <v>1.3385828957940523E-3</v>
      </c>
      <c r="H19" s="44">
        <f t="shared" si="7"/>
        <v>1.6652267175117679</v>
      </c>
      <c r="I19" s="44">
        <f t="shared" si="8"/>
        <v>1.1601881368051004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04E6-1C3E-49D3-9671-A7CE839D5EF7}">
  <dimension ref="A3:R55"/>
  <sheetViews>
    <sheetView zoomScale="70" zoomScaleNormal="70" workbookViewId="0">
      <selection activeCell="U29" sqref="U29"/>
    </sheetView>
  </sheetViews>
  <sheetFormatPr baseColWidth="10" defaultColWidth="8.83203125" defaultRowHeight="15"/>
  <cols>
    <col min="9" max="9" width="13.5" bestFit="1" customWidth="1"/>
    <col min="10" max="10" width="14.5" bestFit="1" customWidth="1"/>
    <col min="11" max="11" width="13.5" bestFit="1" customWidth="1"/>
    <col min="12" max="12" width="14.5" bestFit="1" customWidth="1"/>
    <col min="13" max="13" width="14.1640625" bestFit="1" customWidth="1"/>
    <col min="14" max="14" width="14.5" bestFit="1" customWidth="1"/>
    <col min="15" max="16" width="9.83203125" bestFit="1" customWidth="1"/>
  </cols>
  <sheetData>
    <row r="3" spans="1:16" ht="16">
      <c r="I3" s="6">
        <v>2022</v>
      </c>
      <c r="J3" s="6" t="s">
        <v>2</v>
      </c>
      <c r="K3" s="6">
        <v>2021</v>
      </c>
      <c r="L3" s="68" t="s">
        <v>2</v>
      </c>
      <c r="M3" s="6">
        <v>2020</v>
      </c>
      <c r="N3" s="11" t="s">
        <v>2</v>
      </c>
      <c r="O3" s="68" t="s">
        <v>125</v>
      </c>
      <c r="P3" s="68" t="s">
        <v>3</v>
      </c>
    </row>
    <row r="4" spans="1:16" ht="16">
      <c r="A4" s="3"/>
      <c r="B4" s="3"/>
      <c r="C4" s="3"/>
      <c r="D4" s="3"/>
      <c r="E4" s="3"/>
      <c r="F4" s="3"/>
      <c r="I4" s="65"/>
      <c r="J4" s="74"/>
      <c r="K4" s="65"/>
      <c r="L4" s="74"/>
      <c r="M4" s="65"/>
      <c r="N4" s="74"/>
      <c r="O4" s="69"/>
      <c r="P4" s="69"/>
    </row>
    <row r="5" spans="1:16" ht="16">
      <c r="A5" s="62" t="s">
        <v>80</v>
      </c>
      <c r="B5" s="2"/>
      <c r="C5" s="2"/>
      <c r="D5" s="2"/>
      <c r="E5" s="2"/>
      <c r="F5" s="2"/>
      <c r="G5" s="63"/>
      <c r="H5" s="63"/>
      <c r="I5" s="63"/>
      <c r="J5" s="75"/>
      <c r="K5" s="66"/>
      <c r="L5" s="75"/>
      <c r="M5" s="66"/>
      <c r="N5" s="75"/>
      <c r="O5" s="70"/>
      <c r="P5" s="70"/>
    </row>
    <row r="6" spans="1:16" ht="16">
      <c r="A6" s="3" t="s">
        <v>81</v>
      </c>
      <c r="B6" s="3"/>
      <c r="C6" s="3"/>
      <c r="D6" s="3"/>
      <c r="E6" s="3"/>
      <c r="F6" s="3"/>
      <c r="I6" s="71">
        <v>43104320</v>
      </c>
      <c r="J6" s="76"/>
      <c r="K6" s="71">
        <v>34881111</v>
      </c>
      <c r="L6" s="76"/>
      <c r="M6" s="71">
        <v>22370853</v>
      </c>
      <c r="N6" s="76">
        <f t="shared" ref="N6:N7" si="0">M6/$M$6</f>
        <v>1</v>
      </c>
      <c r="O6" s="72">
        <f>(I6-M6)/M6</f>
        <v>0.92680717181414585</v>
      </c>
      <c r="P6" s="72">
        <f>(K6-M6)/M6</f>
        <v>0.55922132249494461</v>
      </c>
    </row>
    <row r="7" spans="1:16" ht="16">
      <c r="A7" s="3" t="s">
        <v>82</v>
      </c>
      <c r="B7" s="3"/>
      <c r="C7" s="3"/>
      <c r="D7" s="3"/>
      <c r="E7" s="3"/>
      <c r="F7" s="3"/>
      <c r="I7" s="71">
        <v>25615519</v>
      </c>
      <c r="J7" s="76">
        <f>I7/$I$6</f>
        <v>0.5942680223235165</v>
      </c>
      <c r="K7" s="71">
        <v>42877081</v>
      </c>
      <c r="L7" s="76">
        <f>K7/$K$6</f>
        <v>1.2292349575677219</v>
      </c>
      <c r="M7" s="71">
        <v>35256304</v>
      </c>
      <c r="N7" s="76">
        <f t="shared" si="0"/>
        <v>1.5759928331744884</v>
      </c>
      <c r="O7" s="72">
        <f t="shared" ref="O7:O14" si="1">(I7-M7)/M7</f>
        <v>-0.27344854412419406</v>
      </c>
      <c r="P7" s="72">
        <f t="shared" ref="P7:P14" si="2">(K7-M7)/M7</f>
        <v>0.21615359908401063</v>
      </c>
    </row>
    <row r="8" spans="1:16" ht="16">
      <c r="A8" s="3" t="s">
        <v>83</v>
      </c>
      <c r="B8" s="3"/>
      <c r="C8" s="3"/>
      <c r="D8" s="3"/>
      <c r="E8" s="3"/>
      <c r="F8" s="3"/>
      <c r="I8" s="71">
        <v>-13165758</v>
      </c>
      <c r="J8" s="76">
        <f>I8/$I$6</f>
        <v>-0.30543940839340467</v>
      </c>
      <c r="K8" s="71">
        <v>-14235553</v>
      </c>
      <c r="L8" s="76">
        <f>K8/$K$6</f>
        <v>-0.40811638711851811</v>
      </c>
      <c r="M8" s="71">
        <v>103708</v>
      </c>
      <c r="N8" s="76">
        <f>M8/$M$6</f>
        <v>4.6358536261446983E-3</v>
      </c>
      <c r="O8" s="72">
        <f t="shared" si="1"/>
        <v>-127.95026420334015</v>
      </c>
      <c r="P8" s="72">
        <f t="shared" si="2"/>
        <v>-138.26571720600145</v>
      </c>
    </row>
    <row r="9" spans="1:16" ht="16">
      <c r="A9" s="3" t="s">
        <v>84</v>
      </c>
      <c r="B9" s="3"/>
      <c r="C9" s="3"/>
      <c r="D9" s="3"/>
      <c r="E9" s="3"/>
      <c r="F9" s="3"/>
      <c r="I9" s="114">
        <f>SUM(I6:I8)</f>
        <v>55554081</v>
      </c>
      <c r="J9" s="115">
        <f t="shared" ref="J9:J14" si="3">I9/$I$6</f>
        <v>1.2888286139301119</v>
      </c>
      <c r="K9" s="114">
        <f>SUM(K6:K8)</f>
        <v>63522639</v>
      </c>
      <c r="L9" s="115">
        <f t="shared" ref="L9:L14" si="4">K9/$K$6</f>
        <v>1.8211185704492039</v>
      </c>
      <c r="M9" s="114">
        <f>SUM(M6:M8)</f>
        <v>57730865</v>
      </c>
      <c r="N9" s="115">
        <f t="shared" ref="N9:N14" si="5">M9/$M$6</f>
        <v>2.5806286868006327</v>
      </c>
      <c r="O9" s="116">
        <f t="shared" si="1"/>
        <v>-3.7705722926548911E-2</v>
      </c>
      <c r="P9" s="116">
        <f t="shared" si="2"/>
        <v>0.10032370032910472</v>
      </c>
    </row>
    <row r="10" spans="1:16" ht="16">
      <c r="A10" s="3" t="s">
        <v>85</v>
      </c>
      <c r="B10" s="3"/>
      <c r="C10" s="3"/>
      <c r="D10" s="3"/>
      <c r="E10" s="3"/>
      <c r="F10" s="3"/>
      <c r="I10" s="71">
        <v>1654957</v>
      </c>
      <c r="J10" s="76">
        <f t="shared" si="3"/>
        <v>3.8394225915175093E-2</v>
      </c>
      <c r="K10" s="71">
        <v>1229532</v>
      </c>
      <c r="L10" s="76">
        <f t="shared" si="4"/>
        <v>3.5249221276237447E-2</v>
      </c>
      <c r="M10" s="71">
        <v>1880804</v>
      </c>
      <c r="N10" s="76">
        <f t="shared" si="5"/>
        <v>8.40738616448823E-2</v>
      </c>
      <c r="O10" s="72">
        <f t="shared" si="1"/>
        <v>-0.12008002960436069</v>
      </c>
      <c r="P10" s="72">
        <f t="shared" si="2"/>
        <v>-0.34627318955085168</v>
      </c>
    </row>
    <row r="11" spans="1:16" ht="16">
      <c r="A11" s="3" t="s">
        <v>86</v>
      </c>
      <c r="B11" s="3"/>
      <c r="C11" s="3"/>
      <c r="D11" s="3"/>
      <c r="E11" s="3"/>
      <c r="F11" s="3"/>
      <c r="I11" s="71">
        <v>-553417</v>
      </c>
      <c r="J11" s="76">
        <f t="shared" si="3"/>
        <v>-1.2839014743765823E-2</v>
      </c>
      <c r="K11" s="71">
        <v>-379723</v>
      </c>
      <c r="L11" s="76">
        <f t="shared" si="4"/>
        <v>-1.0886207150913284E-2</v>
      </c>
      <c r="M11" s="71">
        <v>-470429</v>
      </c>
      <c r="N11" s="76">
        <f t="shared" si="5"/>
        <v>-2.1028657244316969E-2</v>
      </c>
      <c r="O11" s="72">
        <f t="shared" si="1"/>
        <v>0.17640919246049883</v>
      </c>
      <c r="P11" s="72">
        <f t="shared" si="2"/>
        <v>-0.19281549394276287</v>
      </c>
    </row>
    <row r="12" spans="1:16" ht="16">
      <c r="A12" s="3" t="s">
        <v>87</v>
      </c>
      <c r="B12" s="3"/>
      <c r="C12" s="3"/>
      <c r="D12" s="3"/>
      <c r="E12" s="3"/>
      <c r="F12" s="3"/>
      <c r="I12" s="71">
        <v>410039</v>
      </c>
      <c r="J12" s="76">
        <f t="shared" si="3"/>
        <v>9.512712414904121E-3</v>
      </c>
      <c r="K12" s="71">
        <v>261370</v>
      </c>
      <c r="L12" s="76">
        <f t="shared" si="4"/>
        <v>7.4931672904570042E-3</v>
      </c>
      <c r="M12" s="71">
        <v>206417</v>
      </c>
      <c r="N12" s="76">
        <f t="shared" si="5"/>
        <v>9.2270509309591367E-3</v>
      </c>
      <c r="O12" s="72">
        <f t="shared" si="1"/>
        <v>0.98645944859192802</v>
      </c>
      <c r="P12" s="72">
        <f t="shared" si="2"/>
        <v>0.26622322773802548</v>
      </c>
    </row>
    <row r="13" spans="1:16" ht="16">
      <c r="A13" s="3" t="s">
        <v>88</v>
      </c>
      <c r="B13" s="3"/>
      <c r="C13" s="3"/>
      <c r="D13" s="3"/>
      <c r="E13" s="3"/>
      <c r="F13" s="3"/>
      <c r="I13" s="71">
        <v>-8905943</v>
      </c>
      <c r="J13" s="76">
        <f t="shared" si="3"/>
        <v>-0.20661369904455051</v>
      </c>
      <c r="K13" s="71">
        <v>-7728394</v>
      </c>
      <c r="L13" s="76">
        <f t="shared" si="4"/>
        <v>-0.22156387163241445</v>
      </c>
      <c r="M13" s="71">
        <v>-4041108</v>
      </c>
      <c r="N13" s="76">
        <f t="shared" si="5"/>
        <v>-0.18064165903731969</v>
      </c>
      <c r="O13" s="72">
        <f t="shared" si="1"/>
        <v>1.203836917993778</v>
      </c>
      <c r="P13" s="72">
        <f t="shared" si="2"/>
        <v>0.9124443098278987</v>
      </c>
    </row>
    <row r="14" spans="1:16" ht="16">
      <c r="A14" s="3" t="s">
        <v>89</v>
      </c>
      <c r="B14" s="3"/>
      <c r="C14" s="3"/>
      <c r="D14" s="3"/>
      <c r="E14" s="3"/>
      <c r="F14" s="3"/>
      <c r="I14" s="114">
        <f>SUM(I9:I13)</f>
        <v>48159717</v>
      </c>
      <c r="J14" s="115">
        <f t="shared" si="3"/>
        <v>1.1172828384718747</v>
      </c>
      <c r="K14" s="114">
        <f>SUM(K9:K13)</f>
        <v>56905424</v>
      </c>
      <c r="L14" s="115">
        <f t="shared" si="4"/>
        <v>1.6314108802325706</v>
      </c>
      <c r="M14" s="114">
        <f>SUM(M9:M13)</f>
        <v>55306549</v>
      </c>
      <c r="N14" s="115">
        <f t="shared" si="5"/>
        <v>2.4722592830948376</v>
      </c>
      <c r="O14" s="116">
        <f t="shared" si="1"/>
        <v>-0.1292221649917083</v>
      </c>
      <c r="P14" s="116">
        <f t="shared" si="2"/>
        <v>2.8909325005977139E-2</v>
      </c>
    </row>
    <row r="15" spans="1:16" ht="16">
      <c r="A15" s="3"/>
      <c r="B15" s="3"/>
      <c r="C15" s="3"/>
      <c r="D15" s="3"/>
      <c r="E15" s="3"/>
      <c r="F15" s="3"/>
      <c r="I15" s="65"/>
      <c r="J15" s="74"/>
      <c r="K15" s="65"/>
      <c r="L15" s="74"/>
      <c r="M15" s="65"/>
      <c r="N15" s="74"/>
      <c r="O15" s="69"/>
      <c r="P15" s="69"/>
    </row>
    <row r="16" spans="1:16" ht="16">
      <c r="A16" s="62" t="s">
        <v>22</v>
      </c>
      <c r="B16" s="2"/>
      <c r="C16" s="2"/>
      <c r="D16" s="2"/>
      <c r="E16" s="2"/>
      <c r="F16" s="2"/>
      <c r="G16" s="63"/>
      <c r="H16" s="63"/>
      <c r="I16" s="66"/>
      <c r="J16" s="75"/>
      <c r="K16" s="66"/>
      <c r="L16" s="75"/>
      <c r="M16" s="66"/>
      <c r="N16" s="75"/>
      <c r="O16" s="70"/>
      <c r="P16" s="70"/>
    </row>
    <row r="17" spans="1:18" ht="16">
      <c r="A17" s="3" t="s">
        <v>90</v>
      </c>
      <c r="B17" s="3"/>
      <c r="C17" s="3"/>
      <c r="D17" s="3"/>
      <c r="E17" s="3"/>
      <c r="F17" s="3"/>
      <c r="I17" s="65">
        <v>11783556</v>
      </c>
      <c r="J17" s="74">
        <f>I17/$I$6</f>
        <v>0.2733729705050445</v>
      </c>
      <c r="K17" s="65">
        <v>9542117</v>
      </c>
      <c r="L17" s="74">
        <f>K17/$K$6</f>
        <v>0.27356115463180058</v>
      </c>
      <c r="M17" s="65">
        <v>-17255702</v>
      </c>
      <c r="N17" s="74">
        <f t="shared" ref="N17:N37" si="6">M17/$M$6</f>
        <v>-0.77134752081201374</v>
      </c>
      <c r="O17" s="69">
        <f t="shared" ref="O17:O37" si="7">(I17-M17)/M17</f>
        <v>-1.6828789695139612</v>
      </c>
      <c r="P17" s="69">
        <f t="shared" ref="P17:P22" si="8">(K17-M17)/M17</f>
        <v>-1.5529834138303964</v>
      </c>
    </row>
    <row r="18" spans="1:18" ht="16">
      <c r="A18" s="3" t="s">
        <v>91</v>
      </c>
      <c r="B18" s="3"/>
      <c r="C18" s="3"/>
      <c r="D18" s="3"/>
      <c r="E18" s="3"/>
      <c r="F18" s="3"/>
      <c r="I18" s="65">
        <v>2362319</v>
      </c>
      <c r="J18" s="74">
        <f t="shared" ref="J18:J21" si="9">I18/$I$6</f>
        <v>5.4804692429900298E-2</v>
      </c>
      <c r="K18" s="65">
        <v>-294519</v>
      </c>
      <c r="L18" s="74">
        <f t="shared" ref="L18:L21" si="10">K18/$K$6</f>
        <v>-8.443509726510718E-3</v>
      </c>
      <c r="M18" s="65">
        <v>155960</v>
      </c>
      <c r="N18" s="74">
        <f t="shared" si="6"/>
        <v>6.9715714461133869E-3</v>
      </c>
      <c r="O18" s="69">
        <f t="shared" si="7"/>
        <v>14.14695434726853</v>
      </c>
      <c r="P18" s="69">
        <f t="shared" si="8"/>
        <v>-2.8884265196204155</v>
      </c>
    </row>
    <row r="19" spans="1:18" ht="16">
      <c r="A19" s="3" t="s">
        <v>92</v>
      </c>
      <c r="B19" s="3"/>
      <c r="C19" s="3"/>
      <c r="D19" s="3"/>
      <c r="E19" s="3"/>
      <c r="F19" s="3"/>
      <c r="I19" s="65">
        <v>9044</v>
      </c>
      <c r="J19" s="74">
        <f t="shared" si="9"/>
        <v>2.0981655666995792E-4</v>
      </c>
      <c r="K19" s="65">
        <v>26828</v>
      </c>
      <c r="L19" s="74">
        <f t="shared" si="10"/>
        <v>7.6912687786808169E-4</v>
      </c>
      <c r="M19" s="65">
        <v>1443942</v>
      </c>
      <c r="N19" s="74">
        <f t="shared" si="6"/>
        <v>6.4545683617875452E-2</v>
      </c>
      <c r="O19" s="69">
        <f t="shared" si="7"/>
        <v>-0.99373659052787444</v>
      </c>
      <c r="P19" s="69">
        <f t="shared" si="8"/>
        <v>-0.98142030635579547</v>
      </c>
    </row>
    <row r="20" spans="1:18" ht="16">
      <c r="A20" s="3" t="s">
        <v>93</v>
      </c>
      <c r="B20" s="3"/>
      <c r="C20" s="3"/>
      <c r="D20" s="3"/>
      <c r="E20" s="3"/>
      <c r="F20" s="3"/>
      <c r="I20" s="65">
        <v>6407403</v>
      </c>
      <c r="J20" s="74">
        <f t="shared" si="9"/>
        <v>0.14864874332781494</v>
      </c>
      <c r="K20" s="65">
        <v>8929368</v>
      </c>
      <c r="L20" s="74">
        <f t="shared" si="10"/>
        <v>0.25599436898669886</v>
      </c>
      <c r="M20" s="65">
        <v>10321680</v>
      </c>
      <c r="N20" s="74">
        <f t="shared" si="6"/>
        <v>0.46138964839650953</v>
      </c>
      <c r="O20" s="69">
        <f t="shared" si="7"/>
        <v>-0.37922867207663868</v>
      </c>
      <c r="P20" s="69">
        <f t="shared" si="8"/>
        <v>-0.13489199432650498</v>
      </c>
    </row>
    <row r="21" spans="1:18" ht="16">
      <c r="A21" s="3" t="s">
        <v>94</v>
      </c>
      <c r="B21" s="3"/>
      <c r="C21" s="3"/>
      <c r="D21" s="3"/>
      <c r="E21" s="3"/>
      <c r="F21" s="3"/>
      <c r="I21" s="65">
        <v>-3402981</v>
      </c>
      <c r="J21" s="74">
        <f t="shared" si="9"/>
        <v>-7.89475625644947E-2</v>
      </c>
      <c r="K21" s="65">
        <v>-6102452</v>
      </c>
      <c r="L21" s="74">
        <f t="shared" si="10"/>
        <v>-0.17495004674593076</v>
      </c>
      <c r="M21" s="65">
        <v>-6793354</v>
      </c>
      <c r="N21" s="74">
        <f t="shared" si="6"/>
        <v>-0.30366986900320697</v>
      </c>
      <c r="O21" s="69">
        <f t="shared" si="7"/>
        <v>-0.49907203422639246</v>
      </c>
      <c r="P21" s="69">
        <f t="shared" si="8"/>
        <v>-0.10170263466323115</v>
      </c>
    </row>
    <row r="22" spans="1:18" ht="16">
      <c r="A22" s="3" t="s">
        <v>121</v>
      </c>
      <c r="B22" s="3"/>
      <c r="C22" s="3"/>
      <c r="D22" s="3"/>
      <c r="E22" s="3"/>
      <c r="F22" s="3"/>
      <c r="I22" s="65"/>
      <c r="J22" s="74"/>
      <c r="K22" s="65"/>
      <c r="L22" s="74"/>
      <c r="M22" s="65">
        <v>866713</v>
      </c>
      <c r="N22" s="74">
        <f t="shared" si="6"/>
        <v>3.8742957186299512E-2</v>
      </c>
      <c r="O22" s="69">
        <f t="shared" si="7"/>
        <v>-1</v>
      </c>
      <c r="P22" s="69">
        <f t="shared" si="8"/>
        <v>-1</v>
      </c>
      <c r="R22" s="65"/>
    </row>
    <row r="23" spans="1:18" ht="16">
      <c r="A23" s="3" t="s">
        <v>122</v>
      </c>
      <c r="B23" s="3"/>
      <c r="C23" s="3"/>
      <c r="D23" s="3"/>
      <c r="E23" s="3"/>
      <c r="F23" s="3"/>
      <c r="I23" s="65"/>
      <c r="J23" s="74"/>
      <c r="L23" s="74"/>
      <c r="M23" s="65"/>
      <c r="N23" s="74"/>
      <c r="O23" s="69"/>
      <c r="P23" s="69"/>
      <c r="R23" s="65"/>
    </row>
    <row r="24" spans="1:18" ht="16">
      <c r="A24" s="3" t="s">
        <v>95</v>
      </c>
      <c r="B24" s="3"/>
      <c r="C24" s="3"/>
      <c r="D24" s="3"/>
      <c r="E24" s="3"/>
      <c r="F24" s="3"/>
      <c r="I24" s="65">
        <v>384224</v>
      </c>
      <c r="J24" s="74">
        <f t="shared" ref="J24:J34" si="11">I24/$I$6</f>
        <v>8.9138165269745592E-3</v>
      </c>
      <c r="K24" s="65">
        <v>2552128</v>
      </c>
      <c r="L24" s="74">
        <f t="shared" ref="L24:L37" si="12">K24/$K$6</f>
        <v>7.316647683613059E-2</v>
      </c>
      <c r="M24" s="65">
        <v>27217</v>
      </c>
      <c r="N24" s="74">
        <f t="shared" si="6"/>
        <v>1.2166277253710441E-3</v>
      </c>
      <c r="O24" s="69">
        <f t="shared" si="7"/>
        <v>13.117059190946835</v>
      </c>
      <c r="P24" s="69">
        <f t="shared" ref="P24:P27" si="13">(K24-M24)/M24</f>
        <v>92.769629275820265</v>
      </c>
    </row>
    <row r="25" spans="1:18" ht="16">
      <c r="A25" s="3" t="s">
        <v>96</v>
      </c>
      <c r="B25" s="3"/>
      <c r="C25" s="3"/>
      <c r="D25" s="3"/>
      <c r="E25" s="3"/>
      <c r="F25" s="3"/>
      <c r="I25" s="65">
        <v>-29189</v>
      </c>
      <c r="J25" s="74">
        <f t="shared" si="11"/>
        <v>-6.7717110489157466E-4</v>
      </c>
      <c r="K25" s="65">
        <v>-979986</v>
      </c>
      <c r="L25" s="74">
        <f t="shared" si="12"/>
        <v>-2.809503401425488E-2</v>
      </c>
      <c r="M25" s="65">
        <v>-207968</v>
      </c>
      <c r="N25" s="74">
        <f t="shared" si="6"/>
        <v>-9.296382216628039E-3</v>
      </c>
      <c r="O25" s="69">
        <f t="shared" si="7"/>
        <v>-0.85964667641175563</v>
      </c>
      <c r="P25" s="69">
        <f t="shared" si="13"/>
        <v>3.7121961070933991</v>
      </c>
    </row>
    <row r="26" spans="1:18" ht="16">
      <c r="A26" s="3" t="s">
        <v>97</v>
      </c>
      <c r="B26" s="3"/>
      <c r="C26" s="3"/>
      <c r="D26" s="3"/>
      <c r="E26" s="3"/>
      <c r="F26" s="3"/>
      <c r="I26" s="65">
        <v>128812</v>
      </c>
      <c r="J26" s="74">
        <f t="shared" si="11"/>
        <v>2.9883779630440754E-3</v>
      </c>
      <c r="K26" s="65">
        <v>306103</v>
      </c>
      <c r="L26" s="74">
        <f t="shared" si="12"/>
        <v>8.7756092401988003E-3</v>
      </c>
      <c r="M26" s="65">
        <v>33670</v>
      </c>
      <c r="N26" s="74">
        <f t="shared" si="6"/>
        <v>1.5050834226124502E-3</v>
      </c>
      <c r="O26" s="69">
        <f t="shared" si="7"/>
        <v>2.8257202257202256</v>
      </c>
      <c r="P26" s="69">
        <f t="shared" si="13"/>
        <v>8.0912681912681919</v>
      </c>
    </row>
    <row r="27" spans="1:18" ht="16">
      <c r="A27" s="3" t="s">
        <v>99</v>
      </c>
      <c r="B27" s="3"/>
      <c r="C27" s="3"/>
      <c r="D27" s="3"/>
      <c r="E27" s="3"/>
      <c r="F27" s="3"/>
      <c r="I27" s="65">
        <v>-122561</v>
      </c>
      <c r="J27" s="74">
        <f t="shared" si="11"/>
        <v>-2.8433576959339575E-3</v>
      </c>
      <c r="K27" s="65">
        <v>-182031</v>
      </c>
      <c r="L27" s="74">
        <f t="shared" si="12"/>
        <v>-5.2186124461459961E-3</v>
      </c>
      <c r="M27" s="65">
        <v>-71315</v>
      </c>
      <c r="N27" s="74">
        <f t="shared" si="6"/>
        <v>-3.1878534090765335E-3</v>
      </c>
      <c r="O27" s="69">
        <f t="shared" si="7"/>
        <v>0.71858655261866367</v>
      </c>
      <c r="P27" s="69">
        <f t="shared" si="13"/>
        <v>1.5524924630161958</v>
      </c>
    </row>
    <row r="28" spans="1:18" ht="16">
      <c r="A28" s="3" t="s">
        <v>98</v>
      </c>
      <c r="B28" s="3"/>
      <c r="C28" s="3"/>
      <c r="D28" s="3"/>
      <c r="E28" s="3"/>
      <c r="F28" s="3"/>
      <c r="I28" s="65">
        <v>10249</v>
      </c>
      <c r="J28" s="74">
        <f t="shared" si="11"/>
        <v>2.3777199129924797E-4</v>
      </c>
      <c r="K28" s="65">
        <v>16755</v>
      </c>
      <c r="L28" s="74">
        <f t="shared" si="12"/>
        <v>4.8034593852242836E-4</v>
      </c>
      <c r="N28" s="74">
        <f t="shared" si="6"/>
        <v>0</v>
      </c>
      <c r="O28" s="69"/>
      <c r="P28" s="69"/>
    </row>
    <row r="29" spans="1:18" ht="16">
      <c r="A29" s="3" t="s">
        <v>100</v>
      </c>
      <c r="B29" s="3"/>
      <c r="C29" s="3"/>
      <c r="D29" s="3"/>
      <c r="E29" s="3"/>
      <c r="F29" s="3"/>
      <c r="I29" s="65">
        <v>-703217</v>
      </c>
      <c r="J29" s="74">
        <f t="shared" si="11"/>
        <v>-1.6314304459506612E-2</v>
      </c>
      <c r="K29" s="65">
        <v>-41159</v>
      </c>
      <c r="L29" s="74">
        <f t="shared" si="12"/>
        <v>-1.1799796170483216E-3</v>
      </c>
      <c r="M29" s="65">
        <v>-70549</v>
      </c>
      <c r="N29" s="74">
        <f t="shared" si="6"/>
        <v>-3.1536124259544328E-3</v>
      </c>
      <c r="O29" s="69">
        <f t="shared" si="7"/>
        <v>8.9677812584161369</v>
      </c>
      <c r="P29" s="69">
        <f t="shared" ref="P29:P34" si="14">(K29-M29)/M29</f>
        <v>-0.41658988787934625</v>
      </c>
    </row>
    <row r="30" spans="1:18" ht="16">
      <c r="A30" s="3" t="s">
        <v>101</v>
      </c>
      <c r="B30" s="3"/>
      <c r="C30" s="3"/>
      <c r="D30" s="3"/>
      <c r="E30" s="3"/>
      <c r="F30" s="3"/>
      <c r="I30" s="65">
        <v>168747</v>
      </c>
      <c r="J30" s="74">
        <f t="shared" si="11"/>
        <v>3.9148512260488042E-3</v>
      </c>
      <c r="K30" s="65">
        <v>313158</v>
      </c>
      <c r="L30" s="74">
        <f t="shared" si="12"/>
        <v>8.9778677061060352E-3</v>
      </c>
      <c r="M30" s="65">
        <v>319151</v>
      </c>
      <c r="N30" s="74">
        <f t="shared" si="6"/>
        <v>1.4266375984858512E-2</v>
      </c>
      <c r="O30" s="69">
        <f t="shared" si="7"/>
        <v>-0.47126281916710272</v>
      </c>
      <c r="P30" s="69">
        <f t="shared" si="14"/>
        <v>-1.8777945235954142E-2</v>
      </c>
    </row>
    <row r="31" spans="1:18" ht="16">
      <c r="A31" s="3" t="s">
        <v>102</v>
      </c>
      <c r="B31" s="3"/>
      <c r="C31" s="3"/>
      <c r="D31" s="3"/>
      <c r="E31" s="3"/>
      <c r="F31" s="3"/>
      <c r="I31" s="65">
        <v>-38284077</v>
      </c>
      <c r="J31" s="74">
        <f t="shared" si="11"/>
        <v>-0.88817262399685226</v>
      </c>
      <c r="K31" s="65">
        <v>-41187082</v>
      </c>
      <c r="L31" s="74">
        <f t="shared" si="12"/>
        <v>-1.1807846946159484</v>
      </c>
      <c r="M31" s="65">
        <v>-31845320</v>
      </c>
      <c r="N31" s="74">
        <f t="shared" si="6"/>
        <v>-1.423518361146086</v>
      </c>
      <c r="O31" s="69">
        <f t="shared" si="7"/>
        <v>0.20218848483858853</v>
      </c>
      <c r="P31" s="69">
        <f t="shared" si="14"/>
        <v>0.29334803355720718</v>
      </c>
    </row>
    <row r="32" spans="1:18" ht="16">
      <c r="A32" s="3" t="s">
        <v>103</v>
      </c>
      <c r="B32" s="3"/>
      <c r="C32" s="3"/>
      <c r="D32" s="3"/>
      <c r="E32" s="3"/>
      <c r="F32" s="3"/>
      <c r="I32" s="65">
        <v>18171</v>
      </c>
      <c r="J32" s="74">
        <f t="shared" si="11"/>
        <v>4.21558674397369E-4</v>
      </c>
      <c r="K32" s="65">
        <v>1531</v>
      </c>
      <c r="L32" s="74">
        <f t="shared" si="12"/>
        <v>4.3891950574624762E-5</v>
      </c>
      <c r="M32" s="65">
        <v>5953</v>
      </c>
      <c r="N32" s="74">
        <f t="shared" si="6"/>
        <v>2.661051860651E-4</v>
      </c>
      <c r="O32" s="69">
        <f t="shared" si="7"/>
        <v>2.0524105493028726</v>
      </c>
      <c r="P32" s="69">
        <f t="shared" si="14"/>
        <v>-0.74281874685032756</v>
      </c>
    </row>
    <row r="33" spans="1:16" ht="16">
      <c r="A33" s="3" t="s">
        <v>104</v>
      </c>
      <c r="B33" s="3"/>
      <c r="C33" s="3"/>
      <c r="D33" s="3"/>
      <c r="E33" s="3"/>
      <c r="F33" s="3"/>
      <c r="I33" s="65">
        <v>-2862803</v>
      </c>
      <c r="J33" s="74">
        <f t="shared" si="11"/>
        <v>-6.6415686409158056E-2</v>
      </c>
      <c r="K33" s="65">
        <v>-2365979</v>
      </c>
      <c r="L33" s="74">
        <f t="shared" si="12"/>
        <v>-6.782980622377538E-2</v>
      </c>
      <c r="M33" s="65">
        <v>-2270120</v>
      </c>
      <c r="N33" s="74">
        <f t="shared" si="6"/>
        <v>-0.10147668486311183</v>
      </c>
      <c r="O33" s="69">
        <f t="shared" si="7"/>
        <v>0.26108003101157651</v>
      </c>
      <c r="P33" s="69">
        <f t="shared" si="14"/>
        <v>4.2226402128521842E-2</v>
      </c>
    </row>
    <row r="34" spans="1:16" ht="16">
      <c r="A34" s="3" t="s">
        <v>105</v>
      </c>
      <c r="B34" s="3"/>
      <c r="C34" s="3"/>
      <c r="D34" s="3"/>
      <c r="E34" s="3"/>
      <c r="F34" s="3"/>
      <c r="I34" s="65">
        <v>-24306</v>
      </c>
      <c r="J34" s="74">
        <f t="shared" si="11"/>
        <v>-5.6388779593321506E-4</v>
      </c>
      <c r="K34" s="65">
        <v>-5180</v>
      </c>
      <c r="L34" s="74">
        <f t="shared" si="12"/>
        <v>-1.4850444413883491E-4</v>
      </c>
      <c r="M34" s="65">
        <v>-41865</v>
      </c>
      <c r="N34" s="74">
        <f t="shared" si="6"/>
        <v>-1.8714083007921067E-3</v>
      </c>
      <c r="O34" s="69">
        <f t="shared" si="7"/>
        <v>-0.41941956288068794</v>
      </c>
      <c r="P34" s="69">
        <f t="shared" si="14"/>
        <v>-0.87626895975158248</v>
      </c>
    </row>
    <row r="35" spans="1:16" ht="16">
      <c r="A35" s="3" t="s">
        <v>106</v>
      </c>
      <c r="B35" s="3"/>
      <c r="C35" s="3"/>
      <c r="D35" s="3"/>
      <c r="E35" s="3"/>
      <c r="F35" s="3"/>
      <c r="I35" s="65"/>
      <c r="J35" s="74"/>
      <c r="K35" s="65">
        <v>577894</v>
      </c>
      <c r="L35" s="74">
        <f t="shared" si="12"/>
        <v>1.6567534216441672E-2</v>
      </c>
      <c r="N35" s="74">
        <f t="shared" si="6"/>
        <v>0</v>
      </c>
      <c r="O35" s="69"/>
      <c r="P35" s="69"/>
    </row>
    <row r="36" spans="1:16" ht="16">
      <c r="A36" s="3" t="s">
        <v>107</v>
      </c>
      <c r="B36" s="3"/>
      <c r="C36" s="3"/>
      <c r="D36" s="3"/>
      <c r="E36" s="3"/>
      <c r="F36" s="3"/>
      <c r="I36" s="65">
        <v>-319897</v>
      </c>
      <c r="J36" s="74">
        <f t="shared" ref="J36:J37" si="15">I36/$I$6</f>
        <v>-7.4214603083867228E-3</v>
      </c>
      <c r="K36" s="65">
        <v>7105</v>
      </c>
      <c r="L36" s="74">
        <f t="shared" si="12"/>
        <v>2.0369190648772626E-4</v>
      </c>
      <c r="M36" s="65">
        <v>-48453</v>
      </c>
      <c r="N36" s="74">
        <f t="shared" si="6"/>
        <v>-2.1658986360511153E-3</v>
      </c>
      <c r="O36" s="69">
        <f t="shared" si="7"/>
        <v>5.6022124533052651</v>
      </c>
      <c r="P36" s="69">
        <f t="shared" ref="P36:P37" si="16">(K36-M36)/M36</f>
        <v>-1.1466369471446556</v>
      </c>
    </row>
    <row r="37" spans="1:16" ht="16">
      <c r="A37" s="3" t="s">
        <v>108</v>
      </c>
      <c r="B37" s="3"/>
      <c r="C37" s="3"/>
      <c r="D37" s="3"/>
      <c r="E37" s="3"/>
      <c r="F37" s="3"/>
      <c r="I37" s="117">
        <f>SUM(I17:I36)</f>
        <v>-24476506</v>
      </c>
      <c r="J37" s="118">
        <f t="shared" si="15"/>
        <v>-0.56784345513396339</v>
      </c>
      <c r="K37" s="117">
        <f>SUM(K17:K36)</f>
        <v>-28885401</v>
      </c>
      <c r="L37" s="118">
        <f t="shared" si="12"/>
        <v>-0.82811011954292402</v>
      </c>
      <c r="M37" s="117">
        <f>SUM(M17:M36)</f>
        <v>-45430360</v>
      </c>
      <c r="N37" s="118">
        <f t="shared" si="6"/>
        <v>-2.0307835378472157</v>
      </c>
      <c r="O37" s="119">
        <f t="shared" si="7"/>
        <v>-0.46123019936447784</v>
      </c>
      <c r="P37" s="119">
        <f t="shared" si="16"/>
        <v>-0.36418287242275871</v>
      </c>
    </row>
    <row r="38" spans="1:16" ht="16">
      <c r="A38" s="3"/>
      <c r="B38" s="3"/>
      <c r="C38" s="3"/>
      <c r="D38" s="3"/>
      <c r="E38" s="3"/>
      <c r="F38" s="3"/>
      <c r="I38" s="65"/>
      <c r="J38" s="74"/>
      <c r="K38" s="65"/>
      <c r="L38" s="74"/>
      <c r="M38" s="65"/>
      <c r="N38" s="74"/>
      <c r="O38" s="69"/>
      <c r="P38" s="69"/>
    </row>
    <row r="39" spans="1:16" ht="17">
      <c r="A39" s="73" t="s">
        <v>23</v>
      </c>
      <c r="B39" s="2"/>
      <c r="C39" s="2"/>
      <c r="D39" s="2"/>
      <c r="E39" s="2"/>
      <c r="F39" s="2"/>
      <c r="G39" s="63"/>
      <c r="H39" s="63"/>
      <c r="I39" s="66"/>
      <c r="J39" s="75"/>
      <c r="K39" s="66"/>
      <c r="L39" s="75"/>
      <c r="M39" s="66"/>
      <c r="N39" s="75"/>
      <c r="O39" s="70"/>
      <c r="P39" s="70"/>
    </row>
    <row r="40" spans="1:16" ht="16">
      <c r="A40" s="3" t="s">
        <v>109</v>
      </c>
      <c r="B40" s="3"/>
      <c r="C40" s="3"/>
      <c r="D40" s="3"/>
      <c r="E40" s="3"/>
      <c r="F40" s="3"/>
      <c r="I40" s="65">
        <v>-6458706</v>
      </c>
      <c r="J40" s="74">
        <f>I40/$I$6</f>
        <v>-0.14983894885709831</v>
      </c>
      <c r="K40" s="65">
        <v>-2287339</v>
      </c>
      <c r="L40" s="74">
        <f t="shared" ref="L40:L50" si="17">K40/$K$6</f>
        <v>-6.5575290878779641E-2</v>
      </c>
      <c r="M40" s="65">
        <v>1856218</v>
      </c>
      <c r="N40" s="74">
        <f t="shared" ref="N40:N50" si="18">M40/$M$6</f>
        <v>8.2974842309320979E-2</v>
      </c>
      <c r="O40" s="69">
        <f t="shared" ref="O40:O50" si="19">(I40-M40)/M40</f>
        <v>-4.4794975590151589</v>
      </c>
      <c r="P40" s="69">
        <f t="shared" ref="P40:P50" si="20">(K40-M40)/M40</f>
        <v>-2.2322577412782336</v>
      </c>
    </row>
    <row r="41" spans="1:16" ht="16">
      <c r="A41" s="3" t="s">
        <v>110</v>
      </c>
      <c r="B41" s="3"/>
      <c r="C41" s="3"/>
      <c r="D41" s="3"/>
      <c r="E41" s="3"/>
      <c r="F41" s="3"/>
      <c r="I41" s="65">
        <v>210663</v>
      </c>
      <c r="J41" s="74">
        <f t="shared" ref="J41:J50" si="21">I41/$I$6</f>
        <v>4.8872827595934703E-3</v>
      </c>
      <c r="K41" s="65">
        <v>50939</v>
      </c>
      <c r="L41" s="74">
        <f t="shared" si="17"/>
        <v>1.4603605945922996E-3</v>
      </c>
      <c r="M41" s="65">
        <v>12279</v>
      </c>
      <c r="N41" s="74">
        <f>M41/$M$6</f>
        <v>5.4888385346772424E-4</v>
      </c>
      <c r="O41" s="69">
        <f t="shared" si="19"/>
        <v>16.156364524798438</v>
      </c>
      <c r="P41" s="69">
        <f t="shared" si="20"/>
        <v>3.1484648587018489</v>
      </c>
    </row>
    <row r="42" spans="1:16" ht="16">
      <c r="A42" s="3" t="s">
        <v>111</v>
      </c>
      <c r="B42" s="3"/>
      <c r="C42" s="3"/>
      <c r="D42" s="3"/>
      <c r="E42" s="3"/>
      <c r="F42" s="3"/>
      <c r="I42" s="65">
        <v>-1168313</v>
      </c>
      <c r="J42" s="74">
        <f t="shared" si="21"/>
        <v>-2.7104313442364941E-2</v>
      </c>
      <c r="K42" s="65">
        <v>-782055</v>
      </c>
      <c r="L42" s="74">
        <f t="shared" si="17"/>
        <v>-2.2420587463512845E-2</v>
      </c>
      <c r="M42" s="65">
        <v>-732722</v>
      </c>
      <c r="N42" s="74">
        <f t="shared" si="18"/>
        <v>-3.2753422500250658E-2</v>
      </c>
      <c r="O42" s="69">
        <f t="shared" si="19"/>
        <v>0.59448331017766631</v>
      </c>
      <c r="P42" s="69">
        <f t="shared" si="20"/>
        <v>6.7328400129926497E-2</v>
      </c>
    </row>
    <row r="43" spans="1:16" ht="16">
      <c r="A43" s="3" t="s">
        <v>112</v>
      </c>
      <c r="B43" s="3"/>
      <c r="C43" s="3"/>
      <c r="D43" s="3"/>
      <c r="E43" s="3"/>
      <c r="F43" s="3"/>
      <c r="I43" s="65">
        <v>-7601315</v>
      </c>
      <c r="J43" s="74">
        <f t="shared" si="21"/>
        <v>-0.17634694155945391</v>
      </c>
      <c r="K43" s="65">
        <v>-17927074</v>
      </c>
      <c r="L43" s="74">
        <f t="shared" si="17"/>
        <v>-0.5139479072211891</v>
      </c>
      <c r="M43" s="65">
        <v>-8197469</v>
      </c>
      <c r="N43" s="74">
        <f t="shared" si="18"/>
        <v>-0.36643524500384494</v>
      </c>
      <c r="O43" s="69">
        <f t="shared" si="19"/>
        <v>-7.2724154248097791E-2</v>
      </c>
      <c r="P43" s="69">
        <f t="shared" si="20"/>
        <v>1.1869035430326116</v>
      </c>
    </row>
    <row r="44" spans="1:16" ht="16">
      <c r="A44" s="3" t="s">
        <v>113</v>
      </c>
      <c r="B44" s="3"/>
      <c r="C44" s="3"/>
      <c r="D44" s="3"/>
      <c r="E44" s="3"/>
      <c r="F44" s="3"/>
      <c r="I44" s="65">
        <v>-5</v>
      </c>
      <c r="J44" s="74">
        <f t="shared" si="21"/>
        <v>-1.1599765406344422E-7</v>
      </c>
      <c r="K44" s="65">
        <v>-23835</v>
      </c>
      <c r="L44" s="74">
        <f t="shared" si="17"/>
        <v>-6.8332112471990929E-4</v>
      </c>
      <c r="M44" s="65">
        <v>6935</v>
      </c>
      <c r="N44" s="74">
        <f t="shared" si="18"/>
        <v>3.1000159001536509E-4</v>
      </c>
      <c r="O44" s="69">
        <f t="shared" si="19"/>
        <v>-1.0007209805335255</v>
      </c>
      <c r="P44" s="69">
        <f t="shared" si="20"/>
        <v>-4.4369142033165101</v>
      </c>
    </row>
    <row r="45" spans="1:16" ht="16">
      <c r="A45" s="3" t="s">
        <v>114</v>
      </c>
      <c r="B45" s="3"/>
      <c r="C45" s="3"/>
      <c r="D45" s="3"/>
      <c r="E45" s="3"/>
      <c r="F45" s="3"/>
      <c r="I45" s="117">
        <f>SUM(I40:I44)</f>
        <v>-15017676</v>
      </c>
      <c r="J45" s="118">
        <f t="shared" si="21"/>
        <v>-0.34840303709697773</v>
      </c>
      <c r="K45" s="117">
        <f>SUM(K40:K44)</f>
        <v>-20969364</v>
      </c>
      <c r="L45" s="118">
        <f t="shared" si="17"/>
        <v>-0.60116674609360921</v>
      </c>
      <c r="M45" s="117">
        <f>SUM(M40:M44)</f>
        <v>-7054759</v>
      </c>
      <c r="N45" s="118">
        <f t="shared" si="18"/>
        <v>-0.31535493975129159</v>
      </c>
      <c r="O45" s="119">
        <f t="shared" si="19"/>
        <v>1.1287298403815069</v>
      </c>
      <c r="P45" s="119">
        <f t="shared" si="20"/>
        <v>1.9723714162312278</v>
      </c>
    </row>
    <row r="46" spans="1:16" ht="16">
      <c r="A46" s="3" t="s">
        <v>115</v>
      </c>
      <c r="B46" s="3"/>
      <c r="C46" s="3"/>
      <c r="D46" s="3"/>
      <c r="E46" s="3"/>
      <c r="F46" s="3"/>
      <c r="I46" s="65"/>
      <c r="J46" s="74">
        <f t="shared" si="21"/>
        <v>0</v>
      </c>
      <c r="K46" s="65">
        <v>121</v>
      </c>
      <c r="L46" s="74">
        <f t="shared" si="17"/>
        <v>3.4689262047874566E-6</v>
      </c>
      <c r="M46" s="65">
        <v>-118</v>
      </c>
      <c r="N46" s="74">
        <f t="shared" si="18"/>
        <v>-5.2747206376082305E-6</v>
      </c>
      <c r="O46" s="69">
        <f t="shared" si="19"/>
        <v>-1</v>
      </c>
      <c r="P46" s="69">
        <f t="shared" si="20"/>
        <v>-2.0254237288135593</v>
      </c>
    </row>
    <row r="47" spans="1:16" ht="16">
      <c r="A47" s="3" t="s">
        <v>116</v>
      </c>
      <c r="B47" s="3"/>
      <c r="C47" s="3"/>
      <c r="D47" s="3"/>
      <c r="E47" s="3"/>
      <c r="F47" s="3"/>
      <c r="I47" s="65">
        <v>-417611</v>
      </c>
      <c r="J47" s="74">
        <f t="shared" si="21"/>
        <v>-9.6883792622178017E-3</v>
      </c>
      <c r="K47" s="65">
        <v>1382787</v>
      </c>
      <c r="L47" s="74">
        <f t="shared" si="17"/>
        <v>3.9642859999499444E-2</v>
      </c>
      <c r="M47" s="65">
        <v>-706386</v>
      </c>
      <c r="N47" s="74">
        <f t="shared" si="18"/>
        <v>-3.1576176375572265E-2</v>
      </c>
      <c r="O47" s="69">
        <f t="shared" si="19"/>
        <v>-0.40880623341912214</v>
      </c>
      <c r="P47" s="69">
        <f t="shared" si="20"/>
        <v>-2.9575515369783658</v>
      </c>
    </row>
    <row r="48" spans="1:16" ht="16">
      <c r="A48" s="3" t="s">
        <v>117</v>
      </c>
      <c r="B48" s="3"/>
      <c r="C48" s="3"/>
      <c r="D48" s="3"/>
      <c r="E48" s="3"/>
      <c r="F48" s="3"/>
      <c r="I48" s="117">
        <f>I14+I37+I45+I46+I47</f>
        <v>8247924</v>
      </c>
      <c r="J48" s="118">
        <f t="shared" si="21"/>
        <v>0.19134796697871581</v>
      </c>
      <c r="K48" s="117">
        <f>K14+K37+K45+K46+K47</f>
        <v>8433567</v>
      </c>
      <c r="L48" s="118">
        <f t="shared" si="17"/>
        <v>0.2417803435217416</v>
      </c>
      <c r="M48" s="117">
        <f>M14+M37+M45+M46+M47</f>
        <v>2114926</v>
      </c>
      <c r="N48" s="118">
        <f t="shared" si="18"/>
        <v>9.4539354400120554E-2</v>
      </c>
      <c r="O48" s="119">
        <f t="shared" si="19"/>
        <v>2.899864108720589</v>
      </c>
      <c r="P48" s="119">
        <f t="shared" si="20"/>
        <v>2.9876416479820098</v>
      </c>
    </row>
    <row r="49" spans="1:16" ht="16">
      <c r="A49" s="3" t="s">
        <v>118</v>
      </c>
      <c r="B49" s="3"/>
      <c r="C49" s="3"/>
      <c r="D49" s="3"/>
      <c r="E49" s="3"/>
      <c r="F49" s="3"/>
      <c r="I49" s="65">
        <v>30229997</v>
      </c>
      <c r="J49" s="74">
        <f t="shared" si="21"/>
        <v>0.70132174686899129</v>
      </c>
      <c r="K49" s="65">
        <v>25681845</v>
      </c>
      <c r="L49" s="74">
        <f t="shared" si="17"/>
        <v>0.73626797609743566</v>
      </c>
      <c r="M49" s="65">
        <v>22775922</v>
      </c>
      <c r="N49" s="74">
        <f t="shared" si="18"/>
        <v>1.0181069984233502</v>
      </c>
      <c r="O49" s="69">
        <f t="shared" si="19"/>
        <v>0.32727873760719761</v>
      </c>
      <c r="P49" s="69">
        <f t="shared" si="20"/>
        <v>0.12758750227542928</v>
      </c>
    </row>
    <row r="50" spans="1:16" ht="16">
      <c r="A50" s="3" t="s">
        <v>119</v>
      </c>
      <c r="B50" s="3"/>
      <c r="C50" s="3"/>
      <c r="D50" s="3"/>
      <c r="E50" s="3"/>
      <c r="F50" s="3"/>
      <c r="I50" s="117">
        <f>SUM(I48:I49)</f>
        <v>38477921</v>
      </c>
      <c r="J50" s="118">
        <f t="shared" si="21"/>
        <v>0.8926697138477071</v>
      </c>
      <c r="K50" s="117">
        <f>SUM(K48:K49)</f>
        <v>34115412</v>
      </c>
      <c r="L50" s="118">
        <f t="shared" si="17"/>
        <v>0.97804831961917726</v>
      </c>
      <c r="M50" s="117">
        <f>SUM(M48:M49)</f>
        <v>24890848</v>
      </c>
      <c r="N50" s="118">
        <f t="shared" si="18"/>
        <v>1.1126463528234707</v>
      </c>
      <c r="O50" s="119">
        <f t="shared" si="19"/>
        <v>0.54586621556646042</v>
      </c>
      <c r="P50" s="119">
        <f t="shared" si="20"/>
        <v>0.37060063200739485</v>
      </c>
    </row>
    <row r="51" spans="1:16" ht="16">
      <c r="A51" s="3" t="s">
        <v>120</v>
      </c>
      <c r="B51" s="3"/>
      <c r="C51" s="3"/>
      <c r="D51" s="3"/>
      <c r="E51" s="3"/>
      <c r="F51" s="3"/>
    </row>
    <row r="52" spans="1:16" ht="17">
      <c r="A52" s="64"/>
      <c r="B52" s="3"/>
      <c r="C52" s="3"/>
      <c r="D52" s="3"/>
      <c r="E52" s="3"/>
      <c r="F52" s="3"/>
    </row>
    <row r="53" spans="1:16" ht="16">
      <c r="A53" s="3"/>
      <c r="B53" s="3"/>
      <c r="C53" s="3"/>
      <c r="D53" s="3"/>
      <c r="E53" s="3"/>
      <c r="F53" s="3"/>
    </row>
    <row r="54" spans="1:16" ht="16">
      <c r="A54" s="3"/>
      <c r="B54" s="3"/>
      <c r="C54" s="3"/>
      <c r="D54" s="3"/>
      <c r="E54" s="3"/>
      <c r="F54" s="3"/>
    </row>
    <row r="55" spans="1:16" ht="16">
      <c r="A55" s="3"/>
      <c r="B55" s="3"/>
      <c r="C55" s="3"/>
      <c r="D55" s="3"/>
      <c r="E55" s="3"/>
      <c r="F55" s="3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7874-6ACA-4838-B8B9-43A72D9A81BB}">
  <dimension ref="A1"/>
  <sheetViews>
    <sheetView workbookViewId="0"/>
  </sheetViews>
  <sheetFormatPr baseColWidth="10" defaultRowHeight="15"/>
  <cols>
    <col min="1" max="1" width="146.5" customWidth="1"/>
  </cols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Ratios</vt:lpstr>
      <vt:lpstr>Balance Sheet</vt:lpstr>
      <vt:lpstr>Income Statement</vt:lpstr>
      <vt:lpstr>Statement of Cash Flows </vt:lpstr>
      <vt:lpstr>Observations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 Weng (Shaowen)</cp:lastModifiedBy>
  <cp:revision/>
  <dcterms:created xsi:type="dcterms:W3CDTF">2024-01-23T15:23:41Z</dcterms:created>
  <dcterms:modified xsi:type="dcterms:W3CDTF">2024-03-04T01:58:46Z</dcterms:modified>
  <cp:category/>
  <cp:contentStatus/>
</cp:coreProperties>
</file>