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F4965CC-D455-43B4-88F5-2CB96AE4A7B8}" xr6:coauthVersionLast="46" xr6:coauthVersionMax="46" xr10:uidLastSave="{00000000-0000-0000-0000-000000000000}"/>
  <bookViews>
    <workbookView xWindow="-120" yWindow="-120" windowWidth="20730" windowHeight="11160" xr2:uid="{7865A350-436F-46F3-BF25-B23F5DF4CF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L46" i="1"/>
  <c r="C42" i="1"/>
  <c r="D40" i="1"/>
  <c r="D39" i="1"/>
  <c r="D38" i="1"/>
  <c r="E38" i="1" s="1"/>
  <c r="D37" i="1"/>
  <c r="E37" i="1" s="1"/>
  <c r="D36" i="1"/>
  <c r="E36" i="1" s="1"/>
  <c r="D35" i="1"/>
  <c r="D34" i="1"/>
  <c r="D33" i="1"/>
  <c r="D32" i="1"/>
  <c r="E39" i="1" l="1"/>
  <c r="E32" i="1"/>
  <c r="E40" i="1"/>
  <c r="E33" i="1"/>
  <c r="E34" i="1"/>
  <c r="E35" i="1"/>
  <c r="C17" i="1"/>
  <c r="E15" i="1"/>
  <c r="D15" i="1"/>
  <c r="D14" i="1"/>
  <c r="E14" i="1" s="1"/>
  <c r="E42" i="1" l="1"/>
  <c r="B4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l="1"/>
  <c r="E17" i="1" l="1"/>
  <c r="B19" i="1" s="1"/>
  <c r="F7" i="1" s="1"/>
  <c r="F9" i="1" l="1"/>
  <c r="F13" i="1"/>
  <c r="F8" i="1"/>
  <c r="F12" i="1"/>
  <c r="F11" i="1"/>
  <c r="F10" i="1"/>
  <c r="F6" i="1"/>
  <c r="F14" i="1"/>
  <c r="F15" i="1"/>
  <c r="F34" i="1"/>
  <c r="F38" i="1"/>
  <c r="F32" i="1"/>
  <c r="F40" i="1"/>
  <c r="F35" i="1"/>
  <c r="F39" i="1"/>
  <c r="F37" i="1"/>
  <c r="F33" i="1"/>
  <c r="F36" i="1"/>
  <c r="F17" i="1" l="1"/>
  <c r="B20" i="1" s="1"/>
  <c r="B21" i="1" s="1"/>
  <c r="G39" i="1" s="1"/>
  <c r="H39" i="1" s="1"/>
  <c r="F42" i="1"/>
  <c r="B45" i="1" s="1"/>
  <c r="B46" i="1" s="1"/>
  <c r="G8" i="1" l="1"/>
  <c r="H8" i="1" s="1"/>
  <c r="I8" i="1" s="1"/>
  <c r="J8" i="1" s="1"/>
  <c r="G35" i="1"/>
  <c r="H35" i="1" s="1"/>
  <c r="G37" i="1"/>
  <c r="H37" i="1" s="1"/>
  <c r="I37" i="1" s="1"/>
  <c r="J37" i="1" s="1"/>
  <c r="L37" i="1" s="1"/>
  <c r="M37" i="1" s="1"/>
  <c r="G7" i="1"/>
  <c r="H7" i="1" s="1"/>
  <c r="G32" i="1"/>
  <c r="H32" i="1" s="1"/>
  <c r="I32" i="1" s="1"/>
  <c r="G6" i="1"/>
  <c r="H6" i="1" s="1"/>
  <c r="I6" i="1" s="1"/>
  <c r="J6" i="1" s="1"/>
  <c r="G38" i="1"/>
  <c r="H38" i="1" s="1"/>
  <c r="I39" i="1" s="1"/>
  <c r="J39" i="1" s="1"/>
  <c r="L39" i="1" s="1"/>
  <c r="M39" i="1" s="1"/>
  <c r="G34" i="1"/>
  <c r="H34" i="1" s="1"/>
  <c r="I34" i="1" s="1"/>
  <c r="J34" i="1" s="1"/>
  <c r="L34" i="1" s="1"/>
  <c r="M34" i="1" s="1"/>
  <c r="G40" i="1"/>
  <c r="H40" i="1" s="1"/>
  <c r="G12" i="1"/>
  <c r="H12" i="1" s="1"/>
  <c r="I12" i="1" s="1"/>
  <c r="J12" i="1" s="1"/>
  <c r="G13" i="1"/>
  <c r="H13" i="1" s="1"/>
  <c r="I13" i="1" s="1"/>
  <c r="J13" i="1" s="1"/>
  <c r="G15" i="1"/>
  <c r="H15" i="1" s="1"/>
  <c r="G11" i="1"/>
  <c r="H11" i="1" s="1"/>
  <c r="G14" i="1"/>
  <c r="H14" i="1" s="1"/>
  <c r="G33" i="1"/>
  <c r="H33" i="1" s="1"/>
  <c r="G10" i="1"/>
  <c r="H10" i="1" s="1"/>
  <c r="I10" i="1" s="1"/>
  <c r="J10" i="1" s="1"/>
  <c r="G9" i="1"/>
  <c r="H9" i="1" s="1"/>
  <c r="G36" i="1"/>
  <c r="H36" i="1" s="1"/>
  <c r="I36" i="1" s="1"/>
  <c r="J36" i="1" s="1"/>
  <c r="L36" i="1" s="1"/>
  <c r="M36" i="1" s="1"/>
  <c r="I7" i="1"/>
  <c r="J7" i="1" s="1"/>
  <c r="J32" i="1"/>
  <c r="I38" i="1"/>
  <c r="J38" i="1" s="1"/>
  <c r="L38" i="1" s="1"/>
  <c r="M38" i="1" s="1"/>
  <c r="I33" i="1"/>
  <c r="J33" i="1" s="1"/>
  <c r="L33" i="1" s="1"/>
  <c r="M33" i="1" s="1"/>
  <c r="I9" i="1"/>
  <c r="J9" i="1" s="1"/>
  <c r="I14" i="1" l="1"/>
  <c r="J14" i="1" s="1"/>
  <c r="I11" i="1"/>
  <c r="J11" i="1" s="1"/>
  <c r="I40" i="1"/>
  <c r="I42" i="1" s="1"/>
  <c r="I35" i="1"/>
  <c r="J35" i="1" s="1"/>
  <c r="L35" i="1" s="1"/>
  <c r="M35" i="1" s="1"/>
  <c r="L32" i="1"/>
  <c r="J17" i="1" l="1"/>
  <c r="I15" i="1"/>
  <c r="J15" i="1" s="1"/>
  <c r="J40" i="1"/>
  <c r="L40" i="1" s="1"/>
  <c r="M40" i="1" s="1"/>
  <c r="M32" i="1"/>
  <c r="I17" i="1"/>
  <c r="M42" i="1" l="1"/>
  <c r="M49" i="1" s="1"/>
  <c r="L42" i="1"/>
  <c r="J42" i="1"/>
</calcChain>
</file>

<file path=xl/sharedStrings.xml><?xml version="1.0" encoding="utf-8"?>
<sst xmlns="http://schemas.openxmlformats.org/spreadsheetml/2006/main" count="61" uniqueCount="39">
  <si>
    <t>X</t>
  </si>
  <si>
    <t>OBSERVADA</t>
  </si>
  <si>
    <t>ESPERADA</t>
  </si>
  <si>
    <t>Qui-Quadrado</t>
  </si>
  <si>
    <t>Limite Inferior</t>
  </si>
  <si>
    <t>Limite Superior</t>
  </si>
  <si>
    <t>oi</t>
  </si>
  <si>
    <t>Xi</t>
  </si>
  <si>
    <t>Xi*oi</t>
  </si>
  <si>
    <t>(Xi-Média)^2*oi</t>
  </si>
  <si>
    <t>Probalidades</t>
  </si>
  <si>
    <t>Frequência</t>
  </si>
  <si>
    <t>(oi-ei)</t>
  </si>
  <si>
    <t>(oi-ei)^2/ei</t>
  </si>
  <si>
    <t>Z (Limite Superior)</t>
  </si>
  <si>
    <t>P(Z&lt;z)=P(X&lt;x)</t>
  </si>
  <si>
    <r>
      <t>p</t>
    </r>
    <r>
      <rPr>
        <sz val="12"/>
        <color rgb="FF000000"/>
        <rFont val="Calibri"/>
        <family val="2"/>
        <scheme val="minor"/>
      </rPr>
      <t>i</t>
    </r>
  </si>
  <si>
    <t>ei</t>
  </si>
  <si>
    <t>Inf</t>
  </si>
  <si>
    <t>A célula acima foi calculada como 1 - a soma das anteriores</t>
  </si>
  <si>
    <t>TOTAL</t>
  </si>
  <si>
    <t>Xcal</t>
  </si>
  <si>
    <t>Média=</t>
  </si>
  <si>
    <t>Por Xcal ≤ Xtab:</t>
  </si>
  <si>
    <r>
      <t>a</t>
    </r>
    <r>
      <rPr>
        <sz val="12"/>
        <rFont val="Calibri"/>
        <family val="2"/>
        <scheme val="minor"/>
      </rPr>
      <t>=5%</t>
    </r>
  </si>
  <si>
    <t>Variância=</t>
  </si>
  <si>
    <t>Decisão:</t>
  </si>
  <si>
    <t>gl= N° de classes - quantidade de parâmetros (média e variância) -1</t>
  </si>
  <si>
    <t>Desvio Padrão=</t>
  </si>
  <si>
    <t xml:space="preserve">Não há evidência para rejeitar H0. </t>
  </si>
  <si>
    <t>Calculamos 2 parâmetros</t>
  </si>
  <si>
    <t>Conclusão:</t>
  </si>
  <si>
    <t>Xtab=</t>
  </si>
  <si>
    <t>gl=10-2-1</t>
  </si>
  <si>
    <t>Percebe-se que mais de 20% das ei's tem valores abaixo de 5, logo agregaremos classes.</t>
  </si>
  <si>
    <t>Agregaremos as duas últimas classes.</t>
  </si>
  <si>
    <t>Agregado</t>
  </si>
  <si>
    <t>Segue uma Distribuição Normal</t>
  </si>
  <si>
    <t>Teste Qui-Quadrado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</si>
</sst>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"/>
    <numFmt numFmtId="167" formatCode="0.0000000000"/>
    <numFmt numFmtId="168" formatCode="0.00000000000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Symbol"/>
      <charset val="2"/>
    </font>
    <font>
      <sz val="12"/>
      <name val="Calibri"/>
      <family val="2"/>
      <scheme val="minor"/>
    </font>
    <font>
      <sz val="12"/>
      <name val="Symbol"/>
      <family val="1"/>
      <charset val="2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BFBA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Font="1" applyFill="1"/>
    <xf numFmtId="0" fontId="4" fillId="0" borderId="7" xfId="0" applyFont="1" applyBorder="1" applyAlignment="1">
      <alignment horizontal="center"/>
    </xf>
    <xf numFmtId="166" fontId="1" fillId="11" borderId="0" xfId="0" applyNumberFormat="1" applyFont="1" applyFill="1"/>
    <xf numFmtId="0" fontId="3" fillId="0" borderId="8" xfId="0" applyFont="1" applyBorder="1" applyAlignment="1">
      <alignment horizontal="center"/>
    </xf>
    <xf numFmtId="2" fontId="1" fillId="11" borderId="0" xfId="0" applyNumberFormat="1" applyFont="1" applyFill="1"/>
    <xf numFmtId="0" fontId="3" fillId="0" borderId="9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1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2" fontId="1" fillId="13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15" borderId="0" xfId="0" applyFont="1" applyFill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1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1C9A-C663-4B7A-A0F1-5617719F1EFF}">
  <dimension ref="A1:N49"/>
  <sheetViews>
    <sheetView tabSelected="1" zoomScale="69" workbookViewId="0">
      <selection activeCell="M15" sqref="M15"/>
    </sheetView>
  </sheetViews>
  <sheetFormatPr defaultRowHeight="15" x14ac:dyDescent="0.25"/>
  <cols>
    <col min="1" max="1" width="27" bestFit="1" customWidth="1"/>
    <col min="2" max="2" width="16.42578125" bestFit="1" customWidth="1"/>
    <col min="3" max="3" width="12.42578125" customWidth="1"/>
    <col min="4" max="5" width="9.28515625" bestFit="1" customWidth="1"/>
    <col min="6" max="6" width="16.140625" bestFit="1" customWidth="1"/>
    <col min="7" max="7" width="18.42578125" bestFit="1" customWidth="1"/>
    <col min="8" max="8" width="18.7109375" bestFit="1" customWidth="1"/>
    <col min="9" max="9" width="21.42578125" bestFit="1" customWidth="1"/>
    <col min="10" max="10" width="15.7109375" customWidth="1"/>
    <col min="12" max="12" width="48" customWidth="1"/>
    <col min="13" max="13" width="21.85546875" customWidth="1"/>
  </cols>
  <sheetData>
    <row r="1" spans="1:13" ht="46.5" customHeight="1" x14ac:dyDescent="0.25">
      <c r="A1" s="72" t="s">
        <v>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3" ht="18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3" ht="15.75" x14ac:dyDescent="0.25">
      <c r="A3" s="44" t="s">
        <v>0</v>
      </c>
      <c r="B3" s="44"/>
      <c r="C3" s="1" t="s">
        <v>1</v>
      </c>
      <c r="D3" s="2"/>
      <c r="E3" s="2"/>
      <c r="F3" s="2"/>
      <c r="G3" s="45" t="s">
        <v>2</v>
      </c>
      <c r="H3" s="45"/>
      <c r="I3" s="45"/>
      <c r="J3" s="45"/>
      <c r="K3" s="3"/>
      <c r="L3" s="47"/>
      <c r="M3" s="47"/>
    </row>
    <row r="4" spans="1:13" ht="15.75" x14ac:dyDescent="0.25">
      <c r="A4" s="3" t="s">
        <v>4</v>
      </c>
      <c r="B4" s="3" t="s">
        <v>5</v>
      </c>
      <c r="C4" s="1" t="s">
        <v>6</v>
      </c>
      <c r="D4" s="3" t="s">
        <v>7</v>
      </c>
      <c r="E4" s="3" t="s">
        <v>8</v>
      </c>
      <c r="F4" s="3" t="s">
        <v>9</v>
      </c>
      <c r="G4" s="3"/>
      <c r="H4" s="44" t="s">
        <v>10</v>
      </c>
      <c r="I4" s="44"/>
      <c r="J4" s="3" t="s">
        <v>11</v>
      </c>
      <c r="K4" s="2"/>
      <c r="L4" s="3"/>
      <c r="M4" s="2"/>
    </row>
    <row r="5" spans="1:13" ht="15.75" x14ac:dyDescent="0.25">
      <c r="A5" s="3"/>
      <c r="B5" s="3"/>
      <c r="C5" s="4"/>
      <c r="D5" s="3"/>
      <c r="E5" s="3"/>
      <c r="F5" s="3"/>
      <c r="G5" s="3" t="s">
        <v>14</v>
      </c>
      <c r="H5" s="3" t="s">
        <v>15</v>
      </c>
      <c r="I5" s="5" t="s">
        <v>16</v>
      </c>
      <c r="J5" s="3" t="s">
        <v>17</v>
      </c>
      <c r="K5" s="44"/>
      <c r="L5" s="44"/>
      <c r="M5" s="3"/>
    </row>
    <row r="6" spans="1:13" ht="15.75" x14ac:dyDescent="0.25">
      <c r="A6" s="6">
        <v>0</v>
      </c>
      <c r="B6" s="7">
        <v>125</v>
      </c>
      <c r="C6" s="7">
        <v>2</v>
      </c>
      <c r="D6" s="7">
        <f t="shared" ref="D6:D15" si="0">(A6+B6)/2</f>
        <v>62.5</v>
      </c>
      <c r="E6" s="7">
        <f>C6*D6</f>
        <v>125</v>
      </c>
      <c r="F6" s="8">
        <f t="shared" ref="F6:F15" si="1">((D6-B$19)^2)*C6</f>
        <v>47278.125</v>
      </c>
      <c r="G6" s="9">
        <f t="shared" ref="G6:G15" si="2">(B6-B$19)/B$21</f>
        <v>-1.7220766709726552</v>
      </c>
      <c r="H6" s="10">
        <f>_xlfn.NORM.S.DIST(G6,1)</f>
        <v>4.2527815256486287E-2</v>
      </c>
      <c r="I6" s="39">
        <f>H6</f>
        <v>4.2527815256486287E-2</v>
      </c>
      <c r="J6" s="67">
        <f>I6*C$17</f>
        <v>4.2527815256486283</v>
      </c>
      <c r="K6" s="35"/>
      <c r="L6" s="36"/>
      <c r="M6" s="53"/>
    </row>
    <row r="7" spans="1:13" ht="15.75" x14ac:dyDescent="0.25">
      <c r="A7" s="11">
        <v>125</v>
      </c>
      <c r="B7" s="35">
        <v>150</v>
      </c>
      <c r="C7" s="35">
        <v>10</v>
      </c>
      <c r="D7" s="35">
        <f t="shared" si="0"/>
        <v>137.5</v>
      </c>
      <c r="E7" s="35">
        <f t="shared" ref="E7:E15" si="3">C7*D7</f>
        <v>1375</v>
      </c>
      <c r="F7" s="36">
        <f t="shared" si="1"/>
        <v>62015.625</v>
      </c>
      <c r="G7" s="37">
        <f t="shared" si="2"/>
        <v>-1.2502748433089141</v>
      </c>
      <c r="H7" s="38">
        <f t="shared" ref="H7:H15" si="4">_xlfn.NORM.S.DIST(G7,1)</f>
        <v>0.10559958241068924</v>
      </c>
      <c r="I7" s="40">
        <f t="shared" ref="I7:I14" si="5">H7-H6</f>
        <v>6.3071767154202957E-2</v>
      </c>
      <c r="J7" s="68">
        <f t="shared" ref="J7:J15" si="6">I7*C$17</f>
        <v>6.3071767154202956</v>
      </c>
      <c r="K7" s="35"/>
      <c r="L7" s="36"/>
      <c r="M7" s="53"/>
    </row>
    <row r="8" spans="1:13" ht="15.75" x14ac:dyDescent="0.25">
      <c r="A8" s="11">
        <v>150</v>
      </c>
      <c r="B8" s="35">
        <v>175</v>
      </c>
      <c r="C8" s="35">
        <v>10</v>
      </c>
      <c r="D8" s="35">
        <f t="shared" si="0"/>
        <v>162.5</v>
      </c>
      <c r="E8" s="35">
        <f t="shared" si="3"/>
        <v>1625</v>
      </c>
      <c r="F8" s="36">
        <f t="shared" si="1"/>
        <v>28890.625</v>
      </c>
      <c r="G8" s="37">
        <f t="shared" si="2"/>
        <v>-0.77847301564517291</v>
      </c>
      <c r="H8" s="38">
        <f t="shared" si="4"/>
        <v>0.21814510432120165</v>
      </c>
      <c r="I8" s="40">
        <f t="shared" si="5"/>
        <v>0.11254552191051241</v>
      </c>
      <c r="J8" s="68">
        <f t="shared" si="6"/>
        <v>11.254552191051241</v>
      </c>
      <c r="K8" s="35"/>
      <c r="L8" s="36"/>
      <c r="M8" s="53"/>
    </row>
    <row r="9" spans="1:13" ht="15.75" x14ac:dyDescent="0.25">
      <c r="A9" s="11">
        <v>175</v>
      </c>
      <c r="B9" s="35">
        <v>200</v>
      </c>
      <c r="C9" s="35">
        <v>13</v>
      </c>
      <c r="D9" s="35">
        <f t="shared" si="0"/>
        <v>187.5</v>
      </c>
      <c r="E9" s="35">
        <f t="shared" si="3"/>
        <v>2437.5</v>
      </c>
      <c r="F9" s="36">
        <f t="shared" si="1"/>
        <v>10745.3125</v>
      </c>
      <c r="G9" s="37">
        <f t="shared" si="2"/>
        <v>-0.30667118798143178</v>
      </c>
      <c r="H9" s="38">
        <f t="shared" si="4"/>
        <v>0.37954683118185945</v>
      </c>
      <c r="I9" s="40">
        <f t="shared" si="5"/>
        <v>0.16140172686065779</v>
      </c>
      <c r="J9" s="68">
        <f t="shared" si="6"/>
        <v>16.140172686065778</v>
      </c>
      <c r="K9" s="35"/>
      <c r="L9" s="36"/>
      <c r="M9" s="53"/>
    </row>
    <row r="10" spans="1:13" ht="15.75" x14ac:dyDescent="0.25">
      <c r="A10" s="11">
        <v>200</v>
      </c>
      <c r="B10" s="35">
        <v>225</v>
      </c>
      <c r="C10" s="35">
        <v>21</v>
      </c>
      <c r="D10" s="35">
        <f t="shared" si="0"/>
        <v>212.5</v>
      </c>
      <c r="E10" s="35">
        <f t="shared" si="3"/>
        <v>4462.5</v>
      </c>
      <c r="F10" s="36">
        <f t="shared" si="1"/>
        <v>295.3125</v>
      </c>
      <c r="G10" s="37">
        <f t="shared" si="2"/>
        <v>0.1651306396823094</v>
      </c>
      <c r="H10" s="38">
        <f t="shared" si="4"/>
        <v>0.56557942146522566</v>
      </c>
      <c r="I10" s="40">
        <f t="shared" si="5"/>
        <v>0.18603259028336622</v>
      </c>
      <c r="J10" s="68">
        <f t="shared" si="6"/>
        <v>18.603259028336623</v>
      </c>
      <c r="K10" s="35"/>
      <c r="L10" s="36"/>
      <c r="M10" s="53"/>
    </row>
    <row r="11" spans="1:13" ht="38.25" customHeight="1" x14ac:dyDescent="0.25">
      <c r="A11" s="55">
        <v>225</v>
      </c>
      <c r="B11" s="62">
        <v>250</v>
      </c>
      <c r="C11" s="62">
        <v>16</v>
      </c>
      <c r="D11" s="62">
        <f t="shared" si="0"/>
        <v>237.5</v>
      </c>
      <c r="E11" s="62">
        <f t="shared" si="3"/>
        <v>3800</v>
      </c>
      <c r="F11" s="63">
        <f t="shared" si="1"/>
        <v>7225</v>
      </c>
      <c r="G11" s="64">
        <f t="shared" si="2"/>
        <v>0.63693246734605058</v>
      </c>
      <c r="H11" s="65">
        <f t="shared" si="4"/>
        <v>0.73791558332058316</v>
      </c>
      <c r="I11" s="66">
        <f t="shared" si="5"/>
        <v>0.17233616185535749</v>
      </c>
      <c r="J11" s="69">
        <f t="shared" si="6"/>
        <v>17.233616185535748</v>
      </c>
      <c r="K11" s="35"/>
      <c r="L11" s="54" t="s">
        <v>34</v>
      </c>
      <c r="M11" s="53"/>
    </row>
    <row r="12" spans="1:13" ht="15.75" x14ac:dyDescent="0.25">
      <c r="A12" s="11">
        <v>250</v>
      </c>
      <c r="B12" s="35">
        <v>275</v>
      </c>
      <c r="C12" s="35">
        <v>15</v>
      </c>
      <c r="D12" s="35">
        <f t="shared" si="0"/>
        <v>262.5</v>
      </c>
      <c r="E12" s="35">
        <f t="shared" si="3"/>
        <v>3937.5</v>
      </c>
      <c r="F12" s="36">
        <f t="shared" si="1"/>
        <v>32085.9375</v>
      </c>
      <c r="G12" s="37">
        <f t="shared" si="2"/>
        <v>1.1087342950097918</v>
      </c>
      <c r="H12" s="38">
        <f t="shared" si="4"/>
        <v>0.86622758870276739</v>
      </c>
      <c r="I12" s="40">
        <f t="shared" si="5"/>
        <v>0.12831200538218424</v>
      </c>
      <c r="J12" s="68">
        <f t="shared" si="6"/>
        <v>12.831200538218424</v>
      </c>
      <c r="K12" s="35"/>
      <c r="L12" s="36" t="s">
        <v>35</v>
      </c>
      <c r="M12" s="53"/>
    </row>
    <row r="13" spans="1:13" ht="15.75" x14ac:dyDescent="0.25">
      <c r="A13" s="11">
        <v>275</v>
      </c>
      <c r="B13" s="35">
        <v>300</v>
      </c>
      <c r="C13" s="35">
        <v>10</v>
      </c>
      <c r="D13" s="35">
        <f t="shared" si="0"/>
        <v>287.5</v>
      </c>
      <c r="E13" s="35">
        <f t="shared" si="3"/>
        <v>2875</v>
      </c>
      <c r="F13" s="36">
        <f t="shared" si="1"/>
        <v>50765.625</v>
      </c>
      <c r="G13" s="37">
        <f t="shared" si="2"/>
        <v>1.5805361226735328</v>
      </c>
      <c r="H13" s="38">
        <f t="shared" si="4"/>
        <v>0.94300792938594769</v>
      </c>
      <c r="I13" s="40">
        <f t="shared" si="5"/>
        <v>7.6780340683180293E-2</v>
      </c>
      <c r="J13" s="68">
        <f t="shared" si="6"/>
        <v>7.6780340683180288</v>
      </c>
      <c r="K13" s="35"/>
      <c r="L13" s="36"/>
      <c r="M13" s="53"/>
    </row>
    <row r="14" spans="1:13" ht="15.75" x14ac:dyDescent="0.25">
      <c r="A14" s="11">
        <v>300</v>
      </c>
      <c r="B14" s="35">
        <v>325</v>
      </c>
      <c r="C14" s="35">
        <v>1</v>
      </c>
      <c r="D14" s="35">
        <f t="shared" si="0"/>
        <v>312.5</v>
      </c>
      <c r="E14" s="35">
        <f t="shared" si="3"/>
        <v>312.5</v>
      </c>
      <c r="F14" s="36">
        <f t="shared" si="1"/>
        <v>9264.0625</v>
      </c>
      <c r="G14" s="37">
        <f t="shared" si="2"/>
        <v>2.0523379503372738</v>
      </c>
      <c r="H14" s="38">
        <f t="shared" si="4"/>
        <v>0.97993158487805421</v>
      </c>
      <c r="I14" s="40">
        <f t="shared" si="5"/>
        <v>3.6923655492106522E-2</v>
      </c>
      <c r="J14" s="68">
        <f t="shared" si="6"/>
        <v>3.6923655492106522</v>
      </c>
      <c r="K14" s="35"/>
      <c r="L14" s="36"/>
      <c r="M14" s="53"/>
    </row>
    <row r="15" spans="1:13" ht="15.75" x14ac:dyDescent="0.25">
      <c r="A15" s="12">
        <v>325</v>
      </c>
      <c r="B15" s="13">
        <v>350</v>
      </c>
      <c r="C15" s="13">
        <v>2</v>
      </c>
      <c r="D15" s="13">
        <f t="shared" si="0"/>
        <v>337.5</v>
      </c>
      <c r="E15" s="13">
        <f t="shared" si="3"/>
        <v>675</v>
      </c>
      <c r="F15" s="58">
        <f t="shared" si="1"/>
        <v>29403.125</v>
      </c>
      <c r="G15" s="59">
        <f t="shared" si="2"/>
        <v>2.5241397780010151</v>
      </c>
      <c r="H15" s="14">
        <f t="shared" si="4"/>
        <v>0.99420090988715171</v>
      </c>
      <c r="I15" s="60">
        <f>1-SUM(I6:I14)</f>
        <v>2.0068415121945793E-2</v>
      </c>
      <c r="J15" s="70">
        <f t="shared" si="6"/>
        <v>2.0068415121945793</v>
      </c>
      <c r="K15" s="35"/>
      <c r="L15" s="36"/>
      <c r="M15" s="53"/>
    </row>
    <row r="16" spans="1:13" ht="47.25" x14ac:dyDescent="0.25">
      <c r="A16" s="3"/>
      <c r="B16" s="15" t="s">
        <v>18</v>
      </c>
      <c r="C16" s="16"/>
      <c r="D16" s="16"/>
      <c r="E16" s="16"/>
      <c r="F16" s="17"/>
      <c r="G16" s="17"/>
      <c r="H16" s="18">
        <v>1</v>
      </c>
      <c r="I16" s="19" t="s">
        <v>19</v>
      </c>
      <c r="J16" s="3"/>
      <c r="K16" s="20"/>
      <c r="L16" s="2"/>
      <c r="M16" s="3"/>
    </row>
    <row r="17" spans="1:14" ht="15.75" x14ac:dyDescent="0.25">
      <c r="A17" s="21" t="s">
        <v>20</v>
      </c>
      <c r="B17" s="21"/>
      <c r="C17" s="22">
        <f>SUM(C6:C15)</f>
        <v>100</v>
      </c>
      <c r="D17" s="21"/>
      <c r="E17" s="22">
        <f>SUM(E6:E15)</f>
        <v>21625</v>
      </c>
      <c r="F17" s="22">
        <f>SUM(F6:F15)</f>
        <v>277968.75</v>
      </c>
      <c r="G17" s="23"/>
      <c r="H17" s="22"/>
      <c r="I17" s="24">
        <f>SUM(I6:I13)</f>
        <v>0.94300792938594769</v>
      </c>
      <c r="J17" s="25">
        <f>SUM(J6:J15)</f>
        <v>100</v>
      </c>
      <c r="K17" s="48"/>
      <c r="L17" s="49"/>
      <c r="M17" s="50"/>
      <c r="N17" s="51"/>
    </row>
    <row r="18" spans="1:14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ht="15.75" x14ac:dyDescent="0.25">
      <c r="A19" s="28" t="s">
        <v>22</v>
      </c>
      <c r="B19" s="28">
        <f>E17/C17</f>
        <v>216.25</v>
      </c>
      <c r="D19" s="2"/>
      <c r="E19" s="2"/>
      <c r="F19" s="2"/>
      <c r="G19" s="2"/>
      <c r="H19" s="2"/>
      <c r="I19" s="2"/>
      <c r="J19" s="2"/>
      <c r="K19" s="2"/>
      <c r="L19" s="29"/>
      <c r="M19" s="2"/>
    </row>
    <row r="20" spans="1:14" ht="15.75" x14ac:dyDescent="0.25">
      <c r="A20" s="28" t="s">
        <v>25</v>
      </c>
      <c r="B20" s="30">
        <f>F17/(C17-1)</f>
        <v>2807.7651515151515</v>
      </c>
      <c r="D20" s="2"/>
      <c r="E20" s="2"/>
      <c r="F20" s="2"/>
      <c r="G20" s="2"/>
      <c r="H20" s="2"/>
      <c r="I20" s="2"/>
      <c r="J20" s="2"/>
      <c r="K20" s="2"/>
      <c r="L20" s="31"/>
      <c r="M20" s="2"/>
    </row>
    <row r="21" spans="1:14" ht="15.75" x14ac:dyDescent="0.25">
      <c r="A21" s="28" t="s">
        <v>28</v>
      </c>
      <c r="B21" s="32">
        <f>SQRT(B20)</f>
        <v>52.988349205416391</v>
      </c>
      <c r="D21" s="2"/>
      <c r="E21" s="2"/>
      <c r="F21" s="2"/>
      <c r="G21" s="2"/>
      <c r="H21" s="2"/>
      <c r="I21" s="2"/>
      <c r="J21" s="2"/>
      <c r="K21" s="2"/>
      <c r="L21" s="33"/>
      <c r="M21" s="2"/>
    </row>
    <row r="22" spans="1:14" ht="15.75" x14ac:dyDescent="0.25">
      <c r="A22" s="2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52"/>
      <c r="M22" s="52"/>
    </row>
    <row r="24" spans="1:14" ht="15.75" x14ac:dyDescent="0.25">
      <c r="M24" s="48"/>
    </row>
    <row r="26" spans="1:14" x14ac:dyDescent="0.25">
      <c r="A26" s="56" t="s">
        <v>36</v>
      </c>
    </row>
    <row r="29" spans="1:14" ht="15.75" x14ac:dyDescent="0.25">
      <c r="A29" s="44" t="s">
        <v>0</v>
      </c>
      <c r="B29" s="44"/>
      <c r="C29" s="1" t="s">
        <v>1</v>
      </c>
      <c r="D29" s="2"/>
      <c r="E29" s="2"/>
      <c r="F29" s="2"/>
      <c r="G29" s="45" t="s">
        <v>2</v>
      </c>
      <c r="H29" s="45"/>
      <c r="I29" s="45"/>
      <c r="J29" s="45"/>
      <c r="K29" s="43"/>
      <c r="L29" s="46" t="s">
        <v>3</v>
      </c>
      <c r="M29" s="46"/>
    </row>
    <row r="30" spans="1:14" ht="15.75" x14ac:dyDescent="0.25">
      <c r="A30" s="43" t="s">
        <v>4</v>
      </c>
      <c r="B30" s="43" t="s">
        <v>5</v>
      </c>
      <c r="C30" s="1" t="s">
        <v>6</v>
      </c>
      <c r="D30" s="43" t="s">
        <v>7</v>
      </c>
      <c r="E30" s="43" t="s">
        <v>8</v>
      </c>
      <c r="F30" s="43" t="s">
        <v>9</v>
      </c>
      <c r="G30" s="43"/>
      <c r="H30" s="44" t="s">
        <v>10</v>
      </c>
      <c r="I30" s="44"/>
      <c r="J30" s="43" t="s">
        <v>11</v>
      </c>
      <c r="K30" s="2"/>
      <c r="L30" s="43" t="s">
        <v>12</v>
      </c>
      <c r="M30" s="2" t="s">
        <v>13</v>
      </c>
    </row>
    <row r="31" spans="1:14" ht="15.75" x14ac:dyDescent="0.25">
      <c r="A31" s="43"/>
      <c r="B31" s="43"/>
      <c r="C31" s="4"/>
      <c r="D31" s="43"/>
      <c r="E31" s="43"/>
      <c r="F31" s="43"/>
      <c r="G31" s="43" t="s">
        <v>14</v>
      </c>
      <c r="H31" s="43" t="s">
        <v>15</v>
      </c>
      <c r="I31" s="5" t="s">
        <v>16</v>
      </c>
      <c r="J31" s="43" t="s">
        <v>17</v>
      </c>
      <c r="K31" s="44"/>
      <c r="L31" s="44"/>
      <c r="M31" s="43"/>
    </row>
    <row r="32" spans="1:14" ht="15.75" x14ac:dyDescent="0.25">
      <c r="A32" s="6">
        <v>0</v>
      </c>
      <c r="B32" s="7">
        <v>125</v>
      </c>
      <c r="C32" s="7">
        <v>2</v>
      </c>
      <c r="D32" s="7">
        <f t="shared" ref="D32:D40" si="7">(A32+B32)/2</f>
        <v>62.5</v>
      </c>
      <c r="E32" s="7">
        <f>C32*D32</f>
        <v>125</v>
      </c>
      <c r="F32" s="8">
        <f>((D32-B$19)^2)*C32</f>
        <v>47278.125</v>
      </c>
      <c r="G32" s="9">
        <f>(B32-B$19)/B$21</f>
        <v>-1.7220766709726552</v>
      </c>
      <c r="H32" s="10">
        <f>_xlfn.NORM.S.DIST(G32,1)</f>
        <v>4.2527815256486287E-2</v>
      </c>
      <c r="I32" s="39">
        <f>H32</f>
        <v>4.2527815256486287E-2</v>
      </c>
      <c r="J32" s="8">
        <f>I32*C$17</f>
        <v>4.2527815256486283</v>
      </c>
      <c r="K32" s="71"/>
      <c r="L32" s="8">
        <f>C32-J32</f>
        <v>-2.2527815256486283</v>
      </c>
      <c r="M32" s="41">
        <f>(L32^2)/J32</f>
        <v>1.1933424211180765</v>
      </c>
    </row>
    <row r="33" spans="1:14" ht="15.75" x14ac:dyDescent="0.25">
      <c r="A33" s="11">
        <v>125</v>
      </c>
      <c r="B33" s="35">
        <v>150</v>
      </c>
      <c r="C33" s="35">
        <v>10</v>
      </c>
      <c r="D33" s="35">
        <f t="shared" si="7"/>
        <v>137.5</v>
      </c>
      <c r="E33" s="35">
        <f t="shared" ref="E33:E40" si="8">C33*D33</f>
        <v>1375</v>
      </c>
      <c r="F33" s="36">
        <f>((D33-B$19)^2)*C33</f>
        <v>62015.625</v>
      </c>
      <c r="G33" s="37">
        <f>(B33-B$19)/B$21</f>
        <v>-1.2502748433089141</v>
      </c>
      <c r="H33" s="38">
        <f t="shared" ref="H33:H40" si="9">_xlfn.NORM.S.DIST(G33,1)</f>
        <v>0.10559958241068924</v>
      </c>
      <c r="I33" s="40">
        <f t="shared" ref="I33:I39" si="10">H33-H32</f>
        <v>6.3071767154202957E-2</v>
      </c>
      <c r="J33" s="36">
        <f>I33*C$17</f>
        <v>6.3071767154202956</v>
      </c>
      <c r="K33" s="71"/>
      <c r="L33" s="36">
        <f t="shared" ref="L33:L40" si="11">C33-J33</f>
        <v>3.6928232845797044</v>
      </c>
      <c r="M33" s="57">
        <f t="shared" ref="M33:M40" si="12">(L33^2)/J33</f>
        <v>2.1621312397658583</v>
      </c>
    </row>
    <row r="34" spans="1:14" ht="15.75" x14ac:dyDescent="0.25">
      <c r="A34" s="11">
        <v>150</v>
      </c>
      <c r="B34" s="35">
        <v>175</v>
      </c>
      <c r="C34" s="35">
        <v>10</v>
      </c>
      <c r="D34" s="35">
        <f t="shared" si="7"/>
        <v>162.5</v>
      </c>
      <c r="E34" s="35">
        <f t="shared" si="8"/>
        <v>1625</v>
      </c>
      <c r="F34" s="36">
        <f>((D34-B$19)^2)*C34</f>
        <v>28890.625</v>
      </c>
      <c r="G34" s="37">
        <f>(B34-B$19)/B$21</f>
        <v>-0.77847301564517291</v>
      </c>
      <c r="H34" s="38">
        <f t="shared" si="9"/>
        <v>0.21814510432120165</v>
      </c>
      <c r="I34" s="40">
        <f t="shared" si="10"/>
        <v>0.11254552191051241</v>
      </c>
      <c r="J34" s="36">
        <f>I34*C$17</f>
        <v>11.254552191051241</v>
      </c>
      <c r="K34" s="71"/>
      <c r="L34" s="36">
        <f t="shared" si="11"/>
        <v>-1.2545521910512409</v>
      </c>
      <c r="M34" s="57">
        <f t="shared" si="12"/>
        <v>0.13984574182550907</v>
      </c>
    </row>
    <row r="35" spans="1:14" ht="15.75" x14ac:dyDescent="0.25">
      <c r="A35" s="11">
        <v>175</v>
      </c>
      <c r="B35" s="35">
        <v>200</v>
      </c>
      <c r="C35" s="35">
        <v>13</v>
      </c>
      <c r="D35" s="35">
        <f t="shared" si="7"/>
        <v>187.5</v>
      </c>
      <c r="E35" s="35">
        <f t="shared" si="8"/>
        <v>2437.5</v>
      </c>
      <c r="F35" s="36">
        <f>((D35-B$19)^2)*C35</f>
        <v>10745.3125</v>
      </c>
      <c r="G35" s="37">
        <f>(B35-B$19)/B$21</f>
        <v>-0.30667118798143178</v>
      </c>
      <c r="H35" s="38">
        <f t="shared" si="9"/>
        <v>0.37954683118185945</v>
      </c>
      <c r="I35" s="40">
        <f t="shared" si="10"/>
        <v>0.16140172686065779</v>
      </c>
      <c r="J35" s="36">
        <f>I35*C$17</f>
        <v>16.140172686065778</v>
      </c>
      <c r="K35" s="71"/>
      <c r="L35" s="36">
        <f t="shared" si="11"/>
        <v>-3.1401726860657782</v>
      </c>
      <c r="M35" s="57">
        <f t="shared" si="12"/>
        <v>0.61094045832771937</v>
      </c>
    </row>
    <row r="36" spans="1:14" ht="15.75" x14ac:dyDescent="0.25">
      <c r="A36" s="11">
        <v>200</v>
      </c>
      <c r="B36" s="35">
        <v>225</v>
      </c>
      <c r="C36" s="35">
        <v>21</v>
      </c>
      <c r="D36" s="35">
        <f t="shared" si="7"/>
        <v>212.5</v>
      </c>
      <c r="E36" s="35">
        <f t="shared" si="8"/>
        <v>4462.5</v>
      </c>
      <c r="F36" s="36">
        <f>((D36-B$19)^2)*C36</f>
        <v>295.3125</v>
      </c>
      <c r="G36" s="37">
        <f>(B36-B$19)/B$21</f>
        <v>0.1651306396823094</v>
      </c>
      <c r="H36" s="38">
        <f t="shared" si="9"/>
        <v>0.56557942146522566</v>
      </c>
      <c r="I36" s="40">
        <f t="shared" si="10"/>
        <v>0.18603259028336622</v>
      </c>
      <c r="J36" s="36">
        <f>I36*C$17</f>
        <v>18.603259028336623</v>
      </c>
      <c r="K36" s="71"/>
      <c r="L36" s="36">
        <f t="shared" si="11"/>
        <v>2.3967409716633767</v>
      </c>
      <c r="M36" s="57">
        <f t="shared" si="12"/>
        <v>0.30878284694633584</v>
      </c>
    </row>
    <row r="37" spans="1:14" ht="15.75" x14ac:dyDescent="0.25">
      <c r="A37" s="11">
        <v>225</v>
      </c>
      <c r="B37" s="35">
        <v>250</v>
      </c>
      <c r="C37" s="35">
        <v>16</v>
      </c>
      <c r="D37" s="35">
        <f t="shared" si="7"/>
        <v>237.5</v>
      </c>
      <c r="E37" s="35">
        <f t="shared" si="8"/>
        <v>3800</v>
      </c>
      <c r="F37" s="36">
        <f>((D37-B$19)^2)*C37</f>
        <v>7225</v>
      </c>
      <c r="G37" s="37">
        <f>(B37-B$19)/B$21</f>
        <v>0.63693246734605058</v>
      </c>
      <c r="H37" s="38">
        <f t="shared" si="9"/>
        <v>0.73791558332058316</v>
      </c>
      <c r="I37" s="40">
        <f t="shared" si="10"/>
        <v>0.17233616185535749</v>
      </c>
      <c r="J37" s="36">
        <f>I37*C$17</f>
        <v>17.233616185535748</v>
      </c>
      <c r="K37" s="71"/>
      <c r="L37" s="36">
        <f t="shared" si="11"/>
        <v>-1.2336161855357481</v>
      </c>
      <c r="M37" s="57">
        <f t="shared" si="12"/>
        <v>8.8304675979324093E-2</v>
      </c>
    </row>
    <row r="38" spans="1:14" ht="15.75" x14ac:dyDescent="0.25">
      <c r="A38" s="11">
        <v>250</v>
      </c>
      <c r="B38" s="35">
        <v>275</v>
      </c>
      <c r="C38" s="35">
        <v>15</v>
      </c>
      <c r="D38" s="35">
        <f t="shared" si="7"/>
        <v>262.5</v>
      </c>
      <c r="E38" s="35">
        <f t="shared" si="8"/>
        <v>3937.5</v>
      </c>
      <c r="F38" s="36">
        <f>((D38-B$19)^2)*C38</f>
        <v>32085.9375</v>
      </c>
      <c r="G38" s="37">
        <f>(B38-B$19)/B$21</f>
        <v>1.1087342950097918</v>
      </c>
      <c r="H38" s="38">
        <f t="shared" si="9"/>
        <v>0.86622758870276739</v>
      </c>
      <c r="I38" s="40">
        <f t="shared" si="10"/>
        <v>0.12831200538218424</v>
      </c>
      <c r="J38" s="36">
        <f>I38*C$17</f>
        <v>12.831200538218424</v>
      </c>
      <c r="K38" s="71"/>
      <c r="L38" s="36">
        <f t="shared" si="11"/>
        <v>2.1687994617815765</v>
      </c>
      <c r="M38" s="57">
        <f t="shared" si="12"/>
        <v>0.36658230782177065</v>
      </c>
    </row>
    <row r="39" spans="1:14" ht="15.75" x14ac:dyDescent="0.25">
      <c r="A39" s="11">
        <v>275</v>
      </c>
      <c r="B39" s="35">
        <v>300</v>
      </c>
      <c r="C39" s="35">
        <v>10</v>
      </c>
      <c r="D39" s="35">
        <f t="shared" si="7"/>
        <v>287.5</v>
      </c>
      <c r="E39" s="35">
        <f t="shared" si="8"/>
        <v>2875</v>
      </c>
      <c r="F39" s="36">
        <f>((D39-B$19)^2)*C39</f>
        <v>50765.625</v>
      </c>
      <c r="G39" s="37">
        <f>(B39-B$19)/B$21</f>
        <v>1.5805361226735328</v>
      </c>
      <c r="H39" s="38">
        <f t="shared" si="9"/>
        <v>0.94300792938594769</v>
      </c>
      <c r="I39" s="40">
        <f t="shared" si="10"/>
        <v>7.6780340683180293E-2</v>
      </c>
      <c r="J39" s="36">
        <f>I39*C$17</f>
        <v>7.6780340683180288</v>
      </c>
      <c r="K39" s="71"/>
      <c r="L39" s="36">
        <f t="shared" si="11"/>
        <v>2.3219659316819712</v>
      </c>
      <c r="M39" s="57">
        <f t="shared" si="12"/>
        <v>0.70220133694624354</v>
      </c>
    </row>
    <row r="40" spans="1:14" ht="15.75" x14ac:dyDescent="0.25">
      <c r="A40" s="12">
        <v>300</v>
      </c>
      <c r="B40" s="13">
        <v>350</v>
      </c>
      <c r="C40" s="13">
        <v>3</v>
      </c>
      <c r="D40" s="13">
        <f t="shared" si="7"/>
        <v>325</v>
      </c>
      <c r="E40" s="13">
        <f t="shared" si="8"/>
        <v>975</v>
      </c>
      <c r="F40" s="58">
        <f>((D40-B$19)^2)*C40</f>
        <v>35479.6875</v>
      </c>
      <c r="G40" s="59">
        <f>(B40-B$19)/B$21</f>
        <v>2.5241397780010151</v>
      </c>
      <c r="H40" s="14">
        <f t="shared" si="9"/>
        <v>0.99420090988715171</v>
      </c>
      <c r="I40" s="60">
        <f>1-SUM(I32:I39)</f>
        <v>5.6992070614052315E-2</v>
      </c>
      <c r="J40" s="58">
        <f>I40*C$17</f>
        <v>5.6992070614052315</v>
      </c>
      <c r="K40" s="71"/>
      <c r="L40" s="58">
        <f t="shared" si="11"/>
        <v>-2.6992070614052315</v>
      </c>
      <c r="M40" s="61">
        <f t="shared" si="12"/>
        <v>1.2783741109668427</v>
      </c>
    </row>
    <row r="41" spans="1:14" ht="47.25" x14ac:dyDescent="0.25">
      <c r="A41" s="43"/>
      <c r="B41" s="15" t="s">
        <v>18</v>
      </c>
      <c r="C41" s="16"/>
      <c r="D41" s="16"/>
      <c r="E41" s="16"/>
      <c r="F41" s="17"/>
      <c r="G41" s="17"/>
      <c r="H41" s="18">
        <v>1</v>
      </c>
      <c r="I41" s="19" t="s">
        <v>19</v>
      </c>
      <c r="J41" s="43"/>
      <c r="K41" s="20"/>
      <c r="L41" s="2"/>
      <c r="M41" s="43"/>
    </row>
    <row r="42" spans="1:14" ht="15.75" x14ac:dyDescent="0.25">
      <c r="A42" s="21" t="s">
        <v>20</v>
      </c>
      <c r="B42" s="21"/>
      <c r="C42" s="22">
        <f>SUM(C32:C40)</f>
        <v>100</v>
      </c>
      <c r="D42" s="21"/>
      <c r="E42" s="22">
        <f>SUM(E32:E40)</f>
        <v>21612.5</v>
      </c>
      <c r="F42" s="22">
        <f>SUM(F32:F40)</f>
        <v>274781.25</v>
      </c>
      <c r="G42" s="23"/>
      <c r="H42" s="22"/>
      <c r="I42" s="24">
        <f>SUM(I32:I40)</f>
        <v>1</v>
      </c>
      <c r="J42" s="25">
        <f>SUM(J32:J40)</f>
        <v>100</v>
      </c>
      <c r="K42" s="21"/>
      <c r="L42" s="25">
        <f>SUM(L32:L40)</f>
        <v>0</v>
      </c>
      <c r="M42" s="26">
        <f>SUM(M32:M40)</f>
        <v>6.850505139697681</v>
      </c>
      <c r="N42" s="27" t="s">
        <v>21</v>
      </c>
    </row>
    <row r="43" spans="1:14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4" ht="15.75" x14ac:dyDescent="0.25">
      <c r="A44" s="28" t="s">
        <v>22</v>
      </c>
      <c r="B44" s="28">
        <f>E42/C42</f>
        <v>216.125</v>
      </c>
      <c r="D44" s="2" t="s">
        <v>23</v>
      </c>
      <c r="E44" s="2"/>
      <c r="F44" s="2"/>
      <c r="G44" s="2"/>
      <c r="H44" s="2"/>
      <c r="I44" s="2"/>
      <c r="J44" s="2"/>
      <c r="K44" s="2"/>
      <c r="L44" s="29" t="s">
        <v>24</v>
      </c>
      <c r="M44" s="2"/>
    </row>
    <row r="45" spans="1:14" ht="15.75" x14ac:dyDescent="0.25">
      <c r="A45" s="28" t="s">
        <v>25</v>
      </c>
      <c r="B45" s="30">
        <f>F42/(C42-1)</f>
        <v>2775.568181818182</v>
      </c>
      <c r="D45" s="2" t="s">
        <v>26</v>
      </c>
      <c r="E45" s="2"/>
      <c r="F45" s="2"/>
      <c r="G45" s="2"/>
      <c r="H45" s="2"/>
      <c r="I45" s="2"/>
      <c r="J45" s="2"/>
      <c r="K45" s="2"/>
      <c r="L45" s="31" t="s">
        <v>33</v>
      </c>
      <c r="M45" s="2" t="s">
        <v>27</v>
      </c>
    </row>
    <row r="46" spans="1:14" ht="15.75" x14ac:dyDescent="0.25">
      <c r="A46" s="28" t="s">
        <v>28</v>
      </c>
      <c r="B46" s="32">
        <f>SQRT(B45)</f>
        <v>52.683661431398086</v>
      </c>
      <c r="D46" s="2" t="s">
        <v>29</v>
      </c>
      <c r="E46" s="2"/>
      <c r="F46" s="2"/>
      <c r="G46" s="2"/>
      <c r="H46" s="2"/>
      <c r="I46" s="2"/>
      <c r="J46" s="2"/>
      <c r="K46" s="2"/>
      <c r="L46" s="33">
        <f>10-2-1</f>
        <v>7</v>
      </c>
      <c r="M46" s="2"/>
    </row>
    <row r="47" spans="1:14" ht="15.75" x14ac:dyDescent="0.25">
      <c r="A47" s="2" t="s">
        <v>30</v>
      </c>
      <c r="B47" s="2"/>
      <c r="C47" s="2"/>
      <c r="D47" s="2" t="s">
        <v>31</v>
      </c>
      <c r="E47" s="2"/>
      <c r="F47" s="2"/>
      <c r="G47" s="2"/>
      <c r="H47" s="2"/>
      <c r="I47" s="2"/>
      <c r="J47" s="2"/>
      <c r="K47" s="2"/>
      <c r="L47" s="34" t="s">
        <v>32</v>
      </c>
      <c r="M47" s="34">
        <f>_xlfn.CHISQ.INV(0.95,L46)</f>
        <v>14.067140449340165</v>
      </c>
    </row>
    <row r="48" spans="1:14" ht="15.75" x14ac:dyDescent="0.25">
      <c r="D48" s="2" t="s">
        <v>37</v>
      </c>
    </row>
    <row r="49" spans="13:13" ht="15.75" x14ac:dyDescent="0.25">
      <c r="M49" s="42">
        <f>1 - _xlfn.CHISQ.DIST(M42,L46,1)</f>
        <v>0.44460959066546346</v>
      </c>
    </row>
  </sheetData>
  <mergeCells count="11">
    <mergeCell ref="A1:L2"/>
    <mergeCell ref="A29:B29"/>
    <mergeCell ref="G29:J29"/>
    <mergeCell ref="L29:M29"/>
    <mergeCell ref="H30:I30"/>
    <mergeCell ref="K31:L31"/>
    <mergeCell ref="A3:B3"/>
    <mergeCell ref="G3:J3"/>
    <mergeCell ref="L3:M3"/>
    <mergeCell ref="H4:I4"/>
    <mergeCell ref="K5:L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Carolyne Brito</dc:creator>
  <cp:lastModifiedBy>Carolyne Brito</cp:lastModifiedBy>
  <dcterms:created xsi:type="dcterms:W3CDTF">2021-03-23T22:36:05Z</dcterms:created>
  <dcterms:modified xsi:type="dcterms:W3CDTF">2021-03-25T03:43:07Z</dcterms:modified>
</cp:coreProperties>
</file>