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RO" sheetId="1" r:id="rId4"/>
    <sheet state="visible" name="FEBRERO" sheetId="2" r:id="rId5"/>
    <sheet state="visible" name="IMPORTRANGE" sheetId="3" r:id="rId6"/>
    <sheet state="visible" name="CONFIG" sheetId="4" r:id="rId7"/>
  </sheets>
  <definedNames/>
  <calcPr/>
</workbook>
</file>

<file path=xl/sharedStrings.xml><?xml version="1.0" encoding="utf-8"?>
<sst xmlns="http://schemas.openxmlformats.org/spreadsheetml/2006/main" count="124" uniqueCount="53">
  <si>
    <t>CAJAS</t>
  </si>
  <si>
    <t>POSTNETS</t>
  </si>
  <si>
    <t>AC</t>
  </si>
  <si>
    <t>LUCIA</t>
  </si>
  <si>
    <t>PALOMA</t>
  </si>
  <si>
    <t>SHEILA</t>
  </si>
  <si>
    <t>SILVINA</t>
  </si>
  <si>
    <t>SOFÍA</t>
  </si>
  <si>
    <t>WHAPP</t>
  </si>
  <si>
    <t>TOTAL POR POSTNET</t>
  </si>
  <si>
    <t>MANU</t>
  </si>
  <si>
    <t>ELIAS</t>
  </si>
  <si>
    <t>TOTAL POR CAJA</t>
  </si>
  <si>
    <t>TOTAL</t>
  </si>
  <si>
    <t>TITULO?</t>
  </si>
  <si>
    <t>EFECTIVO ESCRITO</t>
  </si>
  <si>
    <t>DIFERENCIA</t>
  </si>
  <si>
    <t>EFECTIVO PLATA</t>
  </si>
  <si>
    <t>TARJETA ESCRITO</t>
  </si>
  <si>
    <t>TARJETA PLATA</t>
  </si>
  <si>
    <t>ESCRITO</t>
  </si>
  <si>
    <t>PLATA</t>
  </si>
  <si>
    <t>TOTAL R. ACC EN EFECTIVO</t>
  </si>
  <si>
    <t>TOTAL R. ACC EN TARJETAS</t>
  </si>
  <si>
    <t>TOTAL R. ACC CAJAS</t>
  </si>
  <si>
    <t>PAPÁ</t>
  </si>
  <si>
    <t>YO</t>
  </si>
  <si>
    <t>esto se remueve al final</t>
  </si>
  <si>
    <t>sofia</t>
  </si>
  <si>
    <t>MANUEL</t>
  </si>
  <si>
    <t>so</t>
  </si>
  <si>
    <t>???</t>
  </si>
  <si>
    <t>pa</t>
  </si>
  <si>
    <t>ac</t>
  </si>
  <si>
    <t>manu</t>
  </si>
  <si>
    <t>elias</t>
  </si>
  <si>
    <t>LUCÍA</t>
  </si>
  <si>
    <t>POSNET ELÍAS</t>
  </si>
  <si>
    <t>CUIDADO! EN ESTA SECCION SE IMPORTARAN LOS DATOS DE LAS COLUMNAS "E" (MEDIOS DE PAGO) Y "G" (MONTOS) DE CADA CAJA PARA SER PROCESADOS.</t>
  </si>
  <si>
    <t>ALTERAR EL ORDEN ALTERARA LOS RESULTADOS EN LA PLANILLA PRINCIPAL</t>
  </si>
  <si>
    <t>SOFIA</t>
  </si>
  <si>
    <t>WHAPP?(REVISAR SI SER USA O NO)</t>
  </si>
  <si>
    <t>ORDEN DE LA FUNCION  "IMPORTRANGE" DE ENERO</t>
  </si>
  <si>
    <t>PARA LOS TOTALES:</t>
  </si>
  <si>
    <t>poner el url de cada planilla abajo (columna B)</t>
  </si>
  <si>
    <t>ANA</t>
  </si>
  <si>
    <t>https://docs.google.com/spreadsheets/d/1m3ZGEQ2WnLpoGtLRhfxjJM9WPTR-kbhGgK1oyq5QhF8/edit#gid=0</t>
  </si>
  <si>
    <t>https://docs.google.com/spreadsheets/d/1acrptIgkWPOQzCMRT_hr5_n3-4_XGF1FoSPevJXgl-k/edit#gid=0</t>
  </si>
  <si>
    <t>https://docs.google.com/spreadsheets/d/1mn9uMJgav27sg1Nz5t_-gNLu6j2Ekg1koKtJWXwZbGg/edit#gid=0</t>
  </si>
  <si>
    <t>https://docs.google.com/spreadsheets/d/16i-4FjAtu6anhjxc5tiLpnVsHTR2J0B8XYsk60jJzM8/edit#gid=0</t>
  </si>
  <si>
    <t>https://docs.google.com/spreadsheets/d/1CCPS_bdqd0xnIECRLQdufE9srFlfpH_DTlhc1FarJFw/edit#gid=0</t>
  </si>
  <si>
    <t>https://docs.google.com/spreadsheets/d/171deCYBB2OT3eglQcgeWc-x8Dzl8bFr1MTm44VgRTW4/edit#gid=0</t>
  </si>
  <si>
    <t>https://docs.google.com/spreadsheets/d/10sa98xPIRxY7Hqacvu8t-BpHQKINGW8c8_yEpjAHIE4/edit#gid=0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</si>
</sst>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_-&quot;$&quot;* #,##0.00_-;_-&quot;$&quot;* \-#,##0.00_-;_-&quot;$&quot;* &quot;-&quot;??_-;_-@"/>
  </numFmts>
  <fonts count="12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b/>
      <color rgb="FF000000"/>
      <name val="Arial"/>
    </font>
    <font>
      <b/>
      <sz val="12.0"/>
      <color theme="1"/>
      <name val="Arial"/>
    </font>
    <font>
      <color theme="1"/>
      <name val="Arial"/>
      <scheme val="minor"/>
    </font>
    <font>
      <sz val="11.0"/>
      <color theme="1"/>
      <name val="Inconsolata"/>
    </font>
    <font>
      <b/>
      <color theme="1"/>
      <name val="Arial"/>
      <scheme val="minor"/>
    </font>
    <font>
      <sz val="11.0"/>
      <color rgb="FF000000"/>
      <name val="Inconsolata"/>
    </font>
    <font>
      <u/>
      <color rgb="FF0000FF"/>
    </font>
    <font>
      <u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</fills>
  <borders count="31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bottom style="double">
        <color rgb="FF000000"/>
      </bottom>
    </border>
    <border>
      <right style="double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thick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  <bottom style="thin">
        <color rgb="FF000000"/>
      </bottom>
    </border>
    <border>
      <left style="thick">
        <color rgb="FF000000"/>
      </left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vertical="bottom"/>
    </xf>
    <xf borderId="1" fillId="3" fontId="2" numFmtId="164" xfId="0" applyAlignment="1" applyBorder="1" applyFill="1" applyFont="1" applyNumberForma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0" fillId="2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4" fillId="3" fontId="4" numFmtId="164" xfId="0" applyAlignment="1" applyBorder="1" applyFont="1" applyNumberFormat="1">
      <alignment horizontal="center" readingOrder="0" vertical="bottom"/>
    </xf>
    <xf borderId="5" fillId="4" fontId="1" numFmtId="164" xfId="0" applyAlignment="1" applyBorder="1" applyFill="1" applyFont="1" applyNumberFormat="1">
      <alignment horizontal="center" readingOrder="0" vertical="bottom"/>
    </xf>
    <xf borderId="4" fillId="4" fontId="1" numFmtId="164" xfId="0" applyAlignment="1" applyBorder="1" applyFont="1" applyNumberFormat="1">
      <alignment horizontal="center" readingOrder="0" vertical="bottom"/>
    </xf>
    <xf borderId="6" fillId="4" fontId="1" numFmtId="164" xfId="0" applyAlignment="1" applyBorder="1" applyFont="1" applyNumberFormat="1">
      <alignment horizontal="center" readingOrder="0" vertical="bottom"/>
    </xf>
    <xf borderId="7" fillId="5" fontId="1" numFmtId="164" xfId="0" applyAlignment="1" applyBorder="1" applyFill="1" applyFont="1" applyNumberFormat="1">
      <alignment horizontal="right" vertical="bottom"/>
    </xf>
    <xf borderId="7" fillId="5" fontId="5" numFmtId="164" xfId="0" applyAlignment="1" applyBorder="1" applyFont="1" applyNumberFormat="1">
      <alignment horizontal="right" vertical="bottom"/>
    </xf>
    <xf borderId="0" fillId="6" fontId="1" numFmtId="164" xfId="0" applyAlignment="1" applyFill="1" applyFont="1" applyNumberFormat="1">
      <alignment vertical="bottom"/>
    </xf>
    <xf borderId="6" fillId="5" fontId="1" numFmtId="164" xfId="0" applyAlignment="1" applyBorder="1" applyFont="1" applyNumberFormat="1">
      <alignment horizontal="right" vertical="bottom"/>
    </xf>
    <xf borderId="6" fillId="5" fontId="5" numFmtId="164" xfId="0" applyAlignment="1" applyBorder="1" applyFont="1" applyNumberFormat="1">
      <alignment horizontal="right" vertical="bottom"/>
    </xf>
    <xf borderId="8" fillId="2" fontId="1" numFmtId="164" xfId="0" applyAlignment="1" applyBorder="1" applyFont="1" applyNumberFormat="1">
      <alignment horizontal="center" readingOrder="0" vertical="bottom"/>
    </xf>
    <xf borderId="7" fillId="2" fontId="1" numFmtId="164" xfId="0" applyAlignment="1" applyBorder="1" applyFont="1" applyNumberFormat="1">
      <alignment horizontal="right" vertical="bottom"/>
    </xf>
    <xf borderId="6" fillId="2" fontId="1" numFmtId="164" xfId="0" applyAlignment="1" applyBorder="1" applyFont="1" applyNumberFormat="1">
      <alignment horizontal="right" vertical="bottom"/>
    </xf>
    <xf borderId="4" fillId="5" fontId="5" numFmtId="164" xfId="0" applyAlignment="1" applyBorder="1" applyFont="1" applyNumberFormat="1">
      <alignment horizontal="center" readingOrder="0" vertical="bottom"/>
    </xf>
    <xf borderId="5" fillId="5" fontId="5" numFmtId="164" xfId="0" applyAlignment="1" applyBorder="1" applyFont="1" applyNumberFormat="1">
      <alignment horizontal="right" vertical="bottom"/>
    </xf>
    <xf borderId="4" fillId="5" fontId="5" numFmtId="164" xfId="0" applyAlignment="1" applyBorder="1" applyFont="1" applyNumberFormat="1">
      <alignment horizontal="right" vertical="bottom"/>
    </xf>
    <xf borderId="0" fillId="2" fontId="6" numFmtId="164" xfId="0" applyFont="1" applyNumberFormat="1"/>
    <xf borderId="4" fillId="7" fontId="5" numFmtId="164" xfId="0" applyAlignment="1" applyBorder="1" applyFill="1" applyFont="1" applyNumberFormat="1">
      <alignment horizontal="right" vertical="bottom"/>
    </xf>
    <xf borderId="0" fillId="2" fontId="6" numFmtId="0" xfId="0" applyFont="1"/>
    <xf borderId="0" fillId="0" fontId="6" numFmtId="164" xfId="0" applyFont="1" applyNumberFormat="1"/>
    <xf borderId="0" fillId="0" fontId="6" numFmtId="0" xfId="0" applyFont="1"/>
    <xf borderId="4" fillId="3" fontId="2" numFmtId="0" xfId="0" applyAlignment="1" applyBorder="1" applyFont="1">
      <alignment horizontal="center" readingOrder="0" vertical="bottom"/>
    </xf>
    <xf borderId="6" fillId="8" fontId="1" numFmtId="164" xfId="0" applyAlignment="1" applyBorder="1" applyFill="1" applyFont="1" applyNumberFormat="1">
      <alignment horizontal="center" readingOrder="0" vertical="bottom"/>
    </xf>
    <xf borderId="9" fillId="5" fontId="1" numFmtId="164" xfId="0" applyAlignment="1" applyBorder="1" applyFont="1" applyNumberFormat="1">
      <alignment horizontal="right" vertical="bottom"/>
    </xf>
    <xf borderId="10" fillId="5" fontId="1" numFmtId="164" xfId="0" applyAlignment="1" applyBorder="1" applyFont="1" applyNumberFormat="1">
      <alignment horizontal="right" vertical="bottom"/>
    </xf>
    <xf borderId="11" fillId="5" fontId="1" numFmtId="164" xfId="0" applyAlignment="1" applyBorder="1" applyFont="1" applyNumberFormat="1">
      <alignment horizontal="right" vertical="bottom"/>
    </xf>
    <xf borderId="11" fillId="5" fontId="1" numFmtId="164" xfId="0" applyAlignment="1" applyBorder="1" applyFont="1" applyNumberFormat="1">
      <alignment horizontal="right" readingOrder="0" vertical="bottom"/>
    </xf>
    <xf borderId="12" fillId="5" fontId="1" numFmtId="164" xfId="0" applyAlignment="1" applyBorder="1" applyFont="1" applyNumberFormat="1">
      <alignment horizontal="right" vertical="bottom"/>
    </xf>
    <xf borderId="6" fillId="5" fontId="1" numFmtId="164" xfId="0" applyAlignment="1" applyBorder="1" applyFont="1" applyNumberFormat="1">
      <alignment horizontal="right" readingOrder="0" vertical="bottom"/>
    </xf>
    <xf borderId="7" fillId="5" fontId="1" numFmtId="164" xfId="0" applyAlignment="1" applyBorder="1" applyFont="1" applyNumberFormat="1">
      <alignment horizontal="right" readingOrder="0" vertical="bottom"/>
    </xf>
    <xf borderId="4" fillId="8" fontId="1" numFmtId="164" xfId="0" applyAlignment="1" applyBorder="1" applyFont="1" applyNumberFormat="1">
      <alignment horizontal="center" readingOrder="0" vertical="bottom"/>
    </xf>
    <xf borderId="13" fillId="5" fontId="1" numFmtId="164" xfId="0" applyAlignment="1" applyBorder="1" applyFont="1" applyNumberFormat="1">
      <alignment horizontal="right" vertical="bottom"/>
    </xf>
    <xf borderId="4" fillId="5" fontId="2" numFmtId="164" xfId="0" applyAlignment="1" applyBorder="1" applyFont="1" applyNumberFormat="1">
      <alignment horizontal="right" vertical="bottom"/>
    </xf>
    <xf borderId="5" fillId="5" fontId="2" numFmtId="164" xfId="0" applyAlignment="1" applyBorder="1" applyFont="1" applyNumberFormat="1">
      <alignment horizontal="right" vertical="bottom"/>
    </xf>
    <xf borderId="8" fillId="5" fontId="1" numFmtId="164" xfId="0" applyAlignment="1" applyBorder="1" applyFont="1" applyNumberFormat="1">
      <alignment horizontal="right" readingOrder="0" vertical="bottom"/>
    </xf>
    <xf borderId="14" fillId="5" fontId="2" numFmtId="164" xfId="0" applyAlignment="1" applyBorder="1" applyFont="1" applyNumberFormat="1">
      <alignment horizontal="right" vertical="bottom"/>
    </xf>
    <xf borderId="15" fillId="5" fontId="2" numFmtId="164" xfId="0" applyAlignment="1" applyBorder="1" applyFont="1" applyNumberFormat="1">
      <alignment horizontal="right" vertical="bottom"/>
    </xf>
    <xf borderId="16" fillId="5" fontId="2" numFmtId="164" xfId="0" applyAlignment="1" applyBorder="1" applyFont="1" applyNumberFormat="1">
      <alignment horizontal="right" vertical="bottom"/>
    </xf>
    <xf borderId="17" fillId="8" fontId="1" numFmtId="164" xfId="0" applyAlignment="1" applyBorder="1" applyFont="1" applyNumberFormat="1">
      <alignment horizontal="center" readingOrder="0" vertical="bottom"/>
    </xf>
    <xf borderId="14" fillId="8" fontId="1" numFmtId="164" xfId="0" applyAlignment="1" applyBorder="1" applyFont="1" applyNumberFormat="1">
      <alignment horizontal="center" readingOrder="0" vertical="bottom"/>
    </xf>
    <xf borderId="18" fillId="0" fontId="1" numFmtId="164" xfId="0" applyAlignment="1" applyBorder="1" applyFont="1" applyNumberFormat="1">
      <alignment vertical="bottom"/>
    </xf>
    <xf borderId="19" fillId="0" fontId="1" numFmtId="164" xfId="0" applyAlignment="1" applyBorder="1" applyFont="1" applyNumberFormat="1">
      <alignment shrinkToFit="0" vertical="bottom" wrapText="0"/>
    </xf>
    <xf borderId="19" fillId="0" fontId="1" numFmtId="164" xfId="0" applyAlignment="1" applyBorder="1" applyFont="1" applyNumberFormat="1">
      <alignment vertical="bottom"/>
    </xf>
    <xf borderId="5" fillId="0" fontId="1" numFmtId="164" xfId="0" applyAlignment="1" applyBorder="1" applyFont="1" applyNumberFormat="1">
      <alignment horizontal="right" vertical="bottom"/>
    </xf>
    <xf borderId="3" fillId="0" fontId="1" numFmtId="164" xfId="0" applyAlignment="1" applyBorder="1" applyFont="1" applyNumberFormat="1">
      <alignment horizontal="right" vertical="bottom"/>
    </xf>
    <xf borderId="19" fillId="5" fontId="1" numFmtId="164" xfId="0" applyAlignment="1" applyBorder="1" applyFont="1" applyNumberFormat="1">
      <alignment shrinkToFit="0" vertical="bottom" wrapText="0"/>
    </xf>
    <xf borderId="5" fillId="0" fontId="3" numFmtId="0" xfId="0" applyBorder="1" applyFont="1"/>
    <xf borderId="5" fillId="9" fontId="1" numFmtId="164" xfId="0" applyAlignment="1" applyBorder="1" applyFill="1" applyFont="1" applyNumberFormat="1">
      <alignment horizontal="right" vertical="bottom"/>
    </xf>
    <xf borderId="5" fillId="7" fontId="5" numFmtId="164" xfId="0" applyAlignment="1" applyBorder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6" fontId="1" numFmtId="0" xfId="0" applyAlignment="1" applyFont="1">
      <alignment vertical="bottom"/>
    </xf>
    <xf borderId="0" fillId="6" fontId="1" numFmtId="164" xfId="0" applyAlignment="1" applyFont="1" applyNumberFormat="1">
      <alignment horizontal="right" vertical="bottom"/>
    </xf>
    <xf borderId="20" fillId="2" fontId="1" numFmtId="164" xfId="0" applyAlignment="1" applyBorder="1" applyFont="1" applyNumberFormat="1">
      <alignment vertical="bottom"/>
    </xf>
    <xf borderId="2" fillId="3" fontId="2" numFmtId="164" xfId="0" applyAlignment="1" applyBorder="1" applyFont="1" applyNumberFormat="1">
      <alignment horizontal="center" vertical="bottom"/>
    </xf>
    <xf borderId="4" fillId="3" fontId="2" numFmtId="164" xfId="0" applyAlignment="1" applyBorder="1" applyFont="1" applyNumberFormat="1">
      <alignment horizontal="center" vertical="bottom"/>
    </xf>
    <xf borderId="5" fillId="4" fontId="1" numFmtId="164" xfId="0" applyAlignment="1" applyBorder="1" applyFont="1" applyNumberFormat="1">
      <alignment horizontal="center" vertical="bottom"/>
    </xf>
    <xf borderId="21" fillId="0" fontId="1" numFmtId="0" xfId="0" applyAlignment="1" applyBorder="1" applyFont="1">
      <alignment vertical="bottom"/>
    </xf>
    <xf borderId="21" fillId="0" fontId="3" numFmtId="0" xfId="0" applyBorder="1" applyFont="1"/>
    <xf borderId="6" fillId="4" fontId="1" numFmtId="164" xfId="0" applyAlignment="1" applyBorder="1" applyFont="1" applyNumberFormat="1">
      <alignment horizontal="center" vertical="bottom"/>
    </xf>
    <xf borderId="22" fillId="0" fontId="1" numFmtId="0" xfId="0" applyAlignment="1" applyBorder="1" applyFont="1">
      <alignment vertical="bottom"/>
    </xf>
    <xf borderId="0" fillId="0" fontId="1" numFmtId="165" xfId="0" applyAlignment="1" applyFont="1" applyNumberFormat="1">
      <alignment horizontal="right" vertical="bottom"/>
    </xf>
    <xf borderId="8" fillId="2" fontId="1" numFmtId="164" xfId="0" applyAlignment="1" applyBorder="1" applyFont="1" applyNumberFormat="1">
      <alignment vertical="bottom"/>
    </xf>
    <xf borderId="7" fillId="2" fontId="1" numFmtId="164" xfId="0" applyAlignment="1" applyBorder="1" applyFont="1" applyNumberFormat="1">
      <alignment vertical="bottom"/>
    </xf>
    <xf borderId="4" fillId="5" fontId="5" numFmtId="164" xfId="0" applyAlignment="1" applyBorder="1" applyFont="1" applyNumberFormat="1">
      <alignment horizontal="center" vertical="bottom"/>
    </xf>
    <xf borderId="18" fillId="2" fontId="1" numFmtId="164" xfId="0" applyAlignment="1" applyBorder="1" applyFont="1" applyNumberFormat="1">
      <alignment vertical="bottom"/>
    </xf>
    <xf borderId="5" fillId="5" fontId="5" numFmtId="164" xfId="0" applyAlignment="1" applyBorder="1" applyFont="1" applyNumberFormat="1">
      <alignment horizontal="center" vertical="bottom"/>
    </xf>
    <xf borderId="19" fillId="0" fontId="6" numFmtId="0" xfId="0" applyBorder="1" applyFont="1"/>
    <xf borderId="19" fillId="0" fontId="3" numFmtId="0" xfId="0" applyBorder="1" applyFont="1"/>
    <xf borderId="19" fillId="2" fontId="1" numFmtId="164" xfId="0" applyAlignment="1" applyBorder="1" applyFont="1" applyNumberFormat="1">
      <alignment vertical="bottom"/>
    </xf>
    <xf borderId="4" fillId="2" fontId="1" numFmtId="164" xfId="0" applyAlignment="1" applyBorder="1" applyFont="1" applyNumberFormat="1">
      <alignment vertical="bottom"/>
    </xf>
    <xf borderId="19" fillId="3" fontId="2" numFmtId="164" xfId="0" applyAlignment="1" applyBorder="1" applyFont="1" applyNumberFormat="1">
      <alignment horizontal="center" vertical="bottom"/>
    </xf>
    <xf borderId="0" fillId="6" fontId="7" numFmtId="165" xfId="0" applyAlignment="1" applyFont="1" applyNumberFormat="1">
      <alignment horizontal="right" vertical="bottom"/>
    </xf>
    <xf borderId="4" fillId="3" fontId="2" numFmtId="0" xfId="0" applyAlignment="1" applyBorder="1" applyFont="1">
      <alignment horizontal="center" vertical="bottom"/>
    </xf>
    <xf borderId="6" fillId="8" fontId="1" numFmtId="164" xfId="0" applyAlignment="1" applyBorder="1" applyFont="1" applyNumberFormat="1">
      <alignment horizontal="center" vertical="bottom"/>
    </xf>
    <xf borderId="23" fillId="5" fontId="1" numFmtId="164" xfId="0" applyAlignment="1" applyBorder="1" applyFont="1" applyNumberFormat="1">
      <alignment horizontal="right" vertical="bottom"/>
    </xf>
    <xf borderId="23" fillId="5" fontId="1" numFmtId="164" xfId="0" applyAlignment="1" applyBorder="1" applyFont="1" applyNumberFormat="1">
      <alignment vertical="bottom"/>
    </xf>
    <xf borderId="4" fillId="8" fontId="1" numFmtId="164" xfId="0" applyAlignment="1" applyBorder="1" applyFont="1" applyNumberFormat="1">
      <alignment horizontal="center" vertical="bottom"/>
    </xf>
    <xf borderId="24" fillId="5" fontId="1" numFmtId="164" xfId="0" applyAlignment="1" applyBorder="1" applyFont="1" applyNumberFormat="1">
      <alignment horizontal="right" vertical="bottom"/>
    </xf>
    <xf borderId="24" fillId="5" fontId="1" numFmtId="164" xfId="0" applyAlignment="1" applyBorder="1" applyFont="1" applyNumberFormat="1">
      <alignment vertical="bottom"/>
    </xf>
    <xf borderId="5" fillId="5" fontId="1" numFmtId="164" xfId="0" applyAlignment="1" applyBorder="1" applyFont="1" applyNumberFormat="1">
      <alignment vertical="bottom"/>
    </xf>
    <xf borderId="25" fillId="0" fontId="1" numFmtId="0" xfId="0" applyAlignment="1" applyBorder="1" applyFont="1">
      <alignment vertical="bottom"/>
    </xf>
    <xf borderId="5" fillId="0" fontId="1" numFmtId="164" xfId="0" applyAlignment="1" applyBorder="1" applyFont="1" applyNumberFormat="1">
      <alignment vertical="bottom"/>
    </xf>
    <xf borderId="0" fillId="3" fontId="6" numFmtId="0" xfId="0" applyAlignment="1" applyFont="1">
      <alignment readingOrder="0"/>
    </xf>
    <xf borderId="0" fillId="4" fontId="8" numFmtId="0" xfId="0" applyAlignment="1" applyFont="1">
      <alignment horizontal="center" readingOrder="0"/>
    </xf>
    <xf borderId="26" fillId="10" fontId="6" numFmtId="0" xfId="0" applyAlignment="1" applyBorder="1" applyFill="1" applyFont="1">
      <alignment horizontal="center" readingOrder="0"/>
    </xf>
    <xf borderId="27" fillId="0" fontId="3" numFmtId="0" xfId="0" applyBorder="1" applyFont="1"/>
    <xf borderId="28" fillId="0" fontId="3" numFmtId="0" xfId="0" applyBorder="1" applyFont="1"/>
    <xf borderId="1" fillId="10" fontId="6" numFmtId="0" xfId="0" applyAlignment="1" applyBorder="1" applyFont="1">
      <alignment horizontal="center" readingOrder="0"/>
    </xf>
    <xf borderId="9" fillId="11" fontId="6" numFmtId="0" xfId="0" applyBorder="1" applyFill="1" applyFont="1"/>
    <xf borderId="29" fillId="11" fontId="6" numFmtId="0" xfId="0" applyBorder="1" applyFont="1"/>
    <xf borderId="11" fillId="11" fontId="6" numFmtId="164" xfId="0" applyBorder="1" applyFont="1" applyNumberFormat="1"/>
    <xf borderId="9" fillId="11" fontId="9" numFmtId="0" xfId="0" applyBorder="1" applyFont="1"/>
    <xf borderId="30" fillId="0" fontId="6" numFmtId="0" xfId="0" applyBorder="1" applyFont="1"/>
    <xf borderId="18" fillId="0" fontId="6" numFmtId="0" xfId="0" applyBorder="1" applyFont="1"/>
    <xf borderId="18" fillId="0" fontId="6" numFmtId="164" xfId="0" applyBorder="1" applyFont="1" applyNumberFormat="1"/>
    <xf borderId="30" fillId="0" fontId="6" numFmtId="49" xfId="0" applyBorder="1" applyFont="1" applyNumberFormat="1"/>
    <xf borderId="13" fillId="0" fontId="6" numFmtId="0" xfId="0" applyBorder="1" applyFont="1"/>
    <xf borderId="5" fillId="0" fontId="6" numFmtId="0" xfId="0" applyBorder="1" applyFont="1"/>
    <xf borderId="26" fillId="3" fontId="6" numFmtId="0" xfId="0" applyAlignment="1" applyBorder="1" applyFont="1">
      <alignment readingOrder="0"/>
    </xf>
    <xf borderId="30" fillId="3" fontId="6" numFmtId="0" xfId="0" applyAlignment="1" applyBorder="1" applyFont="1">
      <alignment readingOrder="0"/>
    </xf>
    <xf borderId="18" fillId="0" fontId="3" numFmtId="0" xfId="0" applyBorder="1" applyFont="1"/>
    <xf borderId="30" fillId="4" fontId="6" numFmtId="0" xfId="0" applyBorder="1" applyFont="1"/>
    <xf borderId="0" fillId="4" fontId="6" numFmtId="0" xfId="0" applyAlignment="1" applyFont="1">
      <alignment readingOrder="0"/>
    </xf>
    <xf borderId="0" fillId="4" fontId="6" numFmtId="0" xfId="0" applyFont="1"/>
    <xf borderId="18" fillId="4" fontId="6" numFmtId="0" xfId="0" applyBorder="1" applyFont="1"/>
    <xf borderId="30" fillId="0" fontId="6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m3ZGEQ2WnLpoGtLRhfxjJM9WPTR-kbhGgK1oyq5QhF8/edit" TargetMode="External"/><Relationship Id="rId2" Type="http://schemas.openxmlformats.org/officeDocument/2006/relationships/hyperlink" Target="https://docs.google.com/spreadsheets/d/1acrptIgkWPOQzCMRT_hr5_n3-4_XGF1FoSPevJXgl-k/edit" TargetMode="External"/><Relationship Id="rId3" Type="http://schemas.openxmlformats.org/officeDocument/2006/relationships/hyperlink" Target="https://docs.google.com/spreadsheets/d/1mn9uMJgav27sg1Nz5t_-gNLu6j2Ekg1koKtJWXwZbGg/edit" TargetMode="External"/><Relationship Id="rId4" Type="http://schemas.openxmlformats.org/officeDocument/2006/relationships/hyperlink" Target="https://docs.google.com/spreadsheets/d/16i-4FjAtu6anhjxc5tiLpnVsHTR2J0B8XYsk60jJzM8/edit" TargetMode="External"/><Relationship Id="rId5" Type="http://schemas.openxmlformats.org/officeDocument/2006/relationships/hyperlink" Target="https://docs.google.com/spreadsheets/d/1CCPS_bdqd0xnIECRLQdufE9srFlfpH_DTlhc1FarJFw/edit" TargetMode="External"/><Relationship Id="rId6" Type="http://schemas.openxmlformats.org/officeDocument/2006/relationships/hyperlink" Target="https://docs.google.com/spreadsheets/d/171deCYBB2OT3eglQcgeWc-x8Dzl8bFr1MTm44VgRTW4/edit" TargetMode="External"/><Relationship Id="rId7" Type="http://schemas.openxmlformats.org/officeDocument/2006/relationships/hyperlink" Target="https://docs.google.com/spreadsheets/d/10sa98xPIRxY7Hqacvu8t-BpHQKINGW8c8_yEpjAHIE4/edit" TargetMode="External"/><Relationship Id="rId8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13.63"/>
    <col customWidth="1" min="3" max="3" width="14.25"/>
    <col customWidth="1" min="4" max="4" width="14.63"/>
    <col customWidth="1" min="5" max="5" width="13.88"/>
    <col customWidth="1" min="6" max="6" width="14.5"/>
    <col customWidth="1" min="7" max="7" width="15.13"/>
    <col customWidth="1" min="8" max="8" width="16.0"/>
    <col customWidth="1" min="9" max="9" width="22.0"/>
    <col customWidth="1" min="10" max="10" width="18.0"/>
  </cols>
  <sheetData>
    <row r="1">
      <c r="A1" s="1"/>
      <c r="B1" s="2" t="s">
        <v>0</v>
      </c>
      <c r="C1" s="3"/>
      <c r="D1" s="3"/>
      <c r="E1" s="3"/>
      <c r="F1" s="3"/>
      <c r="G1" s="3"/>
      <c r="H1" s="4"/>
      <c r="I1" s="5"/>
      <c r="J1" s="6"/>
    </row>
    <row r="2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9" t="s">
        <v>7</v>
      </c>
      <c r="H2" s="9" t="s">
        <v>8</v>
      </c>
      <c r="I2" s="9" t="s">
        <v>9</v>
      </c>
      <c r="J2" s="6"/>
    </row>
    <row r="3">
      <c r="A3" s="10" t="s">
        <v>7</v>
      </c>
      <c r="B3" s="11">
        <f>IFERROR(__xludf.DUMMYFUNCTION("IMPORTRANGE(CONFIG!$B5,""FEBRERO!N5:N9"")"),0.0)</f>
        <v>0</v>
      </c>
      <c r="C3" s="11">
        <f>IFERROR(__xludf.DUMMYFUNCTION("IMPORTRANGE(CONFIG!$B6,""ENERO!N5:N9"")"),98450.0)</f>
        <v>98450</v>
      </c>
      <c r="D3" s="11">
        <f>IFERROR(__xludf.DUMMYFUNCTION("IMPORTRANGE(CONFIG!$B7,""ENERO!N5:N9"")"),0.0)</f>
        <v>0</v>
      </c>
      <c r="E3" s="11">
        <f>IFERROR(__xludf.DUMMYFUNCTION("IMPORTRANGE(CONFIG!$B8,""ENERO!N5:N9"")"),288750.0)</f>
        <v>288750</v>
      </c>
      <c r="F3" s="11">
        <f>IFERROR(__xludf.DUMMYFUNCTION("IMPORTRANGE(CONFIG!$B9,""ENERO!N5:N9"")"),202650.0)</f>
        <v>202650</v>
      </c>
      <c r="G3" s="11">
        <f>IFERROR(__xludf.DUMMYFUNCTION("IMPORTRANGE(CONFIG!$B10,""ENERO!N5:N9"")"),0.0)</f>
        <v>0</v>
      </c>
      <c r="H3" s="11">
        <f>IFERROR(__xludf.DUMMYFUNCTION("IMPORTRANGE(CONFIG!$B11,""ENERO!N5:N9"")"),582100.0)</f>
        <v>582100</v>
      </c>
      <c r="I3" s="12">
        <f t="shared" ref="I3:I7" si="1">SUM(B3:H3)</f>
        <v>1171950</v>
      </c>
      <c r="J3" s="13"/>
    </row>
    <row r="4">
      <c r="A4" s="10" t="s">
        <v>4</v>
      </c>
      <c r="B4" s="11">
        <f>IFERROR(__xludf.DUMMYFUNCTION("""COMPUTED_VALUE"""),0.0)</f>
        <v>0</v>
      </c>
      <c r="C4" s="11">
        <f>IFERROR(__xludf.DUMMYFUNCTION("""COMPUTED_VALUE"""),76150.0)</f>
        <v>76150</v>
      </c>
      <c r="D4" s="11">
        <f>IFERROR(__xludf.DUMMYFUNCTION("""COMPUTED_VALUE"""),11750.0)</f>
        <v>11750</v>
      </c>
      <c r="E4" s="11">
        <f>IFERROR(__xludf.DUMMYFUNCTION("""COMPUTED_VALUE"""),0.0)</f>
        <v>0</v>
      </c>
      <c r="F4" s="11">
        <f>IFERROR(__xludf.DUMMYFUNCTION("""COMPUTED_VALUE"""),117050.0)</f>
        <v>117050</v>
      </c>
      <c r="G4" s="14">
        <f>IFERROR(__xludf.DUMMYFUNCTION("""COMPUTED_VALUE"""),20150.0)</f>
        <v>20150</v>
      </c>
      <c r="H4" s="14">
        <f>IFERROR(__xludf.DUMMYFUNCTION("""COMPUTED_VALUE"""),179200.0)</f>
        <v>179200</v>
      </c>
      <c r="I4" s="15">
        <f t="shared" si="1"/>
        <v>404300</v>
      </c>
      <c r="J4" s="13"/>
    </row>
    <row r="5">
      <c r="A5" s="10" t="s">
        <v>2</v>
      </c>
      <c r="B5" s="11">
        <f>IFERROR(__xludf.DUMMYFUNCTION("""COMPUTED_VALUE"""),0.0)</f>
        <v>0</v>
      </c>
      <c r="C5" s="11">
        <f>IFERROR(__xludf.DUMMYFUNCTION("""COMPUTED_VALUE"""),285500.0)</f>
        <v>285500</v>
      </c>
      <c r="D5" s="11">
        <f>IFERROR(__xludf.DUMMYFUNCTION("""COMPUTED_VALUE"""),0.0)</f>
        <v>0</v>
      </c>
      <c r="E5" s="11">
        <f>IFERROR(__xludf.DUMMYFUNCTION("""COMPUTED_VALUE"""),46150.0)</f>
        <v>46150</v>
      </c>
      <c r="F5" s="11">
        <f>IFERROR(__xludf.DUMMYFUNCTION("""COMPUTED_VALUE"""),38500.0)</f>
        <v>38500</v>
      </c>
      <c r="G5" s="14">
        <f>IFERROR(__xludf.DUMMYFUNCTION("""COMPUTED_VALUE"""),0.0)</f>
        <v>0</v>
      </c>
      <c r="H5" s="14">
        <f>IFERROR(__xludf.DUMMYFUNCTION("""COMPUTED_VALUE"""),186800.0)</f>
        <v>186800</v>
      </c>
      <c r="I5" s="15">
        <f t="shared" si="1"/>
        <v>556950</v>
      </c>
      <c r="J5" s="13"/>
    </row>
    <row r="6">
      <c r="A6" s="10" t="s">
        <v>10</v>
      </c>
      <c r="B6" s="11">
        <f>IFERROR(__xludf.DUMMYFUNCTION("""COMPUTED_VALUE"""),0.0)</f>
        <v>0</v>
      </c>
      <c r="C6" s="11">
        <f>IFERROR(__xludf.DUMMYFUNCTION("""COMPUTED_VALUE"""),109950.0)</f>
        <v>109950</v>
      </c>
      <c r="D6" s="11">
        <f>IFERROR(__xludf.DUMMYFUNCTION("""COMPUTED_VALUE"""),0.0)</f>
        <v>0</v>
      </c>
      <c r="E6" s="11">
        <f>IFERROR(__xludf.DUMMYFUNCTION("""COMPUTED_VALUE"""),52750.0)</f>
        <v>52750</v>
      </c>
      <c r="F6" s="11">
        <f>IFERROR(__xludf.DUMMYFUNCTION("""COMPUTED_VALUE"""),81700.0)</f>
        <v>81700</v>
      </c>
      <c r="G6" s="14">
        <f>IFERROR(__xludf.DUMMYFUNCTION("""COMPUTED_VALUE"""),0.0)</f>
        <v>0</v>
      </c>
      <c r="H6" s="14">
        <f>IFERROR(__xludf.DUMMYFUNCTION("""COMPUTED_VALUE"""),115000.0)</f>
        <v>115000</v>
      </c>
      <c r="I6" s="15">
        <f t="shared" si="1"/>
        <v>359400</v>
      </c>
      <c r="J6" s="13"/>
    </row>
    <row r="7">
      <c r="A7" s="10" t="s">
        <v>11</v>
      </c>
      <c r="B7" s="11">
        <f>IFERROR(__xludf.DUMMYFUNCTION("""COMPUTED_VALUE"""),0.0)</f>
        <v>0</v>
      </c>
      <c r="C7" s="11">
        <f>IFERROR(__xludf.DUMMYFUNCTION("""COMPUTED_VALUE"""),26650.0)</f>
        <v>26650</v>
      </c>
      <c r="D7" s="11">
        <f>IFERROR(__xludf.DUMMYFUNCTION("""COMPUTED_VALUE"""),0.0)</f>
        <v>0</v>
      </c>
      <c r="E7" s="11">
        <f>IFERROR(__xludf.DUMMYFUNCTION("""COMPUTED_VALUE"""),31350.0)</f>
        <v>31350</v>
      </c>
      <c r="F7" s="11">
        <f>IFERROR(__xludf.DUMMYFUNCTION("""COMPUTED_VALUE"""),5550.0)</f>
        <v>5550</v>
      </c>
      <c r="G7" s="14">
        <f>IFERROR(__xludf.DUMMYFUNCTION("""COMPUTED_VALUE"""),0.0)</f>
        <v>0</v>
      </c>
      <c r="H7" s="14">
        <f>IFERROR(__xludf.DUMMYFUNCTION("""COMPUTED_VALUE"""),316550.0)</f>
        <v>316550</v>
      </c>
      <c r="I7" s="15">
        <f t="shared" si="1"/>
        <v>380100</v>
      </c>
      <c r="J7" s="13"/>
    </row>
    <row r="8">
      <c r="A8" s="16"/>
      <c r="B8" s="17"/>
      <c r="C8" s="17"/>
      <c r="D8" s="17"/>
      <c r="E8" s="17"/>
      <c r="F8" s="17"/>
      <c r="G8" s="18"/>
      <c r="H8" s="18"/>
      <c r="I8" s="18"/>
      <c r="J8" s="13"/>
    </row>
    <row r="9">
      <c r="A9" s="19" t="s">
        <v>12</v>
      </c>
      <c r="B9" s="20">
        <f>SUM($B$2:$B$7)</f>
        <v>0</v>
      </c>
      <c r="C9" s="20">
        <f>SUM($C$2:$C$7)</f>
        <v>596700</v>
      </c>
      <c r="D9" s="20">
        <f>SUM($D$2:$D$7)</f>
        <v>11750</v>
      </c>
      <c r="E9" s="20">
        <f>SUM($E$2:$E$7)</f>
        <v>419000</v>
      </c>
      <c r="F9" s="20">
        <f>SUM($F$2:$F$7)</f>
        <v>445450</v>
      </c>
      <c r="G9" s="21">
        <f>SUM($G$2:$G$7)</f>
        <v>20150</v>
      </c>
      <c r="H9" s="21">
        <f>SUM($H$2:$H$7)</f>
        <v>1379650</v>
      </c>
      <c r="I9" s="18"/>
      <c r="J9" s="13"/>
    </row>
    <row r="10">
      <c r="A10" s="22"/>
      <c r="B10" s="22"/>
      <c r="C10" s="22"/>
      <c r="D10" s="22"/>
      <c r="E10" s="22"/>
      <c r="F10" s="22"/>
      <c r="G10" s="22"/>
      <c r="H10" s="19" t="s">
        <v>13</v>
      </c>
      <c r="I10" s="23">
        <f>SUM(I3:I7)</f>
        <v>2872700</v>
      </c>
      <c r="J10" s="13"/>
    </row>
    <row r="11">
      <c r="A11" s="24"/>
      <c r="F11" s="5"/>
      <c r="G11" s="5"/>
      <c r="H11" s="5"/>
      <c r="I11" s="5"/>
      <c r="J11" s="13"/>
    </row>
    <row r="12">
      <c r="A12" s="1"/>
      <c r="B12" s="2" t="s">
        <v>0</v>
      </c>
      <c r="C12" s="3"/>
      <c r="D12" s="3"/>
      <c r="E12" s="3"/>
      <c r="F12" s="3"/>
      <c r="G12" s="3"/>
      <c r="H12" s="4"/>
      <c r="I12" s="22"/>
      <c r="J12" s="25"/>
      <c r="L12" s="26"/>
    </row>
    <row r="13">
      <c r="A13" s="27" t="s">
        <v>14</v>
      </c>
      <c r="B13" s="8" t="s">
        <v>2</v>
      </c>
      <c r="C13" s="8" t="s">
        <v>3</v>
      </c>
      <c r="D13" s="8" t="s">
        <v>4</v>
      </c>
      <c r="E13" s="8" t="s">
        <v>5</v>
      </c>
      <c r="F13" s="8" t="s">
        <v>6</v>
      </c>
      <c r="G13" s="9" t="s">
        <v>7</v>
      </c>
      <c r="H13" s="9" t="s">
        <v>8</v>
      </c>
      <c r="I13" s="22"/>
      <c r="J13" s="25"/>
      <c r="L13" s="26"/>
    </row>
    <row r="14">
      <c r="A14" s="28" t="s">
        <v>15</v>
      </c>
      <c r="B14" s="29">
        <f>SUMIF(IMPORTRANGE!A:A,"EFECTIVO",IMPORTRANGE!C:C)</f>
        <v>0</v>
      </c>
      <c r="C14" s="30">
        <f>SUMIF(IMPORTRANGE!D:D,"EFECTIVO",IMPORTRANGE!F:F)</f>
        <v>612330</v>
      </c>
      <c r="D14" s="31">
        <f>SUMIF(IMPORTRANGE!G:G,"EFECTIVO",IMPORTRANGE!I:I)</f>
        <v>58860</v>
      </c>
      <c r="E14" s="32">
        <v>505450.0</v>
      </c>
      <c r="F14" s="32">
        <v>655805.0</v>
      </c>
      <c r="G14" s="32">
        <v>49400.0</v>
      </c>
      <c r="H14" s="31"/>
      <c r="I14" s="22"/>
      <c r="J14" s="25"/>
      <c r="L14" s="26"/>
    </row>
    <row r="15">
      <c r="A15" s="28" t="s">
        <v>16</v>
      </c>
      <c r="B15" s="33" t="str">
        <f>IFERROR(__xludf.DUMMYFUNCTION("SUMIF(IMPORTRANGE(CONFIG!$B6,""ENERO!E:E""), ""EFECTIVO"", IMPORTRANGE(CONFIG!$B6,""ENERO!G:G""))"),"#N/A")</f>
        <v>#N/A</v>
      </c>
      <c r="C15" s="34">
        <v>24300.0</v>
      </c>
      <c r="D15" s="35">
        <v>100.0</v>
      </c>
      <c r="E15" s="35">
        <v>100.0</v>
      </c>
      <c r="F15" s="35">
        <v>10100.0</v>
      </c>
      <c r="G15" s="35">
        <v>50.0</v>
      </c>
      <c r="H15" s="11"/>
      <c r="I15" s="22"/>
      <c r="J15" s="25"/>
      <c r="L15" s="26"/>
    </row>
    <row r="16">
      <c r="A16" s="36" t="s">
        <v>17</v>
      </c>
      <c r="B16" s="37" t="str">
        <f t="shared" ref="B16:B20" si="3">SUMIF()</f>
        <v>#N/A</v>
      </c>
      <c r="C16" s="38">
        <f t="shared" ref="C16:H16" si="2">SUM(C14,C15)</f>
        <v>636630</v>
      </c>
      <c r="D16" s="39">
        <f t="shared" si="2"/>
        <v>58960</v>
      </c>
      <c r="E16" s="39">
        <f t="shared" si="2"/>
        <v>505550</v>
      </c>
      <c r="F16" s="39">
        <f t="shared" si="2"/>
        <v>665905</v>
      </c>
      <c r="G16" s="39">
        <f t="shared" si="2"/>
        <v>49450</v>
      </c>
      <c r="H16" s="39">
        <f t="shared" si="2"/>
        <v>0</v>
      </c>
      <c r="I16" s="22"/>
      <c r="J16" s="25"/>
      <c r="L16" s="26"/>
    </row>
    <row r="17">
      <c r="A17" s="28" t="s">
        <v>18</v>
      </c>
      <c r="B17" s="33" t="str">
        <f t="shared" si="3"/>
        <v>#N/A</v>
      </c>
      <c r="C17" s="30">
        <v>596700.0</v>
      </c>
      <c r="D17" s="11">
        <v>11750.0</v>
      </c>
      <c r="E17" s="11">
        <v>419000.0</v>
      </c>
      <c r="F17" s="11">
        <v>445450.0</v>
      </c>
      <c r="G17" s="11">
        <v>20150.0</v>
      </c>
      <c r="H17" s="11">
        <v>1379650.0</v>
      </c>
      <c r="I17" s="22"/>
      <c r="J17" s="25"/>
    </row>
    <row r="18">
      <c r="A18" s="28" t="s">
        <v>16</v>
      </c>
      <c r="B18" s="33" t="str">
        <f t="shared" si="3"/>
        <v>#N/A</v>
      </c>
      <c r="C18" s="40">
        <v>0.0</v>
      </c>
      <c r="D18" s="35">
        <v>0.0</v>
      </c>
      <c r="E18" s="35">
        <v>0.0</v>
      </c>
      <c r="F18" s="35">
        <v>0.0</v>
      </c>
      <c r="G18" s="35">
        <v>0.0</v>
      </c>
      <c r="H18" s="35">
        <v>0.0</v>
      </c>
      <c r="I18" s="22"/>
      <c r="J18" s="25"/>
    </row>
    <row r="19">
      <c r="A19" s="36" t="s">
        <v>19</v>
      </c>
      <c r="B19" s="37" t="str">
        <f t="shared" si="3"/>
        <v>#N/A</v>
      </c>
      <c r="C19" s="41">
        <f t="shared" ref="C19:H19" si="4">SUM(C17,C18)</f>
        <v>596700</v>
      </c>
      <c r="D19" s="42">
        <f t="shared" si="4"/>
        <v>11750</v>
      </c>
      <c r="E19" s="41">
        <f t="shared" si="4"/>
        <v>419000</v>
      </c>
      <c r="F19" s="43">
        <f t="shared" si="4"/>
        <v>445450</v>
      </c>
      <c r="G19" s="43">
        <f t="shared" si="4"/>
        <v>20150</v>
      </c>
      <c r="H19" s="43">
        <f t="shared" si="4"/>
        <v>1379650</v>
      </c>
      <c r="I19" s="22"/>
      <c r="J19" s="25"/>
    </row>
    <row r="20">
      <c r="A20" s="28" t="s">
        <v>20</v>
      </c>
      <c r="B20" s="33" t="str">
        <f t="shared" si="3"/>
        <v>#N/A</v>
      </c>
      <c r="C20" s="14">
        <f t="shared" ref="C20:H20" si="5">SUM(C14,C17)</f>
        <v>1209030</v>
      </c>
      <c r="D20" s="11">
        <f t="shared" si="5"/>
        <v>70610</v>
      </c>
      <c r="E20" s="11">
        <f t="shared" si="5"/>
        <v>924450</v>
      </c>
      <c r="F20" s="11">
        <f t="shared" si="5"/>
        <v>1101255</v>
      </c>
      <c r="G20" s="11">
        <f t="shared" si="5"/>
        <v>69550</v>
      </c>
      <c r="H20" s="11">
        <f t="shared" si="5"/>
        <v>1379650</v>
      </c>
      <c r="I20" s="22"/>
      <c r="J20" s="25"/>
    </row>
    <row r="21">
      <c r="A21" s="44" t="s">
        <v>16</v>
      </c>
      <c r="B21" s="33"/>
      <c r="C21" s="34">
        <v>24300.0</v>
      </c>
      <c r="D21" s="11">
        <f t="shared" ref="D21:E21" si="6">SUM(D15,D18)</f>
        <v>100</v>
      </c>
      <c r="E21" s="11">
        <f t="shared" si="6"/>
        <v>100</v>
      </c>
      <c r="F21" s="35">
        <v>10100.0</v>
      </c>
      <c r="G21" s="35">
        <v>50.0</v>
      </c>
      <c r="H21" s="35">
        <v>0.0</v>
      </c>
      <c r="I21" s="22"/>
      <c r="J21" s="25"/>
    </row>
    <row r="22">
      <c r="A22" s="45" t="s">
        <v>21</v>
      </c>
      <c r="B22" s="37"/>
      <c r="C22" s="38">
        <f t="shared" ref="C22:H22" si="7">SUM(C20,C21)</f>
        <v>1233330</v>
      </c>
      <c r="D22" s="39">
        <f t="shared" si="7"/>
        <v>70710</v>
      </c>
      <c r="E22" s="39">
        <f t="shared" si="7"/>
        <v>924550</v>
      </c>
      <c r="F22" s="39">
        <f t="shared" si="7"/>
        <v>1111355</v>
      </c>
      <c r="G22" s="39">
        <f t="shared" si="7"/>
        <v>69600</v>
      </c>
      <c r="H22" s="39">
        <f t="shared" si="7"/>
        <v>1379650</v>
      </c>
      <c r="I22" s="22"/>
      <c r="J22" s="25"/>
    </row>
    <row r="23">
      <c r="A23" s="46"/>
      <c r="B23" s="47"/>
      <c r="C23" s="48"/>
      <c r="D23" s="49"/>
      <c r="E23" s="47"/>
      <c r="F23" s="48"/>
      <c r="G23" s="49"/>
      <c r="H23" s="47"/>
      <c r="I23" s="48"/>
      <c r="J23" s="25"/>
    </row>
    <row r="24">
      <c r="A24" s="46"/>
      <c r="B24" s="47"/>
      <c r="C24" s="48"/>
      <c r="D24" s="49"/>
      <c r="E24" s="47"/>
      <c r="F24" s="48"/>
      <c r="G24" s="49"/>
      <c r="H24" s="47"/>
      <c r="I24" s="48"/>
      <c r="J24" s="50"/>
      <c r="L24" s="25"/>
    </row>
    <row r="25">
      <c r="A25" s="46"/>
      <c r="B25" s="51" t="s">
        <v>22</v>
      </c>
      <c r="C25" s="52"/>
      <c r="D25" s="53">
        <f>SUM(C16:H16)</f>
        <v>1916495</v>
      </c>
      <c r="E25" s="51" t="s">
        <v>23</v>
      </c>
      <c r="F25" s="52"/>
      <c r="G25" s="53">
        <f>SUM(C19:H19)</f>
        <v>2872700</v>
      </c>
      <c r="H25" s="51" t="s">
        <v>24</v>
      </c>
      <c r="I25" s="52"/>
      <c r="J25" s="54">
        <f>SUM(C22:H22)</f>
        <v>4789195</v>
      </c>
      <c r="L25" s="25"/>
    </row>
    <row r="26">
      <c r="A26" s="55"/>
      <c r="B26" s="55"/>
      <c r="C26" s="55"/>
      <c r="D26" s="6"/>
      <c r="E26" s="6"/>
      <c r="F26" s="56"/>
      <c r="G26" s="6"/>
      <c r="H26" s="6"/>
      <c r="I26" s="6"/>
      <c r="J26" s="6"/>
      <c r="L26" s="25"/>
    </row>
    <row r="27">
      <c r="A27" s="55"/>
      <c r="B27" s="55"/>
      <c r="C27" s="55"/>
      <c r="D27" s="6"/>
      <c r="E27" s="6"/>
      <c r="F27" s="56"/>
      <c r="G27" s="6"/>
      <c r="H27" s="6"/>
      <c r="I27" s="6"/>
      <c r="J27" s="6"/>
      <c r="L27" s="25"/>
    </row>
    <row r="28">
      <c r="A28" s="57"/>
      <c r="B28" s="57"/>
      <c r="C28" s="57"/>
      <c r="D28" s="13"/>
      <c r="E28" s="13"/>
      <c r="F28" s="13"/>
      <c r="G28" s="13"/>
      <c r="H28" s="13"/>
      <c r="I28" s="13"/>
      <c r="J28" s="13"/>
    </row>
    <row r="29">
      <c r="A29" s="57" t="s">
        <v>25</v>
      </c>
      <c r="B29" s="58"/>
      <c r="C29" s="55"/>
      <c r="D29" s="13"/>
      <c r="E29" s="13"/>
      <c r="F29" s="13"/>
      <c r="G29" s="13"/>
      <c r="H29" s="13"/>
      <c r="I29" s="13"/>
      <c r="J29" s="13"/>
    </row>
    <row r="30">
      <c r="A30" s="57" t="s">
        <v>26</v>
      </c>
      <c r="B30" s="58"/>
      <c r="C30" s="13"/>
      <c r="D30" s="13"/>
      <c r="E30" s="13"/>
      <c r="F30" s="13"/>
      <c r="G30" s="13"/>
      <c r="H30" s="13"/>
      <c r="I30" s="13"/>
      <c r="J30" s="13"/>
    </row>
    <row r="31">
      <c r="A31" s="57" t="s">
        <v>16</v>
      </c>
      <c r="B31" s="58"/>
      <c r="C31" s="13"/>
      <c r="D31" s="13"/>
      <c r="E31" s="13"/>
      <c r="F31" s="13"/>
      <c r="G31" s="13"/>
      <c r="H31" s="13"/>
      <c r="I31" s="13"/>
      <c r="J31" s="13"/>
    </row>
  </sheetData>
  <mergeCells count="6">
    <mergeCell ref="B1:H1"/>
    <mergeCell ref="A11:E11"/>
    <mergeCell ref="B12:H12"/>
    <mergeCell ref="B25:C25"/>
    <mergeCell ref="E25:F25"/>
    <mergeCell ref="H25:I2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9" max="9" width="21.25"/>
  </cols>
  <sheetData>
    <row r="1">
      <c r="A1" s="59"/>
      <c r="B1" s="60" t="s">
        <v>0</v>
      </c>
      <c r="C1" s="3"/>
      <c r="D1" s="3"/>
      <c r="E1" s="3"/>
      <c r="F1" s="3"/>
      <c r="G1" s="3"/>
      <c r="H1" s="4"/>
      <c r="I1" s="5"/>
      <c r="J1" s="6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61" t="s">
        <v>1</v>
      </c>
      <c r="B2" s="62" t="s">
        <v>2</v>
      </c>
      <c r="C2" s="62" t="s">
        <v>3</v>
      </c>
      <c r="D2" s="62" t="s">
        <v>4</v>
      </c>
      <c r="E2" s="62" t="s">
        <v>5</v>
      </c>
      <c r="F2" s="62" t="s">
        <v>6</v>
      </c>
      <c r="G2" s="62" t="s">
        <v>7</v>
      </c>
      <c r="H2" s="62" t="s">
        <v>8</v>
      </c>
      <c r="I2" s="62" t="s">
        <v>9</v>
      </c>
      <c r="J2" s="6"/>
      <c r="K2" s="55"/>
      <c r="L2" s="63"/>
      <c r="M2" s="63" t="s">
        <v>27</v>
      </c>
      <c r="N2" s="64"/>
      <c r="O2" s="64"/>
      <c r="P2" s="63"/>
      <c r="Q2" s="55"/>
      <c r="R2" s="55"/>
      <c r="S2" s="55"/>
      <c r="T2" s="55"/>
      <c r="U2" s="55"/>
      <c r="V2" s="55"/>
      <c r="W2" s="55"/>
      <c r="X2" s="55"/>
      <c r="Y2" s="55"/>
      <c r="Z2" s="55"/>
    </row>
    <row r="3">
      <c r="A3" s="65" t="s">
        <v>7</v>
      </c>
      <c r="B3" s="11">
        <f>IFERROR(__xludf.DUMMYFUNCTION("IMPORTRANGE(CONFIG!$B5,""FEBRERO!N5:N9"")"),0.0)</f>
        <v>0</v>
      </c>
      <c r="C3" s="11">
        <f>IFERROR(__xludf.DUMMYFUNCTION("IMPORTRANGE(CONFIG!$B6,""FEBRERO!N5:N9"")"),6950.0)</f>
        <v>6950</v>
      </c>
      <c r="D3" s="11">
        <f>IFERROR(__xludf.DUMMYFUNCTION("IMPORTRANGE(CONFIG!$B7,""FEBRERO!N5:N9"")"),0.0)</f>
        <v>0</v>
      </c>
      <c r="E3" s="11">
        <f>IFERROR(__xludf.DUMMYFUNCTION("IMPORTRANGE(CONFIG!$B8,""FEBRERO!N5:N9"")"),40100.0)</f>
        <v>40100</v>
      </c>
      <c r="F3" s="11">
        <f>IFERROR(__xludf.DUMMYFUNCTION("IMPORTRANGE(CONFIG!$B9,""FEBRERO!N5:N9"")"),25500.0)</f>
        <v>25500</v>
      </c>
      <c r="G3" s="11">
        <f>IFERROR(__xludf.DUMMYFUNCTION("IMPORTRANGE(CONFIG!$B10,""FEBRERO!N5:N9"")"),0.0)</f>
        <v>0</v>
      </c>
      <c r="H3" s="11">
        <f>IFERROR(__xludf.DUMMYFUNCTION("IMPORTRANGE(CONFIG!$B11,""FEBRERO!N5:N9"")"),34650.0)</f>
        <v>34650</v>
      </c>
      <c r="I3" s="12">
        <f t="shared" ref="I3:I7" si="1">SUM(B3:H3)</f>
        <v>107200</v>
      </c>
      <c r="J3" s="13"/>
      <c r="K3" s="66"/>
      <c r="L3" s="55"/>
      <c r="M3" s="55"/>
      <c r="N3" s="55"/>
      <c r="O3" s="55"/>
      <c r="P3" s="66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65" t="s">
        <v>4</v>
      </c>
      <c r="B4" s="11">
        <f>IFERROR(__xludf.DUMMYFUNCTION("""COMPUTED_VALUE"""),0.0)</f>
        <v>0</v>
      </c>
      <c r="C4" s="11">
        <f>IFERROR(__xludf.DUMMYFUNCTION("""COMPUTED_VALUE"""),0.0)</f>
        <v>0</v>
      </c>
      <c r="D4" s="11">
        <f>IFERROR(__xludf.DUMMYFUNCTION("""COMPUTED_VALUE"""),0.0)</f>
        <v>0</v>
      </c>
      <c r="E4" s="11">
        <f>IFERROR(__xludf.DUMMYFUNCTION("""COMPUTED_VALUE"""),0.0)</f>
        <v>0</v>
      </c>
      <c r="F4" s="11">
        <f>IFERROR(__xludf.DUMMYFUNCTION("""COMPUTED_VALUE"""),0.0)</f>
        <v>0</v>
      </c>
      <c r="G4" s="11">
        <f>IFERROR(__xludf.DUMMYFUNCTION("""COMPUTED_VALUE"""),0.0)</f>
        <v>0</v>
      </c>
      <c r="H4" s="11">
        <f>IFERROR(__xludf.DUMMYFUNCTION("""COMPUTED_VALUE"""),0.0)</f>
        <v>0</v>
      </c>
      <c r="I4" s="12">
        <f t="shared" si="1"/>
        <v>0</v>
      </c>
      <c r="J4" s="13"/>
      <c r="K4" s="66"/>
      <c r="L4" s="55"/>
      <c r="M4" s="55" t="s">
        <v>28</v>
      </c>
      <c r="N4" s="55"/>
      <c r="O4" s="67">
        <f>IFERROR(__xludf.DUMMYFUNCTION("SUM(IMPORTRANGE(CONFIG!B5,""ENERO!N5""),IMPORTRANGE(CONFIG!B6,""ENERO!N5""),IMPORTRANGE(CONFIG!B7,""ENERO!N5""),IMPORTRANGE(CONFIG!B8,""ENERO!N5""),IMPORTRANGE(CONFIG!B9,""ENERO!N5""),IMPORTRANGE(CONFIG!B10,""ENERO!N5""),IMPORTRANGE(CONFIG!B11,""ENERO!N5"&amp;"""))"),1171950.0)</f>
        <v>1171950</v>
      </c>
      <c r="P4" s="66"/>
      <c r="Q4" s="55"/>
      <c r="R4" s="55"/>
      <c r="S4" s="55"/>
      <c r="T4" s="55"/>
      <c r="U4" s="55"/>
      <c r="V4" s="55"/>
      <c r="W4" s="55"/>
      <c r="X4" s="55"/>
      <c r="Y4" s="55"/>
      <c r="Z4" s="55"/>
    </row>
    <row r="5">
      <c r="A5" s="65" t="s">
        <v>2</v>
      </c>
      <c r="B5" s="11">
        <f>IFERROR(__xludf.DUMMYFUNCTION("""COMPUTED_VALUE"""),0.0)</f>
        <v>0</v>
      </c>
      <c r="C5" s="11">
        <f>IFERROR(__xludf.DUMMYFUNCTION("""COMPUTED_VALUE"""),0.0)</f>
        <v>0</v>
      </c>
      <c r="D5" s="11">
        <f>IFERROR(__xludf.DUMMYFUNCTION("""COMPUTED_VALUE"""),0.0)</f>
        <v>0</v>
      </c>
      <c r="E5" s="11">
        <f>IFERROR(__xludf.DUMMYFUNCTION("""COMPUTED_VALUE"""),0.0)</f>
        <v>0</v>
      </c>
      <c r="F5" s="11">
        <f>IFERROR(__xludf.DUMMYFUNCTION("""COMPUTED_VALUE"""),0.0)</f>
        <v>0</v>
      </c>
      <c r="G5" s="11">
        <f>IFERROR(__xludf.DUMMYFUNCTION("""COMPUTED_VALUE"""),0.0)</f>
        <v>0</v>
      </c>
      <c r="H5" s="11">
        <f>IFERROR(__xludf.DUMMYFUNCTION("""COMPUTED_VALUE"""),0.0)</f>
        <v>0</v>
      </c>
      <c r="I5" s="12">
        <f t="shared" si="1"/>
        <v>0</v>
      </c>
      <c r="J5" s="13"/>
      <c r="K5" s="66"/>
      <c r="L5" s="55"/>
      <c r="M5" s="55" t="s">
        <v>11</v>
      </c>
      <c r="N5" s="55"/>
      <c r="O5" s="67">
        <f>IFERROR(__xludf.DUMMYFUNCTION("SUM(IMPORTRANGE(""https://docs.google.com/spreadsheets/d/1m3ZGEQ2WnLpoGtLRhfxjJM9WPTR-kbhGgK1oyq5QhF8/edit#gid=0"",""ENERO!N9""),IMPORTRANGE(""https://docs.google.com/spreadsheets/d/1acrptIgkWPOQzCMRT_hr5_n3-4_XGF1FoSPevJXgl-k/edit#gid=0"",""ENERO!N9""),I"&amp;"MPORTRANGE(""https://docs.google.com/spreadsheets/d/1mn9uMJgav27sg1Nz5t_-gNLu6j2Ekg1koKtJWXwZbGg/edit#gid=0"",""ENERO!N9""),IMPORTRANGE(""https://docs.google.com/spreadsheets/d/16i-4FjAtu6anhjxc5tiLpnVsHTR2J0B8XYsk60jJzM8/edit#gid=0"",""ENERO!N9""),IMPORT"&amp;"RANGE(""https://docs.google.com/spreadsheets/d/1CCPS_bdqd0xnIECRLQdufE9srFlfpH_DTlhc1FarJFw/edit#gid=0"",""ENERO!N9""),IMPORTRANGE(""https://docs.google.com/spreadsheets/d/171deCYBB2OT3eglQcgeWc-x8Dzl8bFr1MTm44VgRTW4/edit#gid=0"",""ENERO!N9""),IMPORTRANGE"&amp;"(""https://docs.google.com/spreadsheets/d/10sa98xPIRxY7Hqacvu8t-BpHQKINGW8c8_yEpjAHIE4/edit#gid=0"",""ENERO!N9""))"),380100.0)</f>
        <v>380100</v>
      </c>
      <c r="P5" s="66"/>
      <c r="Q5" s="55"/>
      <c r="R5" s="55"/>
      <c r="S5" s="55"/>
      <c r="T5" s="55"/>
      <c r="U5" s="55"/>
      <c r="V5" s="55"/>
      <c r="W5" s="55"/>
      <c r="X5" s="55"/>
      <c r="Y5" s="55"/>
      <c r="Z5" s="55"/>
    </row>
    <row r="6">
      <c r="A6" s="65" t="s">
        <v>10</v>
      </c>
      <c r="B6" s="11">
        <f>IFERROR(__xludf.DUMMYFUNCTION("""COMPUTED_VALUE"""),0.0)</f>
        <v>0</v>
      </c>
      <c r="C6" s="11">
        <f>IFERROR(__xludf.DUMMYFUNCTION("""COMPUTED_VALUE"""),52450.0)</f>
        <v>52450</v>
      </c>
      <c r="D6" s="11">
        <f>IFERROR(__xludf.DUMMYFUNCTION("""COMPUTED_VALUE"""),0.0)</f>
        <v>0</v>
      </c>
      <c r="E6" s="11">
        <f>IFERROR(__xludf.DUMMYFUNCTION("""COMPUTED_VALUE"""),106850.0)</f>
        <v>106850</v>
      </c>
      <c r="F6" s="11">
        <f>IFERROR(__xludf.DUMMYFUNCTION("""COMPUTED_VALUE"""),74150.0)</f>
        <v>74150</v>
      </c>
      <c r="G6" s="11">
        <f>IFERROR(__xludf.DUMMYFUNCTION("""COMPUTED_VALUE"""),0.0)</f>
        <v>0</v>
      </c>
      <c r="H6" s="11">
        <f>IFERROR(__xludf.DUMMYFUNCTION("""COMPUTED_VALUE"""),167750.0)</f>
        <v>167750</v>
      </c>
      <c r="I6" s="12">
        <f t="shared" si="1"/>
        <v>401200</v>
      </c>
      <c r="J6" s="13"/>
      <c r="K6" s="66"/>
      <c r="L6" s="55"/>
      <c r="M6" s="55" t="s">
        <v>2</v>
      </c>
      <c r="N6" s="55"/>
      <c r="O6" s="67">
        <f>IFERROR(__xludf.DUMMYFUNCTION("SUM(IMPORTRANGE(""https://docs.google.com/spreadsheets/d/1m3ZGEQ2WnLpoGtLRhfxjJM9WPTR-kbhGgK1oyq5QhF8/edit#gid=0"",""ENERO!N7""),IMPORTRANGE(""https://docs.google.com/spreadsheets/d/1acrptIgkWPOQzCMRT_hr5_n3-4_XGF1FoSPevJXgl-k/edit#gid=0"",""ENERO!N7""),I"&amp;"MPORTRANGE(""https://docs.google.com/spreadsheets/d/1mn9uMJgav27sg1Nz5t_-gNLu6j2Ekg1koKtJWXwZbGg/edit#gid=0"",""ENERO!N7""),IMPORTRANGE(""https://docs.google.com/spreadsheets/d/16i-4FjAtu6anhjxc5tiLpnVsHTR2J0B8XYsk60jJzM8/edit#gid=0"",""ENERO!N7""),IMPORT"&amp;"RANGE(""https://docs.google.com/spreadsheets/d/1CCPS_bdqd0xnIECRLQdufE9srFlfpH_DTlhc1FarJFw/edit#gid=0"",""ENERO!N7""),IMPORTRANGE(""https://docs.google.com/spreadsheets/d/171deCYBB2OT3eglQcgeWc-x8Dzl8bFr1MTm44VgRTW4/edit#gid=0"",""ENERO!N7""),IMPORTRANGE"&amp;"(""https://docs.google.com/spreadsheets/d/10sa98xPIRxY7Hqacvu8t-BpHQKINGW8c8_yEpjAHIE4/edit#gid=0"",""ENERO!N7""))"),556950.0)</f>
        <v>556950</v>
      </c>
      <c r="P6" s="66"/>
      <c r="Q6" s="55"/>
      <c r="R6" s="55"/>
      <c r="S6" s="55"/>
      <c r="T6" s="55"/>
      <c r="U6" s="55"/>
      <c r="V6" s="55"/>
      <c r="W6" s="55"/>
      <c r="X6" s="55"/>
      <c r="Y6" s="55"/>
      <c r="Z6" s="55"/>
    </row>
    <row r="7">
      <c r="A7" s="65" t="s">
        <v>11</v>
      </c>
      <c r="B7" s="11">
        <f>IFERROR(__xludf.DUMMYFUNCTION("""COMPUTED_VALUE"""),0.0)</f>
        <v>0</v>
      </c>
      <c r="C7" s="11">
        <f>IFERROR(__xludf.DUMMYFUNCTION("""COMPUTED_VALUE"""),71050.0)</f>
        <v>71050</v>
      </c>
      <c r="D7" s="11">
        <f>IFERROR(__xludf.DUMMYFUNCTION("""COMPUTED_VALUE"""),0.0)</f>
        <v>0</v>
      </c>
      <c r="E7" s="11">
        <f>IFERROR(__xludf.DUMMYFUNCTION("""COMPUTED_VALUE"""),123350.0)</f>
        <v>123350</v>
      </c>
      <c r="F7" s="11">
        <f>IFERROR(__xludf.DUMMYFUNCTION("""COMPUTED_VALUE"""),76600.0)</f>
        <v>76600</v>
      </c>
      <c r="G7" s="11">
        <f>IFERROR(__xludf.DUMMYFUNCTION("""COMPUTED_VALUE"""),0.0)</f>
        <v>0</v>
      </c>
      <c r="H7" s="11">
        <f>IFERROR(__xludf.DUMMYFUNCTION("""COMPUTED_VALUE"""),161100.0)</f>
        <v>161100</v>
      </c>
      <c r="I7" s="12">
        <f t="shared" si="1"/>
        <v>432100</v>
      </c>
      <c r="J7" s="13"/>
      <c r="K7" s="66"/>
      <c r="L7" s="55"/>
      <c r="M7" s="55" t="s">
        <v>4</v>
      </c>
      <c r="N7" s="55"/>
      <c r="O7" s="67">
        <f>IFERROR(__xludf.DUMMYFUNCTION("SUM(IMPORTRANGE(""https://docs.google.com/spreadsheets/d/1m3ZGEQ2WnLpoGtLRhfxjJM9WPTR-kbhGgK1oyq5QhF8/edit#gid=0"",""ENERO!N6""),IMPORTRANGE(""https://docs.google.com/spreadsheets/d/1acrptIgkWPOQzCMRT_hr5_n3-4_XGF1FoSPevJXgl-k/edit#gid=0"",""ENERO!N6""),I"&amp;"MPORTRANGE(""https://docs.google.com/spreadsheets/d/1mn9uMJgav27sg1Nz5t_-gNLu6j2Ekg1koKtJWXwZbGg/edit#gid=0"",""ENERO!N6""),IMPORTRANGE(""https://docs.google.com/spreadsheets/d/16i-4FjAtu6anhjxc5tiLpnVsHTR2J0B8XYsk60jJzM8/edit#gid=0"",""ENERO!N6""),IMPORT"&amp;"RANGE(""https://docs.google.com/spreadsheets/d/1CCPS_bdqd0xnIECRLQdufE9srFlfpH_DTlhc1FarJFw/edit#gid=0"",""ENERO!N6""),IMPORTRANGE(""https://docs.google.com/spreadsheets/d/171deCYBB2OT3eglQcgeWc-x8Dzl8bFr1MTm44VgRTW4/edit#gid=0"",""ENERO!N6""),IMPORTRANGE"&amp;"(""https://docs.google.com/spreadsheets/d/10sa98xPIRxY7Hqacvu8t-BpHQKINGW8c8_yEpjAHIE4/edit#gid=0"",""ENERO!N6""))"),404300.0)</f>
        <v>404300</v>
      </c>
      <c r="P7" s="66"/>
      <c r="Q7" s="55"/>
      <c r="R7" s="55"/>
      <c r="S7" s="55"/>
      <c r="T7" s="55"/>
      <c r="U7" s="55"/>
      <c r="V7" s="55"/>
      <c r="W7" s="55"/>
      <c r="X7" s="55"/>
      <c r="Y7" s="55"/>
      <c r="Z7" s="55"/>
    </row>
    <row r="8">
      <c r="A8" s="68"/>
      <c r="B8" s="69"/>
      <c r="C8" s="69"/>
      <c r="D8" s="69"/>
      <c r="E8" s="69"/>
      <c r="F8" s="69"/>
      <c r="G8" s="69"/>
      <c r="H8" s="69"/>
      <c r="I8" s="69"/>
      <c r="J8" s="13"/>
      <c r="K8" s="66"/>
      <c r="L8" s="55"/>
      <c r="M8" s="55"/>
      <c r="N8" s="55"/>
      <c r="O8" s="55"/>
      <c r="P8" s="66"/>
      <c r="Q8" s="55"/>
      <c r="R8" s="55"/>
      <c r="S8" s="55"/>
      <c r="T8" s="55"/>
      <c r="U8" s="55"/>
      <c r="V8" s="55"/>
      <c r="W8" s="55"/>
      <c r="X8" s="55"/>
      <c r="Y8" s="55"/>
      <c r="Z8" s="55"/>
    </row>
    <row r="9">
      <c r="A9" s="70" t="s">
        <v>12</v>
      </c>
      <c r="B9" s="20">
        <f>SUM($B$2:$B$7)</f>
        <v>0</v>
      </c>
      <c r="C9" s="20">
        <f>SUM($C$2:$C$7)</f>
        <v>130450</v>
      </c>
      <c r="D9" s="20">
        <f>SUM($D$2:$D$7)</f>
        <v>0</v>
      </c>
      <c r="E9" s="20">
        <f>SUM($E$2:$E$7)</f>
        <v>270300</v>
      </c>
      <c r="F9" s="20">
        <f>SUM($F$2:$F$7)</f>
        <v>176250</v>
      </c>
      <c r="G9" s="20">
        <f>SUM($G$2:$G$7)</f>
        <v>0</v>
      </c>
      <c r="H9" s="20">
        <f>SUM($H$2:$H$7)</f>
        <v>363500</v>
      </c>
      <c r="I9" s="69"/>
      <c r="J9" s="13"/>
      <c r="K9" s="66"/>
      <c r="L9" s="55"/>
      <c r="M9" s="55" t="s">
        <v>29</v>
      </c>
      <c r="N9" s="55"/>
      <c r="O9" s="67">
        <f>IFERROR(__xludf.DUMMYFUNCTION("SUM(IMPORTRANGE(""https://docs.google.com/spreadsheets/d/1m3ZGEQ2WnLpoGtLRhfxjJM9WPTR-kbhGgK1oyq5QhF8/edit#gid=0"",""ENERO!N8""),IMPORTRANGE(""https://docs.google.com/spreadsheets/d/1acrptIgkWPOQzCMRT_hr5_n3-4_XGF1FoSPevJXgl-k/edit#gid=0"",""ENERO!N8""),I"&amp;"MPORTRANGE(""https://docs.google.com/spreadsheets/d/1mn9uMJgav27sg1Nz5t_-gNLu6j2Ekg1koKtJWXwZbGg/edit#gid=0"",""ENERO!N8""),IMPORTRANGE(""https://docs.google.com/spreadsheets/d/16i-4FjAtu6anhjxc5tiLpnVsHTR2J0B8XYsk60jJzM8/edit#gid=0"",""ENERO!N8""),IMPORT"&amp;"RANGE(""https://docs.google.com/spreadsheets/d/1CCPS_bdqd0xnIECRLQdufE9srFlfpH_DTlhc1FarJFw/edit#gid=0"",""ENERO!N8""),IMPORTRANGE(""https://docs.google.com/spreadsheets/d/171deCYBB2OT3eglQcgeWc-x8Dzl8bFr1MTm44VgRTW4/edit#gid=0"",""ENERO!N8""),IMPORTRANGE"&amp;"(""https://docs.google.com/spreadsheets/d/10sa98xPIRxY7Hqacvu8t-BpHQKINGW8c8_yEpjAHIE4/edit#gid=0"",""ENERO!N8""))"),359400.0)</f>
        <v>359400</v>
      </c>
      <c r="P9" s="66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5"/>
      <c r="B10" s="5"/>
      <c r="C10" s="5"/>
      <c r="D10" s="5"/>
      <c r="E10" s="5"/>
      <c r="F10" s="5"/>
      <c r="G10" s="71"/>
      <c r="H10" s="72" t="s">
        <v>13</v>
      </c>
      <c r="I10" s="54">
        <f>SUM(I3:I7)</f>
        <v>940500</v>
      </c>
      <c r="J10" s="13"/>
      <c r="K10" s="66"/>
      <c r="L10" s="55"/>
      <c r="M10" s="55"/>
      <c r="N10" s="55"/>
      <c r="O10" s="55"/>
      <c r="P10" s="66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A11" s="73"/>
      <c r="B11" s="74"/>
      <c r="C11" s="74"/>
      <c r="D11" s="74"/>
      <c r="E11" s="74"/>
      <c r="F11" s="75"/>
      <c r="G11" s="75"/>
      <c r="H11" s="75"/>
      <c r="I11" s="5"/>
      <c r="J11" s="13"/>
      <c r="K11" s="66"/>
      <c r="L11" s="55"/>
      <c r="M11" s="55"/>
      <c r="N11" s="55"/>
      <c r="O11" s="55"/>
      <c r="P11" s="66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A12" s="76"/>
      <c r="B12" s="77" t="s">
        <v>0</v>
      </c>
      <c r="C12" s="74"/>
      <c r="D12" s="74"/>
      <c r="E12" s="74"/>
      <c r="F12" s="74"/>
      <c r="G12" s="74"/>
      <c r="H12" s="52"/>
      <c r="I12" s="5"/>
      <c r="J12" s="6"/>
      <c r="K12" s="66"/>
      <c r="L12" s="55" t="s">
        <v>30</v>
      </c>
      <c r="M12" s="78">
        <f>IFERROR(__xludf.DUMMYFUNCTION("IMPORTRANGE(CONFIG!$B11,""ENERO!N5:N9"")"),582100.0)</f>
        <v>582100</v>
      </c>
      <c r="N12" s="55"/>
      <c r="O12" s="55"/>
      <c r="P12" s="66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>
      <c r="A13" s="79" t="s">
        <v>31</v>
      </c>
      <c r="B13" s="62" t="s">
        <v>2</v>
      </c>
      <c r="C13" s="62" t="s">
        <v>3</v>
      </c>
      <c r="D13" s="62" t="s">
        <v>4</v>
      </c>
      <c r="E13" s="62" t="s">
        <v>5</v>
      </c>
      <c r="F13" s="62" t="s">
        <v>6</v>
      </c>
      <c r="G13" s="62" t="s">
        <v>7</v>
      </c>
      <c r="H13" s="62" t="s">
        <v>8</v>
      </c>
      <c r="I13" s="5"/>
      <c r="J13" s="6"/>
      <c r="K13" s="66"/>
      <c r="L13" s="55" t="s">
        <v>32</v>
      </c>
      <c r="M13" s="67">
        <f>IFERROR(__xludf.DUMMYFUNCTION("""COMPUTED_VALUE"""),179200.0)</f>
        <v>179200</v>
      </c>
      <c r="N13" s="55"/>
      <c r="O13" s="55"/>
      <c r="P13" s="66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80" t="s">
        <v>15</v>
      </c>
      <c r="B14" s="81">
        <f>SUMIF(IMPORTRANGE!A:A,"EFECTIVO",IMPORTRANGE!C:C)</f>
        <v>0</v>
      </c>
      <c r="C14" s="81">
        <f>SUMIF(IMPORTRANGE!D:D,"EFECTIVO",IMPORTRANGE!F:F)</f>
        <v>612330</v>
      </c>
      <c r="D14" s="11">
        <f>SUMIF(IMPORTRANGE!G:G,"EFECTIVO",IMPORTRANGE!I:I)</f>
        <v>58860</v>
      </c>
      <c r="E14" s="81">
        <f>SUMIF(IMPORTRANGE!J:J,"EFECTIVO",IMPORTRANGE!L:L)</f>
        <v>489500</v>
      </c>
      <c r="F14" s="81">
        <f>SUMIF(IMPORTRANGE!M:M,"EFECTIVO",IMPORTRANGE!O:O)</f>
        <v>643230</v>
      </c>
      <c r="G14" s="11">
        <f>SUMIF(IMPORTRANGE!P:P,"EFECTIVO",IMPORTRANGE!R:R)</f>
        <v>48400</v>
      </c>
      <c r="H14" s="11">
        <f>SUMIF(IMPORTRANGE!S:S,"EFECTIVO",IMPORTRANGE!U:U)</f>
        <v>0</v>
      </c>
      <c r="I14" s="5"/>
      <c r="J14" s="6"/>
      <c r="K14" s="66"/>
      <c r="L14" s="55" t="s">
        <v>33</v>
      </c>
      <c r="M14" s="67">
        <f>IFERROR(__xludf.DUMMYFUNCTION("""COMPUTED_VALUE"""),186800.0)</f>
        <v>186800</v>
      </c>
      <c r="N14" s="55"/>
      <c r="O14" s="55"/>
      <c r="P14" s="66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A15" s="80" t="s">
        <v>16</v>
      </c>
      <c r="B15" s="81" t="str">
        <f>IFERROR(__xludf.DUMMYFUNCTION("SUMIF(IMPORTRANGE(CONFIG!$B6,""ENERO!E:E""), ""EFECTIVO"", IMPORTRANGE(CONFIG!$B6,""ENERO!G:G""))"),"#N/A")</f>
        <v>#N/A</v>
      </c>
      <c r="C15" s="82"/>
      <c r="D15" s="11"/>
      <c r="E15" s="82"/>
      <c r="F15" s="82"/>
      <c r="G15" s="11"/>
      <c r="H15" s="11"/>
      <c r="I15" s="5"/>
      <c r="J15" s="6"/>
      <c r="K15" s="66"/>
      <c r="L15" s="55" t="s">
        <v>34</v>
      </c>
      <c r="M15" s="67">
        <f>IFERROR(__xludf.DUMMYFUNCTION("""COMPUTED_VALUE"""),115000.0)</f>
        <v>115000</v>
      </c>
      <c r="N15" s="55"/>
      <c r="O15" s="55"/>
      <c r="P15" s="66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A16" s="83" t="s">
        <v>17</v>
      </c>
      <c r="B16" s="84" t="str">
        <f t="shared" ref="B16:B20" si="2">SUMIF()</f>
        <v>#N/A</v>
      </c>
      <c r="C16" s="85"/>
      <c r="D16" s="86"/>
      <c r="E16" s="85"/>
      <c r="F16" s="85"/>
      <c r="G16" s="86"/>
      <c r="H16" s="86"/>
      <c r="I16" s="5"/>
      <c r="J16" s="6"/>
      <c r="K16" s="66"/>
      <c r="L16" s="55" t="s">
        <v>35</v>
      </c>
      <c r="M16" s="67">
        <f>IFERROR(__xludf.DUMMYFUNCTION("""COMPUTED_VALUE"""),316550.0)</f>
        <v>316550</v>
      </c>
      <c r="N16" s="55"/>
      <c r="O16" s="55"/>
      <c r="P16" s="66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80" t="s">
        <v>18</v>
      </c>
      <c r="B17" s="81" t="str">
        <f t="shared" si="2"/>
        <v>#N/A</v>
      </c>
      <c r="C17" s="82" t="str">
        <v>#ERROR!</v>
      </c>
      <c r="D17" s="11"/>
      <c r="E17" s="82"/>
      <c r="F17" s="82"/>
      <c r="G17" s="11"/>
      <c r="H17" s="11"/>
      <c r="I17" s="5"/>
      <c r="J17" s="6"/>
      <c r="K17" s="66"/>
      <c r="L17" s="55"/>
      <c r="M17" s="55"/>
      <c r="N17" s="55"/>
      <c r="O17" s="55"/>
      <c r="P17" s="66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>
      <c r="A18" s="80" t="s">
        <v>16</v>
      </c>
      <c r="B18" s="81" t="str">
        <f t="shared" si="2"/>
        <v>#N/A</v>
      </c>
      <c r="C18" s="82"/>
      <c r="D18" s="11"/>
      <c r="E18" s="82"/>
      <c r="F18" s="82"/>
      <c r="G18" s="11"/>
      <c r="H18" s="11"/>
      <c r="I18" s="5"/>
      <c r="J18" s="6"/>
      <c r="K18" s="66"/>
      <c r="L18" s="55"/>
      <c r="M18" s="55"/>
      <c r="N18" s="55"/>
      <c r="O18" s="55"/>
      <c r="P18" s="66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A19" s="83" t="s">
        <v>19</v>
      </c>
      <c r="B19" s="84" t="str">
        <f t="shared" si="2"/>
        <v>#N/A</v>
      </c>
      <c r="C19" s="85"/>
      <c r="D19" s="86"/>
      <c r="E19" s="85"/>
      <c r="F19" s="85"/>
      <c r="G19" s="86"/>
      <c r="H19" s="86"/>
      <c r="I19" s="5"/>
      <c r="J19" s="6"/>
      <c r="K19" s="66"/>
      <c r="L19" s="55"/>
      <c r="M19" s="55"/>
      <c r="N19" s="55"/>
      <c r="O19" s="55"/>
      <c r="P19" s="66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>
      <c r="A20" s="80" t="s">
        <v>20</v>
      </c>
      <c r="B20" s="81" t="str">
        <f t="shared" si="2"/>
        <v>#N/A</v>
      </c>
      <c r="C20" s="82"/>
      <c r="D20" s="11"/>
      <c r="E20" s="82"/>
      <c r="F20" s="82"/>
      <c r="G20" s="11"/>
      <c r="H20" s="11"/>
      <c r="I20" s="5"/>
      <c r="J20" s="6"/>
      <c r="K20" s="66"/>
      <c r="L20" s="63"/>
      <c r="M20" s="63"/>
      <c r="N20" s="63"/>
      <c r="O20" s="63"/>
      <c r="P20" s="87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>
      <c r="A21" s="80" t="s">
        <v>16</v>
      </c>
      <c r="B21" s="81"/>
      <c r="C21" s="82"/>
      <c r="D21" s="11"/>
      <c r="E21" s="82"/>
      <c r="F21" s="82"/>
      <c r="G21" s="11"/>
      <c r="H21" s="11"/>
      <c r="I21" s="5"/>
      <c r="J21" s="6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>
      <c r="A22" s="83" t="s">
        <v>21</v>
      </c>
      <c r="B22" s="84"/>
      <c r="C22" s="85"/>
      <c r="D22" s="86"/>
      <c r="E22" s="85"/>
      <c r="F22" s="85"/>
      <c r="G22" s="86"/>
      <c r="H22" s="86"/>
      <c r="I22" s="5"/>
      <c r="J22" s="6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>
      <c r="A23" s="46"/>
      <c r="B23" s="48"/>
      <c r="C23" s="48"/>
      <c r="D23" s="88"/>
      <c r="E23" s="48"/>
      <c r="F23" s="48"/>
      <c r="G23" s="88"/>
      <c r="H23" s="48"/>
      <c r="I23" s="48"/>
      <c r="J23" s="88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>
      <c r="A24" s="46"/>
      <c r="B24" s="48"/>
      <c r="C24" s="48"/>
      <c r="D24" s="88"/>
      <c r="E24" s="48"/>
      <c r="F24" s="48"/>
      <c r="G24" s="88"/>
      <c r="H24" s="48"/>
      <c r="I24" s="48"/>
      <c r="J24" s="88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>
      <c r="A25" s="46"/>
      <c r="B25" s="47" t="s">
        <v>22</v>
      </c>
      <c r="C25" s="88"/>
      <c r="D25" s="88">
        <f>SUM(D14:D20)</f>
        <v>58860</v>
      </c>
      <c r="E25" s="47" t="s">
        <v>23</v>
      </c>
      <c r="F25" s="88"/>
      <c r="G25" s="88">
        <f>SUM(G14:G20)</f>
        <v>48400</v>
      </c>
      <c r="H25" s="47" t="s">
        <v>24</v>
      </c>
      <c r="I25" s="88"/>
      <c r="J25" s="88">
        <f>SUM(J14:J20)</f>
        <v>0</v>
      </c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>
      <c r="A26" s="55"/>
      <c r="B26" s="55"/>
      <c r="C26" s="55"/>
      <c r="D26" s="6"/>
      <c r="E26" s="6" t="s">
        <v>36</v>
      </c>
      <c r="F26" s="56">
        <v>4800.0</v>
      </c>
      <c r="G26" s="6" t="s">
        <v>37</v>
      </c>
      <c r="H26" s="6"/>
      <c r="I26" s="6"/>
      <c r="J26" s="6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>
      <c r="A27" s="55"/>
      <c r="B27" s="55"/>
      <c r="C27" s="55"/>
      <c r="D27" s="6"/>
      <c r="E27" s="6" t="s">
        <v>36</v>
      </c>
      <c r="F27" s="56">
        <v>100.0</v>
      </c>
      <c r="G27" s="6" t="s">
        <v>37</v>
      </c>
      <c r="H27" s="6"/>
      <c r="I27" s="6"/>
      <c r="J27" s="6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>
      <c r="A28" s="57"/>
      <c r="B28" s="57"/>
      <c r="C28" s="57"/>
      <c r="D28" s="13"/>
      <c r="E28" s="13"/>
      <c r="F28" s="13"/>
      <c r="G28" s="13"/>
      <c r="H28" s="13"/>
      <c r="I28" s="13"/>
      <c r="J28" s="13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>
      <c r="A29" s="57" t="s">
        <v>25</v>
      </c>
      <c r="B29" s="58">
        <v>1975680.0</v>
      </c>
      <c r="C29" s="55"/>
      <c r="D29" s="13"/>
      <c r="E29" s="13"/>
      <c r="F29" s="13"/>
      <c r="G29" s="13"/>
      <c r="H29" s="13"/>
      <c r="I29" s="13"/>
      <c r="J29" s="13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>
      <c r="A30" s="57" t="s">
        <v>26</v>
      </c>
      <c r="B30" s="58">
        <v>-1970080.0</v>
      </c>
      <c r="C30" s="13"/>
      <c r="D30" s="13"/>
      <c r="E30" s="13"/>
      <c r="F30" s="13"/>
      <c r="G30" s="13"/>
      <c r="H30" s="13"/>
      <c r="I30" s="13"/>
      <c r="J30" s="13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>
      <c r="A31" s="57" t="s">
        <v>16</v>
      </c>
      <c r="B31" s="58">
        <f>SUM(B29:B30)</f>
        <v>5600</v>
      </c>
      <c r="C31" s="13"/>
      <c r="D31" s="13"/>
      <c r="E31" s="13"/>
      <c r="F31" s="13"/>
      <c r="G31" s="13"/>
      <c r="H31" s="13"/>
      <c r="I31" s="13"/>
      <c r="J31" s="13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  <row r="1001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</row>
    <row r="1002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</row>
    <row r="1003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</row>
    <row r="1004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</row>
    <row r="1005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</row>
    <row r="1006">
      <c r="A1006" s="55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</row>
  </sheetData>
  <mergeCells count="4">
    <mergeCell ref="B1:H1"/>
    <mergeCell ref="M2:O2"/>
    <mergeCell ref="A11:E11"/>
    <mergeCell ref="B12:H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9" t="s">
        <v>38</v>
      </c>
    </row>
    <row r="2">
      <c r="A2" s="89" t="s">
        <v>39</v>
      </c>
    </row>
    <row r="4">
      <c r="A4" s="90" t="s">
        <v>0</v>
      </c>
    </row>
    <row r="6">
      <c r="A6" s="91" t="s">
        <v>2</v>
      </c>
      <c r="B6" s="92"/>
      <c r="C6" s="93"/>
      <c r="D6" s="94" t="s">
        <v>3</v>
      </c>
      <c r="E6" s="3"/>
      <c r="F6" s="4"/>
      <c r="G6" s="94" t="s">
        <v>4</v>
      </c>
      <c r="H6" s="3"/>
      <c r="I6" s="4"/>
      <c r="J6" s="94" t="s">
        <v>5</v>
      </c>
      <c r="K6" s="3"/>
      <c r="L6" s="4"/>
      <c r="M6" s="94" t="s">
        <v>6</v>
      </c>
      <c r="N6" s="3"/>
      <c r="O6" s="4"/>
      <c r="P6" s="94" t="s">
        <v>40</v>
      </c>
      <c r="Q6" s="3"/>
      <c r="R6" s="4"/>
      <c r="S6" s="94" t="s">
        <v>41</v>
      </c>
      <c r="T6" s="3"/>
      <c r="U6" s="4"/>
    </row>
    <row r="7">
      <c r="A7" s="95" t="str">
        <f>IFERROR(__xludf.DUMMYFUNCTION("IMPORTRANGE(CONFIG!$B5,""ENERO!E:E"")"),"MEDIO DE PAGO")</f>
        <v>MEDIO DE PAGO</v>
      </c>
      <c r="B7" s="96"/>
      <c r="C7" s="97" t="str">
        <f>IFERROR(__xludf.DUMMYFUNCTION("IMPORTRANGE(CONFIG!$B5,""ENERO!G:G"")"),"MONTO")</f>
        <v>MONTO</v>
      </c>
      <c r="D7" s="98" t="str">
        <f>IFERROR(__xludf.DUMMYFUNCTION("IMPORTRANGE(CONFIG!$B6,""ENERO!E:E"")"),"MEDIO DE PAGO")</f>
        <v>MEDIO DE PAGO</v>
      </c>
      <c r="E7" s="96"/>
      <c r="F7" s="97" t="str">
        <f>IFERROR(__xludf.DUMMYFUNCTION("IMPORTRANGE(CONFIG!$B6,""ENERO!G:G"")"),"MONTO")</f>
        <v>MONTO</v>
      </c>
      <c r="G7" s="98" t="str">
        <f>IFERROR(__xludf.DUMMYFUNCTION("IMPORTRANGE(CONFIG!$B7,""ENERO!E:E"")"),"MEDIO DE PAGO")</f>
        <v>MEDIO DE PAGO</v>
      </c>
      <c r="H7" s="96"/>
      <c r="I7" s="97" t="str">
        <f>IFERROR(__xludf.DUMMYFUNCTION("IMPORTRANGE(CONFIG!$B7,""ENERO!G:G"")"),"MONTO")</f>
        <v>MONTO</v>
      </c>
      <c r="J7" s="98" t="str">
        <f>IFERROR(__xludf.DUMMYFUNCTION("IMPORTRANGE(CONFIG!$B8,""ENERO!E:E"")"),"MEDIO DE PAGO")</f>
        <v>MEDIO DE PAGO</v>
      </c>
      <c r="K7" s="96"/>
      <c r="L7" s="97" t="str">
        <f>IFERROR(__xludf.DUMMYFUNCTION("IMPORTRANGE(CONFIG!$B8,""ENERO!G:G"")"),"MONTO")</f>
        <v>MONTO</v>
      </c>
      <c r="M7" s="98" t="str">
        <f>IFERROR(__xludf.DUMMYFUNCTION("IMPORTRANGE(CONFIG!$B9,""ENERO!E:E"")"),"MEDIO DE PAGO")</f>
        <v>MEDIO DE PAGO</v>
      </c>
      <c r="N7" s="96"/>
      <c r="O7" s="97" t="str">
        <f>IFERROR(__xludf.DUMMYFUNCTION("IMPORTRANGE(CONFIG!$B9,""ENERO!G:G"")"),"MONTO")</f>
        <v>MONTO</v>
      </c>
      <c r="P7" s="98" t="str">
        <f>IFERROR(__xludf.DUMMYFUNCTION("IMPORTRANGE(CONFIG!$B10,""ENERO!E:E"")"),"MEDIO DE PAGO")</f>
        <v>MEDIO DE PAGO</v>
      </c>
      <c r="Q7" s="96"/>
      <c r="R7" s="97" t="str">
        <f>IFERROR(__xludf.DUMMYFUNCTION("IMPORTRANGE(CONFIG!$B10,""ENERO!G:G"")"),"MONTO")</f>
        <v>MONTO</v>
      </c>
      <c r="S7" s="98" t="str">
        <f>IFERROR(__xludf.DUMMYFUNCTION("IMPORTRANGE(CONFIG!$B11,""ENERO!E:E"")"),"MEDIO DE PAGO")</f>
        <v>MEDIO DE PAGO</v>
      </c>
      <c r="T7" s="96"/>
      <c r="U7" s="97" t="str">
        <f>IFERROR(__xludf.DUMMYFUNCTION("IMPORTRANGE(CONFIG!$B11,""ENERO!G:G"")"),"MONTO")</f>
        <v>MONTO</v>
      </c>
    </row>
    <row r="8">
      <c r="A8" s="99"/>
      <c r="C8" s="100"/>
      <c r="D8" s="99" t="str">
        <f>IFERROR(__xludf.DUMMYFUNCTION("""COMPUTED_VALUE"""),"EFECTIVO")</f>
        <v>EFECTIVO</v>
      </c>
      <c r="F8" s="101">
        <f>IFERROR(__xludf.DUMMYFUNCTION("""COMPUTED_VALUE"""),10250.0)</f>
        <v>10250</v>
      </c>
      <c r="G8" s="99" t="str">
        <f>IFERROR(__xludf.DUMMYFUNCTION("""COMPUTED_VALUE"""),"EFECTIVO")</f>
        <v>EFECTIVO</v>
      </c>
      <c r="I8" s="101">
        <f>IFERROR(__xludf.DUMMYFUNCTION("""COMPUTED_VALUE"""),8200.0)</f>
        <v>8200</v>
      </c>
      <c r="J8" s="99" t="str">
        <f>IFERROR(__xludf.DUMMYFUNCTION("""COMPUTED_VALUE"""),"EFECTIVO")</f>
        <v>EFECTIVO</v>
      </c>
      <c r="L8" s="101">
        <f>IFERROR(__xludf.DUMMYFUNCTION("""COMPUTED_VALUE"""),4950.0)</f>
        <v>4950</v>
      </c>
      <c r="M8" s="99" t="str">
        <f>IFERROR(__xludf.DUMMYFUNCTION("""COMPUTED_VALUE"""),"TARJETA DE DÉBITO")</f>
        <v>TARJETA DE DÉBITO</v>
      </c>
      <c r="O8" s="101">
        <f>IFERROR(__xludf.DUMMYFUNCTION("""COMPUTED_VALUE"""),4950.0)</f>
        <v>4950</v>
      </c>
      <c r="P8" s="99" t="str">
        <f>IFERROR(__xludf.DUMMYFUNCTION("""COMPUTED_VALUE"""),"EFECTIVO")</f>
        <v>EFECTIVO</v>
      </c>
      <c r="R8" s="101">
        <f>IFERROR(__xludf.DUMMYFUNCTION("""COMPUTED_VALUE"""),4950.0)</f>
        <v>4950</v>
      </c>
      <c r="S8" s="99" t="str">
        <f>IFERROR(__xludf.DUMMYFUNCTION("""COMPUTED_VALUE"""),"MERCADO PAGO")</f>
        <v>MERCADO PAGO</v>
      </c>
      <c r="U8" s="101">
        <f>IFERROR(__xludf.DUMMYFUNCTION("""COMPUTED_VALUE"""),3000.0)</f>
        <v>3000</v>
      </c>
    </row>
    <row r="9">
      <c r="A9" s="99"/>
      <c r="C9" s="100"/>
      <c r="D9" s="99" t="str">
        <f>IFERROR(__xludf.DUMMYFUNCTION("""COMPUTED_VALUE"""),"EFECTIVO")</f>
        <v>EFECTIVO</v>
      </c>
      <c r="F9" s="101">
        <f>IFERROR(__xludf.DUMMYFUNCTION("""COMPUTED_VALUE"""),2500.0)</f>
        <v>2500</v>
      </c>
      <c r="G9" s="99" t="str">
        <f>IFERROR(__xludf.DUMMYFUNCTION("""COMPUTED_VALUE"""),"EFECTIVO")</f>
        <v>EFECTIVO</v>
      </c>
      <c r="I9" s="101">
        <f>IFERROR(__xludf.DUMMYFUNCTION("""COMPUTED_VALUE"""),4950.0)</f>
        <v>4950</v>
      </c>
      <c r="J9" s="99" t="str">
        <f>IFERROR(__xludf.DUMMYFUNCTION("""COMPUTED_VALUE"""),"EFECTIVO")</f>
        <v>EFECTIVO</v>
      </c>
      <c r="L9" s="101">
        <f>IFERROR(__xludf.DUMMYFUNCTION("""COMPUTED_VALUE"""),4950.0)</f>
        <v>4950</v>
      </c>
      <c r="M9" s="99" t="str">
        <f>IFERROR(__xludf.DUMMYFUNCTION("""COMPUTED_VALUE"""),"TARJETA DE DÉBITO")</f>
        <v>TARJETA DE DÉBITO</v>
      </c>
      <c r="O9" s="101">
        <f>IFERROR(__xludf.DUMMYFUNCTION("""COMPUTED_VALUE"""),4950.0)</f>
        <v>4950</v>
      </c>
      <c r="P9" s="99" t="str">
        <f>IFERROR(__xludf.DUMMYFUNCTION("""COMPUTED_VALUE"""),"TARJETA DE DÉBITO")</f>
        <v>TARJETA DE DÉBITO</v>
      </c>
      <c r="R9" s="101">
        <f>IFERROR(__xludf.DUMMYFUNCTION("""COMPUTED_VALUE"""),4950.0)</f>
        <v>4950</v>
      </c>
      <c r="S9" s="99" t="str">
        <f>IFERROR(__xludf.DUMMYFUNCTION("""COMPUTED_VALUE"""),"MERCADO PAGO")</f>
        <v>MERCADO PAGO</v>
      </c>
      <c r="U9" s="101">
        <f>IFERROR(__xludf.DUMMYFUNCTION("""COMPUTED_VALUE"""),3800.0)</f>
        <v>3800</v>
      </c>
    </row>
    <row r="10">
      <c r="A10" s="99"/>
      <c r="C10" s="100"/>
      <c r="D10" s="99" t="str">
        <f>IFERROR(__xludf.DUMMYFUNCTION("""COMPUTED_VALUE"""),"EFECTIVO")</f>
        <v>EFECTIVO</v>
      </c>
      <c r="F10" s="101">
        <f>IFERROR(__xludf.DUMMYFUNCTION("""COMPUTED_VALUE"""),100.0)</f>
        <v>100</v>
      </c>
      <c r="G10" s="99" t="str">
        <f>IFERROR(__xludf.DUMMYFUNCTION("""COMPUTED_VALUE"""),"EFECTIVO")</f>
        <v>EFECTIVO</v>
      </c>
      <c r="I10" s="101">
        <f>IFERROR(__xludf.DUMMYFUNCTION("""COMPUTED_VALUE"""),8250.0)</f>
        <v>8250</v>
      </c>
      <c r="J10" s="99" t="str">
        <f>IFERROR(__xludf.DUMMYFUNCTION("""COMPUTED_VALUE"""),"EFECTIVO")</f>
        <v>EFECTIVO</v>
      </c>
      <c r="L10" s="101">
        <f>IFERROR(__xludf.DUMMYFUNCTION("""COMPUTED_VALUE"""),8250.0)</f>
        <v>8250</v>
      </c>
      <c r="M10" s="99" t="str">
        <f>IFERROR(__xludf.DUMMYFUNCTION("""COMPUTED_VALUE"""),"EFECTIVO")</f>
        <v>EFECTIVO</v>
      </c>
      <c r="O10" s="101">
        <f>IFERROR(__xludf.DUMMYFUNCTION("""COMPUTED_VALUE"""),8200.0)</f>
        <v>8200</v>
      </c>
      <c r="P10" s="99" t="str">
        <f>IFERROR(__xludf.DUMMYFUNCTION("""COMPUTED_VALUE"""),"EFECTIVO")</f>
        <v>EFECTIVO</v>
      </c>
      <c r="R10" s="101">
        <f>IFERROR(__xludf.DUMMYFUNCTION("""COMPUTED_VALUE"""),4900.0)</f>
        <v>4900</v>
      </c>
      <c r="S10" s="99" t="str">
        <f>IFERROR(__xludf.DUMMYFUNCTION("""COMPUTED_VALUE"""),"MERCADO PAGO")</f>
        <v>MERCADO PAGO</v>
      </c>
      <c r="U10" s="101">
        <f>IFERROR(__xludf.DUMMYFUNCTION("""COMPUTED_VALUE"""),8250.0)</f>
        <v>8250</v>
      </c>
    </row>
    <row r="11">
      <c r="A11" s="99"/>
      <c r="C11" s="100"/>
      <c r="D11" s="99" t="str">
        <f>IFERROR(__xludf.DUMMYFUNCTION("""COMPUTED_VALUE"""),"EFECTIVO")</f>
        <v>EFECTIVO</v>
      </c>
      <c r="F11" s="101">
        <f>IFERROR(__xludf.DUMMYFUNCTION("""COMPUTED_VALUE"""),4950.0)</f>
        <v>4950</v>
      </c>
      <c r="G11" s="99" t="str">
        <f>IFERROR(__xludf.DUMMYFUNCTION("""COMPUTED_VALUE"""),"EFECTIVO")</f>
        <v>EFECTIVO</v>
      </c>
      <c r="I11" s="101">
        <f>IFERROR(__xludf.DUMMYFUNCTION("""COMPUTED_VALUE"""),4950.0)</f>
        <v>4950</v>
      </c>
      <c r="J11" s="99" t="str">
        <f>IFERROR(__xludf.DUMMYFUNCTION("""COMPUTED_VALUE"""),"TARJETA DE DÉBITO")</f>
        <v>TARJETA DE DÉBITO</v>
      </c>
      <c r="L11" s="101">
        <f>IFERROR(__xludf.DUMMYFUNCTION("""COMPUTED_VALUE"""),8250.0)</f>
        <v>8250</v>
      </c>
      <c r="M11" s="99" t="str">
        <f>IFERROR(__xludf.DUMMYFUNCTION("""COMPUTED_VALUE"""),"EFECTIVO")</f>
        <v>EFECTIVO</v>
      </c>
      <c r="O11" s="101">
        <f>IFERROR(__xludf.DUMMYFUNCTION("""COMPUTED_VALUE"""),8250.0)</f>
        <v>8250</v>
      </c>
      <c r="P11" s="99" t="str">
        <f>IFERROR(__xludf.DUMMYFUNCTION("""COMPUTED_VALUE"""),"MERCADO PAGO")</f>
        <v>MERCADO PAGO</v>
      </c>
      <c r="R11" s="101">
        <f>IFERROR(__xludf.DUMMYFUNCTION("""COMPUTED_VALUE"""),4950.0)</f>
        <v>4950</v>
      </c>
      <c r="S11" s="99" t="str">
        <f>IFERROR(__xludf.DUMMYFUNCTION("""COMPUTED_VALUE"""),"MERCADO PAGO")</f>
        <v>MERCADO PAGO</v>
      </c>
      <c r="U11" s="101">
        <f>IFERROR(__xludf.DUMMYFUNCTION("""COMPUTED_VALUE"""),8250.0)</f>
        <v>8250</v>
      </c>
    </row>
    <row r="12">
      <c r="A12" s="99"/>
      <c r="C12" s="100"/>
      <c r="D12" s="99" t="str">
        <f>IFERROR(__xludf.DUMMYFUNCTION("""COMPUTED_VALUE"""),"EFECTIVO")</f>
        <v>EFECTIVO</v>
      </c>
      <c r="F12" s="101">
        <f>IFERROR(__xludf.DUMMYFUNCTION("""COMPUTED_VALUE"""),4950.0)</f>
        <v>4950</v>
      </c>
      <c r="G12" s="99" t="str">
        <f>IFERROR(__xludf.DUMMYFUNCTION("""COMPUTED_VALUE"""),"EFECTIVO")</f>
        <v>EFECTIVO</v>
      </c>
      <c r="I12" s="101">
        <f>IFERROR(__xludf.DUMMYFUNCTION("""COMPUTED_VALUE"""),100.0)</f>
        <v>100</v>
      </c>
      <c r="J12" s="99" t="str">
        <f>IFERROR(__xludf.DUMMYFUNCTION("""COMPUTED_VALUE"""),"EFECTIVO")</f>
        <v>EFECTIVO</v>
      </c>
      <c r="L12" s="101">
        <f>IFERROR(__xludf.DUMMYFUNCTION("""COMPUTED_VALUE"""),8250.0)</f>
        <v>8250</v>
      </c>
      <c r="M12" s="99" t="str">
        <f>IFERROR(__xludf.DUMMYFUNCTION("""COMPUTED_VALUE"""),"EFECTIVO")</f>
        <v>EFECTIVO</v>
      </c>
      <c r="O12" s="101">
        <f>IFERROR(__xludf.DUMMYFUNCTION("""COMPUTED_VALUE"""),3800.0)</f>
        <v>3800</v>
      </c>
      <c r="P12" s="99" t="str">
        <f>IFERROR(__xludf.DUMMYFUNCTION("""COMPUTED_VALUE"""),"EFECTIVO")</f>
        <v>EFECTIVO</v>
      </c>
      <c r="R12" s="101">
        <f>IFERROR(__xludf.DUMMYFUNCTION("""COMPUTED_VALUE"""),4950.0)</f>
        <v>4950</v>
      </c>
      <c r="S12" s="99"/>
      <c r="U12" s="101">
        <f>IFERROR(__xludf.DUMMYFUNCTION("""COMPUTED_VALUE"""),23300.0)</f>
        <v>23300</v>
      </c>
    </row>
    <row r="13">
      <c r="A13" s="99"/>
      <c r="C13" s="100"/>
      <c r="D13" s="99" t="str">
        <f>IFERROR(__xludf.DUMMYFUNCTION("""COMPUTED_VALUE"""),"EFECTIVO")</f>
        <v>EFECTIVO</v>
      </c>
      <c r="F13" s="101">
        <f>IFERROR(__xludf.DUMMYFUNCTION("""COMPUTED_VALUE"""),4900.0)</f>
        <v>4900</v>
      </c>
      <c r="G13" s="99" t="str">
        <f>IFERROR(__xludf.DUMMYFUNCTION("""COMPUTED_VALUE"""),"EFECTIVO")</f>
        <v>EFECTIVO</v>
      </c>
      <c r="I13" s="101">
        <f>IFERROR(__xludf.DUMMYFUNCTION("""COMPUTED_VALUE"""),100.0)</f>
        <v>100</v>
      </c>
      <c r="J13" s="99" t="str">
        <f>IFERROR(__xludf.DUMMYFUNCTION("""COMPUTED_VALUE"""),"EFECTIVO")</f>
        <v>EFECTIVO</v>
      </c>
      <c r="L13" s="101">
        <f>IFERROR(__xludf.DUMMYFUNCTION("""COMPUTED_VALUE"""),3800.0)</f>
        <v>3800</v>
      </c>
      <c r="M13" s="99" t="str">
        <f>IFERROR(__xludf.DUMMYFUNCTION("""COMPUTED_VALUE"""),"EFECTIVO")</f>
        <v>EFECTIVO</v>
      </c>
      <c r="O13" s="101">
        <f>IFERROR(__xludf.DUMMYFUNCTION("""COMPUTED_VALUE"""),6800.0)</f>
        <v>6800</v>
      </c>
      <c r="P13" s="99" t="str">
        <f>IFERROR(__xludf.DUMMYFUNCTION("""COMPUTED_VALUE"""),"TARJETA DE DÉBITO")</f>
        <v>TARJETA DE DÉBITO</v>
      </c>
      <c r="R13" s="101">
        <f>IFERROR(__xludf.DUMMYFUNCTION("""COMPUTED_VALUE"""),8250.0)</f>
        <v>8250</v>
      </c>
      <c r="S13" s="99" t="str">
        <f>IFERROR(__xludf.DUMMYFUNCTION("""COMPUTED_VALUE"""),"MERCADO PAGO")</f>
        <v>MERCADO PAGO</v>
      </c>
      <c r="U13" s="101">
        <f>IFERROR(__xludf.DUMMYFUNCTION("""COMPUTED_VALUE"""),1000.0)</f>
        <v>1000</v>
      </c>
    </row>
    <row r="14">
      <c r="A14" s="99"/>
      <c r="C14" s="100"/>
      <c r="D14" s="99" t="str">
        <f>IFERROR(__xludf.DUMMYFUNCTION("""COMPUTED_VALUE"""),"TARJETA DE DÉBITO")</f>
        <v>TARJETA DE DÉBITO</v>
      </c>
      <c r="F14" s="101">
        <f>IFERROR(__xludf.DUMMYFUNCTION("""COMPUTED_VALUE"""),7700.0)</f>
        <v>7700</v>
      </c>
      <c r="G14" s="99" t="str">
        <f>IFERROR(__xludf.DUMMYFUNCTION("""COMPUTED_VALUE"""),"EFECTIVO")</f>
        <v>EFECTIVO</v>
      </c>
      <c r="I14" s="101">
        <f>IFERROR(__xludf.DUMMYFUNCTION("""COMPUTED_VALUE"""),4950.0)</f>
        <v>4950</v>
      </c>
      <c r="J14" s="99" t="str">
        <f>IFERROR(__xludf.DUMMYFUNCTION("""COMPUTED_VALUE"""),"EFECTIVO")</f>
        <v>EFECTIVO</v>
      </c>
      <c r="L14" s="101">
        <f>IFERROR(__xludf.DUMMYFUNCTION("""COMPUTED_VALUE"""),3000.0)</f>
        <v>3000</v>
      </c>
      <c r="M14" s="99" t="str">
        <f>IFERROR(__xludf.DUMMYFUNCTION("""COMPUTED_VALUE"""),"MERCADO PAGO")</f>
        <v>MERCADO PAGO</v>
      </c>
      <c r="O14" s="101">
        <f>IFERROR(__xludf.DUMMYFUNCTION("""COMPUTED_VALUE"""),8250.0)</f>
        <v>8250</v>
      </c>
      <c r="P14" s="99" t="str">
        <f>IFERROR(__xludf.DUMMYFUNCTION("""COMPUTED_VALUE"""),"TARJETA DE DÉBITO")</f>
        <v>TARJETA DE DÉBITO</v>
      </c>
      <c r="R14" s="101">
        <f>IFERROR(__xludf.DUMMYFUNCTION("""COMPUTED_VALUE"""),2000.0)</f>
        <v>2000</v>
      </c>
      <c r="S14" s="99" t="str">
        <f>IFERROR(__xludf.DUMMYFUNCTION("""COMPUTED_VALUE"""),"MERCADO PAGO")</f>
        <v>MERCADO PAGO</v>
      </c>
      <c r="U14" s="101">
        <f>IFERROR(__xludf.DUMMYFUNCTION("""COMPUTED_VALUE"""),8250.0)</f>
        <v>8250</v>
      </c>
    </row>
    <row r="15">
      <c r="A15" s="99"/>
      <c r="C15" s="100"/>
      <c r="D15" s="99" t="str">
        <f>IFERROR(__xludf.DUMMYFUNCTION("""COMPUTED_VALUE"""),"EFECTIVO")</f>
        <v>EFECTIVO</v>
      </c>
      <c r="F15" s="101">
        <f>IFERROR(__xludf.DUMMYFUNCTION("""COMPUTED_VALUE"""),200.0)</f>
        <v>200</v>
      </c>
      <c r="G15" s="99" t="str">
        <f>IFERROR(__xludf.DUMMYFUNCTION("""COMPUTED_VALUE"""),"EFECTIVO")</f>
        <v>EFECTIVO</v>
      </c>
      <c r="I15" s="101">
        <f>IFERROR(__xludf.DUMMYFUNCTION("""COMPUTED_VALUE"""),100.0)</f>
        <v>100</v>
      </c>
      <c r="J15" s="99" t="str">
        <f>IFERROR(__xludf.DUMMYFUNCTION("""COMPUTED_VALUE"""),"MERCADO PAGO")</f>
        <v>MERCADO PAGO</v>
      </c>
      <c r="L15" s="101">
        <f>IFERROR(__xludf.DUMMYFUNCTION("""COMPUTED_VALUE"""),8250.0)</f>
        <v>8250</v>
      </c>
      <c r="M15" s="99" t="str">
        <f>IFERROR(__xludf.DUMMYFUNCTION("""COMPUTED_VALUE"""),"EFECTIVO")</f>
        <v>EFECTIVO</v>
      </c>
      <c r="O15" s="101">
        <f>IFERROR(__xludf.DUMMYFUNCTION("""COMPUTED_VALUE"""),6950.0)</f>
        <v>6950</v>
      </c>
      <c r="P15" s="99" t="str">
        <f>IFERROR(__xludf.DUMMYFUNCTION("""COMPUTED_VALUE"""),"EFECTIVO")</f>
        <v>EFECTIVO</v>
      </c>
      <c r="R15" s="101">
        <f>IFERROR(__xludf.DUMMYFUNCTION("""COMPUTED_VALUE"""),4950.0)</f>
        <v>4950</v>
      </c>
      <c r="S15" s="99" t="str">
        <f>IFERROR(__xludf.DUMMYFUNCTION("""COMPUTED_VALUE"""),"MERCADO PAGO")</f>
        <v>MERCADO PAGO</v>
      </c>
      <c r="U15" s="101">
        <f>IFERROR(__xludf.DUMMYFUNCTION("""COMPUTED_VALUE"""),5500.0)</f>
        <v>5500</v>
      </c>
    </row>
    <row r="16">
      <c r="A16" s="99"/>
      <c r="C16" s="100"/>
      <c r="D16" s="99" t="str">
        <f>IFERROR(__xludf.DUMMYFUNCTION("""COMPUTED_VALUE"""),"EFECTIVO")</f>
        <v>EFECTIVO</v>
      </c>
      <c r="F16" s="101">
        <f>IFERROR(__xludf.DUMMYFUNCTION("""COMPUTED_VALUE"""),8250.0)</f>
        <v>8250</v>
      </c>
      <c r="G16" s="99" t="str">
        <f>IFERROR(__xludf.DUMMYFUNCTION("""COMPUTED_VALUE"""),"EFECTIVO")</f>
        <v>EFECTIVO</v>
      </c>
      <c r="I16" s="101">
        <f>IFERROR(__xludf.DUMMYFUNCTION("""COMPUTED_VALUE"""),5560.0)</f>
        <v>5560</v>
      </c>
      <c r="J16" s="99" t="str">
        <f>IFERROR(__xludf.DUMMYFUNCTION("""COMPUTED_VALUE"""),"EFECTIVO")</f>
        <v>EFECTIVO</v>
      </c>
      <c r="L16" s="101">
        <f>IFERROR(__xludf.DUMMYFUNCTION("""COMPUTED_VALUE"""),100.0)</f>
        <v>100</v>
      </c>
      <c r="M16" s="99" t="str">
        <f>IFERROR(__xludf.DUMMYFUNCTION("""COMPUTED_VALUE"""),"EFECTIVO")</f>
        <v>EFECTIVO</v>
      </c>
      <c r="O16" s="101">
        <f>IFERROR(__xludf.DUMMYFUNCTION("""COMPUTED_VALUE"""),6800.0)</f>
        <v>6800</v>
      </c>
      <c r="P16" s="99" t="str">
        <f>IFERROR(__xludf.DUMMYFUNCTION("""COMPUTED_VALUE"""),"EFECTIVO")</f>
        <v>EFECTIVO</v>
      </c>
      <c r="R16" s="101">
        <f>IFERROR(__xludf.DUMMYFUNCTION("""COMPUTED_VALUE"""),8250.0)</f>
        <v>8250</v>
      </c>
      <c r="S16" s="99" t="str">
        <f>IFERROR(__xludf.DUMMYFUNCTION("""COMPUTED_VALUE"""),"MERCADO PAGO")</f>
        <v>MERCADO PAGO</v>
      </c>
      <c r="U16" s="101">
        <f>IFERROR(__xludf.DUMMYFUNCTION("""COMPUTED_VALUE"""),5500.0)</f>
        <v>5500</v>
      </c>
    </row>
    <row r="17">
      <c r="A17" s="99"/>
      <c r="C17" s="100"/>
      <c r="D17" s="99" t="str">
        <f>IFERROR(__xludf.DUMMYFUNCTION("""COMPUTED_VALUE"""),"EFECTIVO")</f>
        <v>EFECTIVO</v>
      </c>
      <c r="F17" s="101">
        <f>IFERROR(__xludf.DUMMYFUNCTION("""COMPUTED_VALUE"""),2000.0)</f>
        <v>2000</v>
      </c>
      <c r="G17" s="99" t="str">
        <f>IFERROR(__xludf.DUMMYFUNCTION("""COMPUTED_VALUE"""),"EFECTIVO")</f>
        <v>EFECTIVO</v>
      </c>
      <c r="I17" s="101">
        <f>IFERROR(__xludf.DUMMYFUNCTION("""COMPUTED_VALUE"""),2500.0)</f>
        <v>2500</v>
      </c>
      <c r="J17" s="99" t="str">
        <f>IFERROR(__xludf.DUMMYFUNCTION("""COMPUTED_VALUE"""),"EFECTIVO")</f>
        <v>EFECTIVO</v>
      </c>
      <c r="L17" s="101">
        <f>IFERROR(__xludf.DUMMYFUNCTION("""COMPUTED_VALUE"""),100.0)</f>
        <v>100</v>
      </c>
      <c r="M17" s="99"/>
      <c r="O17" s="100"/>
      <c r="P17" s="99" t="str">
        <f>IFERROR(__xludf.DUMMYFUNCTION("""COMPUTED_VALUE"""),"EFECTIVO")</f>
        <v>EFECTIVO</v>
      </c>
      <c r="R17" s="101">
        <f>IFERROR(__xludf.DUMMYFUNCTION("""COMPUTED_VALUE"""),5550.0)</f>
        <v>5550</v>
      </c>
      <c r="S17" s="99" t="str">
        <f>IFERROR(__xludf.DUMMYFUNCTION("""COMPUTED_VALUE"""),"TRANSFERENCIA")</f>
        <v>TRANSFERENCIA</v>
      </c>
      <c r="U17" s="101">
        <f>IFERROR(__xludf.DUMMYFUNCTION("""COMPUTED_VALUE"""),4950.0)</f>
        <v>4950</v>
      </c>
    </row>
    <row r="18">
      <c r="A18" s="99"/>
      <c r="C18" s="100"/>
      <c r="D18" s="99" t="str">
        <f>IFERROR(__xludf.DUMMYFUNCTION("""COMPUTED_VALUE"""),"EFECTIVO")</f>
        <v>EFECTIVO</v>
      </c>
      <c r="F18" s="101">
        <f>IFERROR(__xludf.DUMMYFUNCTION("""COMPUTED_VALUE"""),5000.0)</f>
        <v>5000</v>
      </c>
      <c r="G18" s="99" t="str">
        <f>IFERROR(__xludf.DUMMYFUNCTION("""COMPUTED_VALUE"""),"EFECTIVO")</f>
        <v>EFECTIVO</v>
      </c>
      <c r="I18" s="101">
        <f>IFERROR(__xludf.DUMMYFUNCTION("""COMPUTED_VALUE"""),100.0)</f>
        <v>100</v>
      </c>
      <c r="J18" s="99" t="str">
        <f>IFERROR(__xludf.DUMMYFUNCTION("""COMPUTED_VALUE"""),"EFECTIVO")</f>
        <v>EFECTIVO</v>
      </c>
      <c r="L18" s="101">
        <f>IFERROR(__xludf.DUMMYFUNCTION("""COMPUTED_VALUE"""),4950.0)</f>
        <v>4950</v>
      </c>
      <c r="M18" s="99" t="str">
        <f>IFERROR(__xludf.DUMMYFUNCTION("""COMPUTED_VALUE"""),"EFECTIVO")</f>
        <v>EFECTIVO</v>
      </c>
      <c r="O18" s="101">
        <f>IFERROR(__xludf.DUMMYFUNCTION("""COMPUTED_VALUE"""),4950.0)</f>
        <v>4950</v>
      </c>
      <c r="P18" s="99"/>
      <c r="R18" s="101">
        <f>IFERROR(__xludf.DUMMYFUNCTION("""COMPUTED_VALUE"""),53700.0)</f>
        <v>53700</v>
      </c>
      <c r="S18" s="99" t="str">
        <f>IFERROR(__xludf.DUMMYFUNCTION("""COMPUTED_VALUE"""),"MERCADO PAGO")</f>
        <v>MERCADO PAGO</v>
      </c>
      <c r="U18" s="101">
        <f>IFERROR(__xludf.DUMMYFUNCTION("""COMPUTED_VALUE"""),3000.0)</f>
        <v>3000</v>
      </c>
    </row>
    <row r="19">
      <c r="A19" s="99"/>
      <c r="C19" s="100"/>
      <c r="D19" s="99"/>
      <c r="F19" s="100"/>
      <c r="G19" s="99" t="str">
        <f>IFERROR(__xludf.DUMMYFUNCTION("""COMPUTED_VALUE"""),"EFECTIVO")</f>
        <v>EFECTIVO</v>
      </c>
      <c r="I19" s="101">
        <f>IFERROR(__xludf.DUMMYFUNCTION("""COMPUTED_VALUE"""),100.0)</f>
        <v>100</v>
      </c>
      <c r="J19" s="99" t="str">
        <f>IFERROR(__xludf.DUMMYFUNCTION("""COMPUTED_VALUE"""),"MERCADO PAGO")</f>
        <v>MERCADO PAGO</v>
      </c>
      <c r="L19" s="101">
        <f>IFERROR(__xludf.DUMMYFUNCTION("""COMPUTED_VALUE"""),8250.0)</f>
        <v>8250</v>
      </c>
      <c r="M19" s="99" t="str">
        <f>IFERROR(__xludf.DUMMYFUNCTION("""COMPUTED_VALUE"""),"EFECTIVO")</f>
        <v>EFECTIVO</v>
      </c>
      <c r="O19" s="101">
        <f>IFERROR(__xludf.DUMMYFUNCTION("""COMPUTED_VALUE"""),4950.0)</f>
        <v>4950</v>
      </c>
      <c r="P19" s="99" t="str">
        <f>IFERROR(__xludf.DUMMYFUNCTION("""COMPUTED_VALUE"""),"EFECTIVO")</f>
        <v>EFECTIVO</v>
      </c>
      <c r="R19" s="101">
        <f>IFERROR(__xludf.DUMMYFUNCTION("""COMPUTED_VALUE"""),2500.0)</f>
        <v>2500</v>
      </c>
      <c r="S19" s="99" t="str">
        <f>IFERROR(__xludf.DUMMYFUNCTION("""COMPUTED_VALUE"""),"MERCADO PAGO")</f>
        <v>MERCADO PAGO</v>
      </c>
      <c r="U19" s="101">
        <f>IFERROR(__xludf.DUMMYFUNCTION("""COMPUTED_VALUE"""),6800.0)</f>
        <v>6800</v>
      </c>
    </row>
    <row r="20">
      <c r="A20" s="99"/>
      <c r="C20" s="100"/>
      <c r="D20" s="99"/>
      <c r="F20" s="100"/>
      <c r="G20" s="99" t="str">
        <f>IFERROR(__xludf.DUMMYFUNCTION("""COMPUTED_VALUE"""),"MERCADO PAGO")</f>
        <v>MERCADO PAGO</v>
      </c>
      <c r="I20" s="101">
        <f>IFERROR(__xludf.DUMMYFUNCTION("""COMPUTED_VALUE"""),6800.0)</f>
        <v>6800</v>
      </c>
      <c r="J20" s="99" t="str">
        <f>IFERROR(__xludf.DUMMYFUNCTION("""COMPUTED_VALUE"""),"EFECTIVO")</f>
        <v>EFECTIVO</v>
      </c>
      <c r="L20" s="101">
        <f>IFERROR(__xludf.DUMMYFUNCTION("""COMPUTED_VALUE"""),4950.0)</f>
        <v>4950</v>
      </c>
      <c r="M20" s="99" t="str">
        <f>IFERROR(__xludf.DUMMYFUNCTION("""COMPUTED_VALUE"""),"TARJETA DE DÉBITO")</f>
        <v>TARJETA DE DÉBITO</v>
      </c>
      <c r="O20" s="101">
        <f>IFERROR(__xludf.DUMMYFUNCTION("""COMPUTED_VALUE"""),6800.0)</f>
        <v>6800</v>
      </c>
      <c r="P20" s="99" t="str">
        <f>IFERROR(__xludf.DUMMYFUNCTION("""COMPUTED_VALUE"""),"EFECTIVO")</f>
        <v>EFECTIVO</v>
      </c>
      <c r="R20" s="101">
        <f>IFERROR(__xludf.DUMMYFUNCTION("""COMPUTED_VALUE"""),10250.0)</f>
        <v>10250</v>
      </c>
      <c r="S20" s="99" t="str">
        <f>IFERROR(__xludf.DUMMYFUNCTION("""COMPUTED_VALUE"""),"MERCADO PAGO")</f>
        <v>MERCADO PAGO</v>
      </c>
      <c r="U20" s="101">
        <f>IFERROR(__xludf.DUMMYFUNCTION("""COMPUTED_VALUE"""),3000.0)</f>
        <v>3000</v>
      </c>
    </row>
    <row r="21">
      <c r="A21" s="99"/>
      <c r="C21" s="100"/>
      <c r="D21" s="99"/>
      <c r="F21" s="101">
        <f>IFERROR(__xludf.DUMMYFUNCTION("""COMPUTED_VALUE"""),50800.0)</f>
        <v>50800</v>
      </c>
      <c r="G21" s="99" t="str">
        <f>IFERROR(__xludf.DUMMYFUNCTION("""COMPUTED_VALUE"""),"-")</f>
        <v>-</v>
      </c>
      <c r="I21" s="101" t="str">
        <f>IFERROR(__xludf.DUMMYFUNCTION("""COMPUTED_VALUE"""),"-")</f>
        <v>-</v>
      </c>
      <c r="J21" s="99" t="str">
        <f>IFERROR(__xludf.DUMMYFUNCTION("""COMPUTED_VALUE"""),"TARJETA DE DÉBITO")</f>
        <v>TARJETA DE DÉBITO</v>
      </c>
      <c r="L21" s="101">
        <f>IFERROR(__xludf.DUMMYFUNCTION("""COMPUTED_VALUE"""),8250.0)</f>
        <v>8250</v>
      </c>
      <c r="M21" s="99"/>
      <c r="O21" s="100"/>
      <c r="P21" s="99" t="str">
        <f>IFERROR(__xludf.DUMMYFUNCTION("""COMPUTED_VALUE"""),"EFECTIVO")</f>
        <v>EFECTIVO</v>
      </c>
      <c r="R21" s="101">
        <f>IFERROR(__xludf.DUMMYFUNCTION("""COMPUTED_VALUE"""),1600.0)</f>
        <v>1600</v>
      </c>
      <c r="S21" s="99" t="str">
        <f>IFERROR(__xludf.DUMMYFUNCTION("""COMPUTED_VALUE"""),"MERCADO PAGO")</f>
        <v>MERCADO PAGO</v>
      </c>
      <c r="U21" s="101">
        <f>IFERROR(__xludf.DUMMYFUNCTION("""COMPUTED_VALUE"""),3800.0)</f>
        <v>3800</v>
      </c>
    </row>
    <row r="22">
      <c r="A22" s="99"/>
      <c r="C22" s="100"/>
      <c r="D22" s="99" t="str">
        <f>IFERROR(__xludf.DUMMYFUNCTION("""COMPUTED_VALUE"""),"EFECTIVO")</f>
        <v>EFECTIVO</v>
      </c>
      <c r="F22" s="101">
        <f>IFERROR(__xludf.DUMMYFUNCTION("""COMPUTED_VALUE"""),4960.0)</f>
        <v>4960</v>
      </c>
      <c r="G22" s="99" t="str">
        <f>IFERROR(__xludf.DUMMYFUNCTION("""COMPUTED_VALUE"""),"-")</f>
        <v>-</v>
      </c>
      <c r="I22" s="101" t="str">
        <f>IFERROR(__xludf.DUMMYFUNCTION("""COMPUTED_VALUE"""),"-")</f>
        <v>-</v>
      </c>
      <c r="J22" s="99" t="str">
        <f>IFERROR(__xludf.DUMMYFUNCTION("""COMPUTED_VALUE"""),"MERCADO PAGO")</f>
        <v>MERCADO PAGO</v>
      </c>
      <c r="L22" s="101">
        <f>IFERROR(__xludf.DUMMYFUNCTION("""COMPUTED_VALUE"""),2000.0)</f>
        <v>2000</v>
      </c>
      <c r="M22" s="99" t="str">
        <f>IFERROR(__xludf.DUMMYFUNCTION("""COMPUTED_VALUE"""),"TARJETA DE DÉBITO")</f>
        <v>TARJETA DE DÉBITO</v>
      </c>
      <c r="O22" s="101">
        <f>IFERROR(__xludf.DUMMYFUNCTION("""COMPUTED_VALUE"""),3800.0)</f>
        <v>3800</v>
      </c>
      <c r="P22" s="99" t="str">
        <f>IFERROR(__xludf.DUMMYFUNCTION("""COMPUTED_VALUE"""),"EFECTIVO")</f>
        <v>EFECTIVO</v>
      </c>
      <c r="R22" s="101">
        <f>IFERROR(__xludf.DUMMYFUNCTION("""COMPUTED_VALUE"""),500.0)</f>
        <v>500</v>
      </c>
      <c r="S22" s="99"/>
      <c r="U22" s="101">
        <f>IFERROR(__xludf.DUMMYFUNCTION("""COMPUTED_VALUE"""),41800.0)</f>
        <v>41800</v>
      </c>
    </row>
    <row r="23">
      <c r="A23" s="99"/>
      <c r="C23" s="100"/>
      <c r="D23" s="99" t="str">
        <f>IFERROR(__xludf.DUMMYFUNCTION("""COMPUTED_VALUE"""),"EFECTIVO")</f>
        <v>EFECTIVO</v>
      </c>
      <c r="F23" s="101">
        <f>IFERROR(__xludf.DUMMYFUNCTION("""COMPUTED_VALUE"""),4900.0)</f>
        <v>4900</v>
      </c>
      <c r="G23" s="99" t="str">
        <f>IFERROR(__xludf.DUMMYFUNCTION("""COMPUTED_VALUE"""),"-")</f>
        <v>-</v>
      </c>
      <c r="I23" s="101" t="str">
        <f>IFERROR(__xludf.DUMMYFUNCTION("""COMPUTED_VALUE"""),"-")</f>
        <v>-</v>
      </c>
      <c r="J23" s="99" t="str">
        <f>IFERROR(__xludf.DUMMYFUNCTION("""COMPUTED_VALUE"""),"TARJETA DE DÉBITO")</f>
        <v>TARJETA DE DÉBITO</v>
      </c>
      <c r="L23" s="101">
        <f>IFERROR(__xludf.DUMMYFUNCTION("""COMPUTED_VALUE"""),8250.0)</f>
        <v>8250</v>
      </c>
      <c r="M23" s="99" t="str">
        <f>IFERROR(__xludf.DUMMYFUNCTION("""COMPUTED_VALUE"""),"MERCADO PAGO")</f>
        <v>MERCADO PAGO</v>
      </c>
      <c r="O23" s="101">
        <f>IFERROR(__xludf.DUMMYFUNCTION("""COMPUTED_VALUE"""),4950.0)</f>
        <v>4950</v>
      </c>
      <c r="P23" s="99"/>
      <c r="R23" s="101">
        <f>IFERROR(__xludf.DUMMYFUNCTION("""COMPUTED_VALUE"""),14850.0)</f>
        <v>14850</v>
      </c>
      <c r="S23" s="99" t="str">
        <f>IFERROR(__xludf.DUMMYFUNCTION("""COMPUTED_VALUE"""),"MERCADO PAGO")</f>
        <v>MERCADO PAGO</v>
      </c>
      <c r="U23" s="101">
        <f>IFERROR(__xludf.DUMMYFUNCTION("""COMPUTED_VALUE"""),3000.0)</f>
        <v>3000</v>
      </c>
    </row>
    <row r="24">
      <c r="A24" s="99"/>
      <c r="C24" s="100"/>
      <c r="D24" s="99" t="str">
        <f>IFERROR(__xludf.DUMMYFUNCTION("""COMPUTED_VALUE"""),"TARJETA DE DÉBITO")</f>
        <v>TARJETA DE DÉBITO</v>
      </c>
      <c r="F24" s="101">
        <f>IFERROR(__xludf.DUMMYFUNCTION("""COMPUTED_VALUE"""),8250.0)</f>
        <v>8250</v>
      </c>
      <c r="G24" s="99" t="str">
        <f>IFERROR(__xludf.DUMMYFUNCTION("""COMPUTED_VALUE"""),"EFECTIVO")</f>
        <v>EFECTIVO</v>
      </c>
      <c r="I24" s="101">
        <f>IFERROR(__xludf.DUMMYFUNCTION("""COMPUTED_VALUE"""),100.0)</f>
        <v>100</v>
      </c>
      <c r="J24" s="99" t="str">
        <f>IFERROR(__xludf.DUMMYFUNCTION("""COMPUTED_VALUE"""),"EFECTIVO")</f>
        <v>EFECTIVO</v>
      </c>
      <c r="L24" s="101">
        <f>IFERROR(__xludf.DUMMYFUNCTION("""COMPUTED_VALUE"""),100.0)</f>
        <v>100</v>
      </c>
      <c r="M24" s="99" t="str">
        <f>IFERROR(__xludf.DUMMYFUNCTION("""COMPUTED_VALUE"""),"EFECTIVO")</f>
        <v>EFECTIVO</v>
      </c>
      <c r="O24" s="101">
        <f>IFERROR(__xludf.DUMMYFUNCTION("""COMPUTED_VALUE"""),2000.0)</f>
        <v>2000</v>
      </c>
      <c r="P24" s="99"/>
      <c r="R24" s="101">
        <f>IFERROR(__xludf.DUMMYFUNCTION("""COMPUTED_VALUE"""),500.0)</f>
        <v>500</v>
      </c>
      <c r="S24" s="99" t="str">
        <f>IFERROR(__xludf.DUMMYFUNCTION("""COMPUTED_VALUE"""),"MERCADO PAGO")</f>
        <v>MERCADO PAGO</v>
      </c>
      <c r="U24" s="101">
        <f>IFERROR(__xludf.DUMMYFUNCTION("""COMPUTED_VALUE"""),3000.0)</f>
        <v>3000</v>
      </c>
    </row>
    <row r="25">
      <c r="A25" s="99"/>
      <c r="C25" s="100"/>
      <c r="D25" s="99" t="str">
        <f>IFERROR(__xludf.DUMMYFUNCTION("""COMPUTED_VALUE"""),"TARJETA DE DÉBITO")</f>
        <v>TARJETA DE DÉBITO</v>
      </c>
      <c r="F25" s="101">
        <f>IFERROR(__xludf.DUMMYFUNCTION("""COMPUTED_VALUE"""),2000.0)</f>
        <v>2000</v>
      </c>
      <c r="G25" s="99" t="str">
        <f>IFERROR(__xludf.DUMMYFUNCTION("""COMPUTED_VALUE"""),"EFECTIVO")</f>
        <v>EFECTIVO</v>
      </c>
      <c r="I25" s="101">
        <f>IFERROR(__xludf.DUMMYFUNCTION("""COMPUTED_VALUE"""),800.0)</f>
        <v>800</v>
      </c>
      <c r="J25" s="99" t="str">
        <f>IFERROR(__xludf.DUMMYFUNCTION("""COMPUTED_VALUE"""),"EFECTIVO")</f>
        <v>EFECTIVO</v>
      </c>
      <c r="L25" s="101">
        <f>IFERROR(__xludf.DUMMYFUNCTION("""COMPUTED_VALUE"""),4950.0)</f>
        <v>4950</v>
      </c>
      <c r="M25" s="99" t="str">
        <f>IFERROR(__xludf.DUMMYFUNCTION("""COMPUTED_VALUE"""),"EFECTIVO")</f>
        <v>EFECTIVO</v>
      </c>
      <c r="O25" s="101">
        <f>IFERROR(__xludf.DUMMYFUNCTION("""COMPUTED_VALUE"""),4900.0)</f>
        <v>4900</v>
      </c>
      <c r="P25" s="99"/>
      <c r="R25" s="101">
        <f>IFERROR(__xludf.DUMMYFUNCTION("""COMPUTED_VALUE"""),200.0)</f>
        <v>200</v>
      </c>
      <c r="S25" s="99" t="str">
        <f>IFERROR(__xludf.DUMMYFUNCTION("""COMPUTED_VALUE"""),"MERCADO PAGO")</f>
        <v>MERCADO PAGO</v>
      </c>
      <c r="U25" s="101">
        <f>IFERROR(__xludf.DUMMYFUNCTION("""COMPUTED_VALUE"""),8250.0)</f>
        <v>8250</v>
      </c>
    </row>
    <row r="26">
      <c r="A26" s="99"/>
      <c r="C26" s="100"/>
      <c r="D26" s="99" t="str">
        <f>IFERROR(__xludf.DUMMYFUNCTION("""COMPUTED_VALUE"""),"EFECTIVO")</f>
        <v>EFECTIVO</v>
      </c>
      <c r="F26" s="101">
        <f>IFERROR(__xludf.DUMMYFUNCTION("""COMPUTED_VALUE"""),5550.0)</f>
        <v>5550</v>
      </c>
      <c r="G26" s="99" t="str">
        <f>IFERROR(__xludf.DUMMYFUNCTION("""COMPUTED_VALUE"""),"EFECTIVO")</f>
        <v>EFECTIVO</v>
      </c>
      <c r="I26" s="101">
        <f>IFERROR(__xludf.DUMMYFUNCTION("""COMPUTED_VALUE"""),2500.0)</f>
        <v>2500</v>
      </c>
      <c r="J26" s="99" t="str">
        <f>IFERROR(__xludf.DUMMYFUNCTION("""COMPUTED_VALUE"""),"EFECTIVO")</f>
        <v>EFECTIVO</v>
      </c>
      <c r="L26" s="101">
        <f>IFERROR(__xludf.DUMMYFUNCTION("""COMPUTED_VALUE"""),4950.0)</f>
        <v>4950</v>
      </c>
      <c r="M26" s="99"/>
      <c r="O26" s="100"/>
      <c r="P26" s="99"/>
      <c r="R26" s="101">
        <f>IFERROR(__xludf.DUMMYFUNCTION("""COMPUTED_VALUE"""),100.0)</f>
        <v>100</v>
      </c>
      <c r="S26" s="99" t="str">
        <f>IFERROR(__xludf.DUMMYFUNCTION("""COMPUTED_VALUE"""),"MERCADO PAGO")</f>
        <v>MERCADO PAGO</v>
      </c>
      <c r="U26" s="101">
        <f>IFERROR(__xludf.DUMMYFUNCTION("""COMPUTED_VALUE"""),6800.0)</f>
        <v>6800</v>
      </c>
    </row>
    <row r="27">
      <c r="A27" s="99"/>
      <c r="C27" s="100"/>
      <c r="D27" s="99" t="str">
        <f>IFERROR(__xludf.DUMMYFUNCTION("""COMPUTED_VALUE"""),"EFECTIVO")</f>
        <v>EFECTIVO</v>
      </c>
      <c r="F27" s="101">
        <f>IFERROR(__xludf.DUMMYFUNCTION("""COMPUTED_VALUE"""),2500.0)</f>
        <v>2500</v>
      </c>
      <c r="G27" s="99" t="str">
        <f>IFERROR(__xludf.DUMMYFUNCTION("""COMPUTED_VALUE"""),"EFECTIVO")</f>
        <v>EFECTIVO</v>
      </c>
      <c r="I27" s="101">
        <f>IFERROR(__xludf.DUMMYFUNCTION("""COMPUTED_VALUE"""),10250.0)</f>
        <v>10250</v>
      </c>
      <c r="J27" s="99"/>
      <c r="L27" s="100"/>
      <c r="M27" s="99" t="str">
        <f>IFERROR(__xludf.DUMMYFUNCTION("""COMPUTED_VALUE"""),"TARJETA DE DÉBITO")</f>
        <v>TARJETA DE DÉBITO</v>
      </c>
      <c r="O27" s="101">
        <f>IFERROR(__xludf.DUMMYFUNCTION("""COMPUTED_VALUE"""),12750.0)</f>
        <v>12750</v>
      </c>
      <c r="P27" s="99"/>
      <c r="R27" s="101">
        <f>IFERROR(__xludf.DUMMYFUNCTION("""COMPUTED_VALUE"""),200.0)</f>
        <v>200</v>
      </c>
      <c r="S27" s="99" t="str">
        <f>IFERROR(__xludf.DUMMYFUNCTION("""COMPUTED_VALUE"""),"MERCADO PAGO")</f>
        <v>MERCADO PAGO</v>
      </c>
      <c r="U27" s="101">
        <f>IFERROR(__xludf.DUMMYFUNCTION("""COMPUTED_VALUE"""),3800.0)</f>
        <v>3800</v>
      </c>
    </row>
    <row r="28">
      <c r="A28" s="99"/>
      <c r="C28" s="100"/>
      <c r="D28" s="99" t="str">
        <f>IFERROR(__xludf.DUMMYFUNCTION("""COMPUTED_VALUE"""),"MERCADO PAGO")</f>
        <v>MERCADO PAGO</v>
      </c>
      <c r="F28" s="101">
        <f>IFERROR(__xludf.DUMMYFUNCTION("""COMPUTED_VALUE"""),7250.0)</f>
        <v>7250</v>
      </c>
      <c r="G28" s="99" t="str">
        <f>IFERROR(__xludf.DUMMYFUNCTION("""COMPUTED_VALUE"""),"EFECTIVO")</f>
        <v>EFECTIVO</v>
      </c>
      <c r="I28" s="101">
        <f>IFERROR(__xludf.DUMMYFUNCTION("""COMPUTED_VALUE"""),100.0)</f>
        <v>100</v>
      </c>
      <c r="J28" s="99" t="str">
        <f>IFERROR(__xludf.DUMMYFUNCTION("""COMPUTED_VALUE"""),"MERCADO PAGO")</f>
        <v>MERCADO PAGO</v>
      </c>
      <c r="L28" s="101">
        <f>IFERROR(__xludf.DUMMYFUNCTION("""COMPUTED_VALUE"""),4950.0)</f>
        <v>4950</v>
      </c>
      <c r="M28" s="99" t="str">
        <f>IFERROR(__xludf.DUMMYFUNCTION("""COMPUTED_VALUE"""),"MERCADO PAGO")</f>
        <v>MERCADO PAGO</v>
      </c>
      <c r="O28" s="101">
        <f>IFERROR(__xludf.DUMMYFUNCTION("""COMPUTED_VALUE"""),12750.0)</f>
        <v>12750</v>
      </c>
      <c r="P28" s="99"/>
      <c r="R28" s="101">
        <f>IFERROR(__xludf.DUMMYFUNCTION("""COMPUTED_VALUE"""),1000.0)</f>
        <v>1000</v>
      </c>
      <c r="S28" s="99" t="str">
        <f>IFERROR(__xludf.DUMMYFUNCTION("""COMPUTED_VALUE"""),"MERCADO PAGO")</f>
        <v>MERCADO PAGO</v>
      </c>
      <c r="U28" s="101">
        <f>IFERROR(__xludf.DUMMYFUNCTION("""COMPUTED_VALUE"""),4950.0)</f>
        <v>4950</v>
      </c>
    </row>
    <row r="29">
      <c r="A29" s="99"/>
      <c r="C29" s="100"/>
      <c r="D29" s="99" t="str">
        <f>IFERROR(__xludf.DUMMYFUNCTION("""COMPUTED_VALUE"""),"EFECTIVO")</f>
        <v>EFECTIVO</v>
      </c>
      <c r="F29" s="101">
        <f>IFERROR(__xludf.DUMMYFUNCTION("""COMPUTED_VALUE"""),4950.0)</f>
        <v>4950</v>
      </c>
      <c r="G29" s="99" t="str">
        <f>IFERROR(__xludf.DUMMYFUNCTION("""COMPUTED_VALUE"""),"-")</f>
        <v>-</v>
      </c>
      <c r="I29" s="101" t="str">
        <f>IFERROR(__xludf.DUMMYFUNCTION("""COMPUTED_VALUE"""),"-")</f>
        <v>-</v>
      </c>
      <c r="J29" s="99" t="str">
        <f>IFERROR(__xludf.DUMMYFUNCTION("""COMPUTED_VALUE"""),"MERCADO PAGO")</f>
        <v>MERCADO PAGO</v>
      </c>
      <c r="L29" s="101">
        <f>IFERROR(__xludf.DUMMYFUNCTION("""COMPUTED_VALUE"""),3800.0)</f>
        <v>3800</v>
      </c>
      <c r="M29" s="99" t="str">
        <f>IFERROR(__xludf.DUMMYFUNCTION("""COMPUTED_VALUE"""),"EFECTIVO")</f>
        <v>EFECTIVO</v>
      </c>
      <c r="O29" s="101">
        <f>IFERROR(__xludf.DUMMYFUNCTION("""COMPUTED_VALUE"""),2000.0)</f>
        <v>2000</v>
      </c>
      <c r="P29" s="99"/>
      <c r="R29" s="100"/>
      <c r="S29" s="99" t="str">
        <f>IFERROR(__xludf.DUMMYFUNCTION("""COMPUTED_VALUE"""),"MERCADO PAGO")</f>
        <v>MERCADO PAGO</v>
      </c>
      <c r="U29" s="101">
        <f>IFERROR(__xludf.DUMMYFUNCTION("""COMPUTED_VALUE"""),4950.0)</f>
        <v>4950</v>
      </c>
    </row>
    <row r="30">
      <c r="A30" s="99"/>
      <c r="C30" s="100"/>
      <c r="D30" s="99" t="str">
        <f>IFERROR(__xludf.DUMMYFUNCTION("""COMPUTED_VALUE"""),"EFECTIVO")</f>
        <v>EFECTIVO</v>
      </c>
      <c r="F30" s="101">
        <f>IFERROR(__xludf.DUMMYFUNCTION("""COMPUTED_VALUE"""),4950.0)</f>
        <v>4950</v>
      </c>
      <c r="G30" s="99" t="str">
        <f>IFERROR(__xludf.DUMMYFUNCTION("""COMPUTED_VALUE"""),"-")</f>
        <v>-</v>
      </c>
      <c r="I30" s="101" t="str">
        <f>IFERROR(__xludf.DUMMYFUNCTION("""COMPUTED_VALUE"""),"-")</f>
        <v>-</v>
      </c>
      <c r="J30" s="99"/>
      <c r="L30" s="101">
        <f>IFERROR(__xludf.DUMMYFUNCTION("""COMPUTED_VALUE"""),105300.0)</f>
        <v>105300</v>
      </c>
      <c r="M30" s="99" t="str">
        <f>IFERROR(__xludf.DUMMYFUNCTION("""COMPUTED_VALUE"""),"EFECTIVO")</f>
        <v>EFECTIVO</v>
      </c>
      <c r="O30" s="101">
        <f>IFERROR(__xludf.DUMMYFUNCTION("""COMPUTED_VALUE"""),4950.0)</f>
        <v>4950</v>
      </c>
      <c r="P30" s="99"/>
      <c r="R30" s="100"/>
      <c r="S30" s="99"/>
      <c r="U30" s="101">
        <f>IFERROR(__xludf.DUMMYFUNCTION("""COMPUTED_VALUE"""),34750.0)</f>
        <v>34750</v>
      </c>
    </row>
    <row r="31">
      <c r="A31" s="99"/>
      <c r="C31" s="100"/>
      <c r="D31" s="99" t="str">
        <f>IFERROR(__xludf.DUMMYFUNCTION("""COMPUTED_VALUE"""),"EFECTIVO")</f>
        <v>EFECTIVO</v>
      </c>
      <c r="F31" s="101">
        <f>IFERROR(__xludf.DUMMYFUNCTION("""COMPUTED_VALUE"""),4950.0)</f>
        <v>4950</v>
      </c>
      <c r="G31" s="99" t="str">
        <f>IFERROR(__xludf.DUMMYFUNCTION("""COMPUTED_VALUE"""),"EFECTIVO")</f>
        <v>EFECTIVO</v>
      </c>
      <c r="I31" s="101">
        <f>IFERROR(__xludf.DUMMYFUNCTION("""COMPUTED_VALUE"""),4950.0)</f>
        <v>4950</v>
      </c>
      <c r="J31" s="102" t="str">
        <f>IFERROR(__xludf.DUMMYFUNCTION("""COMPUTED_VALUE"""),"EFECTIVO")</f>
        <v>EFECTIVO</v>
      </c>
      <c r="L31" s="101">
        <f>IFERROR(__xludf.DUMMYFUNCTION("""COMPUTED_VALUE"""),8250.0)</f>
        <v>8250</v>
      </c>
      <c r="M31" s="99" t="str">
        <f>IFERROR(__xludf.DUMMYFUNCTION("""COMPUTED_VALUE"""),"TARJETA DE DÉBITO")</f>
        <v>TARJETA DE DÉBITO</v>
      </c>
      <c r="O31" s="101">
        <f>IFERROR(__xludf.DUMMYFUNCTION("""COMPUTED_VALUE"""),4950.0)</f>
        <v>4950</v>
      </c>
      <c r="P31" s="99"/>
      <c r="R31" s="100"/>
      <c r="S31" s="99" t="str">
        <f>IFERROR(__xludf.DUMMYFUNCTION("""COMPUTED_VALUE"""),"TRANSFERENCIA")</f>
        <v>TRANSFERENCIA</v>
      </c>
      <c r="U31" s="101">
        <f>IFERROR(__xludf.DUMMYFUNCTION("""COMPUTED_VALUE"""),6800.0)</f>
        <v>6800</v>
      </c>
    </row>
    <row r="32">
      <c r="A32" s="99"/>
      <c r="C32" s="100"/>
      <c r="D32" s="99" t="str">
        <f>IFERROR(__xludf.DUMMYFUNCTION("""COMPUTED_VALUE"""),"EFECTIVO")</f>
        <v>EFECTIVO</v>
      </c>
      <c r="F32" s="101">
        <f>IFERROR(__xludf.DUMMYFUNCTION("""COMPUTED_VALUE"""),100.0)</f>
        <v>100</v>
      </c>
      <c r="G32" s="99" t="str">
        <f>IFERROR(__xludf.DUMMYFUNCTION("""COMPUTED_VALUE"""),"EFECTIVO")</f>
        <v>EFECTIVO</v>
      </c>
      <c r="I32" s="101">
        <f>IFERROR(__xludf.DUMMYFUNCTION("""COMPUTED_VALUE"""),100.0)</f>
        <v>100</v>
      </c>
      <c r="J32" s="99" t="str">
        <f>IFERROR(__xludf.DUMMYFUNCTION("""COMPUTED_VALUE"""),"EFECTIVO")</f>
        <v>EFECTIVO</v>
      </c>
      <c r="L32" s="101">
        <f>IFERROR(__xludf.DUMMYFUNCTION("""COMPUTED_VALUE"""),900.0)</f>
        <v>900</v>
      </c>
      <c r="M32" s="99" t="str">
        <f>IFERROR(__xludf.DUMMYFUNCTION("""COMPUTED_VALUE"""),"MERCADO PAGO")</f>
        <v>MERCADO PAGO</v>
      </c>
      <c r="O32" s="101">
        <f>IFERROR(__xludf.DUMMYFUNCTION("""COMPUTED_VALUE"""),4250.0)</f>
        <v>4250</v>
      </c>
      <c r="P32" s="99"/>
      <c r="R32" s="100"/>
      <c r="S32" s="99" t="str">
        <f>IFERROR(__xludf.DUMMYFUNCTION("""COMPUTED_VALUE"""),"TRANSFERENCIA")</f>
        <v>TRANSFERENCIA</v>
      </c>
      <c r="U32" s="101">
        <f>IFERROR(__xludf.DUMMYFUNCTION("""COMPUTED_VALUE"""),2500.0)</f>
        <v>2500</v>
      </c>
    </row>
    <row r="33">
      <c r="A33" s="99"/>
      <c r="C33" s="100"/>
      <c r="D33" s="99"/>
      <c r="F33" s="101">
        <f>IFERROR(__xludf.DUMMYFUNCTION("""COMPUTED_VALUE"""),-7500.0)</f>
        <v>-7500</v>
      </c>
      <c r="G33" s="99" t="str">
        <f>IFERROR(__xludf.DUMMYFUNCTION("""COMPUTED_VALUE"""),"EFECTIVO")</f>
        <v>EFECTIVO</v>
      </c>
      <c r="I33" s="101">
        <f>IFERROR(__xludf.DUMMYFUNCTION("""COMPUTED_VALUE"""),100.0)</f>
        <v>100</v>
      </c>
      <c r="J33" s="99" t="str">
        <f>IFERROR(__xludf.DUMMYFUNCTION("""COMPUTED_VALUE"""),"MERCADO PAGO")</f>
        <v>MERCADO PAGO</v>
      </c>
      <c r="L33" s="101">
        <f>IFERROR(__xludf.DUMMYFUNCTION("""COMPUTED_VALUE"""),4000.0)</f>
        <v>4000</v>
      </c>
      <c r="M33" s="99" t="str">
        <f>IFERROR(__xludf.DUMMYFUNCTION("""COMPUTED_VALUE"""),"MERCADO PAGO")</f>
        <v>MERCADO PAGO</v>
      </c>
      <c r="O33" s="101">
        <f>IFERROR(__xludf.DUMMYFUNCTION("""COMPUTED_VALUE"""),2000.0)</f>
        <v>2000</v>
      </c>
      <c r="P33" s="99"/>
      <c r="R33" s="100"/>
      <c r="S33" s="99" t="str">
        <f>IFERROR(__xludf.DUMMYFUNCTION("""COMPUTED_VALUE"""),"TRANSFERENCIA")</f>
        <v>TRANSFERENCIA</v>
      </c>
      <c r="U33" s="101">
        <f>IFERROR(__xludf.DUMMYFUNCTION("""COMPUTED_VALUE"""),10250.0)</f>
        <v>10250</v>
      </c>
    </row>
    <row r="34">
      <c r="A34" s="99"/>
      <c r="C34" s="100"/>
      <c r="D34" s="99"/>
      <c r="F34" s="101">
        <f>IFERROR(__xludf.DUMMYFUNCTION("""COMPUTED_VALUE"""),42860.0)</f>
        <v>42860</v>
      </c>
      <c r="G34" s="99" t="str">
        <f>IFERROR(__xludf.DUMMYFUNCTION("""COMPUTED_VALUE"""),"EFECTIVO")</f>
        <v>EFECTIVO</v>
      </c>
      <c r="I34" s="101">
        <f>IFERROR(__xludf.DUMMYFUNCTION("""COMPUTED_VALUE"""),100.0)</f>
        <v>100</v>
      </c>
      <c r="J34" s="99" t="str">
        <f>IFERROR(__xludf.DUMMYFUNCTION("""COMPUTED_VALUE"""),"TARJETA DE DÉBITO")</f>
        <v>TARJETA DE DÉBITO</v>
      </c>
      <c r="L34" s="101">
        <f>IFERROR(__xludf.DUMMYFUNCTION("""COMPUTED_VALUE"""),8250.0)</f>
        <v>8250</v>
      </c>
      <c r="M34" s="99" t="str">
        <f>IFERROR(__xludf.DUMMYFUNCTION("""COMPUTED_VALUE"""),"TARJETA DE DÉBITO")</f>
        <v>TARJETA DE DÉBITO</v>
      </c>
      <c r="O34" s="101">
        <f>IFERROR(__xludf.DUMMYFUNCTION("""COMPUTED_VALUE"""),8250.0)</f>
        <v>8250</v>
      </c>
      <c r="P34" s="99"/>
      <c r="R34" s="100"/>
      <c r="S34" s="99" t="str">
        <f>IFERROR(__xludf.DUMMYFUNCTION("""COMPUTED_VALUE"""),"MERCADO PAGO")</f>
        <v>MERCADO PAGO</v>
      </c>
      <c r="U34" s="101">
        <f>IFERROR(__xludf.DUMMYFUNCTION("""COMPUTED_VALUE"""),8250.0)</f>
        <v>8250</v>
      </c>
    </row>
    <row r="35">
      <c r="A35" s="99"/>
      <c r="C35" s="100"/>
      <c r="D35" s="99"/>
      <c r="F35" s="100"/>
      <c r="G35" s="99" t="str">
        <f>IFERROR(__xludf.DUMMYFUNCTION("""COMPUTED_VALUE"""),"MERCADO PAGO")</f>
        <v>MERCADO PAGO</v>
      </c>
      <c r="I35" s="101">
        <f>IFERROR(__xludf.DUMMYFUNCTION("""COMPUTED_VALUE"""),4950.0)</f>
        <v>4950</v>
      </c>
      <c r="J35" s="99" t="str">
        <f>IFERROR(__xludf.DUMMYFUNCTION("""COMPUTED_VALUE"""),"TARJETA DE DÉBITO")</f>
        <v>TARJETA DE DÉBITO</v>
      </c>
      <c r="L35" s="101">
        <f>IFERROR(__xludf.DUMMYFUNCTION("""COMPUTED_VALUE"""),5550.0)</f>
        <v>5550</v>
      </c>
      <c r="M35" s="99"/>
      <c r="O35" s="101">
        <f>IFERROR(__xludf.DUMMYFUNCTION("""COMPUTED_VALUE"""),143200.0)</f>
        <v>143200</v>
      </c>
      <c r="P35" s="99"/>
      <c r="R35" s="100"/>
      <c r="S35" s="99" t="str">
        <f>IFERROR(__xludf.DUMMYFUNCTION("""COMPUTED_VALUE"""),"MERCADO PAGO")</f>
        <v>MERCADO PAGO</v>
      </c>
      <c r="U35" s="101">
        <f>IFERROR(__xludf.DUMMYFUNCTION("""COMPUTED_VALUE"""),8250.0)</f>
        <v>8250</v>
      </c>
    </row>
    <row r="36">
      <c r="A36" s="99"/>
      <c r="C36" s="100"/>
      <c r="D36" s="99" t="str">
        <f>IFERROR(__xludf.DUMMYFUNCTION("""COMPUTED_VALUE"""),"TARJETA DE DÉBITO")</f>
        <v>TARJETA DE DÉBITO</v>
      </c>
      <c r="F36" s="101">
        <f>IFERROR(__xludf.DUMMYFUNCTION("""COMPUTED_VALUE"""),8250.0)</f>
        <v>8250</v>
      </c>
      <c r="G36" s="99" t="str">
        <f>IFERROR(__xludf.DUMMYFUNCTION("""COMPUTED_VALUE"""),"-")</f>
        <v>-</v>
      </c>
      <c r="I36" s="101" t="str">
        <f>IFERROR(__xludf.DUMMYFUNCTION("""COMPUTED_VALUE"""),"-")</f>
        <v>-</v>
      </c>
      <c r="J36" s="99" t="str">
        <f>IFERROR(__xludf.DUMMYFUNCTION("""COMPUTED_VALUE"""),"TARJETA DE DÉBITO")</f>
        <v>TARJETA DE DÉBITO</v>
      </c>
      <c r="L36" s="101">
        <f>IFERROR(__xludf.DUMMYFUNCTION("""COMPUTED_VALUE"""),2500.0)</f>
        <v>2500</v>
      </c>
      <c r="M36" s="99" t="str">
        <f>IFERROR(__xludf.DUMMYFUNCTION("""COMPUTED_VALUE"""),"TARJETA DE DÉBITO")</f>
        <v>TARJETA DE DÉBITO</v>
      </c>
      <c r="O36" s="101">
        <f>IFERROR(__xludf.DUMMYFUNCTION("""COMPUTED_VALUE"""),7900.0)</f>
        <v>7900</v>
      </c>
      <c r="P36" s="99"/>
      <c r="R36" s="100"/>
      <c r="S36" s="99" t="str">
        <f>IFERROR(__xludf.DUMMYFUNCTION("""COMPUTED_VALUE"""),"MERCADO PAGO")</f>
        <v>MERCADO PAGO</v>
      </c>
      <c r="U36" s="101">
        <f>IFERROR(__xludf.DUMMYFUNCTION("""COMPUTED_VALUE"""),3800.0)</f>
        <v>3800</v>
      </c>
    </row>
    <row r="37">
      <c r="A37" s="99"/>
      <c r="C37" s="100"/>
      <c r="D37" s="99" t="str">
        <f>IFERROR(__xludf.DUMMYFUNCTION("""COMPUTED_VALUE"""),"EFECTIVO")</f>
        <v>EFECTIVO</v>
      </c>
      <c r="F37" s="101">
        <f>IFERROR(__xludf.DUMMYFUNCTION("""COMPUTED_VALUE"""),8250.0)</f>
        <v>8250</v>
      </c>
      <c r="G37" s="99"/>
      <c r="I37" s="101">
        <f>IFERROR(__xludf.DUMMYFUNCTION("""COMPUTED_VALUE"""),70610.0)</f>
        <v>70610</v>
      </c>
      <c r="J37" s="99" t="str">
        <f>IFERROR(__xludf.DUMMYFUNCTION("""COMPUTED_VALUE"""),"EFECTIVO")</f>
        <v>EFECTIVO</v>
      </c>
      <c r="L37" s="101">
        <f>IFERROR(__xludf.DUMMYFUNCTION("""COMPUTED_VALUE"""),4000.0)</f>
        <v>4000</v>
      </c>
      <c r="M37" s="99" t="str">
        <f>IFERROR(__xludf.DUMMYFUNCTION("""COMPUTED_VALUE"""),"EFECTIVO")</f>
        <v>EFECTIVO</v>
      </c>
      <c r="O37" s="101">
        <f>IFERROR(__xludf.DUMMYFUNCTION("""COMPUTED_VALUE"""),7700.0)</f>
        <v>7700</v>
      </c>
      <c r="P37" s="99"/>
      <c r="R37" s="100"/>
      <c r="S37" s="99" t="str">
        <f>IFERROR(__xludf.DUMMYFUNCTION("""COMPUTED_VALUE"""),"MERCADO PAGO")</f>
        <v>MERCADO PAGO</v>
      </c>
      <c r="U37" s="101">
        <f>IFERROR(__xludf.DUMMYFUNCTION("""COMPUTED_VALUE"""),3800.0)</f>
        <v>3800</v>
      </c>
    </row>
    <row r="38">
      <c r="A38" s="99"/>
      <c r="C38" s="100"/>
      <c r="D38" s="99"/>
      <c r="F38" s="100"/>
      <c r="G38" s="99"/>
      <c r="I38" s="100"/>
      <c r="J38" s="99" t="str">
        <f>IFERROR(__xludf.DUMMYFUNCTION("""COMPUTED_VALUE"""),"MERCADO PAGO")</f>
        <v>MERCADO PAGO</v>
      </c>
      <c r="L38" s="101">
        <f>IFERROR(__xludf.DUMMYFUNCTION("""COMPUTED_VALUE"""),2800.0)</f>
        <v>2800</v>
      </c>
      <c r="M38" s="99" t="str">
        <f>IFERROR(__xludf.DUMMYFUNCTION("""COMPUTED_VALUE"""),"EFECTIVO")</f>
        <v>EFECTIVO</v>
      </c>
      <c r="O38" s="101">
        <f>IFERROR(__xludf.DUMMYFUNCTION("""COMPUTED_VALUE"""),3800.0)</f>
        <v>3800</v>
      </c>
      <c r="P38" s="99"/>
      <c r="R38" s="100"/>
      <c r="S38" s="99" t="str">
        <f>IFERROR(__xludf.DUMMYFUNCTION("""COMPUTED_VALUE"""),"MERCADO PAGO")</f>
        <v>MERCADO PAGO</v>
      </c>
      <c r="U38" s="101">
        <f>IFERROR(__xludf.DUMMYFUNCTION("""COMPUTED_VALUE"""),5550.0)</f>
        <v>5550</v>
      </c>
    </row>
    <row r="39">
      <c r="A39" s="99"/>
      <c r="C39" s="100"/>
      <c r="D39" s="99" t="str">
        <f>IFERROR(__xludf.DUMMYFUNCTION("""COMPUTED_VALUE"""),"TARJETA DE DÉBITO")</f>
        <v>TARJETA DE DÉBITO</v>
      </c>
      <c r="F39" s="101">
        <f>IFERROR(__xludf.DUMMYFUNCTION("""COMPUTED_VALUE"""),3800.0)</f>
        <v>3800</v>
      </c>
      <c r="G39" s="99"/>
      <c r="I39" s="100"/>
      <c r="J39" s="99" t="str">
        <f>IFERROR(__xludf.DUMMYFUNCTION("""COMPUTED_VALUE"""),"EFECTIVO")</f>
        <v>EFECTIVO</v>
      </c>
      <c r="L39" s="101">
        <f>IFERROR(__xludf.DUMMYFUNCTION("""COMPUTED_VALUE"""),10200.0)</f>
        <v>10200</v>
      </c>
      <c r="M39" s="99" t="str">
        <f>IFERROR(__xludf.DUMMYFUNCTION("""COMPUTED_VALUE"""),"EFECTIVO")</f>
        <v>EFECTIVO</v>
      </c>
      <c r="O39" s="101">
        <f>IFERROR(__xludf.DUMMYFUNCTION("""COMPUTED_VALUE"""),7500.0)</f>
        <v>7500</v>
      </c>
      <c r="P39" s="99"/>
      <c r="R39" s="100"/>
      <c r="S39" s="99" t="str">
        <f>IFERROR(__xludf.DUMMYFUNCTION("""COMPUTED_VALUE"""),"MERCADO PAGO")</f>
        <v>MERCADO PAGO</v>
      </c>
      <c r="U39" s="101">
        <f>IFERROR(__xludf.DUMMYFUNCTION("""COMPUTED_VALUE"""),2500.0)</f>
        <v>2500</v>
      </c>
    </row>
    <row r="40">
      <c r="A40" s="99"/>
      <c r="C40" s="100"/>
      <c r="D40" s="99" t="str">
        <f>IFERROR(__xludf.DUMMYFUNCTION("""COMPUTED_VALUE"""),"EFECTIVO")</f>
        <v>EFECTIVO</v>
      </c>
      <c r="F40" s="101">
        <f>IFERROR(__xludf.DUMMYFUNCTION("""COMPUTED_VALUE"""),3800.0)</f>
        <v>3800</v>
      </c>
      <c r="G40" s="99"/>
      <c r="I40" s="100"/>
      <c r="J40" s="99" t="str">
        <f>IFERROR(__xludf.DUMMYFUNCTION("""COMPUTED_VALUE"""),"EFECTIVO")</f>
        <v>EFECTIVO</v>
      </c>
      <c r="L40" s="101">
        <f>IFERROR(__xludf.DUMMYFUNCTION("""COMPUTED_VALUE"""),2500.0)</f>
        <v>2500</v>
      </c>
      <c r="M40" s="99" t="str">
        <f>IFERROR(__xludf.DUMMYFUNCTION("""COMPUTED_VALUE"""),"TARJETA DE DÉBITO")</f>
        <v>TARJETA DE DÉBITO</v>
      </c>
      <c r="O40" s="101">
        <f>IFERROR(__xludf.DUMMYFUNCTION("""COMPUTED_VALUE"""),800.0)</f>
        <v>800</v>
      </c>
      <c r="P40" s="99"/>
      <c r="R40" s="100"/>
      <c r="S40" s="99" t="str">
        <f>IFERROR(__xludf.DUMMYFUNCTION("""COMPUTED_VALUE"""),"MERCADO PAGO")</f>
        <v>MERCADO PAGO</v>
      </c>
      <c r="U40" s="101">
        <f>IFERROR(__xludf.DUMMYFUNCTION("""COMPUTED_VALUE"""),3000.0)</f>
        <v>3000</v>
      </c>
    </row>
    <row r="41">
      <c r="A41" s="99"/>
      <c r="C41" s="100"/>
      <c r="D41" s="99" t="str">
        <f>IFERROR(__xludf.DUMMYFUNCTION("""COMPUTED_VALUE"""),"EFECTIVO")</f>
        <v>EFECTIVO</v>
      </c>
      <c r="F41" s="101">
        <f>IFERROR(__xludf.DUMMYFUNCTION("""COMPUTED_VALUE"""),3000.0)</f>
        <v>3000</v>
      </c>
      <c r="G41" s="99"/>
      <c r="I41" s="100"/>
      <c r="J41" s="99" t="str">
        <f>IFERROR(__xludf.DUMMYFUNCTION("""COMPUTED_VALUE"""),"EFECTIVO")</f>
        <v>EFECTIVO</v>
      </c>
      <c r="L41" s="101">
        <f>IFERROR(__xludf.DUMMYFUNCTION("""COMPUTED_VALUE"""),8250.0)</f>
        <v>8250</v>
      </c>
      <c r="M41" s="99" t="str">
        <f>IFERROR(__xludf.DUMMYFUNCTION("""COMPUTED_VALUE"""),"EFECTIVO")</f>
        <v>EFECTIVO</v>
      </c>
      <c r="O41" s="101">
        <f>IFERROR(__xludf.DUMMYFUNCTION("""COMPUTED_VALUE"""),8250.0)</f>
        <v>8250</v>
      </c>
      <c r="P41" s="99"/>
      <c r="R41" s="100"/>
      <c r="S41" s="99" t="str">
        <f>IFERROR(__xludf.DUMMYFUNCTION("""COMPUTED_VALUE"""),"MERCADO PAGO")</f>
        <v>MERCADO PAGO</v>
      </c>
      <c r="U41" s="101">
        <f>IFERROR(__xludf.DUMMYFUNCTION("""COMPUTED_VALUE"""),3800.0)</f>
        <v>3800</v>
      </c>
    </row>
    <row r="42">
      <c r="A42" s="99"/>
      <c r="C42" s="100"/>
      <c r="D42" s="99"/>
      <c r="F42" s="100"/>
      <c r="G42" s="99"/>
      <c r="I42" s="100"/>
      <c r="J42" s="99" t="str">
        <f>IFERROR(__xludf.DUMMYFUNCTION("""COMPUTED_VALUE"""),"EFECTIVO")</f>
        <v>EFECTIVO</v>
      </c>
      <c r="L42" s="101">
        <f>IFERROR(__xludf.DUMMYFUNCTION("""COMPUTED_VALUE"""),3800.0)</f>
        <v>3800</v>
      </c>
      <c r="M42" s="99"/>
      <c r="O42" s="100"/>
      <c r="P42" s="99"/>
      <c r="R42" s="100"/>
      <c r="S42" s="99" t="str">
        <f>IFERROR(__xludf.DUMMYFUNCTION("""COMPUTED_VALUE"""),"MERCADO PAGO")</f>
        <v>MERCADO PAGO</v>
      </c>
      <c r="U42" s="101">
        <f>IFERROR(__xludf.DUMMYFUNCTION("""COMPUTED_VALUE"""),1000.0)</f>
        <v>1000</v>
      </c>
    </row>
    <row r="43">
      <c r="A43" s="99"/>
      <c r="C43" s="100"/>
      <c r="D43" s="99" t="str">
        <f>IFERROR(__xludf.DUMMYFUNCTION("""COMPUTED_VALUE"""),"EFECTIVO")</f>
        <v>EFECTIVO</v>
      </c>
      <c r="F43" s="101">
        <f>IFERROR(__xludf.DUMMYFUNCTION("""COMPUTED_VALUE"""),1000.0)</f>
        <v>1000</v>
      </c>
      <c r="G43" s="99"/>
      <c r="I43" s="100"/>
      <c r="J43" s="99" t="str">
        <f>IFERROR(__xludf.DUMMYFUNCTION("""COMPUTED_VALUE"""),"EFECTIVO")</f>
        <v>EFECTIVO</v>
      </c>
      <c r="L43" s="101">
        <f>IFERROR(__xludf.DUMMYFUNCTION("""COMPUTED_VALUE"""),100.0)</f>
        <v>100</v>
      </c>
      <c r="M43" s="99"/>
      <c r="O43" s="100"/>
      <c r="P43" s="99"/>
      <c r="R43" s="100"/>
      <c r="S43" s="99" t="str">
        <f>IFERROR(__xludf.DUMMYFUNCTION("""COMPUTED_VALUE"""),"MERCADO PAGO")</f>
        <v>MERCADO PAGO</v>
      </c>
      <c r="U43" s="101">
        <f>IFERROR(__xludf.DUMMYFUNCTION("""COMPUTED_VALUE"""),3000.0)</f>
        <v>3000</v>
      </c>
    </row>
    <row r="44">
      <c r="A44" s="99"/>
      <c r="C44" s="100"/>
      <c r="D44" s="99" t="str">
        <f>IFERROR(__xludf.DUMMYFUNCTION("""COMPUTED_VALUE"""),"TARJETA DE DÉBITO")</f>
        <v>TARJETA DE DÉBITO</v>
      </c>
      <c r="F44" s="101">
        <f>IFERROR(__xludf.DUMMYFUNCTION("""COMPUTED_VALUE"""),5000.0)</f>
        <v>5000</v>
      </c>
      <c r="G44" s="99"/>
      <c r="I44" s="100"/>
      <c r="J44" s="99" t="str">
        <f>IFERROR(__xludf.DUMMYFUNCTION("""COMPUTED_VALUE"""),"EFECTIVO")</f>
        <v>EFECTIVO</v>
      </c>
      <c r="L44" s="101">
        <f>IFERROR(__xludf.DUMMYFUNCTION("""COMPUTED_VALUE"""),4900.0)</f>
        <v>4900</v>
      </c>
      <c r="M44" s="99" t="str">
        <f>IFERROR(__xludf.DUMMYFUNCTION("""COMPUTED_VALUE"""),"EFECTIVO")</f>
        <v>EFECTIVO</v>
      </c>
      <c r="O44" s="101">
        <f>IFERROR(__xludf.DUMMYFUNCTION("""COMPUTED_VALUE"""),3800.0)</f>
        <v>3800</v>
      </c>
      <c r="P44" s="99"/>
      <c r="R44" s="100"/>
      <c r="S44" s="99" t="str">
        <f>IFERROR(__xludf.DUMMYFUNCTION("""COMPUTED_VALUE"""),"MERCADO PAGO")</f>
        <v>MERCADO PAGO</v>
      </c>
      <c r="U44" s="101">
        <f>IFERROR(__xludf.DUMMYFUNCTION("""COMPUTED_VALUE"""),300.0)</f>
        <v>300</v>
      </c>
    </row>
    <row r="45">
      <c r="A45" s="99"/>
      <c r="C45" s="100"/>
      <c r="D45" s="99" t="str">
        <f>IFERROR(__xludf.DUMMYFUNCTION("""COMPUTED_VALUE"""),"MERCADO PAGO")</f>
        <v>MERCADO PAGO</v>
      </c>
      <c r="F45" s="101">
        <f>IFERROR(__xludf.DUMMYFUNCTION("""COMPUTED_VALUE"""),5000.0)</f>
        <v>5000</v>
      </c>
      <c r="G45" s="99"/>
      <c r="I45" s="100"/>
      <c r="J45" s="99" t="str">
        <f>IFERROR(__xludf.DUMMYFUNCTION("""COMPUTED_VALUE"""),"MERCADO PAGO")</f>
        <v>MERCADO PAGO</v>
      </c>
      <c r="L45" s="101">
        <f>IFERROR(__xludf.DUMMYFUNCTION("""COMPUTED_VALUE"""),8250.0)</f>
        <v>8250</v>
      </c>
      <c r="M45" s="99" t="str">
        <f>IFERROR(__xludf.DUMMYFUNCTION("""COMPUTED_VALUE"""),"EFECTIVO")</f>
        <v>EFECTIVO</v>
      </c>
      <c r="O45" s="101">
        <f>IFERROR(__xludf.DUMMYFUNCTION("""COMPUTED_VALUE"""),8250.0)</f>
        <v>8250</v>
      </c>
      <c r="P45" s="99"/>
      <c r="R45" s="100"/>
      <c r="S45" s="99" t="str">
        <f>IFERROR(__xludf.DUMMYFUNCTION("""COMPUTED_VALUE"""),"MERCADO PAGO")</f>
        <v>MERCADO PAGO</v>
      </c>
      <c r="U45" s="101">
        <f>IFERROR(__xludf.DUMMYFUNCTION("""COMPUTED_VALUE"""),2000.0)</f>
        <v>2000</v>
      </c>
    </row>
    <row r="46">
      <c r="A46" s="99"/>
      <c r="C46" s="100"/>
      <c r="D46" s="99" t="str">
        <f>IFERROR(__xludf.DUMMYFUNCTION("""COMPUTED_VALUE"""),"EFECTIVO")</f>
        <v>EFECTIVO</v>
      </c>
      <c r="F46" s="101">
        <f>IFERROR(__xludf.DUMMYFUNCTION("""COMPUTED_VALUE"""),2750.0)</f>
        <v>2750</v>
      </c>
      <c r="G46" s="99"/>
      <c r="I46" s="100"/>
      <c r="J46" s="99" t="str">
        <f>IFERROR(__xludf.DUMMYFUNCTION("""COMPUTED_VALUE"""),"TARJETA DE DÉBITO")</f>
        <v>TARJETA DE DÉBITO</v>
      </c>
      <c r="L46" s="101">
        <f>IFERROR(__xludf.DUMMYFUNCTION("""COMPUTED_VALUE"""),8250.0)</f>
        <v>8250</v>
      </c>
      <c r="M46" s="99" t="str">
        <f>IFERROR(__xludf.DUMMYFUNCTION("""COMPUTED_VALUE"""),"EFECTIVO")</f>
        <v>EFECTIVO</v>
      </c>
      <c r="O46" s="101">
        <f>IFERROR(__xludf.DUMMYFUNCTION("""COMPUTED_VALUE"""),10250.0)</f>
        <v>10250</v>
      </c>
      <c r="P46" s="99"/>
      <c r="R46" s="100"/>
      <c r="S46" s="99" t="str">
        <f>IFERROR(__xludf.DUMMYFUNCTION("""COMPUTED_VALUE"""),"MERCADO PAGO")</f>
        <v>MERCADO PAGO</v>
      </c>
      <c r="U46" s="101">
        <f>IFERROR(__xludf.DUMMYFUNCTION("""COMPUTED_VALUE"""),4950.0)</f>
        <v>4950</v>
      </c>
    </row>
    <row r="47">
      <c r="A47" s="99"/>
      <c r="C47" s="100"/>
      <c r="D47" s="99" t="str">
        <f>IFERROR(__xludf.DUMMYFUNCTION("""COMPUTED_VALUE"""),"TARJETA DE DÉBITO")</f>
        <v>TARJETA DE DÉBITO</v>
      </c>
      <c r="F47" s="101">
        <f>IFERROR(__xludf.DUMMYFUNCTION("""COMPUTED_VALUE"""),5550.0)</f>
        <v>5550</v>
      </c>
      <c r="G47" s="99"/>
      <c r="I47" s="100"/>
      <c r="J47" s="99" t="str">
        <f>IFERROR(__xludf.DUMMYFUNCTION("""COMPUTED_VALUE"""),"EFECTIVO")</f>
        <v>EFECTIVO</v>
      </c>
      <c r="L47" s="101">
        <f>IFERROR(__xludf.DUMMYFUNCTION("""COMPUTED_VALUE"""),4900.0)</f>
        <v>4900</v>
      </c>
      <c r="M47" s="99"/>
      <c r="O47" s="101">
        <f>IFERROR(__xludf.DUMMYFUNCTION("""COMPUTED_VALUE"""),2500.0)</f>
        <v>2500</v>
      </c>
      <c r="P47" s="99"/>
      <c r="R47" s="100"/>
      <c r="S47" s="99" t="str">
        <f>IFERROR(__xludf.DUMMYFUNCTION("""COMPUTED_VALUE"""),"MERCADO PAGO")</f>
        <v>MERCADO PAGO</v>
      </c>
      <c r="U47" s="101">
        <f>IFERROR(__xludf.DUMMYFUNCTION("""COMPUTED_VALUE"""),2500.0)</f>
        <v>2500</v>
      </c>
    </row>
    <row r="48">
      <c r="A48" s="99"/>
      <c r="C48" s="100"/>
      <c r="D48" s="99" t="str">
        <f>IFERROR(__xludf.DUMMYFUNCTION("""COMPUTED_VALUE"""),"TARJETA DE DÉBITO")</f>
        <v>TARJETA DE DÉBITO</v>
      </c>
      <c r="F48" s="101">
        <f>IFERROR(__xludf.DUMMYFUNCTION("""COMPUTED_VALUE"""),2500.0)</f>
        <v>2500</v>
      </c>
      <c r="G48" s="99"/>
      <c r="I48" s="100"/>
      <c r="J48" s="99" t="str">
        <f>IFERROR(__xludf.DUMMYFUNCTION("""COMPUTED_VALUE"""),"EFECTIVO")</f>
        <v>EFECTIVO</v>
      </c>
      <c r="L48" s="101">
        <f>IFERROR(__xludf.DUMMYFUNCTION("""COMPUTED_VALUE"""),100.0)</f>
        <v>100</v>
      </c>
      <c r="M48" s="99" t="str">
        <f>IFERROR(__xludf.DUMMYFUNCTION("""COMPUTED_VALUE"""),"EFECTIVO")</f>
        <v>EFECTIVO</v>
      </c>
      <c r="O48" s="101">
        <f>IFERROR(__xludf.DUMMYFUNCTION("""COMPUTED_VALUE"""),7250.0)</f>
        <v>7250</v>
      </c>
      <c r="P48" s="99"/>
      <c r="R48" s="100"/>
      <c r="S48" s="99" t="str">
        <f>IFERROR(__xludf.DUMMYFUNCTION("""COMPUTED_VALUE"""),"MERCADO PAGO")</f>
        <v>MERCADO PAGO</v>
      </c>
      <c r="U48" s="101">
        <f>IFERROR(__xludf.DUMMYFUNCTION("""COMPUTED_VALUE"""),5550.0)</f>
        <v>5550</v>
      </c>
    </row>
    <row r="49">
      <c r="A49" s="99"/>
      <c r="C49" s="100"/>
      <c r="D49" s="99" t="str">
        <f>IFERROR(__xludf.DUMMYFUNCTION("""COMPUTED_VALUE"""),"TARJETA DE DÉBITO")</f>
        <v>TARJETA DE DÉBITO</v>
      </c>
      <c r="F49" s="101">
        <f>IFERROR(__xludf.DUMMYFUNCTION("""COMPUTED_VALUE"""),5550.0)</f>
        <v>5550</v>
      </c>
      <c r="G49" s="99"/>
      <c r="I49" s="100"/>
      <c r="J49" s="99" t="str">
        <f>IFERROR(__xludf.DUMMYFUNCTION("""COMPUTED_VALUE"""),"MERCADO PAGO")</f>
        <v>MERCADO PAGO</v>
      </c>
      <c r="L49" s="101">
        <f>IFERROR(__xludf.DUMMYFUNCTION("""COMPUTED_VALUE"""),2000.0)</f>
        <v>2000</v>
      </c>
      <c r="M49" s="99"/>
      <c r="O49" s="101">
        <f>IFERROR(__xludf.DUMMYFUNCTION("""COMPUTED_VALUE"""),200.0)</f>
        <v>200</v>
      </c>
      <c r="P49" s="99"/>
      <c r="R49" s="100"/>
      <c r="S49" s="99" t="str">
        <f>IFERROR(__xludf.DUMMYFUNCTION("""COMPUTED_VALUE"""),"MERCADO PAGO")</f>
        <v>MERCADO PAGO</v>
      </c>
      <c r="U49" s="101">
        <f>IFERROR(__xludf.DUMMYFUNCTION("""COMPUTED_VALUE"""),2500.0)</f>
        <v>2500</v>
      </c>
    </row>
    <row r="50">
      <c r="A50" s="99"/>
      <c r="C50" s="100"/>
      <c r="D50" s="99" t="str">
        <f>IFERROR(__xludf.DUMMYFUNCTION("""COMPUTED_VALUE"""),"TARJETA DE DÉBITO")</f>
        <v>TARJETA DE DÉBITO</v>
      </c>
      <c r="F50" s="101">
        <f>IFERROR(__xludf.DUMMYFUNCTION("""COMPUTED_VALUE"""),2500.0)</f>
        <v>2500</v>
      </c>
      <c r="G50" s="99"/>
      <c r="I50" s="100"/>
      <c r="J50" s="99" t="str">
        <f>IFERROR(__xludf.DUMMYFUNCTION("""COMPUTED_VALUE"""),"MERCADO PAGO")</f>
        <v>MERCADO PAGO</v>
      </c>
      <c r="L50" s="101">
        <f>IFERROR(__xludf.DUMMYFUNCTION("""COMPUTED_VALUE"""),8250.0)</f>
        <v>8250</v>
      </c>
      <c r="M50" s="99" t="str">
        <f>IFERROR(__xludf.DUMMYFUNCTION("""COMPUTED_VALUE"""),"EFECTIVO")</f>
        <v>EFECTIVO</v>
      </c>
      <c r="O50" s="101">
        <f>IFERROR(__xludf.DUMMYFUNCTION("""COMPUTED_VALUE"""),8250.0)</f>
        <v>8250</v>
      </c>
      <c r="P50" s="99"/>
      <c r="R50" s="100"/>
      <c r="S50" s="99" t="str">
        <f>IFERROR(__xludf.DUMMYFUNCTION("""COMPUTED_VALUE"""),"MERCADO PAGO")</f>
        <v>MERCADO PAGO</v>
      </c>
      <c r="U50" s="101">
        <f>IFERROR(__xludf.DUMMYFUNCTION("""COMPUTED_VALUE"""),5550.0)</f>
        <v>5550</v>
      </c>
    </row>
    <row r="51">
      <c r="A51" s="99"/>
      <c r="C51" s="100"/>
      <c r="D51" s="99" t="str">
        <f>IFERROR(__xludf.DUMMYFUNCTION("""COMPUTED_VALUE"""),"EFECTIVO")</f>
        <v>EFECTIVO</v>
      </c>
      <c r="F51" s="101">
        <f>IFERROR(__xludf.DUMMYFUNCTION("""COMPUTED_VALUE"""),4950.0)</f>
        <v>4950</v>
      </c>
      <c r="G51" s="99"/>
      <c r="I51" s="100"/>
      <c r="J51" s="99" t="str">
        <f>IFERROR(__xludf.DUMMYFUNCTION("""COMPUTED_VALUE"""),"MERCADO PAGO")</f>
        <v>MERCADO PAGO</v>
      </c>
      <c r="L51" s="101">
        <f>IFERROR(__xludf.DUMMYFUNCTION("""COMPUTED_VALUE"""),8250.0)</f>
        <v>8250</v>
      </c>
      <c r="M51" s="99" t="str">
        <f>IFERROR(__xludf.DUMMYFUNCTION("""COMPUTED_VALUE"""),"EFECTIVO")</f>
        <v>EFECTIVO</v>
      </c>
      <c r="O51" s="101">
        <f>IFERROR(__xludf.DUMMYFUNCTION("""COMPUTED_VALUE"""),3800.0)</f>
        <v>3800</v>
      </c>
      <c r="P51" s="99"/>
      <c r="R51" s="100"/>
      <c r="S51" s="99" t="str">
        <f>IFERROR(__xludf.DUMMYFUNCTION("""COMPUTED_VALUE"""),"TRANSFERENCIA")</f>
        <v>TRANSFERENCIA</v>
      </c>
      <c r="U51" s="101">
        <f>IFERROR(__xludf.DUMMYFUNCTION("""COMPUTED_VALUE"""),4950.0)</f>
        <v>4950</v>
      </c>
    </row>
    <row r="52">
      <c r="A52" s="99"/>
      <c r="C52" s="100"/>
      <c r="D52" s="99" t="str">
        <f>IFERROR(__xludf.DUMMYFUNCTION("""COMPUTED_VALUE"""),"MERCADO PAGO")</f>
        <v>MERCADO PAGO</v>
      </c>
      <c r="F52" s="101">
        <f>IFERROR(__xludf.DUMMYFUNCTION("""COMPUTED_VALUE"""),10250.0)</f>
        <v>10250</v>
      </c>
      <c r="G52" s="99"/>
      <c r="I52" s="100"/>
      <c r="J52" s="99" t="str">
        <f>IFERROR(__xludf.DUMMYFUNCTION("""COMPUTED_VALUE"""),"EFECTIVO")</f>
        <v>EFECTIVO</v>
      </c>
      <c r="L52" s="101">
        <f>IFERROR(__xludf.DUMMYFUNCTION("""COMPUTED_VALUE"""),4950.0)</f>
        <v>4950</v>
      </c>
      <c r="M52" s="99" t="str">
        <f>IFERROR(__xludf.DUMMYFUNCTION("""COMPUTED_VALUE"""),"EFECTIVO")</f>
        <v>EFECTIVO</v>
      </c>
      <c r="O52" s="101">
        <f>IFERROR(__xludf.DUMMYFUNCTION("""COMPUTED_VALUE"""),3000.0)</f>
        <v>3000</v>
      </c>
      <c r="P52" s="99"/>
      <c r="R52" s="100"/>
      <c r="S52" s="99" t="str">
        <f>IFERROR(__xludf.DUMMYFUNCTION("""COMPUTED_VALUE"""),"TRANSFERENCIA")</f>
        <v>TRANSFERENCIA</v>
      </c>
      <c r="U52" s="101">
        <f>IFERROR(__xludf.DUMMYFUNCTION("""COMPUTED_VALUE"""),8250.0)</f>
        <v>8250</v>
      </c>
    </row>
    <row r="53">
      <c r="A53" s="99"/>
      <c r="C53" s="100"/>
      <c r="D53" s="99" t="str">
        <f>IFERROR(__xludf.DUMMYFUNCTION("""COMPUTED_VALUE"""),"MERCADO PAGO")</f>
        <v>MERCADO PAGO</v>
      </c>
      <c r="F53" s="101">
        <f>IFERROR(__xludf.DUMMYFUNCTION("""COMPUTED_VALUE"""),2500.0)</f>
        <v>2500</v>
      </c>
      <c r="G53" s="99"/>
      <c r="I53" s="100"/>
      <c r="J53" s="99" t="str">
        <f>IFERROR(__xludf.DUMMYFUNCTION("""COMPUTED_VALUE"""),"TARJETA DE DÉBITO")</f>
        <v>TARJETA DE DÉBITO</v>
      </c>
      <c r="L53" s="101">
        <f>IFERROR(__xludf.DUMMYFUNCTION("""COMPUTED_VALUE"""),8250.0)</f>
        <v>8250</v>
      </c>
      <c r="M53" s="99" t="str">
        <f>IFERROR(__xludf.DUMMYFUNCTION("""COMPUTED_VALUE"""),"EFECTIVO")</f>
        <v>EFECTIVO</v>
      </c>
      <c r="O53" s="101">
        <f>IFERROR(__xludf.DUMMYFUNCTION("""COMPUTED_VALUE"""),3800.0)</f>
        <v>3800</v>
      </c>
      <c r="P53" s="99"/>
      <c r="R53" s="100"/>
      <c r="S53" s="99"/>
      <c r="U53" s="101">
        <f>IFERROR(__xludf.DUMMYFUNCTION("""COMPUTED_VALUE"""),99050.0)</f>
        <v>99050</v>
      </c>
    </row>
    <row r="54">
      <c r="A54" s="99"/>
      <c r="C54" s="100"/>
      <c r="D54" s="99" t="str">
        <f>IFERROR(__xludf.DUMMYFUNCTION("""COMPUTED_VALUE"""),"MERCADO PAGO")</f>
        <v>MERCADO PAGO</v>
      </c>
      <c r="F54" s="101">
        <f>IFERROR(__xludf.DUMMYFUNCTION("""COMPUTED_VALUE"""),8250.0)</f>
        <v>8250</v>
      </c>
      <c r="G54" s="99"/>
      <c r="I54" s="100"/>
      <c r="J54" s="99" t="str">
        <f>IFERROR(__xludf.DUMMYFUNCTION("""COMPUTED_VALUE"""),"EFECTIVO")</f>
        <v>EFECTIVO</v>
      </c>
      <c r="L54" s="101">
        <f>IFERROR(__xludf.DUMMYFUNCTION("""COMPUTED_VALUE"""),100.0)</f>
        <v>100</v>
      </c>
      <c r="M54" s="99" t="str">
        <f>IFERROR(__xludf.DUMMYFUNCTION("""COMPUTED_VALUE"""),"EFECTIVO")</f>
        <v>EFECTIVO</v>
      </c>
      <c r="O54" s="101">
        <f>IFERROR(__xludf.DUMMYFUNCTION("""COMPUTED_VALUE"""),3800.0)</f>
        <v>3800</v>
      </c>
      <c r="P54" s="99"/>
      <c r="R54" s="100"/>
      <c r="S54" s="99" t="str">
        <f>IFERROR(__xludf.DUMMYFUNCTION("""COMPUTED_VALUE"""),"MERCADO PAGO")</f>
        <v>MERCADO PAGO</v>
      </c>
      <c r="U54" s="101">
        <f>IFERROR(__xludf.DUMMYFUNCTION("""COMPUTED_VALUE"""),3000.0)</f>
        <v>3000</v>
      </c>
    </row>
    <row r="55">
      <c r="A55" s="99"/>
      <c r="C55" s="100"/>
      <c r="D55" s="99" t="str">
        <f>IFERROR(__xludf.DUMMYFUNCTION("""COMPUTED_VALUE"""),"EFECTIVO")</f>
        <v>EFECTIVO</v>
      </c>
      <c r="F55" s="101">
        <f>IFERROR(__xludf.DUMMYFUNCTION("""COMPUTED_VALUE"""),8250.0)</f>
        <v>8250</v>
      </c>
      <c r="G55" s="99"/>
      <c r="I55" s="100"/>
      <c r="J55" s="99" t="str">
        <f>IFERROR(__xludf.DUMMYFUNCTION("""COMPUTED_VALUE"""),"EFECTIVO")</f>
        <v>EFECTIVO</v>
      </c>
      <c r="L55" s="101">
        <f>IFERROR(__xludf.DUMMYFUNCTION("""COMPUTED_VALUE"""),100.0)</f>
        <v>100</v>
      </c>
      <c r="M55" s="99" t="str">
        <f>IFERROR(__xludf.DUMMYFUNCTION("""COMPUTED_VALUE"""),"EFECTIVO")</f>
        <v>EFECTIVO</v>
      </c>
      <c r="O55" s="101">
        <f>IFERROR(__xludf.DUMMYFUNCTION("""COMPUTED_VALUE"""),3000.0)</f>
        <v>3000</v>
      </c>
      <c r="P55" s="99"/>
      <c r="R55" s="100"/>
      <c r="S55" s="99" t="str">
        <f>IFERROR(__xludf.DUMMYFUNCTION("""COMPUTED_VALUE"""),"MERCADO PAGO")</f>
        <v>MERCADO PAGO</v>
      </c>
      <c r="U55" s="101">
        <f>IFERROR(__xludf.DUMMYFUNCTION("""COMPUTED_VALUE"""),3800.0)</f>
        <v>3800</v>
      </c>
    </row>
    <row r="56">
      <c r="A56" s="99"/>
      <c r="C56" s="100"/>
      <c r="D56" s="99" t="str">
        <f>IFERROR(__xludf.DUMMYFUNCTION("""COMPUTED_VALUE"""),"MERCADO PAGO")</f>
        <v>MERCADO PAGO</v>
      </c>
      <c r="F56" s="101">
        <f>IFERROR(__xludf.DUMMYFUNCTION("""COMPUTED_VALUE"""),8250.0)</f>
        <v>8250</v>
      </c>
      <c r="G56" s="99"/>
      <c r="I56" s="100"/>
      <c r="J56" s="99" t="str">
        <f>IFERROR(__xludf.DUMMYFUNCTION("""COMPUTED_VALUE"""),"EFECTIVO")</f>
        <v>EFECTIVO</v>
      </c>
      <c r="L56" s="101">
        <f>IFERROR(__xludf.DUMMYFUNCTION("""COMPUTED_VALUE"""),100.0)</f>
        <v>100</v>
      </c>
      <c r="M56" s="99" t="str">
        <f>IFERROR(__xludf.DUMMYFUNCTION("""COMPUTED_VALUE"""),"EFECTIVO")</f>
        <v>EFECTIVO</v>
      </c>
      <c r="O56" s="101">
        <f>IFERROR(__xludf.DUMMYFUNCTION("""COMPUTED_VALUE"""),6000.0)</f>
        <v>6000</v>
      </c>
      <c r="P56" s="99"/>
      <c r="R56" s="100"/>
      <c r="S56" s="99"/>
      <c r="U56" s="101">
        <f>IFERROR(__xludf.DUMMYFUNCTION("""COMPUTED_VALUE"""),6800.0)</f>
        <v>6800</v>
      </c>
    </row>
    <row r="57">
      <c r="A57" s="99"/>
      <c r="C57" s="100"/>
      <c r="D57" s="99" t="str">
        <f>IFERROR(__xludf.DUMMYFUNCTION("""COMPUTED_VALUE"""),"EFECTIVO")</f>
        <v>EFECTIVO</v>
      </c>
      <c r="F57" s="101">
        <f>IFERROR(__xludf.DUMMYFUNCTION("""COMPUTED_VALUE"""),4950.0)</f>
        <v>4950</v>
      </c>
      <c r="G57" s="99"/>
      <c r="I57" s="100"/>
      <c r="J57" s="99" t="str">
        <f>IFERROR(__xludf.DUMMYFUNCTION("""COMPUTED_VALUE"""),"EFECTIVO")</f>
        <v>EFECTIVO</v>
      </c>
      <c r="L57" s="101">
        <f>IFERROR(__xludf.DUMMYFUNCTION("""COMPUTED_VALUE"""),3800.0)</f>
        <v>3800</v>
      </c>
      <c r="M57" s="99" t="str">
        <f>IFERROR(__xludf.DUMMYFUNCTION("""COMPUTED_VALUE"""),"MERCADO PAGO")</f>
        <v>MERCADO PAGO</v>
      </c>
      <c r="O57" s="101">
        <f>IFERROR(__xludf.DUMMYFUNCTION("""COMPUTED_VALUE"""),10250.0)</f>
        <v>10250</v>
      </c>
      <c r="P57" s="99"/>
      <c r="R57" s="100"/>
      <c r="S57" s="99" t="str">
        <f>IFERROR(__xludf.DUMMYFUNCTION("""COMPUTED_VALUE"""),"MERCADO PAGO")</f>
        <v>MERCADO PAGO</v>
      </c>
      <c r="U57" s="101">
        <f>IFERROR(__xludf.DUMMYFUNCTION("""COMPUTED_VALUE"""),2500.0)</f>
        <v>2500</v>
      </c>
    </row>
    <row r="58">
      <c r="A58" s="99"/>
      <c r="C58" s="100"/>
      <c r="D58" s="99" t="str">
        <f>IFERROR(__xludf.DUMMYFUNCTION("""COMPUTED_VALUE"""),"EFECTIVO")</f>
        <v>EFECTIVO</v>
      </c>
      <c r="F58" s="101">
        <f>IFERROR(__xludf.DUMMYFUNCTION("""COMPUTED_VALUE"""),4950.0)</f>
        <v>4950</v>
      </c>
      <c r="G58" s="99"/>
      <c r="I58" s="100"/>
      <c r="J58" s="99" t="str">
        <f>IFERROR(__xludf.DUMMYFUNCTION("""COMPUTED_VALUE"""),"TARJETA DE DÉBITO")</f>
        <v>TARJETA DE DÉBITO</v>
      </c>
      <c r="L58" s="101">
        <f>IFERROR(__xludf.DUMMYFUNCTION("""COMPUTED_VALUE"""),8250.0)</f>
        <v>8250</v>
      </c>
      <c r="M58" s="99" t="str">
        <f>IFERROR(__xludf.DUMMYFUNCTION("""COMPUTED_VALUE"""),"MERCADO PAGO")</f>
        <v>MERCADO PAGO</v>
      </c>
      <c r="O58" s="101">
        <f>IFERROR(__xludf.DUMMYFUNCTION("""COMPUTED_VALUE"""),2500.0)</f>
        <v>2500</v>
      </c>
      <c r="P58" s="99"/>
      <c r="R58" s="100"/>
      <c r="S58" s="99" t="str">
        <f>IFERROR(__xludf.DUMMYFUNCTION("""COMPUTED_VALUE"""),"MERCADO PAGO")</f>
        <v>MERCADO PAGO</v>
      </c>
      <c r="U58" s="101">
        <f>IFERROR(__xludf.DUMMYFUNCTION("""COMPUTED_VALUE"""),5550.0)</f>
        <v>5550</v>
      </c>
    </row>
    <row r="59">
      <c r="A59" s="99"/>
      <c r="C59" s="100"/>
      <c r="D59" s="99" t="str">
        <f>IFERROR(__xludf.DUMMYFUNCTION("""COMPUTED_VALUE"""),"EFECTIVO")</f>
        <v>EFECTIVO</v>
      </c>
      <c r="F59" s="101">
        <f>IFERROR(__xludf.DUMMYFUNCTION("""COMPUTED_VALUE"""),3800.0)</f>
        <v>3800</v>
      </c>
      <c r="G59" s="99"/>
      <c r="I59" s="100"/>
      <c r="J59" s="99" t="str">
        <f>IFERROR(__xludf.DUMMYFUNCTION("""COMPUTED_VALUE"""),"EFECTIVO")</f>
        <v>EFECTIVO</v>
      </c>
      <c r="L59" s="101">
        <f>IFERROR(__xludf.DUMMYFUNCTION("""COMPUTED_VALUE"""),4950.0)</f>
        <v>4950</v>
      </c>
      <c r="M59" s="99" t="str">
        <f>IFERROR(__xludf.DUMMYFUNCTION("""COMPUTED_VALUE"""),"MERCADO PAGO")</f>
        <v>MERCADO PAGO</v>
      </c>
      <c r="O59" s="101">
        <f>IFERROR(__xludf.DUMMYFUNCTION("""COMPUTED_VALUE"""),2500.0)</f>
        <v>2500</v>
      </c>
      <c r="P59" s="99"/>
      <c r="R59" s="100"/>
      <c r="S59" s="99" t="str">
        <f>IFERROR(__xludf.DUMMYFUNCTION("""COMPUTED_VALUE"""),"MERCADO PAGO")</f>
        <v>MERCADO PAGO</v>
      </c>
      <c r="U59" s="101">
        <f>IFERROR(__xludf.DUMMYFUNCTION("""COMPUTED_VALUE"""),4950.0)</f>
        <v>4950</v>
      </c>
    </row>
    <row r="60">
      <c r="A60" s="99"/>
      <c r="C60" s="100"/>
      <c r="D60" s="99" t="str">
        <f>IFERROR(__xludf.DUMMYFUNCTION("""COMPUTED_VALUE"""),"TARJETA DE DÉBITO")</f>
        <v>TARJETA DE DÉBITO</v>
      </c>
      <c r="F60" s="101">
        <f>IFERROR(__xludf.DUMMYFUNCTION("""COMPUTED_VALUE"""),8250.0)</f>
        <v>8250</v>
      </c>
      <c r="G60" s="99"/>
      <c r="I60" s="100"/>
      <c r="J60" s="99" t="str">
        <f>IFERROR(__xludf.DUMMYFUNCTION("""COMPUTED_VALUE"""),"EFECTIVO")</f>
        <v>EFECTIVO</v>
      </c>
      <c r="L60" s="101">
        <f>IFERROR(__xludf.DUMMYFUNCTION("""COMPUTED_VALUE"""),2000.0)</f>
        <v>2000</v>
      </c>
      <c r="M60" s="99" t="str">
        <f>IFERROR(__xludf.DUMMYFUNCTION("""COMPUTED_VALUE"""),"MERCADO PAGO")</f>
        <v>MERCADO PAGO</v>
      </c>
      <c r="O60" s="101">
        <f>IFERROR(__xludf.DUMMYFUNCTION("""COMPUTED_VALUE"""),10250.0)</f>
        <v>10250</v>
      </c>
      <c r="P60" s="99"/>
      <c r="R60" s="100"/>
      <c r="S60" s="99" t="str">
        <f>IFERROR(__xludf.DUMMYFUNCTION("""COMPUTED_VALUE"""),"TRANSFERENCIA")</f>
        <v>TRANSFERENCIA</v>
      </c>
      <c r="U60" s="101">
        <f>IFERROR(__xludf.DUMMYFUNCTION("""COMPUTED_VALUE"""),4950.0)</f>
        <v>4950</v>
      </c>
    </row>
    <row r="61">
      <c r="A61" s="99"/>
      <c r="C61" s="100"/>
      <c r="D61" s="99" t="str">
        <f>IFERROR(__xludf.DUMMYFUNCTION("""COMPUTED_VALUE"""),"EFECTIVO")</f>
        <v>EFECTIVO</v>
      </c>
      <c r="F61" s="101">
        <f>IFERROR(__xludf.DUMMYFUNCTION("""COMPUTED_VALUE"""),8250.0)</f>
        <v>8250</v>
      </c>
      <c r="G61" s="99"/>
      <c r="I61" s="100"/>
      <c r="J61" s="99" t="str">
        <f>IFERROR(__xludf.DUMMYFUNCTION("""COMPUTED_VALUE"""),"EFECTIVO")</f>
        <v>EFECTIVO</v>
      </c>
      <c r="L61" s="101">
        <f>IFERROR(__xludf.DUMMYFUNCTION("""COMPUTED_VALUE"""),4950.0)</f>
        <v>4950</v>
      </c>
      <c r="M61" s="99" t="str">
        <f>IFERROR(__xludf.DUMMYFUNCTION("""COMPUTED_VALUE"""),"EFECTIVO")</f>
        <v>EFECTIVO</v>
      </c>
      <c r="O61" s="101">
        <f>IFERROR(__xludf.DUMMYFUNCTION("""COMPUTED_VALUE"""),4900.0)</f>
        <v>4900</v>
      </c>
      <c r="P61" s="99"/>
      <c r="R61" s="100"/>
      <c r="S61" s="99" t="str">
        <f>IFERROR(__xludf.DUMMYFUNCTION("""COMPUTED_VALUE"""),"MERCADO PAGO")</f>
        <v>MERCADO PAGO</v>
      </c>
      <c r="U61" s="101">
        <f>IFERROR(__xludf.DUMMYFUNCTION("""COMPUTED_VALUE"""),2000.0)</f>
        <v>2000</v>
      </c>
    </row>
    <row r="62">
      <c r="A62" s="99"/>
      <c r="C62" s="100"/>
      <c r="D62" s="99" t="str">
        <f>IFERROR(__xludf.DUMMYFUNCTION("""COMPUTED_VALUE"""),"EFECTIVO")</f>
        <v>EFECTIVO</v>
      </c>
      <c r="F62" s="101">
        <f>IFERROR(__xludf.DUMMYFUNCTION("""COMPUTED_VALUE"""),8250.0)</f>
        <v>8250</v>
      </c>
      <c r="G62" s="99"/>
      <c r="I62" s="100"/>
      <c r="J62" s="99" t="str">
        <f>IFERROR(__xludf.DUMMYFUNCTION("""COMPUTED_VALUE"""),"MERCADO PAGO")</f>
        <v>MERCADO PAGO</v>
      </c>
      <c r="L62" s="101">
        <f>IFERROR(__xludf.DUMMYFUNCTION("""COMPUTED_VALUE"""),2500.0)</f>
        <v>2500</v>
      </c>
      <c r="M62" s="99" t="str">
        <f>IFERROR(__xludf.DUMMYFUNCTION("""COMPUTED_VALUE"""),"EFECTIVO")</f>
        <v>EFECTIVO</v>
      </c>
      <c r="O62" s="101">
        <f>IFERROR(__xludf.DUMMYFUNCTION("""COMPUTED_VALUE"""),8250.0)</f>
        <v>8250</v>
      </c>
      <c r="P62" s="99"/>
      <c r="R62" s="100"/>
      <c r="S62" s="99" t="str">
        <f>IFERROR(__xludf.DUMMYFUNCTION("""COMPUTED_VALUE"""),"MERCADO PAGO")</f>
        <v>MERCADO PAGO</v>
      </c>
      <c r="U62" s="101">
        <f>IFERROR(__xludf.DUMMYFUNCTION("""COMPUTED_VALUE"""),8250.0)</f>
        <v>8250</v>
      </c>
    </row>
    <row r="63">
      <c r="A63" s="99"/>
      <c r="C63" s="100"/>
      <c r="D63" s="99" t="str">
        <f>IFERROR(__xludf.DUMMYFUNCTION("""COMPUTED_VALUE"""),"EFECTIVO")</f>
        <v>EFECTIVO</v>
      </c>
      <c r="F63" s="101">
        <f>IFERROR(__xludf.DUMMYFUNCTION("""COMPUTED_VALUE"""),4800.0)</f>
        <v>4800</v>
      </c>
      <c r="G63" s="99"/>
      <c r="I63" s="100"/>
      <c r="J63" s="99" t="str">
        <f>IFERROR(__xludf.DUMMYFUNCTION("""COMPUTED_VALUE"""),"MERCADO PAGO")</f>
        <v>MERCADO PAGO</v>
      </c>
      <c r="L63" s="101">
        <f>IFERROR(__xludf.DUMMYFUNCTION("""COMPUTED_VALUE"""),10250.0)</f>
        <v>10250</v>
      </c>
      <c r="M63" s="99" t="str">
        <f>IFERROR(__xludf.DUMMYFUNCTION("""COMPUTED_VALUE"""),"EFECTIVO")</f>
        <v>EFECTIVO</v>
      </c>
      <c r="O63" s="101">
        <f>IFERROR(__xludf.DUMMYFUNCTION("""COMPUTED_VALUE"""),4950.0)</f>
        <v>4950</v>
      </c>
      <c r="P63" s="99"/>
      <c r="R63" s="100"/>
      <c r="S63" s="99" t="str">
        <f>IFERROR(__xludf.DUMMYFUNCTION("""COMPUTED_VALUE"""),"MERCADO PAGO")</f>
        <v>MERCADO PAGO</v>
      </c>
      <c r="U63" s="101">
        <f>IFERROR(__xludf.DUMMYFUNCTION("""COMPUTED_VALUE"""),3000.0)</f>
        <v>3000</v>
      </c>
    </row>
    <row r="64">
      <c r="A64" s="99"/>
      <c r="C64" s="100"/>
      <c r="D64" s="99" t="str">
        <f>IFERROR(__xludf.DUMMYFUNCTION("""COMPUTED_VALUE"""),"EFECTIVO")</f>
        <v>EFECTIVO</v>
      </c>
      <c r="F64" s="101">
        <f>IFERROR(__xludf.DUMMYFUNCTION("""COMPUTED_VALUE"""),100.0)</f>
        <v>100</v>
      </c>
      <c r="G64" s="99"/>
      <c r="I64" s="100"/>
      <c r="J64" s="99" t="str">
        <f>IFERROR(__xludf.DUMMYFUNCTION("""COMPUTED_VALUE"""),"EFECTIVO")</f>
        <v>EFECTIVO</v>
      </c>
      <c r="L64" s="101">
        <f>IFERROR(__xludf.DUMMYFUNCTION("""COMPUTED_VALUE"""),4950.0)</f>
        <v>4950</v>
      </c>
      <c r="M64" s="99" t="str">
        <f>IFERROR(__xludf.DUMMYFUNCTION("""COMPUTED_VALUE"""),"MERCADO PAGO")</f>
        <v>MERCADO PAGO</v>
      </c>
      <c r="O64" s="101">
        <f>IFERROR(__xludf.DUMMYFUNCTION("""COMPUTED_VALUE"""),4950.0)</f>
        <v>4950</v>
      </c>
      <c r="P64" s="99"/>
      <c r="R64" s="100"/>
      <c r="S64" s="99" t="str">
        <f>IFERROR(__xludf.DUMMYFUNCTION("""COMPUTED_VALUE"""),"MERCADO PAGO")</f>
        <v>MERCADO PAGO</v>
      </c>
      <c r="U64" s="101">
        <f>IFERROR(__xludf.DUMMYFUNCTION("""COMPUTED_VALUE"""),6800.0)</f>
        <v>6800</v>
      </c>
    </row>
    <row r="65">
      <c r="A65" s="99"/>
      <c r="C65" s="100"/>
      <c r="D65" s="99" t="str">
        <f>IFERROR(__xludf.DUMMYFUNCTION("""COMPUTED_VALUE"""),"EFECTIVO")</f>
        <v>EFECTIVO</v>
      </c>
      <c r="F65" s="101">
        <f>IFERROR(__xludf.DUMMYFUNCTION("""COMPUTED_VALUE"""),3800.0)</f>
        <v>3800</v>
      </c>
      <c r="G65" s="99"/>
      <c r="I65" s="100"/>
      <c r="J65" s="99" t="str">
        <f>IFERROR(__xludf.DUMMYFUNCTION("""COMPUTED_VALUE"""),"TARJETA DE DÉBITO")</f>
        <v>TARJETA DE DÉBITO</v>
      </c>
      <c r="L65" s="101">
        <f>IFERROR(__xludf.DUMMYFUNCTION("""COMPUTED_VALUE"""),2500.0)</f>
        <v>2500</v>
      </c>
      <c r="M65" s="99" t="str">
        <f>IFERROR(__xludf.DUMMYFUNCTION("""COMPUTED_VALUE"""),"EFECTIVO")</f>
        <v>EFECTIVO</v>
      </c>
      <c r="O65" s="101">
        <f>IFERROR(__xludf.DUMMYFUNCTION("""COMPUTED_VALUE"""),8250.0)</f>
        <v>8250</v>
      </c>
      <c r="P65" s="99"/>
      <c r="R65" s="100"/>
      <c r="S65" s="99" t="str">
        <f>IFERROR(__xludf.DUMMYFUNCTION("""COMPUTED_VALUE"""),"MERCADO PAGO")</f>
        <v>MERCADO PAGO</v>
      </c>
      <c r="U65" s="101">
        <f>IFERROR(__xludf.DUMMYFUNCTION("""COMPUTED_VALUE"""),1000.0)</f>
        <v>1000</v>
      </c>
    </row>
    <row r="66">
      <c r="A66" s="99"/>
      <c r="C66" s="100"/>
      <c r="D66" s="99" t="str">
        <f>IFERROR(__xludf.DUMMYFUNCTION("""COMPUTED_VALUE"""),"EFECTIVO")</f>
        <v>EFECTIVO</v>
      </c>
      <c r="F66" s="101">
        <f>IFERROR(__xludf.DUMMYFUNCTION("""COMPUTED_VALUE"""),3000.0)</f>
        <v>3000</v>
      </c>
      <c r="G66" s="99"/>
      <c r="I66" s="100"/>
      <c r="J66" s="99" t="str">
        <f>IFERROR(__xludf.DUMMYFUNCTION("""COMPUTED_VALUE"""),"TARJETA DE DÉBITO")</f>
        <v>TARJETA DE DÉBITO</v>
      </c>
      <c r="L66" s="101">
        <f>IFERROR(__xludf.DUMMYFUNCTION("""COMPUTED_VALUE"""),5550.0)</f>
        <v>5550</v>
      </c>
      <c r="M66" s="99" t="str">
        <f>IFERROR(__xludf.DUMMYFUNCTION("""COMPUTED_VALUE"""),"EFECTIVO")</f>
        <v>EFECTIVO</v>
      </c>
      <c r="O66" s="101">
        <f>IFERROR(__xludf.DUMMYFUNCTION("""COMPUTED_VALUE"""),4950.0)</f>
        <v>4950</v>
      </c>
      <c r="P66" s="99"/>
      <c r="R66" s="100"/>
      <c r="S66" s="99" t="str">
        <f>IFERROR(__xludf.DUMMYFUNCTION("""COMPUTED_VALUE"""),"MERCADO PAGO")</f>
        <v>MERCADO PAGO</v>
      </c>
      <c r="U66" s="101">
        <f>IFERROR(__xludf.DUMMYFUNCTION("""COMPUTED_VALUE"""),6800.0)</f>
        <v>6800</v>
      </c>
    </row>
    <row r="67">
      <c r="A67" s="99"/>
      <c r="C67" s="100"/>
      <c r="D67" s="99" t="str">
        <f>IFERROR(__xludf.DUMMYFUNCTION("""COMPUTED_VALUE"""),"TARJETA DE DÉBITO")</f>
        <v>TARJETA DE DÉBITO</v>
      </c>
      <c r="F67" s="101">
        <f>IFERROR(__xludf.DUMMYFUNCTION("""COMPUTED_VALUE"""),8250.0)</f>
        <v>8250</v>
      </c>
      <c r="G67" s="99"/>
      <c r="I67" s="100"/>
      <c r="J67" s="99" t="str">
        <f>IFERROR(__xludf.DUMMYFUNCTION("""COMPUTED_VALUE"""),"EFECTIVO")</f>
        <v>EFECTIVO</v>
      </c>
      <c r="L67" s="101">
        <f>IFERROR(__xludf.DUMMYFUNCTION("""COMPUTED_VALUE"""),8250.0)</f>
        <v>8250</v>
      </c>
      <c r="M67" s="99" t="str">
        <f>IFERROR(__xludf.DUMMYFUNCTION("""COMPUTED_VALUE"""),"EFECTIVO")</f>
        <v>EFECTIVO</v>
      </c>
      <c r="O67" s="101">
        <f>IFERROR(__xludf.DUMMYFUNCTION("""COMPUTED_VALUE"""),4950.0)</f>
        <v>4950</v>
      </c>
      <c r="P67" s="99"/>
      <c r="R67" s="100"/>
      <c r="S67" s="99" t="str">
        <f>IFERROR(__xludf.DUMMYFUNCTION("""COMPUTED_VALUE"""),"MERCADO PAGO")</f>
        <v>MERCADO PAGO</v>
      </c>
      <c r="U67" s="101">
        <f>IFERROR(__xludf.DUMMYFUNCTION("""COMPUTED_VALUE"""),8250.0)</f>
        <v>8250</v>
      </c>
    </row>
    <row r="68">
      <c r="A68" s="99"/>
      <c r="C68" s="100"/>
      <c r="D68" s="99" t="str">
        <f>IFERROR(__xludf.DUMMYFUNCTION("""COMPUTED_VALUE"""),"MERCADO PAGO")</f>
        <v>MERCADO PAGO</v>
      </c>
      <c r="F68" s="101">
        <f>IFERROR(__xludf.DUMMYFUNCTION("""COMPUTED_VALUE"""),4950.0)</f>
        <v>4950</v>
      </c>
      <c r="G68" s="99"/>
      <c r="I68" s="100"/>
      <c r="J68" s="99"/>
      <c r="L68" s="101">
        <f>IFERROR(__xludf.DUMMYFUNCTION("""COMPUTED_VALUE"""),100.0)</f>
        <v>100</v>
      </c>
      <c r="M68" s="99" t="str">
        <f>IFERROR(__xludf.DUMMYFUNCTION("""COMPUTED_VALUE"""),"EFECTIVO")</f>
        <v>EFECTIVO</v>
      </c>
      <c r="O68" s="101">
        <f>IFERROR(__xludf.DUMMYFUNCTION("""COMPUTED_VALUE"""),8250.0)</f>
        <v>8250</v>
      </c>
      <c r="P68" s="99"/>
      <c r="R68" s="100"/>
      <c r="S68" s="99" t="str">
        <f>IFERROR(__xludf.DUMMYFUNCTION("""COMPUTED_VALUE"""),"MERCADO PAGO")</f>
        <v>MERCADO PAGO</v>
      </c>
      <c r="U68" s="101">
        <f>IFERROR(__xludf.DUMMYFUNCTION("""COMPUTED_VALUE"""),4950.0)</f>
        <v>4950</v>
      </c>
    </row>
    <row r="69">
      <c r="A69" s="99"/>
      <c r="C69" s="100"/>
      <c r="D69" s="99" t="str">
        <f>IFERROR(__xludf.DUMMYFUNCTION("""COMPUTED_VALUE"""),"EFECTIVO")</f>
        <v>EFECTIVO</v>
      </c>
      <c r="F69" s="101">
        <f>IFERROR(__xludf.DUMMYFUNCTION("""COMPUTED_VALUE"""),4950.0)</f>
        <v>4950</v>
      </c>
      <c r="G69" s="99"/>
      <c r="I69" s="100"/>
      <c r="J69" s="99"/>
      <c r="L69" s="101">
        <f>IFERROR(__xludf.DUMMYFUNCTION("""COMPUTED_VALUE"""),177550.0)</f>
        <v>177550</v>
      </c>
      <c r="M69" s="99"/>
      <c r="O69" s="100"/>
      <c r="P69" s="99"/>
      <c r="R69" s="100"/>
      <c r="S69" s="99" t="str">
        <f>IFERROR(__xludf.DUMMYFUNCTION("""COMPUTED_VALUE"""),"TRANSFERENCIA")</f>
        <v>TRANSFERENCIA</v>
      </c>
      <c r="U69" s="101">
        <f>IFERROR(__xludf.DUMMYFUNCTION("""COMPUTED_VALUE"""),4950.0)</f>
        <v>4950</v>
      </c>
    </row>
    <row r="70">
      <c r="A70" s="99"/>
      <c r="C70" s="100"/>
      <c r="D70" s="99" t="str">
        <f>IFERROR(__xludf.DUMMYFUNCTION("""COMPUTED_VALUE"""),"EFECTIVO")</f>
        <v>EFECTIVO</v>
      </c>
      <c r="F70" s="101">
        <f>IFERROR(__xludf.DUMMYFUNCTION("""COMPUTED_VALUE"""),2500.0)</f>
        <v>2500</v>
      </c>
      <c r="G70" s="99"/>
      <c r="I70" s="100"/>
      <c r="J70" s="99" t="str">
        <f>IFERROR(__xludf.DUMMYFUNCTION("""COMPUTED_VALUE"""),"MERCADO PAGO")</f>
        <v>MERCADO PAGO</v>
      </c>
      <c r="L70" s="101">
        <f>IFERROR(__xludf.DUMMYFUNCTION("""COMPUTED_VALUE"""),8250.0)</f>
        <v>8250</v>
      </c>
      <c r="M70" s="99"/>
      <c r="O70" s="100"/>
      <c r="P70" s="99"/>
      <c r="R70" s="100"/>
      <c r="S70" s="99" t="str">
        <f>IFERROR(__xludf.DUMMYFUNCTION("""COMPUTED_VALUE"""),"TRANSFERENCIA")</f>
        <v>TRANSFERENCIA</v>
      </c>
      <c r="U70" s="101">
        <f>IFERROR(__xludf.DUMMYFUNCTION("""COMPUTED_VALUE"""),2000.0)</f>
        <v>2000</v>
      </c>
    </row>
    <row r="71">
      <c r="A71" s="99"/>
      <c r="C71" s="100"/>
      <c r="D71" s="99" t="str">
        <f>IFERROR(__xludf.DUMMYFUNCTION("""COMPUTED_VALUE"""),"EFECTIVO")</f>
        <v>EFECTIVO</v>
      </c>
      <c r="F71" s="101">
        <f>IFERROR(__xludf.DUMMYFUNCTION("""COMPUTED_VALUE"""),100.0)</f>
        <v>100</v>
      </c>
      <c r="G71" s="99"/>
      <c r="I71" s="100"/>
      <c r="J71" s="99" t="str">
        <f>IFERROR(__xludf.DUMMYFUNCTION("""COMPUTED_VALUE"""),"EFECTIVO")</f>
        <v>EFECTIVO</v>
      </c>
      <c r="L71" s="101">
        <f>IFERROR(__xludf.DUMMYFUNCTION("""COMPUTED_VALUE"""),8200.0)</f>
        <v>8200</v>
      </c>
      <c r="M71" s="99" t="str">
        <f>IFERROR(__xludf.DUMMYFUNCTION("""COMPUTED_VALUE"""),"EFECTIVO")</f>
        <v>EFECTIVO</v>
      </c>
      <c r="O71" s="101">
        <f>IFERROR(__xludf.DUMMYFUNCTION("""COMPUTED_VALUE"""),8250.0)</f>
        <v>8250</v>
      </c>
      <c r="P71" s="99"/>
      <c r="R71" s="100"/>
      <c r="S71" s="99" t="str">
        <f>IFERROR(__xludf.DUMMYFUNCTION("""COMPUTED_VALUE"""),"MERCADO PAGO")</f>
        <v>MERCADO PAGO</v>
      </c>
      <c r="U71" s="101">
        <f>IFERROR(__xludf.DUMMYFUNCTION("""COMPUTED_VALUE"""),3000.0)</f>
        <v>3000</v>
      </c>
    </row>
    <row r="72">
      <c r="A72" s="99"/>
      <c r="C72" s="100"/>
      <c r="D72" s="99" t="str">
        <f>IFERROR(__xludf.DUMMYFUNCTION("""COMPUTED_VALUE"""),"EFECTIVO")</f>
        <v>EFECTIVO</v>
      </c>
      <c r="F72" s="101">
        <f>IFERROR(__xludf.DUMMYFUNCTION("""COMPUTED_VALUE"""),7200.0)</f>
        <v>7200</v>
      </c>
      <c r="G72" s="99"/>
      <c r="I72" s="100"/>
      <c r="J72" s="99" t="str">
        <f>IFERROR(__xludf.DUMMYFUNCTION("""COMPUTED_VALUE"""),"EFECTIVO")</f>
        <v>EFECTIVO</v>
      </c>
      <c r="L72" s="101">
        <f>IFERROR(__xludf.DUMMYFUNCTION("""COMPUTED_VALUE"""),8250.0)</f>
        <v>8250</v>
      </c>
      <c r="M72" s="99" t="str">
        <f>IFERROR(__xludf.DUMMYFUNCTION("""COMPUTED_VALUE"""),"EFECTIVO")</f>
        <v>EFECTIVO</v>
      </c>
      <c r="O72" s="101">
        <f>IFERROR(__xludf.DUMMYFUNCTION("""COMPUTED_VALUE"""),4250.0)</f>
        <v>4250</v>
      </c>
      <c r="P72" s="99"/>
      <c r="R72" s="100"/>
      <c r="S72" s="99" t="str">
        <f>IFERROR(__xludf.DUMMYFUNCTION("""COMPUTED_VALUE"""),"MERCADO PAGO")</f>
        <v>MERCADO PAGO</v>
      </c>
      <c r="U72" s="101">
        <f>IFERROR(__xludf.DUMMYFUNCTION("""COMPUTED_VALUE"""),3800.0)</f>
        <v>3800</v>
      </c>
    </row>
    <row r="73">
      <c r="A73" s="99"/>
      <c r="C73" s="100"/>
      <c r="D73" s="99" t="str">
        <f>IFERROR(__xludf.DUMMYFUNCTION("""COMPUTED_VALUE"""),"MERCADO PAGO")</f>
        <v>MERCADO PAGO</v>
      </c>
      <c r="F73" s="101">
        <f>IFERROR(__xludf.DUMMYFUNCTION("""COMPUTED_VALUE"""),8250.0)</f>
        <v>8250</v>
      </c>
      <c r="G73" s="99"/>
      <c r="I73" s="100"/>
      <c r="J73" s="99" t="str">
        <f>IFERROR(__xludf.DUMMYFUNCTION("""COMPUTED_VALUE"""),"TARJETA DE DÉBITO")</f>
        <v>TARJETA DE DÉBITO</v>
      </c>
      <c r="L73" s="101">
        <f>IFERROR(__xludf.DUMMYFUNCTION("""COMPUTED_VALUE"""),4950.0)</f>
        <v>4950</v>
      </c>
      <c r="M73" s="99"/>
      <c r="O73" s="100"/>
      <c r="P73" s="99"/>
      <c r="R73" s="100"/>
      <c r="S73" s="99"/>
      <c r="U73" s="101">
        <f>IFERROR(__xludf.DUMMYFUNCTION("""COMPUTED_VALUE"""),72750.0)</f>
        <v>72750</v>
      </c>
    </row>
    <row r="74">
      <c r="A74" s="99"/>
      <c r="C74" s="100"/>
      <c r="D74" s="99" t="str">
        <f>IFERROR(__xludf.DUMMYFUNCTION("""COMPUTED_VALUE"""),"MERCADO PAGO")</f>
        <v>MERCADO PAGO</v>
      </c>
      <c r="F74" s="101">
        <f>IFERROR(__xludf.DUMMYFUNCTION("""COMPUTED_VALUE"""),8250.0)</f>
        <v>8250</v>
      </c>
      <c r="G74" s="99"/>
      <c r="I74" s="100"/>
      <c r="J74" s="99" t="str">
        <f>IFERROR(__xludf.DUMMYFUNCTION("""COMPUTED_VALUE"""),"EFECTIVO")</f>
        <v>EFECTIVO</v>
      </c>
      <c r="L74" s="101">
        <f>IFERROR(__xludf.DUMMYFUNCTION("""COMPUTED_VALUE"""),2000.0)</f>
        <v>2000</v>
      </c>
      <c r="M74" s="99"/>
      <c r="O74" s="101">
        <f>IFERROR(__xludf.DUMMYFUNCTION("""COMPUTED_VALUE"""),187300.0)</f>
        <v>187300</v>
      </c>
      <c r="P74" s="99"/>
      <c r="R74" s="100"/>
      <c r="S74" s="99" t="str">
        <f>IFERROR(__xludf.DUMMYFUNCTION("""COMPUTED_VALUE"""),"TRANSFERENCIA")</f>
        <v>TRANSFERENCIA</v>
      </c>
      <c r="U74" s="101">
        <f>IFERROR(__xludf.DUMMYFUNCTION("""COMPUTED_VALUE"""),3000.0)</f>
        <v>3000</v>
      </c>
    </row>
    <row r="75">
      <c r="A75" s="99"/>
      <c r="C75" s="100"/>
      <c r="D75" s="99" t="str">
        <f>IFERROR(__xludf.DUMMYFUNCTION("""COMPUTED_VALUE"""),"TARJETA DE DÉBITO")</f>
        <v>TARJETA DE DÉBITO</v>
      </c>
      <c r="F75" s="101">
        <f>IFERROR(__xludf.DUMMYFUNCTION("""COMPUTED_VALUE"""),8250.0)</f>
        <v>8250</v>
      </c>
      <c r="G75" s="99"/>
      <c r="I75" s="100"/>
      <c r="J75" s="99" t="str">
        <f>IFERROR(__xludf.DUMMYFUNCTION("""COMPUTED_VALUE"""),"MERCADO PAGO")</f>
        <v>MERCADO PAGO</v>
      </c>
      <c r="L75" s="101">
        <f>IFERROR(__xludf.DUMMYFUNCTION("""COMPUTED_VALUE"""),4950.0)</f>
        <v>4950</v>
      </c>
      <c r="M75" s="99" t="str">
        <f>IFERROR(__xludf.DUMMYFUNCTION("""COMPUTED_VALUE"""),"EFECTIVO")</f>
        <v>EFECTIVO</v>
      </c>
      <c r="O75" s="101">
        <f>IFERROR(__xludf.DUMMYFUNCTION("""COMPUTED_VALUE"""),8200.0)</f>
        <v>8200</v>
      </c>
      <c r="P75" s="99"/>
      <c r="R75" s="100"/>
      <c r="S75" s="99" t="str">
        <f>IFERROR(__xludf.DUMMYFUNCTION("""COMPUTED_VALUE"""),"TRANSFERENCIA")</f>
        <v>TRANSFERENCIA</v>
      </c>
      <c r="U75" s="101">
        <f>IFERROR(__xludf.DUMMYFUNCTION("""COMPUTED_VALUE"""),3800.0)</f>
        <v>3800</v>
      </c>
    </row>
    <row r="76">
      <c r="A76" s="99"/>
      <c r="C76" s="100"/>
      <c r="D76" s="99" t="str">
        <f>IFERROR(__xludf.DUMMYFUNCTION("""COMPUTED_VALUE"""),"MERCADO PAGO")</f>
        <v>MERCADO PAGO</v>
      </c>
      <c r="F76" s="101">
        <f>IFERROR(__xludf.DUMMYFUNCTION("""COMPUTED_VALUE"""),4950.0)</f>
        <v>4950</v>
      </c>
      <c r="G76" s="99"/>
      <c r="I76" s="100"/>
      <c r="J76" s="99" t="str">
        <f>IFERROR(__xludf.DUMMYFUNCTION("""COMPUTED_VALUE"""),"EFECTIVO")</f>
        <v>EFECTIVO</v>
      </c>
      <c r="L76" s="101">
        <f>IFERROR(__xludf.DUMMYFUNCTION("""COMPUTED_VALUE"""),4950.0)</f>
        <v>4950</v>
      </c>
      <c r="M76" s="99" t="str">
        <f>IFERROR(__xludf.DUMMYFUNCTION("""COMPUTED_VALUE"""),"MERCADO PAGO")</f>
        <v>MERCADO PAGO</v>
      </c>
      <c r="O76" s="101">
        <f>IFERROR(__xludf.DUMMYFUNCTION("""COMPUTED_VALUE"""),8250.0)</f>
        <v>8250</v>
      </c>
      <c r="P76" s="99"/>
      <c r="R76" s="100"/>
      <c r="S76" s="99" t="str">
        <f>IFERROR(__xludf.DUMMYFUNCTION("""COMPUTED_VALUE"""),"MERCADO PAGO")</f>
        <v>MERCADO PAGO</v>
      </c>
      <c r="U76" s="101">
        <f>IFERROR(__xludf.DUMMYFUNCTION("""COMPUTED_VALUE"""),4950.0)</f>
        <v>4950</v>
      </c>
    </row>
    <row r="77">
      <c r="A77" s="99"/>
      <c r="C77" s="100"/>
      <c r="D77" s="99" t="str">
        <f>IFERROR(__xludf.DUMMYFUNCTION("""COMPUTED_VALUE"""),"TARJETA DE DÉBITO")</f>
        <v>TARJETA DE DÉBITO</v>
      </c>
      <c r="F77" s="101">
        <f>IFERROR(__xludf.DUMMYFUNCTION("""COMPUTED_VALUE"""),8250.0)</f>
        <v>8250</v>
      </c>
      <c r="G77" s="99"/>
      <c r="I77" s="100"/>
      <c r="J77" s="99" t="str">
        <f>IFERROR(__xludf.DUMMYFUNCTION("""COMPUTED_VALUE"""),"EFECTIVO")</f>
        <v>EFECTIVO</v>
      </c>
      <c r="L77" s="101">
        <f>IFERROR(__xludf.DUMMYFUNCTION("""COMPUTED_VALUE"""),4950.0)</f>
        <v>4950</v>
      </c>
      <c r="M77" s="99" t="str">
        <f>IFERROR(__xludf.DUMMYFUNCTION("""COMPUTED_VALUE"""),"MERCADO PAGO")</f>
        <v>MERCADO PAGO</v>
      </c>
      <c r="O77" s="101">
        <f>IFERROR(__xludf.DUMMYFUNCTION("""COMPUTED_VALUE"""),4950.0)</f>
        <v>4950</v>
      </c>
      <c r="P77" s="99"/>
      <c r="R77" s="100"/>
      <c r="S77" s="99" t="str">
        <f>IFERROR(__xludf.DUMMYFUNCTION("""COMPUTED_VALUE"""),"MERCADO PAGO")</f>
        <v>MERCADO PAGO</v>
      </c>
      <c r="U77" s="101">
        <f>IFERROR(__xludf.DUMMYFUNCTION("""COMPUTED_VALUE"""),4950.0)</f>
        <v>4950</v>
      </c>
    </row>
    <row r="78">
      <c r="A78" s="99"/>
      <c r="C78" s="100"/>
      <c r="D78" s="99" t="str">
        <f>IFERROR(__xludf.DUMMYFUNCTION("""COMPUTED_VALUE"""),"TARJETA DE DÉBITO")</f>
        <v>TARJETA DE DÉBITO</v>
      </c>
      <c r="F78" s="101">
        <f>IFERROR(__xludf.DUMMYFUNCTION("""COMPUTED_VALUE"""),8250.0)</f>
        <v>8250</v>
      </c>
      <c r="G78" s="99"/>
      <c r="I78" s="100"/>
      <c r="J78" s="99" t="str">
        <f>IFERROR(__xludf.DUMMYFUNCTION("""COMPUTED_VALUE"""),"EFECTIVO")</f>
        <v>EFECTIVO</v>
      </c>
      <c r="L78" s="101">
        <f>IFERROR(__xludf.DUMMYFUNCTION("""COMPUTED_VALUE"""),4800.0)</f>
        <v>4800</v>
      </c>
      <c r="M78" s="99" t="str">
        <f>IFERROR(__xludf.DUMMYFUNCTION("""COMPUTED_VALUE"""),"TARJETA DE DÉBITO")</f>
        <v>TARJETA DE DÉBITO</v>
      </c>
      <c r="O78" s="101">
        <f>IFERROR(__xludf.DUMMYFUNCTION("""COMPUTED_VALUE"""),4950.0)</f>
        <v>4950</v>
      </c>
      <c r="P78" s="99"/>
      <c r="R78" s="100"/>
      <c r="S78" s="99" t="str">
        <f>IFERROR(__xludf.DUMMYFUNCTION("""COMPUTED_VALUE"""),"TRANSFERENCIA")</f>
        <v>TRANSFERENCIA</v>
      </c>
      <c r="U78" s="101">
        <f>IFERROR(__xludf.DUMMYFUNCTION("""COMPUTED_VALUE"""),4950.0)</f>
        <v>4950</v>
      </c>
    </row>
    <row r="79">
      <c r="A79" s="99"/>
      <c r="C79" s="100"/>
      <c r="D79" s="99" t="str">
        <f>IFERROR(__xludf.DUMMYFUNCTION("""COMPUTED_VALUE"""),"EFECTIVO")</f>
        <v>EFECTIVO</v>
      </c>
      <c r="F79" s="101">
        <f>IFERROR(__xludf.DUMMYFUNCTION("""COMPUTED_VALUE"""),200.0)</f>
        <v>200</v>
      </c>
      <c r="G79" s="99"/>
      <c r="I79" s="100"/>
      <c r="J79" s="99" t="str">
        <f>IFERROR(__xludf.DUMMYFUNCTION("""COMPUTED_VALUE"""),"EFECTIVO")</f>
        <v>EFECTIVO</v>
      </c>
      <c r="L79" s="101">
        <f>IFERROR(__xludf.DUMMYFUNCTION("""COMPUTED_VALUE"""),3800.0)</f>
        <v>3800</v>
      </c>
      <c r="M79" s="99" t="str">
        <f>IFERROR(__xludf.DUMMYFUNCTION("""COMPUTED_VALUE"""),"EFECTIVO")</f>
        <v>EFECTIVO</v>
      </c>
      <c r="O79" s="101">
        <f>IFERROR(__xludf.DUMMYFUNCTION("""COMPUTED_VALUE"""),8250.0)</f>
        <v>8250</v>
      </c>
      <c r="P79" s="99"/>
      <c r="R79" s="100"/>
      <c r="S79" s="99"/>
      <c r="U79" s="101">
        <f>IFERROR(__xludf.DUMMYFUNCTION("""COMPUTED_VALUE"""),21650.0)</f>
        <v>21650</v>
      </c>
    </row>
    <row r="80">
      <c r="A80" s="99"/>
      <c r="C80" s="100"/>
      <c r="D80" s="99" t="str">
        <f>IFERROR(__xludf.DUMMYFUNCTION("""COMPUTED_VALUE"""),"EFECTIVO")</f>
        <v>EFECTIVO</v>
      </c>
      <c r="F80" s="101">
        <f>IFERROR(__xludf.DUMMYFUNCTION("""COMPUTED_VALUE"""),10250.0)</f>
        <v>10250</v>
      </c>
      <c r="G80" s="99"/>
      <c r="I80" s="100"/>
      <c r="J80" s="99" t="str">
        <f>IFERROR(__xludf.DUMMYFUNCTION("""COMPUTED_VALUE"""),"EFECTIVO")</f>
        <v>EFECTIVO</v>
      </c>
      <c r="L80" s="101">
        <f>IFERROR(__xludf.DUMMYFUNCTION("""COMPUTED_VALUE"""),4950.0)</f>
        <v>4950</v>
      </c>
      <c r="M80" s="99" t="str">
        <f>IFERROR(__xludf.DUMMYFUNCTION("""COMPUTED_VALUE"""),"MERCADO PAGO")</f>
        <v>MERCADO PAGO</v>
      </c>
      <c r="O80" s="101">
        <f>IFERROR(__xludf.DUMMYFUNCTION("""COMPUTED_VALUE"""),6800.0)</f>
        <v>6800</v>
      </c>
      <c r="P80" s="99"/>
      <c r="R80" s="100"/>
      <c r="S80" s="99" t="str">
        <f>IFERROR(__xludf.DUMMYFUNCTION("""COMPUTED_VALUE"""),"TRANSFERENCIA")</f>
        <v>TRANSFERENCIA</v>
      </c>
      <c r="U80" s="101">
        <f>IFERROR(__xludf.DUMMYFUNCTION("""COMPUTED_VALUE"""),3000.0)</f>
        <v>3000</v>
      </c>
    </row>
    <row r="81">
      <c r="A81" s="99"/>
      <c r="C81" s="100"/>
      <c r="D81" s="99" t="str">
        <f>IFERROR(__xludf.DUMMYFUNCTION("""COMPUTED_VALUE"""),"EFECTIVO")</f>
        <v>EFECTIVO</v>
      </c>
      <c r="F81" s="101">
        <f>IFERROR(__xludf.DUMMYFUNCTION("""COMPUTED_VALUE"""),2500.0)</f>
        <v>2500</v>
      </c>
      <c r="G81" s="99"/>
      <c r="I81" s="100"/>
      <c r="J81" s="99" t="str">
        <f>IFERROR(__xludf.DUMMYFUNCTION("""COMPUTED_VALUE"""),"EFECTIVO")</f>
        <v>EFECTIVO</v>
      </c>
      <c r="L81" s="101">
        <f>IFERROR(__xludf.DUMMYFUNCTION("""COMPUTED_VALUE"""),800.0)</f>
        <v>800</v>
      </c>
      <c r="M81" s="99"/>
      <c r="O81" s="100"/>
      <c r="P81" s="99"/>
      <c r="R81" s="100"/>
      <c r="S81" s="99" t="str">
        <f>IFERROR(__xludf.DUMMYFUNCTION("""COMPUTED_VALUE"""),"TRANSFERENCIA")</f>
        <v>TRANSFERENCIA</v>
      </c>
      <c r="U81" s="101">
        <f>IFERROR(__xludf.DUMMYFUNCTION("""COMPUTED_VALUE"""),6800.0)</f>
        <v>6800</v>
      </c>
    </row>
    <row r="82">
      <c r="A82" s="99"/>
      <c r="C82" s="100"/>
      <c r="D82" s="99" t="str">
        <f>IFERROR(__xludf.DUMMYFUNCTION("""COMPUTED_VALUE"""),"EFECTIVO")</f>
        <v>EFECTIVO</v>
      </c>
      <c r="F82" s="101">
        <f>IFERROR(__xludf.DUMMYFUNCTION("""COMPUTED_VALUE"""),8250.0)</f>
        <v>8250</v>
      </c>
      <c r="G82" s="99"/>
      <c r="I82" s="100"/>
      <c r="J82" s="99"/>
      <c r="L82" s="101">
        <f>IFERROR(__xludf.DUMMYFUNCTION("""COMPUTED_VALUE"""),3800.0)</f>
        <v>3800</v>
      </c>
      <c r="M82" s="99"/>
      <c r="O82" s="100"/>
      <c r="P82" s="99"/>
      <c r="R82" s="100"/>
      <c r="S82" s="99" t="str">
        <f>IFERROR(__xludf.DUMMYFUNCTION("""COMPUTED_VALUE"""),"TRANSFERENCIA")</f>
        <v>TRANSFERENCIA</v>
      </c>
      <c r="U82" s="101">
        <f>IFERROR(__xludf.DUMMYFUNCTION("""COMPUTED_VALUE"""),2000.0)</f>
        <v>2000</v>
      </c>
    </row>
    <row r="83">
      <c r="A83" s="99"/>
      <c r="C83" s="100"/>
      <c r="D83" s="99" t="str">
        <f>IFERROR(__xludf.DUMMYFUNCTION("""COMPUTED_VALUE"""),"EFECTIVO")</f>
        <v>EFECTIVO</v>
      </c>
      <c r="F83" s="101">
        <f>IFERROR(__xludf.DUMMYFUNCTION("""COMPUTED_VALUE"""),1000.0)</f>
        <v>1000</v>
      </c>
      <c r="G83" s="99"/>
      <c r="I83" s="100"/>
      <c r="J83" s="99" t="str">
        <f>IFERROR(__xludf.DUMMYFUNCTION("""COMPUTED_VALUE"""),"MERCADO PAGO")</f>
        <v>MERCADO PAGO</v>
      </c>
      <c r="L83" s="101">
        <f>IFERROR(__xludf.DUMMYFUNCTION("""COMPUTED_VALUE"""),8250.0)</f>
        <v>8250</v>
      </c>
      <c r="M83" s="99"/>
      <c r="O83" s="100"/>
      <c r="P83" s="99"/>
      <c r="R83" s="100"/>
      <c r="S83" s="99" t="str">
        <f>IFERROR(__xludf.DUMMYFUNCTION("""COMPUTED_VALUE"""),"TRANSFERENCIA")</f>
        <v>TRANSFERENCIA</v>
      </c>
      <c r="U83" s="101">
        <f>IFERROR(__xludf.DUMMYFUNCTION("""COMPUTED_VALUE"""),3800.0)</f>
        <v>3800</v>
      </c>
    </row>
    <row r="84">
      <c r="A84" s="99"/>
      <c r="C84" s="100"/>
      <c r="D84" s="99" t="str">
        <f>IFERROR(__xludf.DUMMYFUNCTION("""COMPUTED_VALUE"""),"EFECTIVO")</f>
        <v>EFECTIVO</v>
      </c>
      <c r="F84" s="101">
        <f>IFERROR(__xludf.DUMMYFUNCTION("""COMPUTED_VALUE"""),4950.0)</f>
        <v>4950</v>
      </c>
      <c r="G84" s="99"/>
      <c r="I84" s="100"/>
      <c r="J84" s="99"/>
      <c r="L84" s="100"/>
      <c r="M84" s="99"/>
      <c r="O84" s="100"/>
      <c r="P84" s="99"/>
      <c r="R84" s="100"/>
      <c r="S84" s="99" t="str">
        <f>IFERROR(__xludf.DUMMYFUNCTION("""COMPUTED_VALUE"""),"TRANSFERENCIA")</f>
        <v>TRANSFERENCIA</v>
      </c>
      <c r="U84" s="101">
        <f>IFERROR(__xludf.DUMMYFUNCTION("""COMPUTED_VALUE"""),2500.0)</f>
        <v>2500</v>
      </c>
    </row>
    <row r="85">
      <c r="A85" s="99"/>
      <c r="C85" s="100"/>
      <c r="D85" s="99" t="str">
        <f>IFERROR(__xludf.DUMMYFUNCTION("""COMPUTED_VALUE"""),"EFECTIVO")</f>
        <v>EFECTIVO</v>
      </c>
      <c r="F85" s="101">
        <f>IFERROR(__xludf.DUMMYFUNCTION("""COMPUTED_VALUE"""),8250.0)</f>
        <v>8250</v>
      </c>
      <c r="G85" s="99"/>
      <c r="I85" s="100"/>
      <c r="J85" s="99"/>
      <c r="L85" s="100"/>
      <c r="M85" s="99" t="str">
        <f>IFERROR(__xludf.DUMMYFUNCTION("""COMPUTED_VALUE"""),"MERCADO PAGO")</f>
        <v>MERCADO PAGO</v>
      </c>
      <c r="O85" s="101">
        <f>IFERROR(__xludf.DUMMYFUNCTION("""COMPUTED_VALUE"""),8250.0)</f>
        <v>8250</v>
      </c>
      <c r="P85" s="99"/>
      <c r="R85" s="100"/>
      <c r="S85" s="99" t="str">
        <f>IFERROR(__xludf.DUMMYFUNCTION("""COMPUTED_VALUE"""),"TRANSFERENCIA")</f>
        <v>TRANSFERENCIA</v>
      </c>
      <c r="U85" s="101">
        <f>IFERROR(__xludf.DUMMYFUNCTION("""COMPUTED_VALUE"""),5500.0)</f>
        <v>5500</v>
      </c>
    </row>
    <row r="86">
      <c r="A86" s="99"/>
      <c r="C86" s="100"/>
      <c r="D86" s="99" t="str">
        <f>IFERROR(__xludf.DUMMYFUNCTION("""COMPUTED_VALUE"""),"EFECTIVO")</f>
        <v>EFECTIVO</v>
      </c>
      <c r="F86" s="101">
        <f>IFERROR(__xludf.DUMMYFUNCTION("""COMPUTED_VALUE"""),100.0)</f>
        <v>100</v>
      </c>
      <c r="G86" s="99"/>
      <c r="I86" s="100"/>
      <c r="J86" s="99" t="str">
        <f>IFERROR(__xludf.DUMMYFUNCTION("""COMPUTED_VALUE"""),"EFECTIVO")</f>
        <v>EFECTIVO</v>
      </c>
      <c r="L86" s="101">
        <f>IFERROR(__xludf.DUMMYFUNCTION("""COMPUTED_VALUE"""),5000.0)</f>
        <v>5000</v>
      </c>
      <c r="M86" s="99" t="str">
        <f>IFERROR(__xludf.DUMMYFUNCTION("""COMPUTED_VALUE"""),"TARJETA DE DÉBITO")</f>
        <v>TARJETA DE DÉBITO</v>
      </c>
      <c r="O86" s="101">
        <f>IFERROR(__xludf.DUMMYFUNCTION("""COMPUTED_VALUE"""),3800.0)</f>
        <v>3800</v>
      </c>
      <c r="P86" s="99"/>
      <c r="R86" s="100"/>
      <c r="S86" s="99" t="str">
        <f>IFERROR(__xludf.DUMMYFUNCTION("""COMPUTED_VALUE"""),"TRANSFERENCIA")</f>
        <v>TRANSFERENCIA</v>
      </c>
      <c r="U86" s="101">
        <f>IFERROR(__xludf.DUMMYFUNCTION("""COMPUTED_VALUE"""),3000.0)</f>
        <v>3000</v>
      </c>
    </row>
    <row r="87">
      <c r="A87" s="99"/>
      <c r="C87" s="100"/>
      <c r="D87" s="99" t="str">
        <f>IFERROR(__xludf.DUMMYFUNCTION("""COMPUTED_VALUE"""),"EFECTIVO")</f>
        <v>EFECTIVO</v>
      </c>
      <c r="F87" s="101">
        <f>IFERROR(__xludf.DUMMYFUNCTION("""COMPUTED_VALUE"""),100.0)</f>
        <v>100</v>
      </c>
      <c r="G87" s="99"/>
      <c r="I87" s="100"/>
      <c r="J87" s="99" t="str">
        <f>IFERROR(__xludf.DUMMYFUNCTION("""COMPUTED_VALUE"""),"MERCADO PAGO")</f>
        <v>MERCADO PAGO</v>
      </c>
      <c r="L87" s="100"/>
      <c r="M87" s="99" t="str">
        <f>IFERROR(__xludf.DUMMYFUNCTION("""COMPUTED_VALUE"""),"TARJETA DE DÉBITO")</f>
        <v>TARJETA DE DÉBITO</v>
      </c>
      <c r="O87" s="101">
        <f>IFERROR(__xludf.DUMMYFUNCTION("""COMPUTED_VALUE"""),100.0)</f>
        <v>100</v>
      </c>
      <c r="P87" s="99"/>
      <c r="R87" s="100"/>
      <c r="S87" s="99" t="str">
        <f>IFERROR(__xludf.DUMMYFUNCTION("""COMPUTED_VALUE"""),"TRANSFERENCIA")</f>
        <v>TRANSFERENCIA</v>
      </c>
      <c r="U87" s="101">
        <f>IFERROR(__xludf.DUMMYFUNCTION("""COMPUTED_VALUE"""),6800.0)</f>
        <v>6800</v>
      </c>
    </row>
    <row r="88">
      <c r="A88" s="99"/>
      <c r="C88" s="100"/>
      <c r="D88" s="99" t="str">
        <f>IFERROR(__xludf.DUMMYFUNCTION("""COMPUTED_VALUE"""),"MERCADO PAGO")</f>
        <v>MERCADO PAGO</v>
      </c>
      <c r="F88" s="101">
        <f>IFERROR(__xludf.DUMMYFUNCTION("""COMPUTED_VALUE"""),100.0)</f>
        <v>100</v>
      </c>
      <c r="G88" s="99"/>
      <c r="I88" s="100"/>
      <c r="J88" s="99" t="str">
        <f>IFERROR(__xludf.DUMMYFUNCTION("""COMPUTED_VALUE"""),"MERCADO PAGO")</f>
        <v>MERCADO PAGO</v>
      </c>
      <c r="L88" s="101">
        <f>IFERROR(__xludf.DUMMYFUNCTION("""COMPUTED_VALUE"""),10250.0)</f>
        <v>10250</v>
      </c>
      <c r="M88" s="99" t="str">
        <f>IFERROR(__xludf.DUMMYFUNCTION("""COMPUTED_VALUE"""),"EFECTIVO")</f>
        <v>EFECTIVO</v>
      </c>
      <c r="O88" s="101">
        <f>IFERROR(__xludf.DUMMYFUNCTION("""COMPUTED_VALUE"""),3000.0)</f>
        <v>3000</v>
      </c>
      <c r="P88" s="99"/>
      <c r="R88" s="100"/>
      <c r="S88" s="99" t="str">
        <f>IFERROR(__xludf.DUMMYFUNCTION("""COMPUTED_VALUE"""),"TRANSFERENCIA")</f>
        <v>TRANSFERENCIA</v>
      </c>
      <c r="U88" s="101">
        <f>IFERROR(__xludf.DUMMYFUNCTION("""COMPUTED_VALUE"""),8250.0)</f>
        <v>8250</v>
      </c>
    </row>
    <row r="89">
      <c r="A89" s="99"/>
      <c r="C89" s="100"/>
      <c r="D89" s="99"/>
      <c r="F89" s="101">
        <f>IFERROR(__xludf.DUMMYFUNCTION("""COMPUTED_VALUE"""),259400.0)</f>
        <v>259400</v>
      </c>
      <c r="G89" s="99"/>
      <c r="I89" s="100"/>
      <c r="J89" s="99" t="str">
        <f>IFERROR(__xludf.DUMMYFUNCTION("""COMPUTED_VALUE"""),"MERCADO PAGO")</f>
        <v>MERCADO PAGO</v>
      </c>
      <c r="L89" s="101">
        <f>IFERROR(__xludf.DUMMYFUNCTION("""COMPUTED_VALUE"""),10250.0)</f>
        <v>10250</v>
      </c>
      <c r="M89" s="99" t="str">
        <f>IFERROR(__xludf.DUMMYFUNCTION("""COMPUTED_VALUE"""),"EFECTIVO")</f>
        <v>EFECTIVO</v>
      </c>
      <c r="O89" s="101">
        <f>IFERROR(__xludf.DUMMYFUNCTION("""COMPUTED_VALUE"""),3800.0)</f>
        <v>3800</v>
      </c>
      <c r="P89" s="99"/>
      <c r="R89" s="100"/>
      <c r="S89" s="99" t="str">
        <f>IFERROR(__xludf.DUMMYFUNCTION("""COMPUTED_VALUE"""),"TRANSFERENCIA")</f>
        <v>TRANSFERENCIA</v>
      </c>
      <c r="U89" s="101">
        <f>IFERROR(__xludf.DUMMYFUNCTION("""COMPUTED_VALUE"""),4950.0)</f>
        <v>4950</v>
      </c>
    </row>
    <row r="90">
      <c r="A90" s="99"/>
      <c r="C90" s="100"/>
      <c r="D90" s="99"/>
      <c r="F90" s="100"/>
      <c r="G90" s="99"/>
      <c r="I90" s="100"/>
      <c r="J90" s="99" t="str">
        <f>IFERROR(__xludf.DUMMYFUNCTION("""COMPUTED_VALUE"""),"MERCADO PAGO")</f>
        <v>MERCADO PAGO</v>
      </c>
      <c r="L90" s="101">
        <f>IFERROR(__xludf.DUMMYFUNCTION("""COMPUTED_VALUE"""),2500.0)</f>
        <v>2500</v>
      </c>
      <c r="M90" s="99" t="str">
        <f>IFERROR(__xludf.DUMMYFUNCTION("""COMPUTED_VALUE"""),"EFECTIVO")</f>
        <v>EFECTIVO</v>
      </c>
      <c r="O90" s="101">
        <f>IFERROR(__xludf.DUMMYFUNCTION("""COMPUTED_VALUE"""),4900.0)</f>
        <v>4900</v>
      </c>
      <c r="P90" s="99"/>
      <c r="R90" s="100"/>
      <c r="S90" s="99" t="str">
        <f>IFERROR(__xludf.DUMMYFUNCTION("""COMPUTED_VALUE"""),"TRANSFERENCIA")</f>
        <v>TRANSFERENCIA</v>
      </c>
      <c r="U90" s="101">
        <f>IFERROR(__xludf.DUMMYFUNCTION("""COMPUTED_VALUE"""),5000.0)</f>
        <v>5000</v>
      </c>
    </row>
    <row r="91">
      <c r="A91" s="99"/>
      <c r="C91" s="100"/>
      <c r="D91" s="99" t="str">
        <f>IFERROR(__xludf.DUMMYFUNCTION("""COMPUTED_VALUE"""),"EFECTIVO")</f>
        <v>EFECTIVO</v>
      </c>
      <c r="F91" s="101">
        <f>IFERROR(__xludf.DUMMYFUNCTION("""COMPUTED_VALUE"""),100.0)</f>
        <v>100</v>
      </c>
      <c r="G91" s="99"/>
      <c r="I91" s="100"/>
      <c r="J91" s="99"/>
      <c r="L91" s="101">
        <f>IFERROR(__xludf.DUMMYFUNCTION("""COMPUTED_VALUE"""),100900.0)</f>
        <v>100900</v>
      </c>
      <c r="M91" s="99" t="str">
        <f>IFERROR(__xludf.DUMMYFUNCTION("""COMPUTED_VALUE"""),"TARJETA DE DÉBITO")</f>
        <v>TARJETA DE DÉBITO</v>
      </c>
      <c r="O91" s="101">
        <f>IFERROR(__xludf.DUMMYFUNCTION("""COMPUTED_VALUE"""),6800.0)</f>
        <v>6800</v>
      </c>
      <c r="P91" s="99"/>
      <c r="R91" s="100"/>
      <c r="S91" s="99"/>
      <c r="U91" s="101">
        <f>IFERROR(__xludf.DUMMYFUNCTION("""COMPUTED_VALUE"""),51600.0)</f>
        <v>51600</v>
      </c>
    </row>
    <row r="92">
      <c r="A92" s="99"/>
      <c r="C92" s="100"/>
      <c r="D92" s="99" t="str">
        <f>IFERROR(__xludf.DUMMYFUNCTION("""COMPUTED_VALUE"""),"EFECTIVO")</f>
        <v>EFECTIVO</v>
      </c>
      <c r="F92" s="101">
        <f>IFERROR(__xludf.DUMMYFUNCTION("""COMPUTED_VALUE"""),8250.0)</f>
        <v>8250</v>
      </c>
      <c r="G92" s="99"/>
      <c r="I92" s="100"/>
      <c r="J92" s="99" t="str">
        <f>IFERROR(__xludf.DUMMYFUNCTION("""COMPUTED_VALUE"""),"EFECTIVO")</f>
        <v>EFECTIVO</v>
      </c>
      <c r="L92" s="101">
        <f>IFERROR(__xludf.DUMMYFUNCTION("""COMPUTED_VALUE"""),8650.0)</f>
        <v>8650</v>
      </c>
      <c r="M92" s="99" t="str">
        <f>IFERROR(__xludf.DUMMYFUNCTION("""COMPUTED_VALUE"""),"EFECTIVO")</f>
        <v>EFECTIVO</v>
      </c>
      <c r="O92" s="101">
        <f>IFERROR(__xludf.DUMMYFUNCTION("""COMPUTED_VALUE"""),2000.0)</f>
        <v>2000</v>
      </c>
      <c r="P92" s="99"/>
      <c r="R92" s="100"/>
      <c r="S92" s="99" t="str">
        <f>IFERROR(__xludf.DUMMYFUNCTION("""COMPUTED_VALUE"""),"TRANSFERENCIA")</f>
        <v>TRANSFERENCIA</v>
      </c>
      <c r="U92" s="101">
        <f>IFERROR(__xludf.DUMMYFUNCTION("""COMPUTED_VALUE"""),4950.0)</f>
        <v>4950</v>
      </c>
    </row>
    <row r="93">
      <c r="A93" s="99"/>
      <c r="C93" s="100"/>
      <c r="D93" s="99" t="str">
        <f>IFERROR(__xludf.DUMMYFUNCTION("""COMPUTED_VALUE"""),"EFECTIVO")</f>
        <v>EFECTIVO</v>
      </c>
      <c r="F93" s="101">
        <f>IFERROR(__xludf.DUMMYFUNCTION("""COMPUTED_VALUE"""),4950.0)</f>
        <v>4950</v>
      </c>
      <c r="G93" s="99"/>
      <c r="I93" s="100"/>
      <c r="J93" s="99" t="str">
        <f>IFERROR(__xludf.DUMMYFUNCTION("""COMPUTED_VALUE"""),"EFECTIVO")</f>
        <v>EFECTIVO</v>
      </c>
      <c r="L93" s="101">
        <f>IFERROR(__xludf.DUMMYFUNCTION("""COMPUTED_VALUE"""),8650.0)</f>
        <v>8650</v>
      </c>
      <c r="M93" s="99" t="str">
        <f>IFERROR(__xludf.DUMMYFUNCTION("""COMPUTED_VALUE"""),"EFECTIVO")</f>
        <v>EFECTIVO</v>
      </c>
      <c r="O93" s="101">
        <f>IFERROR(__xludf.DUMMYFUNCTION("""COMPUTED_VALUE"""),4950.0)</f>
        <v>4950</v>
      </c>
      <c r="P93" s="99"/>
      <c r="R93" s="100"/>
      <c r="S93" s="99" t="str">
        <f>IFERROR(__xludf.DUMMYFUNCTION("""COMPUTED_VALUE"""),"TRANSFERENCIA")</f>
        <v>TRANSFERENCIA</v>
      </c>
      <c r="U93" s="101">
        <f>IFERROR(__xludf.DUMMYFUNCTION("""COMPUTED_VALUE"""),4950.0)</f>
        <v>4950</v>
      </c>
    </row>
    <row r="94">
      <c r="A94" s="99"/>
      <c r="C94" s="100"/>
      <c r="D94" s="99" t="str">
        <f>IFERROR(__xludf.DUMMYFUNCTION("""COMPUTED_VALUE"""),"MERCADO PAGO")</f>
        <v>MERCADO PAGO</v>
      </c>
      <c r="F94" s="101">
        <f>IFERROR(__xludf.DUMMYFUNCTION("""COMPUTED_VALUE"""),4950.0)</f>
        <v>4950</v>
      </c>
      <c r="G94" s="99"/>
      <c r="I94" s="100"/>
      <c r="J94" s="99"/>
      <c r="L94" s="100"/>
      <c r="M94" s="99"/>
      <c r="O94" s="101">
        <f>IFERROR(__xludf.DUMMYFUNCTION("""COMPUTED_VALUE"""),-225.0)</f>
        <v>-225</v>
      </c>
      <c r="P94" s="99"/>
      <c r="R94" s="100"/>
      <c r="S94" s="99" t="str">
        <f>IFERROR(__xludf.DUMMYFUNCTION("""COMPUTED_VALUE"""),"TRANSFERENCIA")</f>
        <v>TRANSFERENCIA</v>
      </c>
      <c r="U94" s="101">
        <f>IFERROR(__xludf.DUMMYFUNCTION("""COMPUTED_VALUE"""),4950.0)</f>
        <v>4950</v>
      </c>
    </row>
    <row r="95">
      <c r="A95" s="99"/>
      <c r="C95" s="100"/>
      <c r="D95" s="99" t="str">
        <f>IFERROR(__xludf.DUMMYFUNCTION("""COMPUTED_VALUE"""),"MERCADO PAGO")</f>
        <v>MERCADO PAGO</v>
      </c>
      <c r="F95" s="101">
        <f>IFERROR(__xludf.DUMMYFUNCTION("""COMPUTED_VALUE"""),4950.0)</f>
        <v>4950</v>
      </c>
      <c r="G95" s="99"/>
      <c r="I95" s="100"/>
      <c r="J95" s="99" t="str">
        <f>IFERROR(__xludf.DUMMYFUNCTION("""COMPUTED_VALUE"""),"EFECTIVO")</f>
        <v>EFECTIVO</v>
      </c>
      <c r="L95" s="101">
        <f>IFERROR(__xludf.DUMMYFUNCTION("""COMPUTED_VALUE"""),100.0)</f>
        <v>100</v>
      </c>
      <c r="M95" s="99" t="str">
        <f>IFERROR(__xludf.DUMMYFUNCTION("""COMPUTED_VALUE"""),"EFECTIVO")</f>
        <v>EFECTIVO</v>
      </c>
      <c r="O95" s="101">
        <f>IFERROR(__xludf.DUMMYFUNCTION("""COMPUTED_VALUE"""),100.0)</f>
        <v>100</v>
      </c>
      <c r="P95" s="99"/>
      <c r="R95" s="100"/>
      <c r="S95" s="99" t="str">
        <f>IFERROR(__xludf.DUMMYFUNCTION("""COMPUTED_VALUE"""),"MERCADO PAGO")</f>
        <v>MERCADO PAGO</v>
      </c>
      <c r="U95" s="101">
        <f>IFERROR(__xludf.DUMMYFUNCTION("""COMPUTED_VALUE"""),3800.0)</f>
        <v>3800</v>
      </c>
    </row>
    <row r="96">
      <c r="A96" s="99"/>
      <c r="C96" s="100"/>
      <c r="D96" s="99" t="str">
        <f>IFERROR(__xludf.DUMMYFUNCTION("""COMPUTED_VALUE"""),"EFECTIVO")</f>
        <v>EFECTIVO</v>
      </c>
      <c r="F96" s="101">
        <f>IFERROR(__xludf.DUMMYFUNCTION("""COMPUTED_VALUE"""),100.0)</f>
        <v>100</v>
      </c>
      <c r="G96" s="99"/>
      <c r="I96" s="100"/>
      <c r="J96" s="99" t="str">
        <f>IFERROR(__xludf.DUMMYFUNCTION("""COMPUTED_VALUE"""),"EFECTIVO")</f>
        <v>EFECTIVO</v>
      </c>
      <c r="L96" s="101">
        <f>IFERROR(__xludf.DUMMYFUNCTION("""COMPUTED_VALUE"""),5150.0)</f>
        <v>5150</v>
      </c>
      <c r="M96" s="99"/>
      <c r="O96" s="101">
        <f>IFERROR(__xludf.DUMMYFUNCTION("""COMPUTED_VALUE"""),78875.0)</f>
        <v>78875</v>
      </c>
      <c r="P96" s="99"/>
      <c r="R96" s="100"/>
      <c r="S96" s="99" t="str">
        <f>IFERROR(__xludf.DUMMYFUNCTION("""COMPUTED_VALUE"""),"TRANSFERENCIA")</f>
        <v>TRANSFERENCIA</v>
      </c>
      <c r="U96" s="101">
        <f>IFERROR(__xludf.DUMMYFUNCTION("""COMPUTED_VALUE"""),6800.0)</f>
        <v>6800</v>
      </c>
    </row>
    <row r="97">
      <c r="A97" s="99"/>
      <c r="C97" s="100"/>
      <c r="D97" s="99" t="str">
        <f>IFERROR(__xludf.DUMMYFUNCTION("""COMPUTED_VALUE"""),"EFECTIVO")</f>
        <v>EFECTIVO</v>
      </c>
      <c r="F97" s="101">
        <f>IFERROR(__xludf.DUMMYFUNCTION("""COMPUTED_VALUE"""),8250.0)</f>
        <v>8250</v>
      </c>
      <c r="G97" s="99"/>
      <c r="I97" s="100"/>
      <c r="J97" s="99" t="str">
        <f>IFERROR(__xludf.DUMMYFUNCTION("""COMPUTED_VALUE"""),"EFECTIVO")</f>
        <v>EFECTIVO</v>
      </c>
      <c r="L97" s="101">
        <f>IFERROR(__xludf.DUMMYFUNCTION("""COMPUTED_VALUE"""),8650.0)</f>
        <v>8650</v>
      </c>
      <c r="M97" s="99" t="str">
        <f>IFERROR(__xludf.DUMMYFUNCTION("""COMPUTED_VALUE"""),"EFECTIVO")</f>
        <v>EFECTIVO</v>
      </c>
      <c r="O97" s="101">
        <f>IFERROR(__xludf.DUMMYFUNCTION("""COMPUTED_VALUE"""),2000.0)</f>
        <v>2000</v>
      </c>
      <c r="P97" s="99"/>
      <c r="R97" s="100"/>
      <c r="S97" s="99" t="str">
        <f>IFERROR(__xludf.DUMMYFUNCTION("""COMPUTED_VALUE"""),"MERCADO PAGO")</f>
        <v>MERCADO PAGO</v>
      </c>
      <c r="U97" s="101">
        <f>IFERROR(__xludf.DUMMYFUNCTION("""COMPUTED_VALUE"""),4950.0)</f>
        <v>4950</v>
      </c>
    </row>
    <row r="98">
      <c r="A98" s="99"/>
      <c r="C98" s="100"/>
      <c r="D98" s="99" t="str">
        <f>IFERROR(__xludf.DUMMYFUNCTION("""COMPUTED_VALUE"""),"MERCADO PAGO")</f>
        <v>MERCADO PAGO</v>
      </c>
      <c r="F98" s="101">
        <f>IFERROR(__xludf.DUMMYFUNCTION("""COMPUTED_VALUE"""),4950.0)</f>
        <v>4950</v>
      </c>
      <c r="G98" s="99"/>
      <c r="I98" s="100"/>
      <c r="J98" s="99" t="str">
        <f>IFERROR(__xludf.DUMMYFUNCTION("""COMPUTED_VALUE"""),"EFECTIVO")</f>
        <v>EFECTIVO</v>
      </c>
      <c r="L98" s="101">
        <f>IFERROR(__xludf.DUMMYFUNCTION("""COMPUTED_VALUE"""),3000.0)</f>
        <v>3000</v>
      </c>
      <c r="M98" s="99" t="str">
        <f>IFERROR(__xludf.DUMMYFUNCTION("""COMPUTED_VALUE"""),"EFECTIVO")</f>
        <v>EFECTIVO</v>
      </c>
      <c r="O98" s="101">
        <f>IFERROR(__xludf.DUMMYFUNCTION("""COMPUTED_VALUE"""),8250.0)</f>
        <v>8250</v>
      </c>
      <c r="P98" s="99"/>
      <c r="R98" s="100"/>
      <c r="S98" s="99" t="str">
        <f>IFERROR(__xludf.DUMMYFUNCTION("""COMPUTED_VALUE"""),"MERCADO PAGO")</f>
        <v>MERCADO PAGO</v>
      </c>
      <c r="U98" s="101">
        <f>IFERROR(__xludf.DUMMYFUNCTION("""COMPUTED_VALUE"""),2000.0)</f>
        <v>2000</v>
      </c>
    </row>
    <row r="99">
      <c r="A99" s="99"/>
      <c r="C99" s="100"/>
      <c r="D99" s="99" t="str">
        <f>IFERROR(__xludf.DUMMYFUNCTION("""COMPUTED_VALUE"""),"EFECTIVO")</f>
        <v>EFECTIVO</v>
      </c>
      <c r="F99" s="101">
        <f>IFERROR(__xludf.DUMMYFUNCTION("""COMPUTED_VALUE"""),100.0)</f>
        <v>100</v>
      </c>
      <c r="G99" s="99"/>
      <c r="I99" s="100"/>
      <c r="J99" s="99" t="str">
        <f>IFERROR(__xludf.DUMMYFUNCTION("""COMPUTED_VALUE"""),"EFECTIVO")</f>
        <v>EFECTIVO</v>
      </c>
      <c r="L99" s="101">
        <f>IFERROR(__xludf.DUMMYFUNCTION("""COMPUTED_VALUE"""),3000.0)</f>
        <v>3000</v>
      </c>
      <c r="M99" s="99" t="str">
        <f>IFERROR(__xludf.DUMMYFUNCTION("""COMPUTED_VALUE"""),"EFECTIVO")</f>
        <v>EFECTIVO</v>
      </c>
      <c r="O99" s="101">
        <f>IFERROR(__xludf.DUMMYFUNCTION("""COMPUTED_VALUE"""),4950.0)</f>
        <v>4950</v>
      </c>
      <c r="P99" s="99"/>
      <c r="R99" s="100"/>
      <c r="S99" s="99" t="str">
        <f>IFERROR(__xludf.DUMMYFUNCTION("""COMPUTED_VALUE"""),"MERCADO PAGO")</f>
        <v>MERCADO PAGO</v>
      </c>
      <c r="U99" s="101">
        <f>IFERROR(__xludf.DUMMYFUNCTION("""COMPUTED_VALUE"""),2500.0)</f>
        <v>2500</v>
      </c>
    </row>
    <row r="100">
      <c r="A100" s="99"/>
      <c r="C100" s="100"/>
      <c r="D100" s="99" t="str">
        <f>IFERROR(__xludf.DUMMYFUNCTION("""COMPUTED_VALUE"""),"EFECTIVO")</f>
        <v>EFECTIVO</v>
      </c>
      <c r="F100" s="101">
        <f>IFERROR(__xludf.DUMMYFUNCTION("""COMPUTED_VALUE"""),8250.0)</f>
        <v>8250</v>
      </c>
      <c r="G100" s="99"/>
      <c r="I100" s="100"/>
      <c r="J100" s="99" t="str">
        <f>IFERROR(__xludf.DUMMYFUNCTION("""COMPUTED_VALUE"""),"EFECTIVO")</f>
        <v>EFECTIVO</v>
      </c>
      <c r="L100" s="101">
        <f>IFERROR(__xludf.DUMMYFUNCTION("""COMPUTED_VALUE"""),3000.0)</f>
        <v>3000</v>
      </c>
      <c r="M100" s="99"/>
      <c r="O100" s="100"/>
      <c r="P100" s="99"/>
      <c r="R100" s="100"/>
      <c r="S100" s="99" t="str">
        <f>IFERROR(__xludf.DUMMYFUNCTION("""COMPUTED_VALUE"""),"MERCADO PAGO")</f>
        <v>MERCADO PAGO</v>
      </c>
      <c r="U100" s="101">
        <f>IFERROR(__xludf.DUMMYFUNCTION("""COMPUTED_VALUE"""),5550.0)</f>
        <v>5550</v>
      </c>
    </row>
    <row r="101">
      <c r="A101" s="99"/>
      <c r="C101" s="100"/>
      <c r="D101" s="99" t="str">
        <f>IFERROR(__xludf.DUMMYFUNCTION("""COMPUTED_VALUE"""),"EFECTIVO")</f>
        <v>EFECTIVO</v>
      </c>
      <c r="F101" s="101">
        <f>IFERROR(__xludf.DUMMYFUNCTION("""COMPUTED_VALUE"""),4950.0)</f>
        <v>4950</v>
      </c>
      <c r="G101" s="99"/>
      <c r="I101" s="100"/>
      <c r="J101" s="99"/>
      <c r="L101" s="100"/>
      <c r="M101" s="99"/>
      <c r="O101" s="100"/>
      <c r="P101" s="99"/>
      <c r="R101" s="100"/>
      <c r="S101" s="99" t="str">
        <f>IFERROR(__xludf.DUMMYFUNCTION("""COMPUTED_VALUE"""),"MERCADO PAGO")</f>
        <v>MERCADO PAGO</v>
      </c>
      <c r="U101" s="101">
        <f>IFERROR(__xludf.DUMMYFUNCTION("""COMPUTED_VALUE"""),4950.0)</f>
        <v>4950</v>
      </c>
    </row>
    <row r="102">
      <c r="A102" s="99"/>
      <c r="C102" s="100"/>
      <c r="D102" s="99" t="str">
        <f>IFERROR(__xludf.DUMMYFUNCTION("""COMPUTED_VALUE"""),"MERCADO PAGO")</f>
        <v>MERCADO PAGO</v>
      </c>
      <c r="F102" s="101">
        <f>IFERROR(__xludf.DUMMYFUNCTION("""COMPUTED_VALUE"""),3800.0)</f>
        <v>3800</v>
      </c>
      <c r="G102" s="99"/>
      <c r="I102" s="100"/>
      <c r="J102" s="99" t="str">
        <f>IFERROR(__xludf.DUMMYFUNCTION("""COMPUTED_VALUE"""),"EFECTIVO")</f>
        <v>EFECTIVO</v>
      </c>
      <c r="L102" s="101">
        <f>IFERROR(__xludf.DUMMYFUNCTION("""COMPUTED_VALUE"""),3000.0)</f>
        <v>3000</v>
      </c>
      <c r="M102" s="99" t="str">
        <f>IFERROR(__xludf.DUMMYFUNCTION("""COMPUTED_VALUE"""),"TARJETA DE DÉBITO")</f>
        <v>TARJETA DE DÉBITO</v>
      </c>
      <c r="O102" s="101">
        <f>IFERROR(__xludf.DUMMYFUNCTION("""COMPUTED_VALUE"""),3000.0)</f>
        <v>3000</v>
      </c>
      <c r="P102" s="99"/>
      <c r="R102" s="100"/>
      <c r="S102" s="99" t="str">
        <f>IFERROR(__xludf.DUMMYFUNCTION("""COMPUTED_VALUE"""),"TRANSFERENCIA")</f>
        <v>TRANSFERENCIA</v>
      </c>
      <c r="U102" s="101">
        <f>IFERROR(__xludf.DUMMYFUNCTION("""COMPUTED_VALUE"""),4950.0)</f>
        <v>4950</v>
      </c>
    </row>
    <row r="103">
      <c r="A103" s="99"/>
      <c r="C103" s="100"/>
      <c r="D103" s="99" t="str">
        <f>IFERROR(__xludf.DUMMYFUNCTION("""COMPUTED_VALUE"""),"MERCADO PAGO")</f>
        <v>MERCADO PAGO</v>
      </c>
      <c r="F103" s="101">
        <f>IFERROR(__xludf.DUMMYFUNCTION("""COMPUTED_VALUE"""),3000.0)</f>
        <v>3000</v>
      </c>
      <c r="G103" s="99"/>
      <c r="I103" s="100"/>
      <c r="J103" s="102" t="str">
        <f>IFERROR(__xludf.DUMMYFUNCTION("""COMPUTED_VALUE"""),"EFECTIVO")</f>
        <v>EFECTIVO</v>
      </c>
      <c r="L103" s="101">
        <f>IFERROR(__xludf.DUMMYFUNCTION("""COMPUTED_VALUE"""),100.0)</f>
        <v>100</v>
      </c>
      <c r="M103" s="99" t="str">
        <f>IFERROR(__xludf.DUMMYFUNCTION("""COMPUTED_VALUE"""),"TARJETA DE DÉBITO")</f>
        <v>TARJETA DE DÉBITO</v>
      </c>
      <c r="O103" s="101">
        <f>IFERROR(__xludf.DUMMYFUNCTION("""COMPUTED_VALUE"""),4800.0)</f>
        <v>4800</v>
      </c>
      <c r="P103" s="99"/>
      <c r="R103" s="100"/>
      <c r="S103" s="99" t="str">
        <f>IFERROR(__xludf.DUMMYFUNCTION("""COMPUTED_VALUE"""),"TRANSFERENCIA")</f>
        <v>TRANSFERENCIA</v>
      </c>
      <c r="U103" s="101">
        <f>IFERROR(__xludf.DUMMYFUNCTION("""COMPUTED_VALUE"""),8250.0)</f>
        <v>8250</v>
      </c>
    </row>
    <row r="104">
      <c r="A104" s="99"/>
      <c r="C104" s="100"/>
      <c r="D104" s="99" t="str">
        <f>IFERROR(__xludf.DUMMYFUNCTION("""COMPUTED_VALUE"""),"EFECTIVO")</f>
        <v>EFECTIVO</v>
      </c>
      <c r="F104" s="101">
        <f>IFERROR(__xludf.DUMMYFUNCTION("""COMPUTED_VALUE"""),4950.0)</f>
        <v>4950</v>
      </c>
      <c r="G104" s="99"/>
      <c r="I104" s="100"/>
      <c r="J104" s="99" t="str">
        <f>IFERROR(__xludf.DUMMYFUNCTION("""COMPUTED_VALUE"""),"MERCADO PAGO")</f>
        <v>MERCADO PAGO</v>
      </c>
      <c r="L104" s="101">
        <f>IFERROR(__xludf.DUMMYFUNCTION("""COMPUTED_VALUE"""),8650.0)</f>
        <v>8650</v>
      </c>
      <c r="M104" s="99" t="str">
        <f>IFERROR(__xludf.DUMMYFUNCTION("""COMPUTED_VALUE"""),"EFECTIVO")</f>
        <v>EFECTIVO</v>
      </c>
      <c r="O104" s="101">
        <f>IFERROR(__xludf.DUMMYFUNCTION("""COMPUTED_VALUE"""),8250.0)</f>
        <v>8250</v>
      </c>
      <c r="P104" s="99"/>
      <c r="R104" s="100"/>
      <c r="S104" s="99" t="str">
        <f>IFERROR(__xludf.DUMMYFUNCTION("""COMPUTED_VALUE"""),"TRANSFERENCIA")</f>
        <v>TRANSFERENCIA</v>
      </c>
      <c r="U104" s="101">
        <f>IFERROR(__xludf.DUMMYFUNCTION("""COMPUTED_VALUE"""),8250.0)</f>
        <v>8250</v>
      </c>
    </row>
    <row r="105">
      <c r="A105" s="99"/>
      <c r="C105" s="100"/>
      <c r="D105" s="99" t="str">
        <f>IFERROR(__xludf.DUMMYFUNCTION("""COMPUTED_VALUE"""),"EFECTIVO")</f>
        <v>EFECTIVO</v>
      </c>
      <c r="F105" s="101">
        <f>IFERROR(__xludf.DUMMYFUNCTION("""COMPUTED_VALUE"""),4950.0)</f>
        <v>4950</v>
      </c>
      <c r="G105" s="99"/>
      <c r="I105" s="100"/>
      <c r="J105" s="99"/>
      <c r="L105" s="101">
        <f>IFERROR(__xludf.DUMMYFUNCTION("""COMPUTED_VALUE"""),51950.0)</f>
        <v>51950</v>
      </c>
      <c r="M105" s="99" t="str">
        <f>IFERROR(__xludf.DUMMYFUNCTION("""COMPUTED_VALUE"""),"EFECTIVO")</f>
        <v>EFECTIVO</v>
      </c>
      <c r="O105" s="101">
        <f>IFERROR(__xludf.DUMMYFUNCTION("""COMPUTED_VALUE"""),200.0)</f>
        <v>200</v>
      </c>
      <c r="P105" s="99"/>
      <c r="R105" s="100"/>
      <c r="S105" s="99" t="str">
        <f>IFERROR(__xludf.DUMMYFUNCTION("""COMPUTED_VALUE"""),"MERCADO PAGO")</f>
        <v>MERCADO PAGO</v>
      </c>
      <c r="U105" s="101">
        <f>IFERROR(__xludf.DUMMYFUNCTION("""COMPUTED_VALUE"""),4950.0)</f>
        <v>4950</v>
      </c>
    </row>
    <row r="106">
      <c r="A106" s="99"/>
      <c r="C106" s="100"/>
      <c r="D106" s="99" t="str">
        <f>IFERROR(__xludf.DUMMYFUNCTION("""COMPUTED_VALUE"""),"TARJETA DE DÉBITO")</f>
        <v>TARJETA DE DÉBITO</v>
      </c>
      <c r="F106" s="101">
        <f>IFERROR(__xludf.DUMMYFUNCTION("""COMPUTED_VALUE"""),2000.0)</f>
        <v>2000</v>
      </c>
      <c r="G106" s="99"/>
      <c r="I106" s="100"/>
      <c r="J106" s="99"/>
      <c r="L106" s="101">
        <f>IFERROR(__xludf.DUMMYFUNCTION("""COMPUTED_VALUE"""),50.0)</f>
        <v>50</v>
      </c>
      <c r="M106" s="99" t="str">
        <f>IFERROR(__xludf.DUMMYFUNCTION("""COMPUTED_VALUE"""),"EFECTIVO")</f>
        <v>EFECTIVO</v>
      </c>
      <c r="O106" s="101">
        <f>IFERROR(__xludf.DUMMYFUNCTION("""COMPUTED_VALUE"""),-23500.0)</f>
        <v>-23500</v>
      </c>
      <c r="P106" s="99"/>
      <c r="R106" s="100"/>
      <c r="S106" s="99" t="str">
        <f>IFERROR(__xludf.DUMMYFUNCTION("""COMPUTED_VALUE"""),"MERCADO PAGO")</f>
        <v>MERCADO PAGO</v>
      </c>
      <c r="U106" s="101">
        <f>IFERROR(__xludf.DUMMYFUNCTION("""COMPUTED_VALUE"""),3000.0)</f>
        <v>3000</v>
      </c>
    </row>
    <row r="107">
      <c r="A107" s="99"/>
      <c r="C107" s="100"/>
      <c r="D107" s="99" t="str">
        <f>IFERROR(__xludf.DUMMYFUNCTION("""COMPUTED_VALUE"""),"MERCADO PAGO")</f>
        <v>MERCADO PAGO</v>
      </c>
      <c r="F107" s="101">
        <f>IFERROR(__xludf.DUMMYFUNCTION("""COMPUTED_VALUE"""),200.0)</f>
        <v>200</v>
      </c>
      <c r="G107" s="99"/>
      <c r="I107" s="100"/>
      <c r="J107" s="99" t="str">
        <f>IFERROR(__xludf.DUMMYFUNCTION("""COMPUTED_VALUE"""),"TARJETA DE DÉBITO")</f>
        <v>TARJETA DE DÉBITO</v>
      </c>
      <c r="L107" s="101">
        <f>IFERROR(__xludf.DUMMYFUNCTION("""COMPUTED_VALUE"""),8650.0)</f>
        <v>8650</v>
      </c>
      <c r="M107" s="99"/>
      <c r="O107" s="101">
        <f>IFERROR(__xludf.DUMMYFUNCTION("""COMPUTED_VALUE"""),7950.0)</f>
        <v>7950</v>
      </c>
      <c r="P107" s="99"/>
      <c r="R107" s="100"/>
      <c r="S107" s="99" t="str">
        <f>IFERROR(__xludf.DUMMYFUNCTION("""COMPUTED_VALUE"""),"MERCADO PAGO")</f>
        <v>MERCADO PAGO</v>
      </c>
      <c r="U107" s="101">
        <f>IFERROR(__xludf.DUMMYFUNCTION("""COMPUTED_VALUE"""),3800.0)</f>
        <v>3800</v>
      </c>
    </row>
    <row r="108">
      <c r="A108" s="99"/>
      <c r="C108" s="100"/>
      <c r="D108" s="99" t="str">
        <f>IFERROR(__xludf.DUMMYFUNCTION("""COMPUTED_VALUE"""),"EFECTIVO")</f>
        <v>EFECTIVO</v>
      </c>
      <c r="F108" s="101">
        <f>IFERROR(__xludf.DUMMYFUNCTION("""COMPUTED_VALUE"""),100.0)</f>
        <v>100</v>
      </c>
      <c r="G108" s="99"/>
      <c r="I108" s="100"/>
      <c r="J108" s="99" t="str">
        <f>IFERROR(__xludf.DUMMYFUNCTION("""COMPUTED_VALUE"""),"MERCADO PAGO")</f>
        <v>MERCADO PAGO</v>
      </c>
      <c r="L108" s="101">
        <f>IFERROR(__xludf.DUMMYFUNCTION("""COMPUTED_VALUE"""),500.0)</f>
        <v>500</v>
      </c>
      <c r="M108" s="99" t="str">
        <f>IFERROR(__xludf.DUMMYFUNCTION("""COMPUTED_VALUE"""),"EFECTIVO")</f>
        <v>EFECTIVO</v>
      </c>
      <c r="O108" s="101">
        <f>IFERROR(__xludf.DUMMYFUNCTION("""COMPUTED_VALUE"""),8250.0)</f>
        <v>8250</v>
      </c>
      <c r="P108" s="99"/>
      <c r="R108" s="100"/>
      <c r="S108" s="99" t="str">
        <f>IFERROR(__xludf.DUMMYFUNCTION("""COMPUTED_VALUE"""),"MERCADO PAGO")</f>
        <v>MERCADO PAGO</v>
      </c>
      <c r="U108" s="101">
        <f>IFERROR(__xludf.DUMMYFUNCTION("""COMPUTED_VALUE"""),3000.0)</f>
        <v>3000</v>
      </c>
    </row>
    <row r="109">
      <c r="A109" s="99"/>
      <c r="C109" s="100"/>
      <c r="D109" s="99" t="str">
        <f>IFERROR(__xludf.DUMMYFUNCTION("""COMPUTED_VALUE"""),"TARJETA DE DÉBITO")</f>
        <v>TARJETA DE DÉBITO</v>
      </c>
      <c r="F109" s="101">
        <f>IFERROR(__xludf.DUMMYFUNCTION("""COMPUTED_VALUE"""),4950.0)</f>
        <v>4950</v>
      </c>
      <c r="G109" s="99"/>
      <c r="I109" s="100"/>
      <c r="J109" s="99" t="str">
        <f>IFERROR(__xludf.DUMMYFUNCTION("""COMPUTED_VALUE"""),"EFECTIVO")</f>
        <v>EFECTIVO</v>
      </c>
      <c r="L109" s="101">
        <f>IFERROR(__xludf.DUMMYFUNCTION("""COMPUTED_VALUE"""),5150.0)</f>
        <v>5150</v>
      </c>
      <c r="M109" s="99" t="str">
        <f>IFERROR(__xludf.DUMMYFUNCTION("""COMPUTED_VALUE"""),"EFECTIVO")</f>
        <v>EFECTIVO</v>
      </c>
      <c r="O109" s="101">
        <f>IFERROR(__xludf.DUMMYFUNCTION("""COMPUTED_VALUE"""),4950.0)</f>
        <v>4950</v>
      </c>
      <c r="P109" s="99"/>
      <c r="R109" s="100"/>
      <c r="S109" s="99" t="str">
        <f>IFERROR(__xludf.DUMMYFUNCTION("""COMPUTED_VALUE"""),"MERCADO PAGO")</f>
        <v>MERCADO PAGO</v>
      </c>
      <c r="U109" s="101">
        <f>IFERROR(__xludf.DUMMYFUNCTION("""COMPUTED_VALUE"""),4800.0)</f>
        <v>4800</v>
      </c>
    </row>
    <row r="110">
      <c r="A110" s="99"/>
      <c r="C110" s="100"/>
      <c r="D110" s="99" t="str">
        <f>IFERROR(__xludf.DUMMYFUNCTION("""COMPUTED_VALUE"""),"EFECTIVO")</f>
        <v>EFECTIVO</v>
      </c>
      <c r="F110" s="101">
        <f>IFERROR(__xludf.DUMMYFUNCTION("""COMPUTED_VALUE"""),2000.0)</f>
        <v>2000</v>
      </c>
      <c r="G110" s="99"/>
      <c r="I110" s="100"/>
      <c r="J110" s="99"/>
      <c r="L110" s="100"/>
      <c r="M110" s="99" t="str">
        <f>IFERROR(__xludf.DUMMYFUNCTION("""COMPUTED_VALUE"""),"EFECTIVO")</f>
        <v>EFECTIVO</v>
      </c>
      <c r="O110" s="101">
        <f>IFERROR(__xludf.DUMMYFUNCTION("""COMPUTED_VALUE"""),4950.0)</f>
        <v>4950</v>
      </c>
      <c r="P110" s="99"/>
      <c r="R110" s="100"/>
      <c r="S110" s="99" t="str">
        <f>IFERROR(__xludf.DUMMYFUNCTION("""COMPUTED_VALUE"""),"MERCADO PAGO")</f>
        <v>MERCADO PAGO</v>
      </c>
      <c r="U110" s="101">
        <f>IFERROR(__xludf.DUMMYFUNCTION("""COMPUTED_VALUE"""),4950.0)</f>
        <v>4950</v>
      </c>
    </row>
    <row r="111">
      <c r="A111" s="99"/>
      <c r="C111" s="100"/>
      <c r="D111" s="99" t="str">
        <f>IFERROR(__xludf.DUMMYFUNCTION("""COMPUTED_VALUE"""),"MERCADO PAGO")</f>
        <v>MERCADO PAGO</v>
      </c>
      <c r="F111" s="101">
        <f>IFERROR(__xludf.DUMMYFUNCTION("""COMPUTED_VALUE"""),4950.0)</f>
        <v>4950</v>
      </c>
      <c r="G111" s="99"/>
      <c r="I111" s="100"/>
      <c r="J111" s="99"/>
      <c r="L111" s="100"/>
      <c r="M111" s="99" t="str">
        <f>IFERROR(__xludf.DUMMYFUNCTION("""COMPUTED_VALUE"""),"EFECTIVO")</f>
        <v>EFECTIVO</v>
      </c>
      <c r="O111" s="101">
        <f>IFERROR(__xludf.DUMMYFUNCTION("""COMPUTED_VALUE"""),8250.0)</f>
        <v>8250</v>
      </c>
      <c r="P111" s="99"/>
      <c r="R111" s="100"/>
      <c r="S111" s="99"/>
      <c r="U111" s="101">
        <f>IFERROR(__xludf.DUMMYFUNCTION("""COMPUTED_VALUE"""),91350.0)</f>
        <v>91350</v>
      </c>
    </row>
    <row r="112">
      <c r="A112" s="99"/>
      <c r="C112" s="100"/>
      <c r="D112" s="99" t="str">
        <f>IFERROR(__xludf.DUMMYFUNCTION("""COMPUTED_VALUE"""),"MERCADO PAGO")</f>
        <v>MERCADO PAGO</v>
      </c>
      <c r="F112" s="101">
        <f>IFERROR(__xludf.DUMMYFUNCTION("""COMPUTED_VALUE"""),100.0)</f>
        <v>100</v>
      </c>
      <c r="G112" s="99"/>
      <c r="I112" s="100"/>
      <c r="J112" s="99" t="str">
        <f>IFERROR(__xludf.DUMMYFUNCTION("""COMPUTED_VALUE"""),"TARJETA DE DÉBITO")</f>
        <v>TARJETA DE DÉBITO</v>
      </c>
      <c r="L112" s="101">
        <f>IFERROR(__xludf.DUMMYFUNCTION("""COMPUTED_VALUE"""),2500.0)</f>
        <v>2500</v>
      </c>
      <c r="M112" s="99" t="str">
        <f>IFERROR(__xludf.DUMMYFUNCTION("""COMPUTED_VALUE"""),"EFECTIVO")</f>
        <v>EFECTIVO</v>
      </c>
      <c r="O112" s="101">
        <f>IFERROR(__xludf.DUMMYFUNCTION("""COMPUTED_VALUE"""),3000.0)</f>
        <v>3000</v>
      </c>
      <c r="P112" s="99"/>
      <c r="R112" s="100"/>
      <c r="S112" s="99" t="str">
        <f>IFERROR(__xludf.DUMMYFUNCTION("""COMPUTED_VALUE"""),"MERCADO PAGO")</f>
        <v>MERCADO PAGO</v>
      </c>
      <c r="U112" s="101">
        <f>IFERROR(__xludf.DUMMYFUNCTION("""COMPUTED_VALUE"""),4950.0)</f>
        <v>4950</v>
      </c>
    </row>
    <row r="113">
      <c r="A113" s="99"/>
      <c r="C113" s="100"/>
      <c r="D113" s="99" t="str">
        <f>IFERROR(__xludf.DUMMYFUNCTION("""COMPUTED_VALUE"""),"MERCADO PAGO")</f>
        <v>MERCADO PAGO</v>
      </c>
      <c r="F113" s="101">
        <f>IFERROR(__xludf.DUMMYFUNCTION("""COMPUTED_VALUE"""),100.0)</f>
        <v>100</v>
      </c>
      <c r="G113" s="99"/>
      <c r="I113" s="100"/>
      <c r="J113" s="99" t="str">
        <f>IFERROR(__xludf.DUMMYFUNCTION("""COMPUTED_VALUE"""),"TARJETA DE DÉBITO")</f>
        <v>TARJETA DE DÉBITO</v>
      </c>
      <c r="L113" s="101">
        <f>IFERROR(__xludf.DUMMYFUNCTION("""COMPUTED_VALUE"""),5550.0)</f>
        <v>5550</v>
      </c>
      <c r="M113" s="99" t="str">
        <f>IFERROR(__xludf.DUMMYFUNCTION("""COMPUTED_VALUE"""),"EFECTIVO")</f>
        <v>EFECTIVO</v>
      </c>
      <c r="O113" s="101">
        <f>IFERROR(__xludf.DUMMYFUNCTION("""COMPUTED_VALUE"""),4800.0)</f>
        <v>4800</v>
      </c>
      <c r="P113" s="99"/>
      <c r="R113" s="100"/>
      <c r="S113" s="99" t="str">
        <f>IFERROR(__xludf.DUMMYFUNCTION("""COMPUTED_VALUE"""),"MERCADO PAGO")</f>
        <v>MERCADO PAGO</v>
      </c>
      <c r="U113" s="101">
        <f>IFERROR(__xludf.DUMMYFUNCTION("""COMPUTED_VALUE"""),2000.0)</f>
        <v>2000</v>
      </c>
    </row>
    <row r="114">
      <c r="A114" s="99"/>
      <c r="C114" s="100"/>
      <c r="D114" s="99" t="str">
        <f>IFERROR(__xludf.DUMMYFUNCTION("""COMPUTED_VALUE"""),"EFECTIVO")</f>
        <v>EFECTIVO</v>
      </c>
      <c r="F114" s="101">
        <f>IFERROR(__xludf.DUMMYFUNCTION("""COMPUTED_VALUE"""),8250.0)</f>
        <v>8250</v>
      </c>
      <c r="G114" s="99"/>
      <c r="I114" s="100"/>
      <c r="J114" s="99" t="str">
        <f>IFERROR(__xludf.DUMMYFUNCTION("""COMPUTED_VALUE"""),"EFECTIVO")</f>
        <v>EFECTIVO</v>
      </c>
      <c r="L114" s="101">
        <f>IFERROR(__xludf.DUMMYFUNCTION("""COMPUTED_VALUE"""),100.0)</f>
        <v>100</v>
      </c>
      <c r="M114" s="99" t="str">
        <f>IFERROR(__xludf.DUMMYFUNCTION("""COMPUTED_VALUE"""),"EFECTIVO")</f>
        <v>EFECTIVO</v>
      </c>
      <c r="O114" s="101">
        <f>IFERROR(__xludf.DUMMYFUNCTION("""COMPUTED_VALUE"""),4950.0)</f>
        <v>4950</v>
      </c>
      <c r="P114" s="99"/>
      <c r="R114" s="100"/>
      <c r="S114" s="99" t="str">
        <f>IFERROR(__xludf.DUMMYFUNCTION("""COMPUTED_VALUE"""),"MERCADO PAGO")</f>
        <v>MERCADO PAGO</v>
      </c>
      <c r="U114" s="101">
        <f>IFERROR(__xludf.DUMMYFUNCTION("""COMPUTED_VALUE"""),4950.0)</f>
        <v>4950</v>
      </c>
    </row>
    <row r="115">
      <c r="A115" s="99"/>
      <c r="C115" s="100"/>
      <c r="D115" s="99" t="str">
        <f>IFERROR(__xludf.DUMMYFUNCTION("""COMPUTED_VALUE"""),"EFECTIVO")</f>
        <v>EFECTIVO</v>
      </c>
      <c r="F115" s="101">
        <f>IFERROR(__xludf.DUMMYFUNCTION("""COMPUTED_VALUE"""),8250.0)</f>
        <v>8250</v>
      </c>
      <c r="G115" s="99"/>
      <c r="I115" s="100"/>
      <c r="J115" s="99" t="str">
        <f>IFERROR(__xludf.DUMMYFUNCTION("""COMPUTED_VALUE"""),"EFECTIVO")</f>
        <v>EFECTIVO</v>
      </c>
      <c r="L115" s="101">
        <f>IFERROR(__xludf.DUMMYFUNCTION("""COMPUTED_VALUE"""),100.0)</f>
        <v>100</v>
      </c>
      <c r="M115" s="99" t="str">
        <f>IFERROR(__xludf.DUMMYFUNCTION("""COMPUTED_VALUE"""),"TARJETA DE DÉBITO")</f>
        <v>TARJETA DE DÉBITO</v>
      </c>
      <c r="O115" s="101">
        <f>IFERROR(__xludf.DUMMYFUNCTION("""COMPUTED_VALUE"""),4950.0)</f>
        <v>4950</v>
      </c>
      <c r="P115" s="99"/>
      <c r="R115" s="100"/>
      <c r="S115" s="99" t="str">
        <f>IFERROR(__xludf.DUMMYFUNCTION("""COMPUTED_VALUE"""),"TRANSFERENCIA")</f>
        <v>TRANSFERENCIA</v>
      </c>
      <c r="U115" s="101">
        <f>IFERROR(__xludf.DUMMYFUNCTION("""COMPUTED_VALUE"""),8250.0)</f>
        <v>8250</v>
      </c>
    </row>
    <row r="116">
      <c r="A116" s="99"/>
      <c r="C116" s="100"/>
      <c r="D116" s="99" t="str">
        <f>IFERROR(__xludf.DUMMYFUNCTION("""COMPUTED_VALUE"""),"EFECTIVO")</f>
        <v>EFECTIVO</v>
      </c>
      <c r="F116" s="101">
        <f>IFERROR(__xludf.DUMMYFUNCTION("""COMPUTED_VALUE"""),8300.0)</f>
        <v>8300</v>
      </c>
      <c r="G116" s="99"/>
      <c r="I116" s="100"/>
      <c r="J116" s="99" t="str">
        <f>IFERROR(__xludf.DUMMYFUNCTION("""COMPUTED_VALUE"""),"EFECTIVO")</f>
        <v>EFECTIVO</v>
      </c>
      <c r="L116" s="101">
        <f>IFERROR(__xludf.DUMMYFUNCTION("""COMPUTED_VALUE"""),850.0)</f>
        <v>850</v>
      </c>
      <c r="M116" s="99" t="str">
        <f>IFERROR(__xludf.DUMMYFUNCTION("""COMPUTED_VALUE"""),"TARJETA DE DÉBITO")</f>
        <v>TARJETA DE DÉBITO</v>
      </c>
      <c r="O116" s="101">
        <f>IFERROR(__xludf.DUMMYFUNCTION("""COMPUTED_VALUE"""),100.0)</f>
        <v>100</v>
      </c>
      <c r="P116" s="99"/>
      <c r="R116" s="100"/>
      <c r="S116" s="99" t="str">
        <f>IFERROR(__xludf.DUMMYFUNCTION("""COMPUTED_VALUE"""),"MERCADO PAGO")</f>
        <v>MERCADO PAGO</v>
      </c>
      <c r="U116" s="101">
        <f>IFERROR(__xludf.DUMMYFUNCTION("""COMPUTED_VALUE"""),4800.0)</f>
        <v>4800</v>
      </c>
    </row>
    <row r="117">
      <c r="A117" s="99"/>
      <c r="C117" s="100"/>
      <c r="D117" s="99" t="str">
        <f>IFERROR(__xludf.DUMMYFUNCTION("""COMPUTED_VALUE"""),"MERCADO PAGO")</f>
        <v>MERCADO PAGO</v>
      </c>
      <c r="F117" s="101">
        <f>IFERROR(__xludf.DUMMYFUNCTION("""COMPUTED_VALUE"""),4950.0)</f>
        <v>4950</v>
      </c>
      <c r="G117" s="99"/>
      <c r="I117" s="100"/>
      <c r="J117" s="99" t="str">
        <f>IFERROR(__xludf.DUMMYFUNCTION("""COMPUTED_VALUE"""),"EFECTIVO")</f>
        <v>EFECTIVO</v>
      </c>
      <c r="L117" s="101">
        <f>IFERROR(__xludf.DUMMYFUNCTION("""COMPUTED_VALUE"""),100.0)</f>
        <v>100</v>
      </c>
      <c r="M117" s="99" t="str">
        <f>IFERROR(__xludf.DUMMYFUNCTION("""COMPUTED_VALUE"""),"TARJETA DE DÉBITO")</f>
        <v>TARJETA DE DÉBITO</v>
      </c>
      <c r="O117" s="101">
        <f>IFERROR(__xludf.DUMMYFUNCTION("""COMPUTED_VALUE"""),4950.0)</f>
        <v>4950</v>
      </c>
      <c r="P117" s="99"/>
      <c r="R117" s="100"/>
      <c r="S117" s="99" t="str">
        <f>IFERROR(__xludf.DUMMYFUNCTION("""COMPUTED_VALUE"""),"MERCADO PAGO")</f>
        <v>MERCADO PAGO</v>
      </c>
      <c r="U117" s="101">
        <f>IFERROR(__xludf.DUMMYFUNCTION("""COMPUTED_VALUE"""),4950.0)</f>
        <v>4950</v>
      </c>
    </row>
    <row r="118">
      <c r="A118" s="99"/>
      <c r="C118" s="100"/>
      <c r="D118" s="99" t="str">
        <f>IFERROR(__xludf.DUMMYFUNCTION("""COMPUTED_VALUE"""),"EFECTIVO")</f>
        <v>EFECTIVO</v>
      </c>
      <c r="F118" s="101">
        <f>IFERROR(__xludf.DUMMYFUNCTION("""COMPUTED_VALUE"""),100.0)</f>
        <v>100</v>
      </c>
      <c r="G118" s="99"/>
      <c r="I118" s="100"/>
      <c r="J118" s="99" t="str">
        <f>IFERROR(__xludf.DUMMYFUNCTION("""COMPUTED_VALUE"""),"EFECTIVO")</f>
        <v>EFECTIVO</v>
      </c>
      <c r="L118" s="101">
        <f>IFERROR(__xludf.DUMMYFUNCTION("""COMPUTED_VALUE"""),100.0)</f>
        <v>100</v>
      </c>
      <c r="M118" s="99"/>
      <c r="O118" s="100"/>
      <c r="P118" s="99"/>
      <c r="R118" s="100"/>
      <c r="S118" s="99" t="str">
        <f>IFERROR(__xludf.DUMMYFUNCTION("""COMPUTED_VALUE"""),"TRANSFERENCIA")</f>
        <v>TRANSFERENCIA</v>
      </c>
      <c r="U118" s="101">
        <f>IFERROR(__xludf.DUMMYFUNCTION("""COMPUTED_VALUE"""),4950.0)</f>
        <v>4950</v>
      </c>
    </row>
    <row r="119">
      <c r="A119" s="99"/>
      <c r="C119" s="100"/>
      <c r="D119" s="99" t="str">
        <f>IFERROR(__xludf.DUMMYFUNCTION("""COMPUTED_VALUE"""),"EFECTIVO")</f>
        <v>EFECTIVO</v>
      </c>
      <c r="F119" s="101">
        <f>IFERROR(__xludf.DUMMYFUNCTION("""COMPUTED_VALUE"""),100.0)</f>
        <v>100</v>
      </c>
      <c r="G119" s="99"/>
      <c r="I119" s="100"/>
      <c r="J119" s="99" t="str">
        <f>IFERROR(__xludf.DUMMYFUNCTION("""COMPUTED_VALUE"""),"EFECTIVO")</f>
        <v>EFECTIVO</v>
      </c>
      <c r="L119" s="101">
        <f>IFERROR(__xludf.DUMMYFUNCTION("""COMPUTED_VALUE"""),5150.0)</f>
        <v>5150</v>
      </c>
      <c r="M119" s="99"/>
      <c r="O119" s="101">
        <f>IFERROR(__xludf.DUMMYFUNCTION("""COMPUTED_VALUE"""),49150.0)</f>
        <v>49150</v>
      </c>
      <c r="P119" s="99"/>
      <c r="R119" s="100"/>
      <c r="S119" s="99" t="str">
        <f>IFERROR(__xludf.DUMMYFUNCTION("""COMPUTED_VALUE"""),"TRANSFERENCIA")</f>
        <v>TRANSFERENCIA</v>
      </c>
      <c r="U119" s="101">
        <f>IFERROR(__xludf.DUMMYFUNCTION("""COMPUTED_VALUE"""),4950.0)</f>
        <v>4950</v>
      </c>
    </row>
    <row r="120">
      <c r="A120" s="99"/>
      <c r="C120" s="100"/>
      <c r="D120" s="99" t="str">
        <f>IFERROR(__xludf.DUMMYFUNCTION("""COMPUTED_VALUE"""),"EFECTIVO")</f>
        <v>EFECTIVO</v>
      </c>
      <c r="F120" s="101">
        <f>IFERROR(__xludf.DUMMYFUNCTION("""COMPUTED_VALUE"""),4950.0)</f>
        <v>4950</v>
      </c>
      <c r="G120" s="99"/>
      <c r="I120" s="100"/>
      <c r="J120" s="99" t="str">
        <f>IFERROR(__xludf.DUMMYFUNCTION("""COMPUTED_VALUE"""),"EFECTIVO")</f>
        <v>EFECTIVO</v>
      </c>
      <c r="L120" s="101">
        <f>IFERROR(__xludf.DUMMYFUNCTION("""COMPUTED_VALUE"""),100.0)</f>
        <v>100</v>
      </c>
      <c r="M120" s="99" t="str">
        <f>IFERROR(__xludf.DUMMYFUNCTION("""COMPUTED_VALUE"""),"TARJETA DE DÉBITO")</f>
        <v>TARJETA DE DÉBITO</v>
      </c>
      <c r="O120" s="101">
        <f>IFERROR(__xludf.DUMMYFUNCTION("""COMPUTED_VALUE"""),1000.0)</f>
        <v>1000</v>
      </c>
      <c r="P120" s="99"/>
      <c r="R120" s="100"/>
      <c r="S120" s="99" t="str">
        <f>IFERROR(__xludf.DUMMYFUNCTION("""COMPUTED_VALUE"""),"TRANSFERENCIA")</f>
        <v>TRANSFERENCIA</v>
      </c>
      <c r="U120" s="101">
        <f>IFERROR(__xludf.DUMMYFUNCTION("""COMPUTED_VALUE"""),8250.0)</f>
        <v>8250</v>
      </c>
    </row>
    <row r="121">
      <c r="A121" s="99"/>
      <c r="C121" s="100"/>
      <c r="D121" s="99" t="str">
        <f>IFERROR(__xludf.DUMMYFUNCTION("""COMPUTED_VALUE"""),"TARJETA DE DÉBITO")</f>
        <v>TARJETA DE DÉBITO</v>
      </c>
      <c r="F121" s="101">
        <f>IFERROR(__xludf.DUMMYFUNCTION("""COMPUTED_VALUE"""),4950.0)</f>
        <v>4950</v>
      </c>
      <c r="G121" s="99"/>
      <c r="I121" s="100"/>
      <c r="J121" s="99" t="str">
        <f>IFERROR(__xludf.DUMMYFUNCTION("""COMPUTED_VALUE"""),"MERCADO PAGO")</f>
        <v>MERCADO PAGO</v>
      </c>
      <c r="L121" s="101">
        <f>IFERROR(__xludf.DUMMYFUNCTION("""COMPUTED_VALUE"""),5150.0)</f>
        <v>5150</v>
      </c>
      <c r="M121" s="99" t="str">
        <f>IFERROR(__xludf.DUMMYFUNCTION("""COMPUTED_VALUE"""),"TARJETA DE DÉBITO")</f>
        <v>TARJETA DE DÉBITO</v>
      </c>
      <c r="O121" s="101">
        <f>IFERROR(__xludf.DUMMYFUNCTION("""COMPUTED_VALUE"""),8250.0)</f>
        <v>8250</v>
      </c>
      <c r="P121" s="99"/>
      <c r="R121" s="100"/>
      <c r="S121" s="99" t="str">
        <f>IFERROR(__xludf.DUMMYFUNCTION("""COMPUTED_VALUE"""),"TRANSFERENCIA")</f>
        <v>TRANSFERENCIA</v>
      </c>
      <c r="U121" s="101">
        <f>IFERROR(__xludf.DUMMYFUNCTION("""COMPUTED_VALUE"""),4950.0)</f>
        <v>4950</v>
      </c>
    </row>
    <row r="122">
      <c r="A122" s="99"/>
      <c r="C122" s="100"/>
      <c r="D122" s="99" t="str">
        <f>IFERROR(__xludf.DUMMYFUNCTION("""COMPUTED_VALUE"""),"EFECTIVO")</f>
        <v>EFECTIVO</v>
      </c>
      <c r="F122" s="101">
        <f>IFERROR(__xludf.DUMMYFUNCTION("""COMPUTED_VALUE"""),8250.0)</f>
        <v>8250</v>
      </c>
      <c r="G122" s="99"/>
      <c r="I122" s="100"/>
      <c r="J122" s="99"/>
      <c r="L122" s="100"/>
      <c r="M122" s="99" t="str">
        <f>IFERROR(__xludf.DUMMYFUNCTION("""COMPUTED_VALUE"""),"EFECTIVO")</f>
        <v>EFECTIVO</v>
      </c>
      <c r="O122" s="101">
        <f>IFERROR(__xludf.DUMMYFUNCTION("""COMPUTED_VALUE"""),8250.0)</f>
        <v>8250</v>
      </c>
      <c r="P122" s="99"/>
      <c r="R122" s="100"/>
      <c r="S122" s="99" t="str">
        <f>IFERROR(__xludf.DUMMYFUNCTION("""COMPUTED_VALUE"""),"TRANSFERENCIA")</f>
        <v>TRANSFERENCIA</v>
      </c>
      <c r="U122" s="101">
        <f>IFERROR(__xludf.DUMMYFUNCTION("""COMPUTED_VALUE"""),4950.0)</f>
        <v>4950</v>
      </c>
    </row>
    <row r="123">
      <c r="A123" s="99"/>
      <c r="C123" s="100"/>
      <c r="D123" s="99" t="str">
        <f>IFERROR(__xludf.DUMMYFUNCTION("""COMPUTED_VALUE"""),"MERCADO PAGO")</f>
        <v>MERCADO PAGO</v>
      </c>
      <c r="F123" s="101">
        <f>IFERROR(__xludf.DUMMYFUNCTION("""COMPUTED_VALUE"""),4950.0)</f>
        <v>4950</v>
      </c>
      <c r="G123" s="99"/>
      <c r="I123" s="100"/>
      <c r="J123" s="99" t="str">
        <f>IFERROR(__xludf.DUMMYFUNCTION("""COMPUTED_VALUE"""),"EFECTIVO")</f>
        <v>EFECTIVO</v>
      </c>
      <c r="L123" s="101">
        <f>IFERROR(__xludf.DUMMYFUNCTION("""COMPUTED_VALUE"""),500.0)</f>
        <v>500</v>
      </c>
      <c r="M123" s="99" t="str">
        <f>IFERROR(__xludf.DUMMYFUNCTION("""COMPUTED_VALUE"""),"EFECTIVO")</f>
        <v>EFECTIVO</v>
      </c>
      <c r="O123" s="101">
        <f>IFERROR(__xludf.DUMMYFUNCTION("""COMPUTED_VALUE"""),4950.0)</f>
        <v>4950</v>
      </c>
      <c r="P123" s="99"/>
      <c r="R123" s="100"/>
      <c r="S123" s="99" t="str">
        <f>IFERROR(__xludf.DUMMYFUNCTION("""COMPUTED_VALUE"""),"MERCADO PAGO")</f>
        <v>MERCADO PAGO</v>
      </c>
      <c r="U123" s="101">
        <f>IFERROR(__xludf.DUMMYFUNCTION("""COMPUTED_VALUE"""),5550.0)</f>
        <v>5550</v>
      </c>
    </row>
    <row r="124">
      <c r="A124" s="99"/>
      <c r="C124" s="100"/>
      <c r="D124" s="99" t="str">
        <f>IFERROR(__xludf.DUMMYFUNCTION("""COMPUTED_VALUE"""),"MERCADO PAGO")</f>
        <v>MERCADO PAGO</v>
      </c>
      <c r="F124" s="101">
        <f>IFERROR(__xludf.DUMMYFUNCTION("""COMPUTED_VALUE"""),2000.0)</f>
        <v>2000</v>
      </c>
      <c r="G124" s="99"/>
      <c r="I124" s="100"/>
      <c r="J124" s="99" t="str">
        <f>IFERROR(__xludf.DUMMYFUNCTION("""COMPUTED_VALUE"""),"EFECTIVO")</f>
        <v>EFECTIVO</v>
      </c>
      <c r="L124" s="101">
        <f>IFERROR(__xludf.DUMMYFUNCTION("""COMPUTED_VALUE"""),5150.0)</f>
        <v>5150</v>
      </c>
      <c r="M124" s="99" t="str">
        <f>IFERROR(__xludf.DUMMYFUNCTION("""COMPUTED_VALUE"""),"EFECTIVO")</f>
        <v>EFECTIVO</v>
      </c>
      <c r="O124" s="101">
        <f>IFERROR(__xludf.DUMMYFUNCTION("""COMPUTED_VALUE"""),4950.0)</f>
        <v>4950</v>
      </c>
      <c r="P124" s="99"/>
      <c r="R124" s="100"/>
      <c r="S124" s="99" t="str">
        <f>IFERROR(__xludf.DUMMYFUNCTION("""COMPUTED_VALUE"""),"MERCADO PAGO")</f>
        <v>MERCADO PAGO</v>
      </c>
      <c r="U124" s="101">
        <f>IFERROR(__xludf.DUMMYFUNCTION("""COMPUTED_VALUE"""),2500.0)</f>
        <v>2500</v>
      </c>
    </row>
    <row r="125">
      <c r="A125" s="99"/>
      <c r="C125" s="100"/>
      <c r="D125" s="99" t="str">
        <f>IFERROR(__xludf.DUMMYFUNCTION("""COMPUTED_VALUE"""),"MERCADO PAGO")</f>
        <v>MERCADO PAGO</v>
      </c>
      <c r="F125" s="101">
        <f>IFERROR(__xludf.DUMMYFUNCTION("""COMPUTED_VALUE"""),200.0)</f>
        <v>200</v>
      </c>
      <c r="G125" s="99"/>
      <c r="I125" s="100"/>
      <c r="J125" s="99" t="str">
        <f>IFERROR(__xludf.DUMMYFUNCTION("""COMPUTED_VALUE"""),"EFECTIVO")</f>
        <v>EFECTIVO</v>
      </c>
      <c r="L125" s="101">
        <f>IFERROR(__xludf.DUMMYFUNCTION("""COMPUTED_VALUE"""),5150.0)</f>
        <v>5150</v>
      </c>
      <c r="M125" s="99" t="str">
        <f>IFERROR(__xludf.DUMMYFUNCTION("""COMPUTED_VALUE"""),"EFECTIVO")</f>
        <v>EFECTIVO</v>
      </c>
      <c r="O125" s="101">
        <f>IFERROR(__xludf.DUMMYFUNCTION("""COMPUTED_VALUE"""),4950.0)</f>
        <v>4950</v>
      </c>
      <c r="P125" s="99"/>
      <c r="R125" s="100"/>
      <c r="S125" s="99" t="str">
        <f>IFERROR(__xludf.DUMMYFUNCTION("""COMPUTED_VALUE"""),"TRANSFERENCIA")</f>
        <v>TRANSFERENCIA</v>
      </c>
      <c r="U125" s="101">
        <f>IFERROR(__xludf.DUMMYFUNCTION("""COMPUTED_VALUE"""),4950.0)</f>
        <v>4950</v>
      </c>
    </row>
    <row r="126">
      <c r="A126" s="99"/>
      <c r="C126" s="100"/>
      <c r="D126" s="99" t="str">
        <f>IFERROR(__xludf.DUMMYFUNCTION("""COMPUTED_VALUE"""),"TARJETA DE DÉBITO")</f>
        <v>TARJETA DE DÉBITO</v>
      </c>
      <c r="F126" s="101">
        <f>IFERROR(__xludf.DUMMYFUNCTION("""COMPUTED_VALUE"""),4900.0)</f>
        <v>4900</v>
      </c>
      <c r="G126" s="99"/>
      <c r="I126" s="100"/>
      <c r="J126" s="99" t="str">
        <f>IFERROR(__xludf.DUMMYFUNCTION("""COMPUTED_VALUE"""),"EFECTIVO")</f>
        <v>EFECTIVO</v>
      </c>
      <c r="L126" s="101">
        <f>IFERROR(__xludf.DUMMYFUNCTION("""COMPUTED_VALUE"""),8250.0)</f>
        <v>8250</v>
      </c>
      <c r="M126" s="99" t="str">
        <f>IFERROR(__xludf.DUMMYFUNCTION("""COMPUTED_VALUE"""),"TARJETA DE DÉBITO")</f>
        <v>TARJETA DE DÉBITO</v>
      </c>
      <c r="O126" s="101">
        <f>IFERROR(__xludf.DUMMYFUNCTION("""COMPUTED_VALUE"""),8400.0)</f>
        <v>8400</v>
      </c>
      <c r="P126" s="99"/>
      <c r="R126" s="100"/>
      <c r="S126" s="99" t="str">
        <f>IFERROR(__xludf.DUMMYFUNCTION("""COMPUTED_VALUE"""),"TRANSFERENCIA")</f>
        <v>TRANSFERENCIA</v>
      </c>
      <c r="U126" s="101">
        <f>IFERROR(__xludf.DUMMYFUNCTION("""COMPUTED_VALUE"""),2000.0)</f>
        <v>2000</v>
      </c>
    </row>
    <row r="127">
      <c r="A127" s="99"/>
      <c r="C127" s="100"/>
      <c r="D127" s="99" t="str">
        <f>IFERROR(__xludf.DUMMYFUNCTION("""COMPUTED_VALUE"""),"TARJETA DE DÉBITO")</f>
        <v>TARJETA DE DÉBITO</v>
      </c>
      <c r="F127" s="101">
        <f>IFERROR(__xludf.DUMMYFUNCTION("""COMPUTED_VALUE"""),2000.0)</f>
        <v>2000</v>
      </c>
      <c r="G127" s="99"/>
      <c r="I127" s="100"/>
      <c r="J127" s="99"/>
      <c r="L127" s="101">
        <f>IFERROR(__xludf.DUMMYFUNCTION("""COMPUTED_VALUE"""),53100.0)</f>
        <v>53100</v>
      </c>
      <c r="M127" s="99" t="str">
        <f>IFERROR(__xludf.DUMMYFUNCTION("""COMPUTED_VALUE"""),"EFECTIVO")</f>
        <v>EFECTIVO</v>
      </c>
      <c r="O127" s="101">
        <f>IFERROR(__xludf.DUMMYFUNCTION("""COMPUTED_VALUE"""),4950.0)</f>
        <v>4950</v>
      </c>
      <c r="P127" s="99"/>
      <c r="R127" s="100"/>
      <c r="S127" s="99" t="str">
        <f>IFERROR(__xludf.DUMMYFUNCTION("""COMPUTED_VALUE"""),"TRANSFERENCIA")</f>
        <v>TRANSFERENCIA</v>
      </c>
      <c r="U127" s="101">
        <f>IFERROR(__xludf.DUMMYFUNCTION("""COMPUTED_VALUE"""),8250.0)</f>
        <v>8250</v>
      </c>
    </row>
    <row r="128">
      <c r="A128" s="99"/>
      <c r="C128" s="100"/>
      <c r="D128" s="99" t="str">
        <f>IFERROR(__xludf.DUMMYFUNCTION("""COMPUTED_VALUE"""),"MERCADO PAGO")</f>
        <v>MERCADO PAGO</v>
      </c>
      <c r="F128" s="101">
        <f>IFERROR(__xludf.DUMMYFUNCTION("""COMPUTED_VALUE"""),4950.0)</f>
        <v>4950</v>
      </c>
      <c r="G128" s="99"/>
      <c r="I128" s="100"/>
      <c r="J128" s="99" t="str">
        <f>IFERROR(__xludf.DUMMYFUNCTION("""COMPUTED_VALUE"""),"TARJETA DE DÉBITO")</f>
        <v>TARJETA DE DÉBITO</v>
      </c>
      <c r="L128" s="101">
        <f>IFERROR(__xludf.DUMMYFUNCTION("""COMPUTED_VALUE"""),3000.0)</f>
        <v>3000</v>
      </c>
      <c r="M128" s="99" t="str">
        <f>IFERROR(__xludf.DUMMYFUNCTION("""COMPUTED_VALUE"""),"TARJETA DE DÉBITO")</f>
        <v>TARJETA DE DÉBITO</v>
      </c>
      <c r="O128" s="101">
        <f>IFERROR(__xludf.DUMMYFUNCTION("""COMPUTED_VALUE"""),8250.0)</f>
        <v>8250</v>
      </c>
      <c r="P128" s="99"/>
      <c r="R128" s="100"/>
      <c r="S128" s="99" t="str">
        <f>IFERROR(__xludf.DUMMYFUNCTION("""COMPUTED_VALUE"""),"MERCADO PAGO")</f>
        <v>MERCADO PAGO</v>
      </c>
      <c r="U128" s="101">
        <f>IFERROR(__xludf.DUMMYFUNCTION("""COMPUTED_VALUE"""),4950.0)</f>
        <v>4950</v>
      </c>
    </row>
    <row r="129">
      <c r="A129" s="99"/>
      <c r="C129" s="100"/>
      <c r="D129" s="99" t="str">
        <f>IFERROR(__xludf.DUMMYFUNCTION("""COMPUTED_VALUE"""),"MERCADO PAGO")</f>
        <v>MERCADO PAGO</v>
      </c>
      <c r="F129" s="101">
        <f>IFERROR(__xludf.DUMMYFUNCTION("""COMPUTED_VALUE"""),2000.0)</f>
        <v>2000</v>
      </c>
      <c r="G129" s="99"/>
      <c r="I129" s="100"/>
      <c r="J129" s="99"/>
      <c r="L129" s="100"/>
      <c r="M129" s="99" t="str">
        <f>IFERROR(__xludf.DUMMYFUNCTION("""COMPUTED_VALUE"""),"MERCADO PAGO")</f>
        <v>MERCADO PAGO</v>
      </c>
      <c r="O129" s="101">
        <f>IFERROR(__xludf.DUMMYFUNCTION("""COMPUTED_VALUE"""),8950.0)</f>
        <v>8950</v>
      </c>
      <c r="P129" s="99"/>
      <c r="R129" s="100"/>
      <c r="S129" s="99" t="str">
        <f>IFERROR(__xludf.DUMMYFUNCTION("""COMPUTED_VALUE"""),"MERCADO PAGO")</f>
        <v>MERCADO PAGO</v>
      </c>
      <c r="U129" s="101">
        <f>IFERROR(__xludf.DUMMYFUNCTION("""COMPUTED_VALUE"""),8250.0)</f>
        <v>8250</v>
      </c>
    </row>
    <row r="130">
      <c r="A130" s="99"/>
      <c r="C130" s="100"/>
      <c r="D130" s="99" t="str">
        <f>IFERROR(__xludf.DUMMYFUNCTION("""COMPUTED_VALUE"""),"EFECTIVO")</f>
        <v>EFECTIVO</v>
      </c>
      <c r="F130" s="101">
        <f>IFERROR(__xludf.DUMMYFUNCTION("""COMPUTED_VALUE"""),4950.0)</f>
        <v>4950</v>
      </c>
      <c r="G130" s="99"/>
      <c r="I130" s="100"/>
      <c r="J130" s="99" t="str">
        <f>IFERROR(__xludf.DUMMYFUNCTION("""COMPUTED_VALUE"""),"EFECTIVO")</f>
        <v>EFECTIVO</v>
      </c>
      <c r="L130" s="101">
        <f>IFERROR(__xludf.DUMMYFUNCTION("""COMPUTED_VALUE"""),4200.0)</f>
        <v>4200</v>
      </c>
      <c r="M130" s="99" t="str">
        <f>IFERROR(__xludf.DUMMYFUNCTION("""COMPUTED_VALUE"""),"MERCADO PAGO")</f>
        <v>MERCADO PAGO</v>
      </c>
      <c r="O130" s="101">
        <f>IFERROR(__xludf.DUMMYFUNCTION("""COMPUTED_VALUE"""),100.0)</f>
        <v>100</v>
      </c>
      <c r="P130" s="99"/>
      <c r="R130" s="100"/>
      <c r="S130" s="99" t="str">
        <f>IFERROR(__xludf.DUMMYFUNCTION("""COMPUTED_VALUE"""),"MERCADO PAGO")</f>
        <v>MERCADO PAGO</v>
      </c>
      <c r="U130" s="101">
        <f>IFERROR(__xludf.DUMMYFUNCTION("""COMPUTED_VALUE"""),4950.0)</f>
        <v>4950</v>
      </c>
    </row>
    <row r="131">
      <c r="A131" s="99"/>
      <c r="C131" s="100"/>
      <c r="D131" s="99" t="str">
        <f>IFERROR(__xludf.DUMMYFUNCTION("""COMPUTED_VALUE"""),"EFECTIVO")</f>
        <v>EFECTIVO</v>
      </c>
      <c r="F131" s="101">
        <f>IFERROR(__xludf.DUMMYFUNCTION("""COMPUTED_VALUE"""),3800.0)</f>
        <v>3800</v>
      </c>
      <c r="G131" s="99"/>
      <c r="I131" s="100"/>
      <c r="J131" s="99"/>
      <c r="L131" s="100"/>
      <c r="M131" s="99" t="str">
        <f>IFERROR(__xludf.DUMMYFUNCTION("""COMPUTED_VALUE"""),"MERCADO PAGO")</f>
        <v>MERCADO PAGO</v>
      </c>
      <c r="O131" s="101">
        <f>IFERROR(__xludf.DUMMYFUNCTION("""COMPUTED_VALUE"""),4950.0)</f>
        <v>4950</v>
      </c>
      <c r="P131" s="99"/>
      <c r="R131" s="100"/>
      <c r="S131" s="99" t="str">
        <f>IFERROR(__xludf.DUMMYFUNCTION("""COMPUTED_VALUE"""),"TRANSFERENCIA")</f>
        <v>TRANSFERENCIA</v>
      </c>
      <c r="U131" s="101">
        <f>IFERROR(__xludf.DUMMYFUNCTION("""COMPUTED_VALUE"""),4950.0)</f>
        <v>4950</v>
      </c>
    </row>
    <row r="132">
      <c r="A132" s="99"/>
      <c r="C132" s="100"/>
      <c r="D132" s="99" t="str">
        <f>IFERROR(__xludf.DUMMYFUNCTION("""COMPUTED_VALUE"""),"EFECTIVO")</f>
        <v>EFECTIVO</v>
      </c>
      <c r="F132" s="101">
        <f>IFERROR(__xludf.DUMMYFUNCTION("""COMPUTED_VALUE"""),3000.0)</f>
        <v>3000</v>
      </c>
      <c r="G132" s="99"/>
      <c r="I132" s="100"/>
      <c r="J132" s="99" t="str">
        <f>IFERROR(__xludf.DUMMYFUNCTION("""COMPUTED_VALUE"""),"TARJETA DE DÉBITO")</f>
        <v>TARJETA DE DÉBITO</v>
      </c>
      <c r="L132" s="101">
        <f>IFERROR(__xludf.DUMMYFUNCTION("""COMPUTED_VALUE"""),3000.0)</f>
        <v>3000</v>
      </c>
      <c r="M132" s="99" t="str">
        <f>IFERROR(__xludf.DUMMYFUNCTION("""COMPUTED_VALUE"""),"EFECTIVO")</f>
        <v>EFECTIVO</v>
      </c>
      <c r="O132" s="101">
        <f>IFERROR(__xludf.DUMMYFUNCTION("""COMPUTED_VALUE"""),8250.0)</f>
        <v>8250</v>
      </c>
      <c r="P132" s="99"/>
      <c r="R132" s="100"/>
      <c r="S132" s="99" t="str">
        <f>IFERROR(__xludf.DUMMYFUNCTION("""COMPUTED_VALUE"""),"TRANSFERENCIA")</f>
        <v>TRANSFERENCIA</v>
      </c>
      <c r="U132" s="101">
        <f>IFERROR(__xludf.DUMMYFUNCTION("""COMPUTED_VALUE"""),8250.0)</f>
        <v>8250</v>
      </c>
    </row>
    <row r="133">
      <c r="A133" s="99"/>
      <c r="C133" s="100"/>
      <c r="D133" s="99" t="str">
        <f>IFERROR(__xludf.DUMMYFUNCTION("""COMPUTED_VALUE"""),"EFECTIVO")</f>
        <v>EFECTIVO</v>
      </c>
      <c r="F133" s="101">
        <f>IFERROR(__xludf.DUMMYFUNCTION("""COMPUTED_VALUE"""),-500.0)</f>
        <v>-500</v>
      </c>
      <c r="G133" s="99"/>
      <c r="I133" s="100"/>
      <c r="J133" s="99" t="str">
        <f>IFERROR(__xludf.DUMMYFUNCTION("""COMPUTED_VALUE"""),"TARJETA DE DÉBITO")</f>
        <v>TARJETA DE DÉBITO</v>
      </c>
      <c r="L133" s="101">
        <f>IFERROR(__xludf.DUMMYFUNCTION("""COMPUTED_VALUE"""),1600.0)</f>
        <v>1600</v>
      </c>
      <c r="M133" s="99" t="str">
        <f>IFERROR(__xludf.DUMMYFUNCTION("""COMPUTED_VALUE"""),"EFECTIVO")</f>
        <v>EFECTIVO</v>
      </c>
      <c r="O133" s="101">
        <f>IFERROR(__xludf.DUMMYFUNCTION("""COMPUTED_VALUE"""),4900.0)</f>
        <v>4900</v>
      </c>
      <c r="P133" s="99"/>
      <c r="R133" s="100"/>
      <c r="S133" s="99" t="str">
        <f>IFERROR(__xludf.DUMMYFUNCTION("""COMPUTED_VALUE"""),"MERCADO PAGO")</f>
        <v>MERCADO PAGO</v>
      </c>
      <c r="U133" s="101">
        <f>IFERROR(__xludf.DUMMYFUNCTION("""COMPUTED_VALUE"""),2000.0)</f>
        <v>2000</v>
      </c>
    </row>
    <row r="134">
      <c r="A134" s="99"/>
      <c r="C134" s="100"/>
      <c r="D134" s="99" t="str">
        <f>IFERROR(__xludf.DUMMYFUNCTION("""COMPUTED_VALUE"""),"EFECTIVO")</f>
        <v>EFECTIVO</v>
      </c>
      <c r="F134" s="101">
        <f>IFERROR(__xludf.DUMMYFUNCTION("""COMPUTED_VALUE"""),4950.0)</f>
        <v>4950</v>
      </c>
      <c r="G134" s="99"/>
      <c r="I134" s="100"/>
      <c r="J134" s="99"/>
      <c r="L134" s="101">
        <f>IFERROR(__xludf.DUMMYFUNCTION("""COMPUTED_VALUE"""),11800.0)</f>
        <v>11800</v>
      </c>
      <c r="M134" s="99" t="str">
        <f>IFERROR(__xludf.DUMMYFUNCTION("""COMPUTED_VALUE"""),"EFECTIVO")</f>
        <v>EFECTIVO</v>
      </c>
      <c r="O134" s="101">
        <f>IFERROR(__xludf.DUMMYFUNCTION("""COMPUTED_VALUE"""),8250.0)</f>
        <v>8250</v>
      </c>
      <c r="P134" s="99"/>
      <c r="R134" s="100"/>
      <c r="S134" s="99" t="str">
        <f>IFERROR(__xludf.DUMMYFUNCTION("""COMPUTED_VALUE"""),"MERCADO PAGO")</f>
        <v>MERCADO PAGO</v>
      </c>
      <c r="U134" s="101">
        <f>IFERROR(__xludf.DUMMYFUNCTION("""COMPUTED_VALUE"""),4950.0)</f>
        <v>4950</v>
      </c>
    </row>
    <row r="135">
      <c r="A135" s="99"/>
      <c r="C135" s="100"/>
      <c r="D135" s="99" t="str">
        <f>IFERROR(__xludf.DUMMYFUNCTION("""COMPUTED_VALUE"""),"TARJETA DE DÉBITO")</f>
        <v>TARJETA DE DÉBITO</v>
      </c>
      <c r="F135" s="101">
        <f>IFERROR(__xludf.DUMMYFUNCTION("""COMPUTED_VALUE"""),3800.0)</f>
        <v>3800</v>
      </c>
      <c r="G135" s="99"/>
      <c r="I135" s="100"/>
      <c r="J135" s="99" t="str">
        <f>IFERROR(__xludf.DUMMYFUNCTION("""COMPUTED_VALUE"""),"EFECTIVO")</f>
        <v>EFECTIVO</v>
      </c>
      <c r="L135" s="101">
        <f>IFERROR(__xludf.DUMMYFUNCTION("""COMPUTED_VALUE"""),100.0)</f>
        <v>100</v>
      </c>
      <c r="M135" s="99" t="str">
        <f>IFERROR(__xludf.DUMMYFUNCTION("""COMPUTED_VALUE"""),"EFECTIVO")</f>
        <v>EFECTIVO</v>
      </c>
      <c r="O135" s="101">
        <f>IFERROR(__xludf.DUMMYFUNCTION("""COMPUTED_VALUE"""),4950.0)</f>
        <v>4950</v>
      </c>
      <c r="P135" s="99"/>
      <c r="R135" s="100"/>
      <c r="S135" s="99" t="str">
        <f>IFERROR(__xludf.DUMMYFUNCTION("""COMPUTED_VALUE"""),"MERCADO PAGO")</f>
        <v>MERCADO PAGO</v>
      </c>
      <c r="U135" s="101">
        <f>IFERROR(__xludf.DUMMYFUNCTION("""COMPUTED_VALUE"""),2000.0)</f>
        <v>2000</v>
      </c>
    </row>
    <row r="136">
      <c r="A136" s="99"/>
      <c r="C136" s="100"/>
      <c r="D136" s="99" t="str">
        <f>IFERROR(__xludf.DUMMYFUNCTION("""COMPUTED_VALUE"""),"TARJETA DE DÉBITO")</f>
        <v>TARJETA DE DÉBITO</v>
      </c>
      <c r="F136" s="101">
        <f>IFERROR(__xludf.DUMMYFUNCTION("""COMPUTED_VALUE"""),4950.0)</f>
        <v>4950</v>
      </c>
      <c r="G136" s="99"/>
      <c r="I136" s="100"/>
      <c r="J136" s="99"/>
      <c r="L136" s="101">
        <f>IFERROR(__xludf.DUMMYFUNCTION("""COMPUTED_VALUE"""),50.0)</f>
        <v>50</v>
      </c>
      <c r="M136" s="99" t="str">
        <f>IFERROR(__xludf.DUMMYFUNCTION("""COMPUTED_VALUE"""),"EFECTIVO")</f>
        <v>EFECTIVO</v>
      </c>
      <c r="O136" s="101">
        <f>IFERROR(__xludf.DUMMYFUNCTION("""COMPUTED_VALUE"""),4950.0)</f>
        <v>4950</v>
      </c>
      <c r="P136" s="99"/>
      <c r="R136" s="100"/>
      <c r="S136" s="99" t="str">
        <f>IFERROR(__xludf.DUMMYFUNCTION("""COMPUTED_VALUE"""),"MERCADO PAGO")</f>
        <v>MERCADO PAGO</v>
      </c>
      <c r="U136" s="101">
        <f>IFERROR(__xludf.DUMMYFUNCTION("""COMPUTED_VALUE"""),4950.0)</f>
        <v>4950</v>
      </c>
    </row>
    <row r="137">
      <c r="A137" s="99"/>
      <c r="C137" s="100"/>
      <c r="D137" s="99" t="str">
        <f>IFERROR(__xludf.DUMMYFUNCTION("""COMPUTED_VALUE"""),"TARJETA DE DÉBITO")</f>
        <v>TARJETA DE DÉBITO</v>
      </c>
      <c r="F137" s="101">
        <f>IFERROR(__xludf.DUMMYFUNCTION("""COMPUTED_VALUE"""),4950.0)</f>
        <v>4950</v>
      </c>
      <c r="G137" s="99"/>
      <c r="I137" s="100"/>
      <c r="J137" s="99" t="str">
        <f>IFERROR(__xludf.DUMMYFUNCTION("""COMPUTED_VALUE"""),"EFECTIVO")</f>
        <v>EFECTIVO</v>
      </c>
      <c r="L137" s="101">
        <f>IFERROR(__xludf.DUMMYFUNCTION("""COMPUTED_VALUE"""),8650.0)</f>
        <v>8650</v>
      </c>
      <c r="M137" s="99"/>
      <c r="O137" s="100"/>
      <c r="P137" s="99"/>
      <c r="R137" s="100"/>
      <c r="S137" s="99" t="str">
        <f>IFERROR(__xludf.DUMMYFUNCTION("""COMPUTED_VALUE"""),"TRANSFERENCIA")</f>
        <v>TRANSFERENCIA</v>
      </c>
      <c r="U137" s="101">
        <f>IFERROR(__xludf.DUMMYFUNCTION("""COMPUTED_VALUE"""),4950.0)</f>
        <v>4950</v>
      </c>
    </row>
    <row r="138">
      <c r="A138" s="99"/>
      <c r="C138" s="100"/>
      <c r="D138" s="99" t="str">
        <f>IFERROR(__xludf.DUMMYFUNCTION("""COMPUTED_VALUE"""),"MERCADO PAGO")</f>
        <v>MERCADO PAGO</v>
      </c>
      <c r="F138" s="101">
        <f>IFERROR(__xludf.DUMMYFUNCTION("""COMPUTED_VALUE"""),4950.0)</f>
        <v>4950</v>
      </c>
      <c r="G138" s="99"/>
      <c r="I138" s="100"/>
      <c r="J138" s="99" t="str">
        <f>IFERROR(__xludf.DUMMYFUNCTION("""COMPUTED_VALUE"""),"EFECTIVO")</f>
        <v>EFECTIVO</v>
      </c>
      <c r="L138" s="101">
        <f>IFERROR(__xludf.DUMMYFUNCTION("""COMPUTED_VALUE"""),5550.0)</f>
        <v>5550</v>
      </c>
      <c r="M138" s="99" t="str">
        <f>IFERROR(__xludf.DUMMYFUNCTION("""COMPUTED_VALUE"""),"EFECTIVO")</f>
        <v>EFECTIVO</v>
      </c>
      <c r="O138" s="101">
        <f>IFERROR(__xludf.DUMMYFUNCTION("""COMPUTED_VALUE"""),4950.0)</f>
        <v>4950</v>
      </c>
      <c r="P138" s="99"/>
      <c r="R138" s="100"/>
      <c r="S138" s="99" t="str">
        <f>IFERROR(__xludf.DUMMYFUNCTION("""COMPUTED_VALUE"""),"TRANSFERENCIA")</f>
        <v>TRANSFERENCIA</v>
      </c>
      <c r="U138" s="101">
        <f>IFERROR(__xludf.DUMMYFUNCTION("""COMPUTED_VALUE"""),8250.0)</f>
        <v>8250</v>
      </c>
    </row>
    <row r="139">
      <c r="A139" s="99"/>
      <c r="C139" s="100"/>
      <c r="D139" s="99" t="str">
        <f>IFERROR(__xludf.DUMMYFUNCTION("""COMPUTED_VALUE"""),"TARJETA DE DÉBITO")</f>
        <v>TARJETA DE DÉBITO</v>
      </c>
      <c r="F139" s="101">
        <f>IFERROR(__xludf.DUMMYFUNCTION("""COMPUTED_VALUE"""),4900.0)</f>
        <v>4900</v>
      </c>
      <c r="G139" s="99"/>
      <c r="I139" s="100"/>
      <c r="J139" s="99" t="str">
        <f>IFERROR(__xludf.DUMMYFUNCTION("""COMPUTED_VALUE"""),"EFECTIVO")</f>
        <v>EFECTIVO</v>
      </c>
      <c r="L139" s="101">
        <f>IFERROR(__xludf.DUMMYFUNCTION("""COMPUTED_VALUE"""),5150.0)</f>
        <v>5150</v>
      </c>
      <c r="M139" s="99" t="str">
        <f>IFERROR(__xludf.DUMMYFUNCTION("""COMPUTED_VALUE"""),"EFECTIVO")</f>
        <v>EFECTIVO</v>
      </c>
      <c r="O139" s="101">
        <f>IFERROR(__xludf.DUMMYFUNCTION("""COMPUTED_VALUE"""),100.0)</f>
        <v>100</v>
      </c>
      <c r="P139" s="99"/>
      <c r="R139" s="100"/>
      <c r="S139" s="99" t="str">
        <f>IFERROR(__xludf.DUMMYFUNCTION("""COMPUTED_VALUE"""),"MERCADO PAGO")</f>
        <v>MERCADO PAGO</v>
      </c>
      <c r="U139" s="101">
        <f>IFERROR(__xludf.DUMMYFUNCTION("""COMPUTED_VALUE"""),4950.0)</f>
        <v>4950</v>
      </c>
    </row>
    <row r="140">
      <c r="A140" s="99"/>
      <c r="C140" s="100"/>
      <c r="D140" s="99" t="str">
        <f>IFERROR(__xludf.DUMMYFUNCTION("""COMPUTED_VALUE"""),"MERCADO PAGO")</f>
        <v>MERCADO PAGO</v>
      </c>
      <c r="F140" s="101">
        <f>IFERROR(__xludf.DUMMYFUNCTION("""COMPUTED_VALUE"""),4950.0)</f>
        <v>4950</v>
      </c>
      <c r="G140" s="99"/>
      <c r="I140" s="100"/>
      <c r="J140" s="99" t="str">
        <f>IFERROR(__xludf.DUMMYFUNCTION("""COMPUTED_VALUE"""),"MERCADO PAGO")</f>
        <v>MERCADO PAGO</v>
      </c>
      <c r="L140" s="101">
        <f>IFERROR(__xludf.DUMMYFUNCTION("""COMPUTED_VALUE"""),5150.0)</f>
        <v>5150</v>
      </c>
      <c r="M140" s="99" t="str">
        <f>IFERROR(__xludf.DUMMYFUNCTION("""COMPUTED_VALUE"""),"MERCADO PAGO")</f>
        <v>MERCADO PAGO</v>
      </c>
      <c r="O140" s="101">
        <f>IFERROR(__xludf.DUMMYFUNCTION("""COMPUTED_VALUE"""),4950.0)</f>
        <v>4950</v>
      </c>
      <c r="P140" s="99"/>
      <c r="R140" s="100"/>
      <c r="S140" s="99" t="str">
        <f>IFERROR(__xludf.DUMMYFUNCTION("""COMPUTED_VALUE"""),"MERCADO PAGO")</f>
        <v>MERCADO PAGO</v>
      </c>
      <c r="U140" s="101">
        <f>IFERROR(__xludf.DUMMYFUNCTION("""COMPUTED_VALUE"""),4950.0)</f>
        <v>4950</v>
      </c>
    </row>
    <row r="141">
      <c r="A141" s="99"/>
      <c r="C141" s="100"/>
      <c r="D141" s="99" t="str">
        <f>IFERROR(__xludf.DUMMYFUNCTION("""COMPUTED_VALUE"""),"TARJETA DE DÉBITO")</f>
        <v>TARJETA DE DÉBITO</v>
      </c>
      <c r="F141" s="101">
        <f>IFERROR(__xludf.DUMMYFUNCTION("""COMPUTED_VALUE"""),8250.0)</f>
        <v>8250</v>
      </c>
      <c r="G141" s="99"/>
      <c r="I141" s="100"/>
      <c r="J141" s="99" t="str">
        <f>IFERROR(__xludf.DUMMYFUNCTION("""COMPUTED_VALUE"""),"EFECTIVO")</f>
        <v>EFECTIVO</v>
      </c>
      <c r="L141" s="101">
        <f>IFERROR(__xludf.DUMMYFUNCTION("""COMPUTED_VALUE"""),3000.0)</f>
        <v>3000</v>
      </c>
      <c r="M141" s="99" t="str">
        <f>IFERROR(__xludf.DUMMYFUNCTION("""COMPUTED_VALUE"""),"EFECTIVO")</f>
        <v>EFECTIVO</v>
      </c>
      <c r="O141" s="101">
        <f>IFERROR(__xludf.DUMMYFUNCTION("""COMPUTED_VALUE"""),3800.0)</f>
        <v>3800</v>
      </c>
      <c r="P141" s="99"/>
      <c r="R141" s="100"/>
      <c r="S141" s="99" t="str">
        <f>IFERROR(__xludf.DUMMYFUNCTION("""COMPUTED_VALUE"""),"MERCADO PAGO")</f>
        <v>MERCADO PAGO</v>
      </c>
      <c r="U141" s="101">
        <f>IFERROR(__xludf.DUMMYFUNCTION("""COMPUTED_VALUE"""),4950.0)</f>
        <v>4950</v>
      </c>
    </row>
    <row r="142">
      <c r="A142" s="99"/>
      <c r="C142" s="100"/>
      <c r="D142" s="99" t="str">
        <f>IFERROR(__xludf.DUMMYFUNCTION("""COMPUTED_VALUE"""),"MERCADO PAGO")</f>
        <v>MERCADO PAGO</v>
      </c>
      <c r="F142" s="101">
        <f>IFERROR(__xludf.DUMMYFUNCTION("""COMPUTED_VALUE"""),4950.0)</f>
        <v>4950</v>
      </c>
      <c r="G142" s="99"/>
      <c r="I142" s="100"/>
      <c r="J142" s="99" t="str">
        <f>IFERROR(__xludf.DUMMYFUNCTION("""COMPUTED_VALUE"""),"EFECTIVO")</f>
        <v>EFECTIVO</v>
      </c>
      <c r="L142" s="101">
        <f>IFERROR(__xludf.DUMMYFUNCTION("""COMPUTED_VALUE"""),3800.0)</f>
        <v>3800</v>
      </c>
      <c r="M142" s="99" t="str">
        <f>IFERROR(__xludf.DUMMYFUNCTION("""COMPUTED_VALUE"""),"MERCADO PAGO")</f>
        <v>MERCADO PAGO</v>
      </c>
      <c r="O142" s="101">
        <f>IFERROR(__xludf.DUMMYFUNCTION("""COMPUTED_VALUE"""),4900.0)</f>
        <v>4900</v>
      </c>
      <c r="P142" s="99"/>
      <c r="R142" s="100"/>
      <c r="S142" s="99" t="str">
        <f>IFERROR(__xludf.DUMMYFUNCTION("""COMPUTED_VALUE"""),"MERCADO PAGO")</f>
        <v>MERCADO PAGO</v>
      </c>
      <c r="U142" s="101">
        <f>IFERROR(__xludf.DUMMYFUNCTION("""COMPUTED_VALUE"""),8250.0)</f>
        <v>8250</v>
      </c>
    </row>
    <row r="143">
      <c r="A143" s="99"/>
      <c r="C143" s="100"/>
      <c r="D143" s="99" t="str">
        <f>IFERROR(__xludf.DUMMYFUNCTION("""COMPUTED_VALUE"""),"MERCADO PAGO")</f>
        <v>MERCADO PAGO</v>
      </c>
      <c r="F143" s="101">
        <f>IFERROR(__xludf.DUMMYFUNCTION("""COMPUTED_VALUE"""),4950.0)</f>
        <v>4950</v>
      </c>
      <c r="G143" s="99"/>
      <c r="I143" s="100"/>
      <c r="J143" s="99" t="str">
        <f>IFERROR(__xludf.DUMMYFUNCTION("""COMPUTED_VALUE"""),"EFECTIVO")</f>
        <v>EFECTIVO</v>
      </c>
      <c r="L143" s="101">
        <f>IFERROR(__xludf.DUMMYFUNCTION("""COMPUTED_VALUE"""),100.0)</f>
        <v>100</v>
      </c>
      <c r="M143" s="99" t="str">
        <f>IFERROR(__xludf.DUMMYFUNCTION("""COMPUTED_VALUE"""),"EFECTIVO")</f>
        <v>EFECTIVO</v>
      </c>
      <c r="O143" s="101">
        <f>IFERROR(__xludf.DUMMYFUNCTION("""COMPUTED_VALUE"""),8250.0)</f>
        <v>8250</v>
      </c>
      <c r="P143" s="99"/>
      <c r="R143" s="100"/>
      <c r="S143" s="99" t="str">
        <f>IFERROR(__xludf.DUMMYFUNCTION("""COMPUTED_VALUE"""),"MERCADO PAGO")</f>
        <v>MERCADO PAGO</v>
      </c>
      <c r="U143" s="101">
        <f>IFERROR(__xludf.DUMMYFUNCTION("""COMPUTED_VALUE"""),4950.0)</f>
        <v>4950</v>
      </c>
    </row>
    <row r="144">
      <c r="A144" s="99"/>
      <c r="C144" s="100"/>
      <c r="D144" s="99" t="str">
        <f>IFERROR(__xludf.DUMMYFUNCTION("""COMPUTED_VALUE"""),"MERCADO PAGO")</f>
        <v>MERCADO PAGO</v>
      </c>
      <c r="F144" s="101">
        <f>IFERROR(__xludf.DUMMYFUNCTION("""COMPUTED_VALUE"""),8250.0)</f>
        <v>8250</v>
      </c>
      <c r="G144" s="99"/>
      <c r="I144" s="100"/>
      <c r="J144" s="99" t="str">
        <f>IFERROR(__xludf.DUMMYFUNCTION("""COMPUTED_VALUE"""),"EFECTIVO")</f>
        <v>EFECTIVO</v>
      </c>
      <c r="L144" s="101">
        <f>IFERROR(__xludf.DUMMYFUNCTION("""COMPUTED_VALUE"""),3000.0)</f>
        <v>3000</v>
      </c>
      <c r="M144" s="99" t="str">
        <f>IFERROR(__xludf.DUMMYFUNCTION("""COMPUTED_VALUE"""),"EFECTIVO")</f>
        <v>EFECTIVO</v>
      </c>
      <c r="O144" s="101">
        <f>IFERROR(__xludf.DUMMYFUNCTION("""COMPUTED_VALUE"""),800.0)</f>
        <v>800</v>
      </c>
      <c r="P144" s="99"/>
      <c r="R144" s="100"/>
      <c r="S144" s="99" t="str">
        <f>IFERROR(__xludf.DUMMYFUNCTION("""COMPUTED_VALUE"""),"MERCADO PAGO")</f>
        <v>MERCADO PAGO</v>
      </c>
      <c r="U144" s="101">
        <f>IFERROR(__xludf.DUMMYFUNCTION("""COMPUTED_VALUE"""),5550.0)</f>
        <v>5550</v>
      </c>
    </row>
    <row r="145">
      <c r="A145" s="99"/>
      <c r="C145" s="100"/>
      <c r="D145" s="99" t="str">
        <f>IFERROR(__xludf.DUMMYFUNCTION("""COMPUTED_VALUE"""),"TARJETA DE DÉBITO")</f>
        <v>TARJETA DE DÉBITO</v>
      </c>
      <c r="F145" s="101">
        <f>IFERROR(__xludf.DUMMYFUNCTION("""COMPUTED_VALUE"""),5550.0)</f>
        <v>5550</v>
      </c>
      <c r="G145" s="99"/>
      <c r="I145" s="100"/>
      <c r="J145" s="99" t="str">
        <f>IFERROR(__xludf.DUMMYFUNCTION("""COMPUTED_VALUE"""),"EFECTIVO")</f>
        <v>EFECTIVO</v>
      </c>
      <c r="L145" s="101">
        <f>IFERROR(__xludf.DUMMYFUNCTION("""COMPUTED_VALUE"""),100.0)</f>
        <v>100</v>
      </c>
      <c r="M145" s="99" t="str">
        <f>IFERROR(__xludf.DUMMYFUNCTION("""COMPUTED_VALUE"""),"EFECTIVO")</f>
        <v>EFECTIVO</v>
      </c>
      <c r="O145" s="101">
        <f>IFERROR(__xludf.DUMMYFUNCTION("""COMPUTED_VALUE"""),200.0)</f>
        <v>200</v>
      </c>
      <c r="P145" s="99"/>
      <c r="R145" s="100"/>
      <c r="S145" s="99" t="str">
        <f>IFERROR(__xludf.DUMMYFUNCTION("""COMPUTED_VALUE"""),"MERCADO PAGO")</f>
        <v>MERCADO PAGO</v>
      </c>
      <c r="U145" s="101">
        <f>IFERROR(__xludf.DUMMYFUNCTION("""COMPUTED_VALUE"""),2500.0)</f>
        <v>2500</v>
      </c>
    </row>
    <row r="146">
      <c r="A146" s="99"/>
      <c r="C146" s="100"/>
      <c r="D146" s="99" t="str">
        <f>IFERROR(__xludf.DUMMYFUNCTION("""COMPUTED_VALUE"""),"TARJETA DE DÉBITO")</f>
        <v>TARJETA DE DÉBITO</v>
      </c>
      <c r="F146" s="101">
        <f>IFERROR(__xludf.DUMMYFUNCTION("""COMPUTED_VALUE"""),2500.0)</f>
        <v>2500</v>
      </c>
      <c r="G146" s="99"/>
      <c r="I146" s="100"/>
      <c r="J146" s="99" t="str">
        <f>IFERROR(__xludf.DUMMYFUNCTION("""COMPUTED_VALUE"""),"EFECTIVO")</f>
        <v>EFECTIVO</v>
      </c>
      <c r="L146" s="101">
        <f>IFERROR(__xludf.DUMMYFUNCTION("""COMPUTED_VALUE"""),500.0)</f>
        <v>500</v>
      </c>
      <c r="M146" s="99" t="str">
        <f>IFERROR(__xludf.DUMMYFUNCTION("""COMPUTED_VALUE"""),"TARJETA DE DÉBITO")</f>
        <v>TARJETA DE DÉBITO</v>
      </c>
      <c r="O146" s="101">
        <f>IFERROR(__xludf.DUMMYFUNCTION("""COMPUTED_VALUE"""),4950.0)</f>
        <v>4950</v>
      </c>
      <c r="P146" s="99"/>
      <c r="R146" s="100"/>
      <c r="S146" s="99" t="str">
        <f>IFERROR(__xludf.DUMMYFUNCTION("""COMPUTED_VALUE"""),"MERCADO PAGO")</f>
        <v>MERCADO PAGO</v>
      </c>
      <c r="U146" s="101">
        <f>IFERROR(__xludf.DUMMYFUNCTION("""COMPUTED_VALUE"""),4950.0)</f>
        <v>4950</v>
      </c>
    </row>
    <row r="147">
      <c r="A147" s="99"/>
      <c r="C147" s="100"/>
      <c r="D147" s="99" t="str">
        <f>IFERROR(__xludf.DUMMYFUNCTION("""COMPUTED_VALUE"""),"MERCADO PAGO")</f>
        <v>MERCADO PAGO</v>
      </c>
      <c r="F147" s="101">
        <f>IFERROR(__xludf.DUMMYFUNCTION("""COMPUTED_VALUE"""),7350.0)</f>
        <v>7350</v>
      </c>
      <c r="G147" s="99"/>
      <c r="I147" s="100"/>
      <c r="J147" s="99" t="str">
        <f>IFERROR(__xludf.DUMMYFUNCTION("""COMPUTED_VALUE"""),"EFECTIVO")</f>
        <v>EFECTIVO</v>
      </c>
      <c r="L147" s="101">
        <f>IFERROR(__xludf.DUMMYFUNCTION("""COMPUTED_VALUE"""),3000.0)</f>
        <v>3000</v>
      </c>
      <c r="M147" s="99" t="str">
        <f>IFERROR(__xludf.DUMMYFUNCTION("""COMPUTED_VALUE"""),"MERCADO PAGO")</f>
        <v>MERCADO PAGO</v>
      </c>
      <c r="O147" s="101">
        <f>IFERROR(__xludf.DUMMYFUNCTION("""COMPUTED_VALUE"""),4950.0)</f>
        <v>4950</v>
      </c>
      <c r="P147" s="99"/>
      <c r="R147" s="100"/>
      <c r="S147" s="99" t="str">
        <f>IFERROR(__xludf.DUMMYFUNCTION("""COMPUTED_VALUE"""),"MERCADO PAGO")</f>
        <v>MERCADO PAGO</v>
      </c>
      <c r="U147" s="101">
        <f>IFERROR(__xludf.DUMMYFUNCTION("""COMPUTED_VALUE"""),4950.0)</f>
        <v>4950</v>
      </c>
    </row>
    <row r="148">
      <c r="A148" s="99"/>
      <c r="C148" s="100"/>
      <c r="D148" s="99" t="str">
        <f>IFERROR(__xludf.DUMMYFUNCTION("""COMPUTED_VALUE"""),"MERCADO PAGO")</f>
        <v>MERCADO PAGO</v>
      </c>
      <c r="F148" s="101">
        <f>IFERROR(__xludf.DUMMYFUNCTION("""COMPUTED_VALUE"""),2000.0)</f>
        <v>2000</v>
      </c>
      <c r="G148" s="99"/>
      <c r="I148" s="100"/>
      <c r="J148" s="99"/>
      <c r="L148" s="100"/>
      <c r="M148" s="99"/>
      <c r="O148" s="100"/>
      <c r="P148" s="99"/>
      <c r="R148" s="100"/>
      <c r="S148" s="99" t="str">
        <f>IFERROR(__xludf.DUMMYFUNCTION("""COMPUTED_VALUE"""),"TRANSFERENCIA")</f>
        <v>TRANSFERENCIA</v>
      </c>
      <c r="U148" s="101">
        <f>IFERROR(__xludf.DUMMYFUNCTION("""COMPUTED_VALUE"""),4950.0)</f>
        <v>4950</v>
      </c>
    </row>
    <row r="149">
      <c r="A149" s="99"/>
      <c r="C149" s="100"/>
      <c r="D149" s="99" t="str">
        <f>IFERROR(__xludf.DUMMYFUNCTION("""COMPUTED_VALUE"""),"MERCADO PAGO")</f>
        <v>MERCADO PAGO</v>
      </c>
      <c r="F149" s="101">
        <f>IFERROR(__xludf.DUMMYFUNCTION("""COMPUTED_VALUE"""),8250.0)</f>
        <v>8250</v>
      </c>
      <c r="G149" s="99"/>
      <c r="I149" s="100"/>
      <c r="J149" s="99" t="str">
        <f>IFERROR(__xludf.DUMMYFUNCTION("""COMPUTED_VALUE"""),"TARJETA DE DÉBITO")</f>
        <v>TARJETA DE DÉBITO</v>
      </c>
      <c r="L149" s="101">
        <f>IFERROR(__xludf.DUMMYFUNCTION("""COMPUTED_VALUE"""),5150.0)</f>
        <v>5150</v>
      </c>
      <c r="M149" s="99" t="str">
        <f>IFERROR(__xludf.DUMMYFUNCTION("""COMPUTED_VALUE"""),"TARJETA DE DÉBITO")</f>
        <v>TARJETA DE DÉBITO</v>
      </c>
      <c r="O149" s="101">
        <f>IFERROR(__xludf.DUMMYFUNCTION("""COMPUTED_VALUE"""),10250.0)</f>
        <v>10250</v>
      </c>
      <c r="P149" s="99"/>
      <c r="R149" s="100"/>
      <c r="S149" s="99" t="str">
        <f>IFERROR(__xludf.DUMMYFUNCTION("""COMPUTED_VALUE"""),"TRANSFERENCIA")</f>
        <v>TRANSFERENCIA</v>
      </c>
      <c r="U149" s="101">
        <f>IFERROR(__xludf.DUMMYFUNCTION("""COMPUTED_VALUE"""),7750.0)</f>
        <v>7750</v>
      </c>
    </row>
    <row r="150">
      <c r="A150" s="99"/>
      <c r="C150" s="100"/>
      <c r="D150" s="99" t="str">
        <f>IFERROR(__xludf.DUMMYFUNCTION("""COMPUTED_VALUE"""),"MERCADO PAGO")</f>
        <v>MERCADO PAGO</v>
      </c>
      <c r="F150" s="101">
        <f>IFERROR(__xludf.DUMMYFUNCTION("""COMPUTED_VALUE"""),4950.0)</f>
        <v>4950</v>
      </c>
      <c r="G150" s="99"/>
      <c r="I150" s="100"/>
      <c r="J150" s="99"/>
      <c r="L150" s="101">
        <f>IFERROR(__xludf.DUMMYFUNCTION("""COMPUTED_VALUE"""),43300.0)</f>
        <v>43300</v>
      </c>
      <c r="M150" s="99" t="str">
        <f>IFERROR(__xludf.DUMMYFUNCTION("""COMPUTED_VALUE"""),"EFECTIVO")</f>
        <v>EFECTIVO</v>
      </c>
      <c r="O150" s="101">
        <f>IFERROR(__xludf.DUMMYFUNCTION("""COMPUTED_VALUE"""),8250.0)</f>
        <v>8250</v>
      </c>
      <c r="P150" s="99"/>
      <c r="R150" s="100"/>
      <c r="S150" s="99"/>
      <c r="U150" s="101">
        <f>IFERROR(__xludf.DUMMYFUNCTION("""COMPUTED_VALUE"""),198350.0)</f>
        <v>198350</v>
      </c>
    </row>
    <row r="151">
      <c r="A151" s="99"/>
      <c r="C151" s="100"/>
      <c r="D151" s="99"/>
      <c r="F151" s="101">
        <f>IFERROR(__xludf.DUMMYFUNCTION("""COMPUTED_VALUE"""),251700.0)</f>
        <v>251700</v>
      </c>
      <c r="G151" s="99"/>
      <c r="I151" s="100"/>
      <c r="J151" s="99" t="str">
        <f>IFERROR(__xludf.DUMMYFUNCTION("""COMPUTED_VALUE"""),"MERCADO PAGO")</f>
        <v>MERCADO PAGO</v>
      </c>
      <c r="L151" s="101">
        <f>IFERROR(__xludf.DUMMYFUNCTION("""COMPUTED_VALUE"""),500.0)</f>
        <v>500</v>
      </c>
      <c r="M151" s="99" t="str">
        <f>IFERROR(__xludf.DUMMYFUNCTION("""COMPUTED_VALUE"""),"EFECTIVO")</f>
        <v>EFECTIVO</v>
      </c>
      <c r="O151" s="101">
        <f>IFERROR(__xludf.DUMMYFUNCTION("""COMPUTED_VALUE"""),8250.0)</f>
        <v>8250</v>
      </c>
      <c r="P151" s="99"/>
      <c r="R151" s="100"/>
      <c r="S151" s="99" t="str">
        <f>IFERROR(__xludf.DUMMYFUNCTION("""COMPUTED_VALUE"""),"TRANSFERENCIA")</f>
        <v>TRANSFERENCIA</v>
      </c>
      <c r="U151" s="101">
        <f>IFERROR(__xludf.DUMMYFUNCTION("""COMPUTED_VALUE"""),4950.0)</f>
        <v>4950</v>
      </c>
    </row>
    <row r="152">
      <c r="A152" s="99"/>
      <c r="C152" s="100"/>
      <c r="D152" s="99"/>
      <c r="F152" s="100"/>
      <c r="G152" s="99"/>
      <c r="I152" s="100"/>
      <c r="J152" s="99" t="str">
        <f>IFERROR(__xludf.DUMMYFUNCTION("""COMPUTED_VALUE"""),"EFECTIVO")</f>
        <v>EFECTIVO</v>
      </c>
      <c r="L152" s="101">
        <f>IFERROR(__xludf.DUMMYFUNCTION("""COMPUTED_VALUE"""),1800.0)</f>
        <v>1800</v>
      </c>
      <c r="M152" s="99" t="str">
        <f>IFERROR(__xludf.DUMMYFUNCTION("""COMPUTED_VALUE"""),"EFECTIVO")</f>
        <v>EFECTIVO</v>
      </c>
      <c r="O152" s="101">
        <f>IFERROR(__xludf.DUMMYFUNCTION("""COMPUTED_VALUE"""),100.0)</f>
        <v>100</v>
      </c>
      <c r="P152" s="99"/>
      <c r="R152" s="100"/>
      <c r="S152" s="99" t="str">
        <f>IFERROR(__xludf.DUMMYFUNCTION("""COMPUTED_VALUE"""),"MERCADO PAGO")</f>
        <v>MERCADO PAGO</v>
      </c>
      <c r="U152" s="101">
        <f>IFERROR(__xludf.DUMMYFUNCTION("""COMPUTED_VALUE"""),4950.0)</f>
        <v>4950</v>
      </c>
    </row>
    <row r="153">
      <c r="A153" s="99"/>
      <c r="C153" s="100"/>
      <c r="D153" s="99" t="str">
        <f>IFERROR(__xludf.DUMMYFUNCTION("""COMPUTED_VALUE"""),"MERCADO PAGO")</f>
        <v>MERCADO PAGO</v>
      </c>
      <c r="F153" s="101">
        <f>IFERROR(__xludf.DUMMYFUNCTION("""COMPUTED_VALUE"""),4950.0)</f>
        <v>4950</v>
      </c>
      <c r="G153" s="99"/>
      <c r="I153" s="100"/>
      <c r="J153" s="99" t="str">
        <f>IFERROR(__xludf.DUMMYFUNCTION("""COMPUTED_VALUE"""),"EFECTIVO")</f>
        <v>EFECTIVO</v>
      </c>
      <c r="L153" s="101">
        <f>IFERROR(__xludf.DUMMYFUNCTION("""COMPUTED_VALUE"""),3000.0)</f>
        <v>3000</v>
      </c>
      <c r="M153" s="99" t="str">
        <f>IFERROR(__xludf.DUMMYFUNCTION("""COMPUTED_VALUE"""),"EFECTIVO")</f>
        <v>EFECTIVO</v>
      </c>
      <c r="O153" s="101">
        <f>IFERROR(__xludf.DUMMYFUNCTION("""COMPUTED_VALUE"""),4950.0)</f>
        <v>4950</v>
      </c>
      <c r="P153" s="99"/>
      <c r="R153" s="100"/>
      <c r="S153" s="99" t="str">
        <f>IFERROR(__xludf.DUMMYFUNCTION("""COMPUTED_VALUE"""),"TRANSFERENCIA")</f>
        <v>TRANSFERENCIA</v>
      </c>
      <c r="U153" s="101">
        <f>IFERROR(__xludf.DUMMYFUNCTION("""COMPUTED_VALUE"""),8250.0)</f>
        <v>8250</v>
      </c>
    </row>
    <row r="154">
      <c r="A154" s="99"/>
      <c r="C154" s="100"/>
      <c r="D154" s="99" t="str">
        <f>IFERROR(__xludf.DUMMYFUNCTION("""COMPUTED_VALUE"""),"MERCADO PAGO")</f>
        <v>MERCADO PAGO</v>
      </c>
      <c r="F154" s="101">
        <f>IFERROR(__xludf.DUMMYFUNCTION("""COMPUTED_VALUE"""),4950.0)</f>
        <v>4950</v>
      </c>
      <c r="G154" s="99"/>
      <c r="I154" s="100"/>
      <c r="J154" s="99" t="str">
        <f>IFERROR(__xludf.DUMMYFUNCTION("""COMPUTED_VALUE"""),"EFECTIVO")</f>
        <v>EFECTIVO</v>
      </c>
      <c r="L154" s="101">
        <f>IFERROR(__xludf.DUMMYFUNCTION("""COMPUTED_VALUE"""),100.0)</f>
        <v>100</v>
      </c>
      <c r="M154" s="99" t="str">
        <f>IFERROR(__xludf.DUMMYFUNCTION("""COMPUTED_VALUE"""),"EFECTIVO")</f>
        <v>EFECTIVO</v>
      </c>
      <c r="O154" s="101">
        <f>IFERROR(__xludf.DUMMYFUNCTION("""COMPUTED_VALUE"""),4950.0)</f>
        <v>4950</v>
      </c>
      <c r="P154" s="99"/>
      <c r="R154" s="100"/>
      <c r="S154" s="99" t="str">
        <f>IFERROR(__xludf.DUMMYFUNCTION("""COMPUTED_VALUE"""),"MERCADO PAGO")</f>
        <v>MERCADO PAGO</v>
      </c>
      <c r="U154" s="101">
        <f>IFERROR(__xludf.DUMMYFUNCTION("""COMPUTED_VALUE"""),4950.0)</f>
        <v>4950</v>
      </c>
    </row>
    <row r="155">
      <c r="A155" s="99"/>
      <c r="C155" s="100"/>
      <c r="D155" s="99" t="str">
        <f>IFERROR(__xludf.DUMMYFUNCTION("""COMPUTED_VALUE"""),"EFECTIVO")</f>
        <v>EFECTIVO</v>
      </c>
      <c r="F155" s="101">
        <f>IFERROR(__xludf.DUMMYFUNCTION("""COMPUTED_VALUE"""),100.0)</f>
        <v>100</v>
      </c>
      <c r="G155" s="99"/>
      <c r="I155" s="100"/>
      <c r="J155" s="99" t="str">
        <f>IFERROR(__xludf.DUMMYFUNCTION("""COMPUTED_VALUE"""),"MERCADO PAGO")</f>
        <v>MERCADO PAGO</v>
      </c>
      <c r="L155" s="101">
        <f>IFERROR(__xludf.DUMMYFUNCTION("""COMPUTED_VALUE"""),3000.0)</f>
        <v>3000</v>
      </c>
      <c r="M155" s="99" t="str">
        <f>IFERROR(__xludf.DUMMYFUNCTION("""COMPUTED_VALUE"""),"TARJETA DE DÉBITO")</f>
        <v>TARJETA DE DÉBITO</v>
      </c>
      <c r="O155" s="101">
        <f>IFERROR(__xludf.DUMMYFUNCTION("""COMPUTED_VALUE"""),4950.0)</f>
        <v>4950</v>
      </c>
      <c r="P155" s="99"/>
      <c r="R155" s="100"/>
      <c r="S155" s="99" t="str">
        <f>IFERROR(__xludf.DUMMYFUNCTION("""COMPUTED_VALUE"""),"MERCADO PAGO")</f>
        <v>MERCADO PAGO</v>
      </c>
      <c r="U155" s="101">
        <f>IFERROR(__xludf.DUMMYFUNCTION("""COMPUTED_VALUE"""),3000.0)</f>
        <v>3000</v>
      </c>
    </row>
    <row r="156">
      <c r="A156" s="99"/>
      <c r="C156" s="100"/>
      <c r="D156" s="99" t="str">
        <f>IFERROR(__xludf.DUMMYFUNCTION("""COMPUTED_VALUE"""),"EFECTIVO")</f>
        <v>EFECTIVO</v>
      </c>
      <c r="F156" s="101">
        <f>IFERROR(__xludf.DUMMYFUNCTION("""COMPUTED_VALUE"""),8250.0)</f>
        <v>8250</v>
      </c>
      <c r="G156" s="99"/>
      <c r="I156" s="100"/>
      <c r="J156" s="99"/>
      <c r="L156" s="100"/>
      <c r="M156" s="99" t="str">
        <f>IFERROR(__xludf.DUMMYFUNCTION("""COMPUTED_VALUE"""),"MERCADO PAGO")</f>
        <v>MERCADO PAGO</v>
      </c>
      <c r="O156" s="101">
        <f>IFERROR(__xludf.DUMMYFUNCTION("""COMPUTED_VALUE"""),8250.0)</f>
        <v>8250</v>
      </c>
      <c r="P156" s="99"/>
      <c r="R156" s="100"/>
      <c r="S156" s="99" t="str">
        <f>IFERROR(__xludf.DUMMYFUNCTION("""COMPUTED_VALUE"""),"MERCADO PAGO")</f>
        <v>MERCADO PAGO</v>
      </c>
      <c r="U156" s="101">
        <f>IFERROR(__xludf.DUMMYFUNCTION("""COMPUTED_VALUE"""),3800.0)</f>
        <v>3800</v>
      </c>
    </row>
    <row r="157">
      <c r="A157" s="99"/>
      <c r="C157" s="100"/>
      <c r="D157" s="99" t="str">
        <f>IFERROR(__xludf.DUMMYFUNCTION("""COMPUTED_VALUE"""),"EFECTIVO")</f>
        <v>EFECTIVO</v>
      </c>
      <c r="F157" s="101">
        <f>IFERROR(__xludf.DUMMYFUNCTION("""COMPUTED_VALUE"""),4950.0)</f>
        <v>4950</v>
      </c>
      <c r="G157" s="99"/>
      <c r="I157" s="100"/>
      <c r="J157" s="99" t="str">
        <f>IFERROR(__xludf.DUMMYFUNCTION("""COMPUTED_VALUE"""),"EFECTIVO")</f>
        <v>EFECTIVO</v>
      </c>
      <c r="L157" s="101">
        <f>IFERROR(__xludf.DUMMYFUNCTION("""COMPUTED_VALUE"""),500.0)</f>
        <v>500</v>
      </c>
      <c r="M157" s="99" t="str">
        <f>IFERROR(__xludf.DUMMYFUNCTION("""COMPUTED_VALUE"""),"MERCADO PAGO")</f>
        <v>MERCADO PAGO</v>
      </c>
      <c r="O157" s="101">
        <f>IFERROR(__xludf.DUMMYFUNCTION("""COMPUTED_VALUE"""),8250.0)</f>
        <v>8250</v>
      </c>
      <c r="P157" s="99"/>
      <c r="R157" s="100"/>
      <c r="S157" s="99" t="str">
        <f>IFERROR(__xludf.DUMMYFUNCTION("""COMPUTED_VALUE"""),"MERCADO PAGO")</f>
        <v>MERCADO PAGO</v>
      </c>
      <c r="U157" s="101">
        <f>IFERROR(__xludf.DUMMYFUNCTION("""COMPUTED_VALUE"""),8250.0)</f>
        <v>8250</v>
      </c>
    </row>
    <row r="158">
      <c r="A158" s="99"/>
      <c r="C158" s="100"/>
      <c r="D158" s="99" t="str">
        <f>IFERROR(__xludf.DUMMYFUNCTION("""COMPUTED_VALUE"""),"EFECTIVO")</f>
        <v>EFECTIVO</v>
      </c>
      <c r="F158" s="101">
        <f>IFERROR(__xludf.DUMMYFUNCTION("""COMPUTED_VALUE"""),5000.0)</f>
        <v>5000</v>
      </c>
      <c r="G158" s="99"/>
      <c r="I158" s="100"/>
      <c r="J158" s="99"/>
      <c r="L158" s="101">
        <f>IFERROR(__xludf.DUMMYFUNCTION("""COMPUTED_VALUE"""),5150.0)</f>
        <v>5150</v>
      </c>
      <c r="M158" s="99" t="str">
        <f>IFERROR(__xludf.DUMMYFUNCTION("""COMPUTED_VALUE"""),"EFECTIVO")</f>
        <v>EFECTIVO</v>
      </c>
      <c r="O158" s="101">
        <f>IFERROR(__xludf.DUMMYFUNCTION("""COMPUTED_VALUE"""),3800.0)</f>
        <v>3800</v>
      </c>
      <c r="P158" s="99"/>
      <c r="R158" s="100"/>
      <c r="S158" s="99" t="str">
        <f>IFERROR(__xludf.DUMMYFUNCTION("""COMPUTED_VALUE"""),"TRANSFERENCIA")</f>
        <v>TRANSFERENCIA</v>
      </c>
      <c r="U158" s="101">
        <f>IFERROR(__xludf.DUMMYFUNCTION("""COMPUTED_VALUE"""),2000.0)</f>
        <v>2000</v>
      </c>
    </row>
    <row r="159">
      <c r="A159" s="99"/>
      <c r="C159" s="100"/>
      <c r="D159" s="99" t="str">
        <f>IFERROR(__xludf.DUMMYFUNCTION("""COMPUTED_VALUE"""),"EFECTIVO")</f>
        <v>EFECTIVO</v>
      </c>
      <c r="F159" s="101">
        <f>IFERROR(__xludf.DUMMYFUNCTION("""COMPUTED_VALUE"""),8250.0)</f>
        <v>8250</v>
      </c>
      <c r="G159" s="99"/>
      <c r="I159" s="100"/>
      <c r="J159" s="99" t="str">
        <f>IFERROR(__xludf.DUMMYFUNCTION("""COMPUTED_VALUE"""),"EFECTIVO")</f>
        <v>EFECTIVO</v>
      </c>
      <c r="L159" s="101">
        <f>IFERROR(__xludf.DUMMYFUNCTION("""COMPUTED_VALUE"""),100.0)</f>
        <v>100</v>
      </c>
      <c r="M159" s="99" t="str">
        <f>IFERROR(__xludf.DUMMYFUNCTION("""COMPUTED_VALUE"""),"MERCADO PAGO")</f>
        <v>MERCADO PAGO</v>
      </c>
      <c r="O159" s="101">
        <f>IFERROR(__xludf.DUMMYFUNCTION("""COMPUTED_VALUE"""),4950.0)</f>
        <v>4950</v>
      </c>
      <c r="P159" s="99"/>
      <c r="R159" s="100"/>
      <c r="S159" s="99" t="str">
        <f>IFERROR(__xludf.DUMMYFUNCTION("""COMPUTED_VALUE"""),"TRANSFERENCIA")</f>
        <v>TRANSFERENCIA</v>
      </c>
      <c r="U159" s="101">
        <f>IFERROR(__xludf.DUMMYFUNCTION("""COMPUTED_VALUE"""),4950.0)</f>
        <v>4950</v>
      </c>
    </row>
    <row r="160">
      <c r="A160" s="99"/>
      <c r="C160" s="100"/>
      <c r="D160" s="99" t="str">
        <f>IFERROR(__xludf.DUMMYFUNCTION("""COMPUTED_VALUE"""),"EFECTIVO")</f>
        <v>EFECTIVO</v>
      </c>
      <c r="F160" s="101">
        <f>IFERROR(__xludf.DUMMYFUNCTION("""COMPUTED_VALUE"""),4950.0)</f>
        <v>4950</v>
      </c>
      <c r="G160" s="99"/>
      <c r="I160" s="100"/>
      <c r="J160" s="99" t="str">
        <f>IFERROR(__xludf.DUMMYFUNCTION("""COMPUTED_VALUE"""),"EFECTIVO")</f>
        <v>EFECTIVO</v>
      </c>
      <c r="L160" s="101">
        <f>IFERROR(__xludf.DUMMYFUNCTION("""COMPUTED_VALUE"""),3000.0)</f>
        <v>3000</v>
      </c>
      <c r="M160" s="99" t="str">
        <f>IFERROR(__xludf.DUMMYFUNCTION("""COMPUTED_VALUE"""),"MERCADO PAGO")</f>
        <v>MERCADO PAGO</v>
      </c>
      <c r="O160" s="101">
        <f>IFERROR(__xludf.DUMMYFUNCTION("""COMPUTED_VALUE"""),3800.0)</f>
        <v>3800</v>
      </c>
      <c r="P160" s="99"/>
      <c r="R160" s="100"/>
      <c r="S160" s="99" t="str">
        <f>IFERROR(__xludf.DUMMYFUNCTION("""COMPUTED_VALUE"""),"TRANSFERENCIA")</f>
        <v>TRANSFERENCIA</v>
      </c>
      <c r="U160" s="101">
        <f>IFERROR(__xludf.DUMMYFUNCTION("""COMPUTED_VALUE"""),8250.0)</f>
        <v>8250</v>
      </c>
    </row>
    <row r="161">
      <c r="A161" s="99"/>
      <c r="C161" s="100"/>
      <c r="D161" s="99" t="str">
        <f>IFERROR(__xludf.DUMMYFUNCTION("""COMPUTED_VALUE"""),"EFECTIVO")</f>
        <v>EFECTIVO</v>
      </c>
      <c r="F161" s="101">
        <f>IFERROR(__xludf.DUMMYFUNCTION("""COMPUTED_VALUE"""),4950.0)</f>
        <v>4950</v>
      </c>
      <c r="G161" s="99"/>
      <c r="I161" s="100"/>
      <c r="J161" s="99" t="str">
        <f>IFERROR(__xludf.DUMMYFUNCTION("""COMPUTED_VALUE"""),"EFECTIVO")</f>
        <v>EFECTIVO</v>
      </c>
      <c r="L161" s="101">
        <f>IFERROR(__xludf.DUMMYFUNCTION("""COMPUTED_VALUE"""),3000.0)</f>
        <v>3000</v>
      </c>
      <c r="M161" s="99" t="str">
        <f>IFERROR(__xludf.DUMMYFUNCTION("""COMPUTED_VALUE"""),"EFECTIVO")</f>
        <v>EFECTIVO</v>
      </c>
      <c r="O161" s="101">
        <f>IFERROR(__xludf.DUMMYFUNCTION("""COMPUTED_VALUE"""),4950.0)</f>
        <v>4950</v>
      </c>
      <c r="P161" s="99"/>
      <c r="R161" s="100"/>
      <c r="S161" s="99" t="str">
        <f>IFERROR(__xludf.DUMMYFUNCTION("""COMPUTED_VALUE"""),"TRANSFERENCIA")</f>
        <v>TRANSFERENCIA</v>
      </c>
      <c r="U161" s="101">
        <f>IFERROR(__xludf.DUMMYFUNCTION("""COMPUTED_VALUE"""),8250.0)</f>
        <v>8250</v>
      </c>
    </row>
    <row r="162">
      <c r="A162" s="99"/>
      <c r="C162" s="100"/>
      <c r="D162" s="99" t="str">
        <f>IFERROR(__xludf.DUMMYFUNCTION("""COMPUTED_VALUE"""),"MERCADO PAGO")</f>
        <v>MERCADO PAGO</v>
      </c>
      <c r="F162" s="101">
        <f>IFERROR(__xludf.DUMMYFUNCTION("""COMPUTED_VALUE"""),4950.0)</f>
        <v>4950</v>
      </c>
      <c r="G162" s="99"/>
      <c r="I162" s="100"/>
      <c r="J162" s="99" t="str">
        <f>IFERROR(__xludf.DUMMYFUNCTION("""COMPUTED_VALUE"""),"EFECTIVO")</f>
        <v>EFECTIVO</v>
      </c>
      <c r="L162" s="101">
        <f>IFERROR(__xludf.DUMMYFUNCTION("""COMPUTED_VALUE"""),500.0)</f>
        <v>500</v>
      </c>
      <c r="M162" s="99" t="str">
        <f>IFERROR(__xludf.DUMMYFUNCTION("""COMPUTED_VALUE"""),"EFECTIVO")</f>
        <v>EFECTIVO</v>
      </c>
      <c r="O162" s="101">
        <f>IFERROR(__xludf.DUMMYFUNCTION("""COMPUTED_VALUE"""),4950.0)</f>
        <v>4950</v>
      </c>
      <c r="P162" s="99"/>
      <c r="R162" s="100"/>
      <c r="S162" s="99" t="str">
        <f>IFERROR(__xludf.DUMMYFUNCTION("""COMPUTED_VALUE"""),"MERCADO PAGO")</f>
        <v>MERCADO PAGO</v>
      </c>
      <c r="U162" s="101">
        <f>IFERROR(__xludf.DUMMYFUNCTION("""COMPUTED_VALUE"""),8250.0)</f>
        <v>8250</v>
      </c>
    </row>
    <row r="163">
      <c r="A163" s="99"/>
      <c r="C163" s="100"/>
      <c r="D163" s="99" t="str">
        <f>IFERROR(__xludf.DUMMYFUNCTION("""COMPUTED_VALUE"""),"EFECTIVO")</f>
        <v>EFECTIVO</v>
      </c>
      <c r="F163" s="101">
        <f>IFERROR(__xludf.DUMMYFUNCTION("""COMPUTED_VALUE"""),100.0)</f>
        <v>100</v>
      </c>
      <c r="G163" s="99"/>
      <c r="I163" s="100"/>
      <c r="J163" s="99" t="str">
        <f>IFERROR(__xludf.DUMMYFUNCTION("""COMPUTED_VALUE"""),"TARJETA DE DÉBITO")</f>
        <v>TARJETA DE DÉBITO</v>
      </c>
      <c r="L163" s="101">
        <f>IFERROR(__xludf.DUMMYFUNCTION("""COMPUTED_VALUE"""),3000.0)</f>
        <v>3000</v>
      </c>
      <c r="M163" s="99" t="str">
        <f>IFERROR(__xludf.DUMMYFUNCTION("""COMPUTED_VALUE"""),"TARJETA DE DÉBITO")</f>
        <v>TARJETA DE DÉBITO</v>
      </c>
      <c r="O163" s="101">
        <f>IFERROR(__xludf.DUMMYFUNCTION("""COMPUTED_VALUE"""),4950.0)</f>
        <v>4950</v>
      </c>
      <c r="P163" s="99"/>
      <c r="R163" s="100"/>
      <c r="S163" s="99"/>
      <c r="U163" s="101">
        <f>IFERROR(__xludf.DUMMYFUNCTION("""COMPUTED_VALUE"""),69850.0)</f>
        <v>69850</v>
      </c>
    </row>
    <row r="164">
      <c r="A164" s="99"/>
      <c r="C164" s="100"/>
      <c r="D164" s="99" t="str">
        <f>IFERROR(__xludf.DUMMYFUNCTION("""COMPUTED_VALUE"""),"EFECTIVO")</f>
        <v>EFECTIVO</v>
      </c>
      <c r="F164" s="101">
        <f>IFERROR(__xludf.DUMMYFUNCTION("""COMPUTED_VALUE"""),4950.0)</f>
        <v>4950</v>
      </c>
      <c r="G164" s="99"/>
      <c r="I164" s="100"/>
      <c r="J164" s="99" t="str">
        <f>IFERROR(__xludf.DUMMYFUNCTION("""COMPUTED_VALUE"""),"TARJETA DE DÉBITO")</f>
        <v>TARJETA DE DÉBITO</v>
      </c>
      <c r="L164" s="101">
        <f>IFERROR(__xludf.DUMMYFUNCTION("""COMPUTED_VALUE"""),3000.0)</f>
        <v>3000</v>
      </c>
      <c r="M164" s="99" t="str">
        <f>IFERROR(__xludf.DUMMYFUNCTION("""COMPUTED_VALUE"""),"TARJETA DE DÉBITO")</f>
        <v>TARJETA DE DÉBITO</v>
      </c>
      <c r="O164" s="101">
        <f>IFERROR(__xludf.DUMMYFUNCTION("""COMPUTED_VALUE"""),2000.0)</f>
        <v>2000</v>
      </c>
      <c r="P164" s="99"/>
      <c r="R164" s="100"/>
      <c r="S164" s="99" t="str">
        <f>IFERROR(__xludf.DUMMYFUNCTION("""COMPUTED_VALUE"""),"MERCADO PAGO")</f>
        <v>MERCADO PAGO</v>
      </c>
      <c r="U164" s="101">
        <f>IFERROR(__xludf.DUMMYFUNCTION("""COMPUTED_VALUE"""),4950.0)</f>
        <v>4950</v>
      </c>
    </row>
    <row r="165">
      <c r="A165" s="99"/>
      <c r="C165" s="100"/>
      <c r="D165" s="99" t="str">
        <f>IFERROR(__xludf.DUMMYFUNCTION("""COMPUTED_VALUE"""),"EFECTIVO")</f>
        <v>EFECTIVO</v>
      </c>
      <c r="F165" s="101">
        <f>IFERROR(__xludf.DUMMYFUNCTION("""COMPUTED_VALUE"""),4950.0)</f>
        <v>4950</v>
      </c>
      <c r="G165" s="99"/>
      <c r="I165" s="100"/>
      <c r="J165" s="99"/>
      <c r="L165" s="101">
        <f>IFERROR(__xludf.DUMMYFUNCTION("""COMPUTED_VALUE"""),-17100.0)</f>
        <v>-17100</v>
      </c>
      <c r="M165" s="99" t="str">
        <f>IFERROR(__xludf.DUMMYFUNCTION("""COMPUTED_VALUE"""),"EFECTIVO")</f>
        <v>EFECTIVO</v>
      </c>
      <c r="O165" s="101">
        <f>IFERROR(__xludf.DUMMYFUNCTION("""COMPUTED_VALUE"""),8250.0)</f>
        <v>8250</v>
      </c>
      <c r="P165" s="99"/>
      <c r="R165" s="100"/>
      <c r="S165" s="99" t="str">
        <f>IFERROR(__xludf.DUMMYFUNCTION("""COMPUTED_VALUE"""),"MERCADO PAGO")</f>
        <v>MERCADO PAGO</v>
      </c>
      <c r="U165" s="101">
        <f>IFERROR(__xludf.DUMMYFUNCTION("""COMPUTED_VALUE"""),4950.0)</f>
        <v>4950</v>
      </c>
    </row>
    <row r="166">
      <c r="A166" s="99"/>
      <c r="C166" s="100"/>
      <c r="D166" s="99" t="str">
        <f>IFERROR(__xludf.DUMMYFUNCTION("""COMPUTED_VALUE"""),"EFECTIVO")</f>
        <v>EFECTIVO</v>
      </c>
      <c r="F166" s="101">
        <f>IFERROR(__xludf.DUMMYFUNCTION("""COMPUTED_VALUE"""),100.0)</f>
        <v>100</v>
      </c>
      <c r="G166" s="99"/>
      <c r="I166" s="100"/>
      <c r="J166" s="99"/>
      <c r="L166" s="101">
        <f>IFERROR(__xludf.DUMMYFUNCTION("""COMPUTED_VALUE"""),9550.0)</f>
        <v>9550</v>
      </c>
      <c r="M166" s="99" t="str">
        <f>IFERROR(__xludf.DUMMYFUNCTION("""COMPUTED_VALUE"""),"EFECTIVO")</f>
        <v>EFECTIVO</v>
      </c>
      <c r="O166" s="101">
        <f>IFERROR(__xludf.DUMMYFUNCTION("""COMPUTED_VALUE"""),-12570.0)</f>
        <v>-12570</v>
      </c>
      <c r="P166" s="99"/>
      <c r="R166" s="100"/>
      <c r="S166" s="99" t="str">
        <f>IFERROR(__xludf.DUMMYFUNCTION("""COMPUTED_VALUE"""),"MERCADO PAGO")</f>
        <v>MERCADO PAGO</v>
      </c>
      <c r="U166" s="101">
        <f>IFERROR(__xludf.DUMMYFUNCTION("""COMPUTED_VALUE"""),4950.0)</f>
        <v>4950</v>
      </c>
    </row>
    <row r="167">
      <c r="A167" s="99"/>
      <c r="C167" s="100"/>
      <c r="D167" s="99" t="str">
        <f>IFERROR(__xludf.DUMMYFUNCTION("""COMPUTED_VALUE"""),"EFECTIVO")</f>
        <v>EFECTIVO</v>
      </c>
      <c r="F167" s="101">
        <f>IFERROR(__xludf.DUMMYFUNCTION("""COMPUTED_VALUE"""),4950.0)</f>
        <v>4950</v>
      </c>
      <c r="G167" s="99"/>
      <c r="I167" s="100"/>
      <c r="J167" s="99" t="str">
        <f>IFERROR(__xludf.DUMMYFUNCTION("""COMPUTED_VALUE"""),"EFECTIVO")</f>
        <v>EFECTIVO</v>
      </c>
      <c r="L167" s="101">
        <f>IFERROR(__xludf.DUMMYFUNCTION("""COMPUTED_VALUE"""),1200.0)</f>
        <v>1200</v>
      </c>
      <c r="M167" s="99" t="str">
        <f>IFERROR(__xludf.DUMMYFUNCTION("""COMPUTED_VALUE"""),"EFECTIVO")</f>
        <v>EFECTIVO</v>
      </c>
      <c r="O167" s="101">
        <f>IFERROR(__xludf.DUMMYFUNCTION("""COMPUTED_VALUE"""),-21150.0)</f>
        <v>-21150</v>
      </c>
      <c r="P167" s="99"/>
      <c r="R167" s="100"/>
      <c r="S167" s="99" t="str">
        <f>IFERROR(__xludf.DUMMYFUNCTION("""COMPUTED_VALUE"""),"MERCADO PAGO")</f>
        <v>MERCADO PAGO</v>
      </c>
      <c r="U167" s="101">
        <f>IFERROR(__xludf.DUMMYFUNCTION("""COMPUTED_VALUE"""),4950.0)</f>
        <v>4950</v>
      </c>
    </row>
    <row r="168">
      <c r="A168" s="99"/>
      <c r="C168" s="100"/>
      <c r="D168" s="99" t="str">
        <f>IFERROR(__xludf.DUMMYFUNCTION("""COMPUTED_VALUE"""),"EFECTIVO")</f>
        <v>EFECTIVO</v>
      </c>
      <c r="F168" s="101">
        <f>IFERROR(__xludf.DUMMYFUNCTION("""COMPUTED_VALUE"""),4950.0)</f>
        <v>4950</v>
      </c>
      <c r="G168" s="99"/>
      <c r="I168" s="100"/>
      <c r="J168" s="99" t="str">
        <f>IFERROR(__xludf.DUMMYFUNCTION("""COMPUTED_VALUE"""),"MERCADO PAGO")</f>
        <v>MERCADO PAGO</v>
      </c>
      <c r="L168" s="101">
        <f>IFERROR(__xludf.DUMMYFUNCTION("""COMPUTED_VALUE"""),3000.0)</f>
        <v>3000</v>
      </c>
      <c r="M168" s="99" t="str">
        <f>IFERROR(__xludf.DUMMYFUNCTION("""COMPUTED_VALUE"""),"EFECTIVO")</f>
        <v>EFECTIVO</v>
      </c>
      <c r="O168" s="101">
        <f>IFERROR(__xludf.DUMMYFUNCTION("""COMPUTED_VALUE"""),-4200.0)</f>
        <v>-4200</v>
      </c>
      <c r="P168" s="99"/>
      <c r="R168" s="100"/>
      <c r="S168" s="99" t="str">
        <f>IFERROR(__xludf.DUMMYFUNCTION("""COMPUTED_VALUE"""),"MERCADO PAGO")</f>
        <v>MERCADO PAGO</v>
      </c>
      <c r="U168" s="101">
        <f>IFERROR(__xludf.DUMMYFUNCTION("""COMPUTED_VALUE"""),2500.0)</f>
        <v>2500</v>
      </c>
    </row>
    <row r="169">
      <c r="A169" s="99"/>
      <c r="C169" s="100"/>
      <c r="D169" s="99" t="str">
        <f>IFERROR(__xludf.DUMMYFUNCTION("""COMPUTED_VALUE"""),"EFECTIVO")</f>
        <v>EFECTIVO</v>
      </c>
      <c r="F169" s="101">
        <f>IFERROR(__xludf.DUMMYFUNCTION("""COMPUTED_VALUE"""),100.0)</f>
        <v>100</v>
      </c>
      <c r="G169" s="99"/>
      <c r="I169" s="100"/>
      <c r="J169" s="99" t="str">
        <f>IFERROR(__xludf.DUMMYFUNCTION("""COMPUTED_VALUE"""),"EFECTIVO")</f>
        <v>EFECTIVO</v>
      </c>
      <c r="L169" s="101">
        <f>IFERROR(__xludf.DUMMYFUNCTION("""COMPUTED_VALUE"""),200.0)</f>
        <v>200</v>
      </c>
      <c r="M169" s="99" t="str">
        <f>IFERROR(__xludf.DUMMYFUNCTION("""COMPUTED_VALUE"""),"EFECTIVO")</f>
        <v>EFECTIVO</v>
      </c>
      <c r="O169" s="101">
        <f>IFERROR(__xludf.DUMMYFUNCTION("""COMPUTED_VALUE"""),4950.0)</f>
        <v>4950</v>
      </c>
      <c r="P169" s="99"/>
      <c r="R169" s="100"/>
      <c r="S169" s="99" t="str">
        <f>IFERROR(__xludf.DUMMYFUNCTION("""COMPUTED_VALUE"""),"MERCADO PAGO")</f>
        <v>MERCADO PAGO</v>
      </c>
      <c r="U169" s="101">
        <f>IFERROR(__xludf.DUMMYFUNCTION("""COMPUTED_VALUE"""),10250.0)</f>
        <v>10250</v>
      </c>
    </row>
    <row r="170">
      <c r="A170" s="99"/>
      <c r="C170" s="100"/>
      <c r="D170" s="99" t="str">
        <f>IFERROR(__xludf.DUMMYFUNCTION("""COMPUTED_VALUE"""),"MERCADO PAGO")</f>
        <v>MERCADO PAGO</v>
      </c>
      <c r="F170" s="101">
        <f>IFERROR(__xludf.DUMMYFUNCTION("""COMPUTED_VALUE"""),4950.0)</f>
        <v>4950</v>
      </c>
      <c r="G170" s="99"/>
      <c r="I170" s="100"/>
      <c r="J170" s="99" t="str">
        <f>IFERROR(__xludf.DUMMYFUNCTION("""COMPUTED_VALUE"""),"EFECTIVO")</f>
        <v>EFECTIVO</v>
      </c>
      <c r="L170" s="101">
        <f>IFERROR(__xludf.DUMMYFUNCTION("""COMPUTED_VALUE"""),200.0)</f>
        <v>200</v>
      </c>
      <c r="M170" s="99"/>
      <c r="O170" s="101">
        <f>IFERROR(__xludf.DUMMYFUNCTION("""COMPUTED_VALUE"""),199980.0)</f>
        <v>199980</v>
      </c>
      <c r="P170" s="99"/>
      <c r="R170" s="100"/>
      <c r="S170" s="99" t="str">
        <f>IFERROR(__xludf.DUMMYFUNCTION("""COMPUTED_VALUE"""),"MERCADO PAGO")</f>
        <v>MERCADO PAGO</v>
      </c>
      <c r="U170" s="101">
        <f>IFERROR(__xludf.DUMMYFUNCTION("""COMPUTED_VALUE"""),2500.0)</f>
        <v>2500</v>
      </c>
    </row>
    <row r="171">
      <c r="A171" s="99"/>
      <c r="C171" s="100"/>
      <c r="D171" s="99" t="str">
        <f>IFERROR(__xludf.DUMMYFUNCTION("""COMPUTED_VALUE"""),"EFECTIVO")</f>
        <v>EFECTIVO</v>
      </c>
      <c r="F171" s="101">
        <f>IFERROR(__xludf.DUMMYFUNCTION("""COMPUTED_VALUE"""),100.0)</f>
        <v>100</v>
      </c>
      <c r="G171" s="99"/>
      <c r="I171" s="100"/>
      <c r="J171" s="99" t="str">
        <f>IFERROR(__xludf.DUMMYFUNCTION("""COMPUTED_VALUE"""),"EFECTIVO")</f>
        <v>EFECTIVO</v>
      </c>
      <c r="L171" s="101">
        <f>IFERROR(__xludf.DUMMYFUNCTION("""COMPUTED_VALUE"""),3500.0)</f>
        <v>3500</v>
      </c>
      <c r="M171" s="99" t="str">
        <f>IFERROR(__xludf.DUMMYFUNCTION("""COMPUTED_VALUE"""),"EFECTIVO")</f>
        <v>EFECTIVO</v>
      </c>
      <c r="O171" s="101">
        <f>IFERROR(__xludf.DUMMYFUNCTION("""COMPUTED_VALUE"""),4950.0)</f>
        <v>4950</v>
      </c>
      <c r="P171" s="99"/>
      <c r="R171" s="100"/>
      <c r="S171" s="99" t="str">
        <f>IFERROR(__xludf.DUMMYFUNCTION("""COMPUTED_VALUE"""),"MERCADO PAGO")</f>
        <v>MERCADO PAGO</v>
      </c>
      <c r="U171" s="101">
        <f>IFERROR(__xludf.DUMMYFUNCTION("""COMPUTED_VALUE"""),10250.0)</f>
        <v>10250</v>
      </c>
    </row>
    <row r="172">
      <c r="A172" s="99"/>
      <c r="C172" s="100"/>
      <c r="D172" s="99"/>
      <c r="F172" s="100"/>
      <c r="G172" s="99"/>
      <c r="I172" s="100"/>
      <c r="J172" s="99"/>
      <c r="L172" s="101">
        <f>IFERROR(__xludf.DUMMYFUNCTION("""COMPUTED_VALUE"""),8100.0)</f>
        <v>8100</v>
      </c>
      <c r="M172" s="99" t="str">
        <f>IFERROR(__xludf.DUMMYFUNCTION("""COMPUTED_VALUE"""),"EFECTIVO")</f>
        <v>EFECTIVO</v>
      </c>
      <c r="O172" s="101">
        <f>IFERROR(__xludf.DUMMYFUNCTION("""COMPUTED_VALUE"""),500.0)</f>
        <v>500</v>
      </c>
      <c r="P172" s="99"/>
      <c r="R172" s="100"/>
      <c r="S172" s="99" t="str">
        <f>IFERROR(__xludf.DUMMYFUNCTION("""COMPUTED_VALUE"""),"MERCADO PAGO")</f>
        <v>MERCADO PAGO</v>
      </c>
      <c r="U172" s="101">
        <f>IFERROR(__xludf.DUMMYFUNCTION("""COMPUTED_VALUE"""),8250.0)</f>
        <v>8250</v>
      </c>
    </row>
    <row r="173">
      <c r="A173" s="99"/>
      <c r="C173" s="100"/>
      <c r="D173" s="99" t="str">
        <f>IFERROR(__xludf.DUMMYFUNCTION("""COMPUTED_VALUE"""),"TARJETA DE DÉBITO")</f>
        <v>TARJETA DE DÉBITO</v>
      </c>
      <c r="F173" s="101">
        <f>IFERROR(__xludf.DUMMYFUNCTION("""COMPUTED_VALUE"""),4950.0)</f>
        <v>4950</v>
      </c>
      <c r="G173" s="99"/>
      <c r="I173" s="100"/>
      <c r="J173" s="99" t="str">
        <f>IFERROR(__xludf.DUMMYFUNCTION("""COMPUTED_VALUE"""),"MERCADO PAGO")</f>
        <v>MERCADO PAGO</v>
      </c>
      <c r="L173" s="101">
        <f>IFERROR(__xludf.DUMMYFUNCTION("""COMPUTED_VALUE"""),4200.0)</f>
        <v>4200</v>
      </c>
      <c r="M173" s="99" t="str">
        <f>IFERROR(__xludf.DUMMYFUNCTION("""COMPUTED_VALUE"""),"EFECTIVO")</f>
        <v>EFECTIVO</v>
      </c>
      <c r="O173" s="101">
        <f>IFERROR(__xludf.DUMMYFUNCTION("""COMPUTED_VALUE"""),8250.0)</f>
        <v>8250</v>
      </c>
      <c r="P173" s="99"/>
      <c r="R173" s="100"/>
      <c r="S173" s="99" t="str">
        <f>IFERROR(__xludf.DUMMYFUNCTION("""COMPUTED_VALUE"""),"TRANSFERENCIA")</f>
        <v>TRANSFERENCIA</v>
      </c>
      <c r="U173" s="101">
        <f>IFERROR(__xludf.DUMMYFUNCTION("""COMPUTED_VALUE"""),2000.0)</f>
        <v>2000</v>
      </c>
    </row>
    <row r="174">
      <c r="A174" s="99"/>
      <c r="C174" s="100"/>
      <c r="D174" s="99" t="str">
        <f>IFERROR(__xludf.DUMMYFUNCTION("""COMPUTED_VALUE"""),"TARJETA DE DÉBITO")</f>
        <v>TARJETA DE DÉBITO</v>
      </c>
      <c r="F174" s="101">
        <f>IFERROR(__xludf.DUMMYFUNCTION("""COMPUTED_VALUE"""),2000.0)</f>
        <v>2000</v>
      </c>
      <c r="G174" s="99"/>
      <c r="I174" s="100"/>
      <c r="J174" s="99" t="str">
        <f>IFERROR(__xludf.DUMMYFUNCTION("""COMPUTED_VALUE"""),"EFECTIVO")</f>
        <v>EFECTIVO</v>
      </c>
      <c r="L174" s="101">
        <f>IFERROR(__xludf.DUMMYFUNCTION("""COMPUTED_VALUE"""),500.0)</f>
        <v>500</v>
      </c>
      <c r="M174" s="99" t="str">
        <f>IFERROR(__xludf.DUMMYFUNCTION("""COMPUTED_VALUE"""),"EFECTIVO")</f>
        <v>EFECTIVO</v>
      </c>
      <c r="O174" s="101">
        <f>IFERROR(__xludf.DUMMYFUNCTION("""COMPUTED_VALUE"""),3000.0)</f>
        <v>3000</v>
      </c>
      <c r="P174" s="99"/>
      <c r="R174" s="100"/>
      <c r="S174" s="99" t="str">
        <f>IFERROR(__xludf.DUMMYFUNCTION("""COMPUTED_VALUE"""),"TRANSFERENCIA")</f>
        <v>TRANSFERENCIA</v>
      </c>
      <c r="U174" s="101">
        <f>IFERROR(__xludf.DUMMYFUNCTION("""COMPUTED_VALUE"""),4950.0)</f>
        <v>4950</v>
      </c>
    </row>
    <row r="175">
      <c r="A175" s="99"/>
      <c r="C175" s="100"/>
      <c r="D175" s="99" t="str">
        <f>IFERROR(__xludf.DUMMYFUNCTION("""COMPUTED_VALUE"""),"TARJETA DE DÉBITO")</f>
        <v>TARJETA DE DÉBITO</v>
      </c>
      <c r="F175" s="101">
        <f>IFERROR(__xludf.DUMMYFUNCTION("""COMPUTED_VALUE"""),4950.0)</f>
        <v>4950</v>
      </c>
      <c r="G175" s="99"/>
      <c r="I175" s="100"/>
      <c r="J175" s="99" t="str">
        <f>IFERROR(__xludf.DUMMYFUNCTION("""COMPUTED_VALUE"""),"EFECTIVO")</f>
        <v>EFECTIVO</v>
      </c>
      <c r="L175" s="101">
        <f>IFERROR(__xludf.DUMMYFUNCTION("""COMPUTED_VALUE"""),4200.0)</f>
        <v>4200</v>
      </c>
      <c r="M175" s="99" t="str">
        <f>IFERROR(__xludf.DUMMYFUNCTION("""COMPUTED_VALUE"""),"EFECTIVO")</f>
        <v>EFECTIVO</v>
      </c>
      <c r="O175" s="101">
        <f>IFERROR(__xludf.DUMMYFUNCTION("""COMPUTED_VALUE"""),3800.0)</f>
        <v>3800</v>
      </c>
      <c r="P175" s="99"/>
      <c r="R175" s="100"/>
      <c r="S175" s="99" t="str">
        <f>IFERROR(__xludf.DUMMYFUNCTION("""COMPUTED_VALUE"""),"TRANSFERENCIA")</f>
        <v>TRANSFERENCIA</v>
      </c>
      <c r="U175" s="101">
        <f>IFERROR(__xludf.DUMMYFUNCTION("""COMPUTED_VALUE"""),2000.0)</f>
        <v>2000</v>
      </c>
    </row>
    <row r="176">
      <c r="A176" s="99"/>
      <c r="C176" s="100"/>
      <c r="D176" s="99"/>
      <c r="F176" s="100"/>
      <c r="G176" s="99"/>
      <c r="I176" s="100"/>
      <c r="J176" s="99" t="str">
        <f>IFERROR(__xludf.DUMMYFUNCTION("""COMPUTED_VALUE"""),"MERCADO PAGO")</f>
        <v>MERCADO PAGO</v>
      </c>
      <c r="L176" s="101">
        <f>IFERROR(__xludf.DUMMYFUNCTION("""COMPUTED_VALUE"""),3000.0)</f>
        <v>3000</v>
      </c>
      <c r="M176" s="99" t="str">
        <f>IFERROR(__xludf.DUMMYFUNCTION("""COMPUTED_VALUE"""),"EFECTIVO")</f>
        <v>EFECTIVO</v>
      </c>
      <c r="O176" s="101">
        <f>IFERROR(__xludf.DUMMYFUNCTION("""COMPUTED_VALUE"""),500.0)</f>
        <v>500</v>
      </c>
      <c r="P176" s="99"/>
      <c r="R176" s="100"/>
      <c r="S176" s="99" t="str">
        <f>IFERROR(__xludf.DUMMYFUNCTION("""COMPUTED_VALUE"""),"TRANSFERENCIA")</f>
        <v>TRANSFERENCIA</v>
      </c>
      <c r="U176" s="101">
        <f>IFERROR(__xludf.DUMMYFUNCTION("""COMPUTED_VALUE"""),4950.0)</f>
        <v>4950</v>
      </c>
    </row>
    <row r="177">
      <c r="A177" s="99"/>
      <c r="C177" s="100"/>
      <c r="D177" s="99"/>
      <c r="F177" s="100"/>
      <c r="G177" s="99"/>
      <c r="I177" s="100"/>
      <c r="J177" s="99" t="str">
        <f>IFERROR(__xludf.DUMMYFUNCTION("""COMPUTED_VALUE"""),"TARJETA DE DÉBITO")</f>
        <v>TARJETA DE DÉBITO</v>
      </c>
      <c r="L177" s="101">
        <f>IFERROR(__xludf.DUMMYFUNCTION("""COMPUTED_VALUE"""),2000.0)</f>
        <v>2000</v>
      </c>
      <c r="M177" s="99" t="str">
        <f>IFERROR(__xludf.DUMMYFUNCTION("""COMPUTED_VALUE"""),"TARJETA DE DÉBITO")</f>
        <v>TARJETA DE DÉBITO</v>
      </c>
      <c r="O177" s="101">
        <f>IFERROR(__xludf.DUMMYFUNCTION("""COMPUTED_VALUE"""),2000.0)</f>
        <v>2000</v>
      </c>
      <c r="P177" s="99"/>
      <c r="R177" s="100"/>
      <c r="S177" s="99" t="str">
        <f>IFERROR(__xludf.DUMMYFUNCTION("""COMPUTED_VALUE"""),"MERCADO PAGO")</f>
        <v>MERCADO PAGO</v>
      </c>
      <c r="U177" s="101">
        <f>IFERROR(__xludf.DUMMYFUNCTION("""COMPUTED_VALUE"""),4950.0)</f>
        <v>4950</v>
      </c>
    </row>
    <row r="178">
      <c r="A178" s="99"/>
      <c r="C178" s="100"/>
      <c r="D178" s="99" t="str">
        <f>IFERROR(__xludf.DUMMYFUNCTION("""COMPUTED_VALUE"""),"MERCADO PAGO")</f>
        <v>MERCADO PAGO</v>
      </c>
      <c r="F178" s="101">
        <f>IFERROR(__xludf.DUMMYFUNCTION("""COMPUTED_VALUE"""),3000.0)</f>
        <v>3000</v>
      </c>
      <c r="G178" s="99"/>
      <c r="I178" s="100"/>
      <c r="J178" s="99" t="str">
        <f>IFERROR(__xludf.DUMMYFUNCTION("""COMPUTED_VALUE"""),"EFECTIVO")</f>
        <v>EFECTIVO</v>
      </c>
      <c r="L178" s="101">
        <f>IFERROR(__xludf.DUMMYFUNCTION("""COMPUTED_VALUE"""),3000.0)</f>
        <v>3000</v>
      </c>
      <c r="M178" s="99" t="str">
        <f>IFERROR(__xludf.DUMMYFUNCTION("""COMPUTED_VALUE"""),"TARJETA DE DÉBITO")</f>
        <v>TARJETA DE DÉBITO</v>
      </c>
      <c r="O178" s="101">
        <f>IFERROR(__xludf.DUMMYFUNCTION("""COMPUTED_VALUE"""),4950.0)</f>
        <v>4950</v>
      </c>
      <c r="P178" s="99"/>
      <c r="R178" s="100"/>
      <c r="S178" s="99" t="str">
        <f>IFERROR(__xludf.DUMMYFUNCTION("""COMPUTED_VALUE"""),"MERCADO PAGO")</f>
        <v>MERCADO PAGO</v>
      </c>
      <c r="U178" s="101">
        <f>IFERROR(__xludf.DUMMYFUNCTION("""COMPUTED_VALUE"""),1000.0)</f>
        <v>1000</v>
      </c>
    </row>
    <row r="179">
      <c r="A179" s="99"/>
      <c r="C179" s="100"/>
      <c r="D179" s="99" t="str">
        <f>IFERROR(__xludf.DUMMYFUNCTION("""COMPUTED_VALUE"""),"MERCADO PAGO")</f>
        <v>MERCADO PAGO</v>
      </c>
      <c r="F179" s="101">
        <f>IFERROR(__xludf.DUMMYFUNCTION("""COMPUTED_VALUE"""),3000.0)</f>
        <v>3000</v>
      </c>
      <c r="G179" s="99"/>
      <c r="I179" s="100"/>
      <c r="J179" s="99" t="str">
        <f>IFERROR(__xludf.DUMMYFUNCTION("""COMPUTED_VALUE"""),"EFECTIVO")</f>
        <v>EFECTIVO</v>
      </c>
      <c r="L179" s="101">
        <f>IFERROR(__xludf.DUMMYFUNCTION("""COMPUTED_VALUE"""),950.0)</f>
        <v>950</v>
      </c>
      <c r="M179" s="99" t="str">
        <f>IFERROR(__xludf.DUMMYFUNCTION("""COMPUTED_VALUE"""),"EFECTIVO")</f>
        <v>EFECTIVO</v>
      </c>
      <c r="O179" s="101">
        <f>IFERROR(__xludf.DUMMYFUNCTION("""COMPUTED_VALUE"""),3000.0)</f>
        <v>3000</v>
      </c>
      <c r="P179" s="99"/>
      <c r="R179" s="100"/>
      <c r="S179" s="99" t="str">
        <f>IFERROR(__xludf.DUMMYFUNCTION("""COMPUTED_VALUE"""),"MERCADO PAGO")</f>
        <v>MERCADO PAGO</v>
      </c>
      <c r="U179" s="101">
        <f>IFERROR(__xludf.DUMMYFUNCTION("""COMPUTED_VALUE"""),4900.0)</f>
        <v>4900</v>
      </c>
    </row>
    <row r="180">
      <c r="A180" s="99"/>
      <c r="C180" s="100"/>
      <c r="D180" s="99" t="str">
        <f>IFERROR(__xludf.DUMMYFUNCTION("""COMPUTED_VALUE"""),"EFECTIVO")</f>
        <v>EFECTIVO</v>
      </c>
      <c r="F180" s="101">
        <f>IFERROR(__xludf.DUMMYFUNCTION("""COMPUTED_VALUE"""),4950.0)</f>
        <v>4950</v>
      </c>
      <c r="G180" s="99"/>
      <c r="I180" s="100"/>
      <c r="J180" s="99" t="str">
        <f>IFERROR(__xludf.DUMMYFUNCTION("""COMPUTED_VALUE"""),"EFECTIVO")</f>
        <v>EFECTIVO</v>
      </c>
      <c r="L180" s="101">
        <f>IFERROR(__xludf.DUMMYFUNCTION("""COMPUTED_VALUE"""),200.0)</f>
        <v>200</v>
      </c>
      <c r="M180" s="99" t="str">
        <f>IFERROR(__xludf.DUMMYFUNCTION("""COMPUTED_VALUE"""),"EFECTIVO")</f>
        <v>EFECTIVO</v>
      </c>
      <c r="O180" s="101">
        <f>IFERROR(__xludf.DUMMYFUNCTION("""COMPUTED_VALUE"""),100.0)</f>
        <v>100</v>
      </c>
      <c r="P180" s="99"/>
      <c r="R180" s="100"/>
      <c r="S180" s="99" t="str">
        <f>IFERROR(__xludf.DUMMYFUNCTION("""COMPUTED_VALUE"""),"MERCADO PAGO")</f>
        <v>MERCADO PAGO</v>
      </c>
      <c r="U180" s="101">
        <f>IFERROR(__xludf.DUMMYFUNCTION("""COMPUTED_VALUE"""),4950.0)</f>
        <v>4950</v>
      </c>
    </row>
    <row r="181">
      <c r="A181" s="99"/>
      <c r="C181" s="100"/>
      <c r="D181" s="99" t="str">
        <f>IFERROR(__xludf.DUMMYFUNCTION("""COMPUTED_VALUE"""),"EFECTIVO")</f>
        <v>EFECTIVO</v>
      </c>
      <c r="F181" s="101">
        <f>IFERROR(__xludf.DUMMYFUNCTION("""COMPUTED_VALUE"""),100.0)</f>
        <v>100</v>
      </c>
      <c r="G181" s="99"/>
      <c r="I181" s="100"/>
      <c r="J181" s="99" t="str">
        <f>IFERROR(__xludf.DUMMYFUNCTION("""COMPUTED_VALUE"""),"TARJETA DE DÉBITO")</f>
        <v>TARJETA DE DÉBITO</v>
      </c>
      <c r="L181" s="101">
        <f>IFERROR(__xludf.DUMMYFUNCTION("""COMPUTED_VALUE"""),3400.0)</f>
        <v>3400</v>
      </c>
      <c r="M181" s="99" t="str">
        <f>IFERROR(__xludf.DUMMYFUNCTION("""COMPUTED_VALUE"""),"EFECTIVO")</f>
        <v>EFECTIVO</v>
      </c>
      <c r="O181" s="101">
        <f>IFERROR(__xludf.DUMMYFUNCTION("""COMPUTED_VALUE"""),3000.0)</f>
        <v>3000</v>
      </c>
      <c r="P181" s="99"/>
      <c r="R181" s="100"/>
      <c r="S181" s="99" t="str">
        <f>IFERROR(__xludf.DUMMYFUNCTION("""COMPUTED_VALUE"""),"TRANSFERENCIA")</f>
        <v>TRANSFERENCIA</v>
      </c>
      <c r="U181" s="101">
        <f>IFERROR(__xludf.DUMMYFUNCTION("""COMPUTED_VALUE"""),5550.0)</f>
        <v>5550</v>
      </c>
    </row>
    <row r="182">
      <c r="A182" s="99"/>
      <c r="C182" s="100"/>
      <c r="D182" s="99" t="str">
        <f>IFERROR(__xludf.DUMMYFUNCTION("""COMPUTED_VALUE"""),"EFECTIVO")</f>
        <v>EFECTIVO</v>
      </c>
      <c r="F182" s="101">
        <f>IFERROR(__xludf.DUMMYFUNCTION("""COMPUTED_VALUE"""),5550.0)</f>
        <v>5550</v>
      </c>
      <c r="G182" s="99"/>
      <c r="I182" s="100"/>
      <c r="J182" s="99" t="str">
        <f>IFERROR(__xludf.DUMMYFUNCTION("""COMPUTED_VALUE"""),"TARJETA DE DÉBITO")</f>
        <v>TARJETA DE DÉBITO</v>
      </c>
      <c r="L182" s="101">
        <f>IFERROR(__xludf.DUMMYFUNCTION("""COMPUTED_VALUE"""),3000.0)</f>
        <v>3000</v>
      </c>
      <c r="M182" s="99"/>
      <c r="O182" s="100"/>
      <c r="P182" s="99"/>
      <c r="R182" s="100"/>
      <c r="S182" s="99" t="str">
        <f>IFERROR(__xludf.DUMMYFUNCTION("""COMPUTED_VALUE"""),"MERCADO PAGO")</f>
        <v>MERCADO PAGO</v>
      </c>
      <c r="U182" s="101">
        <f>IFERROR(__xludf.DUMMYFUNCTION("""COMPUTED_VALUE"""),4950.0)</f>
        <v>4950</v>
      </c>
    </row>
    <row r="183">
      <c r="A183" s="99"/>
      <c r="C183" s="100"/>
      <c r="D183" s="99"/>
      <c r="F183" s="100"/>
      <c r="G183" s="99"/>
      <c r="I183" s="100"/>
      <c r="J183" s="99" t="str">
        <f>IFERROR(__xludf.DUMMYFUNCTION("""COMPUTED_VALUE"""),"MERCADO PAGO")</f>
        <v>MERCADO PAGO</v>
      </c>
      <c r="L183" s="101">
        <f>IFERROR(__xludf.DUMMYFUNCTION("""COMPUTED_VALUE"""),8650.0)</f>
        <v>8650</v>
      </c>
      <c r="M183" s="99"/>
      <c r="O183" s="101">
        <f>IFERROR(__xludf.DUMMYFUNCTION("""COMPUTED_VALUE"""),34050.0)</f>
        <v>34050</v>
      </c>
      <c r="P183" s="99"/>
      <c r="R183" s="100"/>
      <c r="S183" s="99" t="str">
        <f>IFERROR(__xludf.DUMMYFUNCTION("""COMPUTED_VALUE"""),"MERCADO PAGO")</f>
        <v>MERCADO PAGO</v>
      </c>
      <c r="U183" s="101">
        <f>IFERROR(__xludf.DUMMYFUNCTION("""COMPUTED_VALUE"""),4950.0)</f>
        <v>4950</v>
      </c>
    </row>
    <row r="184">
      <c r="A184" s="99"/>
      <c r="C184" s="100"/>
      <c r="D184" s="99" t="str">
        <f>IFERROR(__xludf.DUMMYFUNCTION("""COMPUTED_VALUE"""),"EFECTIVO")</f>
        <v>EFECTIVO</v>
      </c>
      <c r="F184" s="101">
        <f>IFERROR(__xludf.DUMMYFUNCTION("""COMPUTED_VALUE"""),4950.0)</f>
        <v>4950</v>
      </c>
      <c r="G184" s="99"/>
      <c r="I184" s="100"/>
      <c r="J184" s="99" t="str">
        <f>IFERROR(__xludf.DUMMYFUNCTION("""COMPUTED_VALUE"""),"MERCADO PAGO")</f>
        <v>MERCADO PAGO</v>
      </c>
      <c r="L184" s="101">
        <f>IFERROR(__xludf.DUMMYFUNCTION("""COMPUTED_VALUE"""),1000.0)</f>
        <v>1000</v>
      </c>
      <c r="M184" s="99" t="str">
        <f>IFERROR(__xludf.DUMMYFUNCTION("""COMPUTED_VALUE"""),"EFECTIVO")</f>
        <v>EFECTIVO</v>
      </c>
      <c r="O184" s="101">
        <f>IFERROR(__xludf.DUMMYFUNCTION("""COMPUTED_VALUE"""),8650.0)</f>
        <v>8650</v>
      </c>
      <c r="P184" s="99"/>
      <c r="R184" s="100"/>
      <c r="S184" s="99"/>
      <c r="U184" s="101">
        <f>IFERROR(__xludf.DUMMYFUNCTION("""COMPUTED_VALUE"""),98700.0)</f>
        <v>98700</v>
      </c>
    </row>
    <row r="185">
      <c r="A185" s="99"/>
      <c r="C185" s="100"/>
      <c r="D185" s="99" t="str">
        <f>IFERROR(__xludf.DUMMYFUNCTION("""COMPUTED_VALUE"""),"MERCADO PAGO")</f>
        <v>MERCADO PAGO</v>
      </c>
      <c r="F185" s="101">
        <f>IFERROR(__xludf.DUMMYFUNCTION("""COMPUTED_VALUE"""),4950.0)</f>
        <v>4950</v>
      </c>
      <c r="G185" s="99"/>
      <c r="I185" s="100"/>
      <c r="J185" s="99" t="str">
        <f>IFERROR(__xludf.DUMMYFUNCTION("""COMPUTED_VALUE"""),"TARJETA DE DÉBITO")</f>
        <v>TARJETA DE DÉBITO</v>
      </c>
      <c r="L185" s="101">
        <f>IFERROR(__xludf.DUMMYFUNCTION("""COMPUTED_VALUE"""),3000.0)</f>
        <v>3000</v>
      </c>
      <c r="M185" s="99" t="str">
        <f>IFERROR(__xludf.DUMMYFUNCTION("""COMPUTED_VALUE"""),"EFECTIVO")</f>
        <v>EFECTIVO</v>
      </c>
      <c r="O185" s="101">
        <f>IFERROR(__xludf.DUMMYFUNCTION("""COMPUTED_VALUE"""),5150.0)</f>
        <v>5150</v>
      </c>
      <c r="P185" s="99"/>
      <c r="R185" s="100"/>
      <c r="S185" s="99" t="str">
        <f>IFERROR(__xludf.DUMMYFUNCTION("""COMPUTED_VALUE"""),"MERCADO PAGO")</f>
        <v>MERCADO PAGO</v>
      </c>
      <c r="U185" s="101">
        <f>IFERROR(__xludf.DUMMYFUNCTION("""COMPUTED_VALUE"""),8250.0)</f>
        <v>8250</v>
      </c>
    </row>
    <row r="186">
      <c r="A186" s="99"/>
      <c r="C186" s="100"/>
      <c r="D186" s="99" t="str">
        <f>IFERROR(__xludf.DUMMYFUNCTION("""COMPUTED_VALUE"""),"MERCADO PAGO")</f>
        <v>MERCADO PAGO</v>
      </c>
      <c r="F186" s="101">
        <f>IFERROR(__xludf.DUMMYFUNCTION("""COMPUTED_VALUE"""),4950.0)</f>
        <v>4950</v>
      </c>
      <c r="G186" s="99"/>
      <c r="I186" s="100"/>
      <c r="J186" s="99" t="str">
        <f>IFERROR(__xludf.DUMMYFUNCTION("""COMPUTED_VALUE"""),"TARJETA DE DÉBITO")</f>
        <v>TARJETA DE DÉBITO</v>
      </c>
      <c r="L186" s="101">
        <f>IFERROR(__xludf.DUMMYFUNCTION("""COMPUTED_VALUE"""),3000.0)</f>
        <v>3000</v>
      </c>
      <c r="M186" s="99" t="str">
        <f>IFERROR(__xludf.DUMMYFUNCTION("""COMPUTED_VALUE"""),"EFECTIVO")</f>
        <v>EFECTIVO</v>
      </c>
      <c r="O186" s="101">
        <f>IFERROR(__xludf.DUMMYFUNCTION("""COMPUTED_VALUE"""),5150.0)</f>
        <v>5150</v>
      </c>
      <c r="P186" s="99"/>
      <c r="R186" s="100"/>
      <c r="S186" s="99" t="str">
        <f>IFERROR(__xludf.DUMMYFUNCTION("""COMPUTED_VALUE"""),"MERCADO PAGO")</f>
        <v>MERCADO PAGO</v>
      </c>
      <c r="U186" s="101">
        <f>IFERROR(__xludf.DUMMYFUNCTION("""COMPUTED_VALUE"""),2500.0)</f>
        <v>2500</v>
      </c>
    </row>
    <row r="187">
      <c r="A187" s="99"/>
      <c r="C187" s="100"/>
      <c r="D187" s="99" t="str">
        <f>IFERROR(__xludf.DUMMYFUNCTION("""COMPUTED_VALUE"""),"EFECTIVO")</f>
        <v>EFECTIVO</v>
      </c>
      <c r="F187" s="101">
        <f>IFERROR(__xludf.DUMMYFUNCTION("""COMPUTED_VALUE"""),8250.0)</f>
        <v>8250</v>
      </c>
      <c r="G187" s="99"/>
      <c r="I187" s="100"/>
      <c r="J187" s="99" t="str">
        <f>IFERROR(__xludf.DUMMYFUNCTION("""COMPUTED_VALUE"""),"TARJETA DE DÉBITO")</f>
        <v>TARJETA DE DÉBITO</v>
      </c>
      <c r="L187" s="101">
        <f>IFERROR(__xludf.DUMMYFUNCTION("""COMPUTED_VALUE"""),8650.0)</f>
        <v>8650</v>
      </c>
      <c r="M187" s="99" t="str">
        <f>IFERROR(__xludf.DUMMYFUNCTION("""COMPUTED_VALUE"""),"EFECTIVO")</f>
        <v>EFECTIVO</v>
      </c>
      <c r="O187" s="101">
        <f>IFERROR(__xludf.DUMMYFUNCTION("""COMPUTED_VALUE"""),8650.0)</f>
        <v>8650</v>
      </c>
      <c r="P187" s="99"/>
      <c r="R187" s="100"/>
      <c r="S187" s="99" t="str">
        <f>IFERROR(__xludf.DUMMYFUNCTION("""COMPUTED_VALUE"""),"MERCADO PAGO")</f>
        <v>MERCADO PAGO</v>
      </c>
      <c r="U187" s="101">
        <f>IFERROR(__xludf.DUMMYFUNCTION("""COMPUTED_VALUE"""),10450.0)</f>
        <v>10450</v>
      </c>
    </row>
    <row r="188">
      <c r="A188" s="99"/>
      <c r="C188" s="100"/>
      <c r="D188" s="99" t="str">
        <f>IFERROR(__xludf.DUMMYFUNCTION("""COMPUTED_VALUE"""),"EFECTIVO")</f>
        <v>EFECTIVO</v>
      </c>
      <c r="F188" s="101">
        <f>IFERROR(__xludf.DUMMYFUNCTION("""COMPUTED_VALUE"""),200.0)</f>
        <v>200</v>
      </c>
      <c r="G188" s="99"/>
      <c r="I188" s="100"/>
      <c r="J188" s="99" t="str">
        <f>IFERROR(__xludf.DUMMYFUNCTION("""COMPUTED_VALUE"""),"EFECTIVO")</f>
        <v>EFECTIVO</v>
      </c>
      <c r="L188" s="101">
        <f>IFERROR(__xludf.DUMMYFUNCTION("""COMPUTED_VALUE"""),3000.0)</f>
        <v>3000</v>
      </c>
      <c r="M188" s="99" t="str">
        <f>IFERROR(__xludf.DUMMYFUNCTION("""COMPUTED_VALUE"""),"EFECTIVO")</f>
        <v>EFECTIVO</v>
      </c>
      <c r="O188" s="101">
        <f>IFERROR(__xludf.DUMMYFUNCTION("""COMPUTED_VALUE"""),5150.0)</f>
        <v>5150</v>
      </c>
      <c r="P188" s="99"/>
      <c r="R188" s="100"/>
      <c r="S188" s="99" t="str">
        <f>IFERROR(__xludf.DUMMYFUNCTION("""COMPUTED_VALUE"""),"TRANSFERENCIA")</f>
        <v>TRANSFERENCIA</v>
      </c>
      <c r="U188" s="101">
        <f>IFERROR(__xludf.DUMMYFUNCTION("""COMPUTED_VALUE"""),4950.0)</f>
        <v>4950</v>
      </c>
    </row>
    <row r="189">
      <c r="A189" s="99"/>
      <c r="C189" s="100"/>
      <c r="D189" s="99"/>
      <c r="F189" s="100"/>
      <c r="G189" s="99"/>
      <c r="I189" s="100"/>
      <c r="J189" s="99" t="str">
        <f>IFERROR(__xludf.DUMMYFUNCTION("""COMPUTED_VALUE"""),"TARJETA DE DÉBITO")</f>
        <v>TARJETA DE DÉBITO</v>
      </c>
      <c r="L189" s="101">
        <f>IFERROR(__xludf.DUMMYFUNCTION("""COMPUTED_VALUE"""),3000.0)</f>
        <v>3000</v>
      </c>
      <c r="M189" s="99"/>
      <c r="O189" s="100"/>
      <c r="P189" s="99"/>
      <c r="R189" s="100"/>
      <c r="S189" s="99" t="str">
        <f>IFERROR(__xludf.DUMMYFUNCTION("""COMPUTED_VALUE"""),"MERCADO PAGO")</f>
        <v>MERCADO PAGO</v>
      </c>
      <c r="U189" s="101">
        <f>IFERROR(__xludf.DUMMYFUNCTION("""COMPUTED_VALUE"""),4950.0)</f>
        <v>4950</v>
      </c>
    </row>
    <row r="190">
      <c r="A190" s="99"/>
      <c r="C190" s="100"/>
      <c r="D190" s="99"/>
      <c r="F190" s="100"/>
      <c r="G190" s="99"/>
      <c r="I190" s="100"/>
      <c r="J190" s="99" t="str">
        <f>IFERROR(__xludf.DUMMYFUNCTION("""COMPUTED_VALUE"""),"EFECTIVO")</f>
        <v>EFECTIVO</v>
      </c>
      <c r="L190" s="101">
        <f>IFERROR(__xludf.DUMMYFUNCTION("""COMPUTED_VALUE"""),3000.0)</f>
        <v>3000</v>
      </c>
      <c r="M190" s="99" t="str">
        <f>IFERROR(__xludf.DUMMYFUNCTION("""COMPUTED_VALUE"""),"EFECTIVO")</f>
        <v>EFECTIVO</v>
      </c>
      <c r="O190" s="101">
        <f>IFERROR(__xludf.DUMMYFUNCTION("""COMPUTED_VALUE"""),3000.0)</f>
        <v>3000</v>
      </c>
      <c r="P190" s="99"/>
      <c r="R190" s="100"/>
      <c r="S190" s="99" t="str">
        <f>IFERROR(__xludf.DUMMYFUNCTION("""COMPUTED_VALUE"""),"TRANSFERENCIA")</f>
        <v>TRANSFERENCIA</v>
      </c>
      <c r="U190" s="101">
        <f>IFERROR(__xludf.DUMMYFUNCTION("""COMPUTED_VALUE"""),8250.0)</f>
        <v>8250</v>
      </c>
    </row>
    <row r="191">
      <c r="A191" s="99"/>
      <c r="C191" s="100"/>
      <c r="D191" s="99" t="str">
        <f>IFERROR(__xludf.DUMMYFUNCTION("""COMPUTED_VALUE"""),"MERCADO PAGO")</f>
        <v>MERCADO PAGO</v>
      </c>
      <c r="F191" s="101">
        <f>IFERROR(__xludf.DUMMYFUNCTION("""COMPUTED_VALUE"""),4950.0)</f>
        <v>4950</v>
      </c>
      <c r="G191" s="99"/>
      <c r="I191" s="100"/>
      <c r="J191" s="99" t="str">
        <f>IFERROR(__xludf.DUMMYFUNCTION("""COMPUTED_VALUE"""),"EFECTIVO")</f>
        <v>EFECTIVO</v>
      </c>
      <c r="L191" s="101">
        <f>IFERROR(__xludf.DUMMYFUNCTION("""COMPUTED_VALUE"""),3000.0)</f>
        <v>3000</v>
      </c>
      <c r="M191" s="99" t="str">
        <f>IFERROR(__xludf.DUMMYFUNCTION("""COMPUTED_VALUE"""),"EFECTIVO")</f>
        <v>EFECTIVO</v>
      </c>
      <c r="O191" s="101">
        <f>IFERROR(__xludf.DUMMYFUNCTION("""COMPUTED_VALUE"""),4800.0)</f>
        <v>4800</v>
      </c>
      <c r="P191" s="99"/>
      <c r="R191" s="100"/>
      <c r="S191" s="99" t="str">
        <f>IFERROR(__xludf.DUMMYFUNCTION("""COMPUTED_VALUE"""),"MERCADO PAGO")</f>
        <v>MERCADO PAGO</v>
      </c>
      <c r="U191" s="101">
        <f>IFERROR(__xludf.DUMMYFUNCTION("""COMPUTED_VALUE"""),2500.0)</f>
        <v>2500</v>
      </c>
    </row>
    <row r="192">
      <c r="A192" s="99"/>
      <c r="C192" s="100"/>
      <c r="D192" s="99" t="str">
        <f>IFERROR(__xludf.DUMMYFUNCTION("""COMPUTED_VALUE"""),"MERCADO PAGO")</f>
        <v>MERCADO PAGO</v>
      </c>
      <c r="F192" s="101">
        <f>IFERROR(__xludf.DUMMYFUNCTION("""COMPUTED_VALUE"""),4900.0)</f>
        <v>4900</v>
      </c>
      <c r="G192" s="99"/>
      <c r="I192" s="100"/>
      <c r="J192" s="99"/>
      <c r="L192" s="100"/>
      <c r="M192" s="99"/>
      <c r="O192" s="100"/>
      <c r="P192" s="99"/>
      <c r="R192" s="100"/>
      <c r="S192" s="99" t="str">
        <f>IFERROR(__xludf.DUMMYFUNCTION("""COMPUTED_VALUE"""),"MERCADO PAGO")</f>
        <v>MERCADO PAGO</v>
      </c>
      <c r="U192" s="101">
        <f>IFERROR(__xludf.DUMMYFUNCTION("""COMPUTED_VALUE"""),5550.0)</f>
        <v>5550</v>
      </c>
    </row>
    <row r="193">
      <c r="A193" s="99"/>
      <c r="C193" s="100"/>
      <c r="D193" s="99" t="str">
        <f>IFERROR(__xludf.DUMMYFUNCTION("""COMPUTED_VALUE"""),"EFECTIVO")</f>
        <v>EFECTIVO</v>
      </c>
      <c r="F193" s="101">
        <f>IFERROR(__xludf.DUMMYFUNCTION("""COMPUTED_VALUE"""),4000.0)</f>
        <v>4000</v>
      </c>
      <c r="G193" s="99"/>
      <c r="I193" s="100"/>
      <c r="J193" s="99" t="str">
        <f>IFERROR(__xludf.DUMMYFUNCTION("""COMPUTED_VALUE"""),"MERCADO PAGO")</f>
        <v>MERCADO PAGO</v>
      </c>
      <c r="L193" s="101">
        <f>IFERROR(__xludf.DUMMYFUNCTION("""COMPUTED_VALUE"""),8650.0)</f>
        <v>8650</v>
      </c>
      <c r="M193" s="99" t="str">
        <f>IFERROR(__xludf.DUMMYFUNCTION("""COMPUTED_VALUE"""),"EFECTIVO")</f>
        <v>EFECTIVO</v>
      </c>
      <c r="O193" s="101">
        <f>IFERROR(__xludf.DUMMYFUNCTION("""COMPUTED_VALUE"""),3000.0)</f>
        <v>3000</v>
      </c>
      <c r="P193" s="99"/>
      <c r="R193" s="100"/>
      <c r="S193" s="99" t="str">
        <f>IFERROR(__xludf.DUMMYFUNCTION("""COMPUTED_VALUE"""),"MERCADO PAGO")</f>
        <v>MERCADO PAGO</v>
      </c>
      <c r="U193" s="101">
        <f>IFERROR(__xludf.DUMMYFUNCTION("""COMPUTED_VALUE"""),4950.0)</f>
        <v>4950</v>
      </c>
    </row>
    <row r="194">
      <c r="A194" s="99"/>
      <c r="C194" s="100"/>
      <c r="D194" s="99" t="str">
        <f>IFERROR(__xludf.DUMMYFUNCTION("""COMPUTED_VALUE"""),"MERCADO PAGO")</f>
        <v>MERCADO PAGO</v>
      </c>
      <c r="F194" s="101">
        <f>IFERROR(__xludf.DUMMYFUNCTION("""COMPUTED_VALUE"""),950.0)</f>
        <v>950</v>
      </c>
      <c r="G194" s="99"/>
      <c r="I194" s="100"/>
      <c r="J194" s="99"/>
      <c r="L194" s="101">
        <f>IFERROR(__xludf.DUMMYFUNCTION("""COMPUTED_VALUE"""),3500.0)</f>
        <v>3500</v>
      </c>
      <c r="M194" s="99" t="str">
        <f>IFERROR(__xludf.DUMMYFUNCTION("""COMPUTED_VALUE"""),"EFECTIVO")</f>
        <v>EFECTIVO</v>
      </c>
      <c r="O194" s="101">
        <f>IFERROR(__xludf.DUMMYFUNCTION("""COMPUTED_VALUE"""),4700.0)</f>
        <v>4700</v>
      </c>
      <c r="P194" s="99"/>
      <c r="R194" s="100"/>
      <c r="S194" s="99" t="str">
        <f>IFERROR(__xludf.DUMMYFUNCTION("""COMPUTED_VALUE"""),"MERCADO PAGO")</f>
        <v>MERCADO PAGO</v>
      </c>
      <c r="U194" s="101">
        <f>IFERROR(__xludf.DUMMYFUNCTION("""COMPUTED_VALUE"""),4950.0)</f>
        <v>4950</v>
      </c>
    </row>
    <row r="195">
      <c r="A195" s="99"/>
      <c r="C195" s="100"/>
      <c r="D195" s="99" t="str">
        <f>IFERROR(__xludf.DUMMYFUNCTION("""COMPUTED_VALUE"""),"EFECTIVO")</f>
        <v>EFECTIVO</v>
      </c>
      <c r="F195" s="101">
        <f>IFERROR(__xludf.DUMMYFUNCTION("""COMPUTED_VALUE"""),4950.0)</f>
        <v>4950</v>
      </c>
      <c r="G195" s="99"/>
      <c r="I195" s="100"/>
      <c r="J195" s="99" t="str">
        <f>IFERROR(__xludf.DUMMYFUNCTION("""COMPUTED_VALUE"""),"TARJETA DE DÉBITO")</f>
        <v>TARJETA DE DÉBITO</v>
      </c>
      <c r="L195" s="101">
        <f>IFERROR(__xludf.DUMMYFUNCTION("""COMPUTED_VALUE"""),5150.0)</f>
        <v>5150</v>
      </c>
      <c r="M195" s="99" t="str">
        <f>IFERROR(__xludf.DUMMYFUNCTION("""COMPUTED_VALUE"""),"MERCADO PAGO")</f>
        <v>MERCADO PAGO</v>
      </c>
      <c r="O195" s="101">
        <f>IFERROR(__xludf.DUMMYFUNCTION("""COMPUTED_VALUE"""),100.0)</f>
        <v>100</v>
      </c>
      <c r="P195" s="99"/>
      <c r="R195" s="100"/>
      <c r="S195" s="99" t="str">
        <f>IFERROR(__xludf.DUMMYFUNCTION("""COMPUTED_VALUE"""),"TRANSFERENCIA")</f>
        <v>TRANSFERENCIA</v>
      </c>
      <c r="U195" s="101">
        <f>IFERROR(__xludf.DUMMYFUNCTION("""COMPUTED_VALUE"""),4950.0)</f>
        <v>4950</v>
      </c>
    </row>
    <row r="196">
      <c r="A196" s="99"/>
      <c r="C196" s="100"/>
      <c r="D196" s="99" t="str">
        <f>IFERROR(__xludf.DUMMYFUNCTION("""COMPUTED_VALUE"""),"EFECTIVO")</f>
        <v>EFECTIVO</v>
      </c>
      <c r="F196" s="101">
        <f>IFERROR(__xludf.DUMMYFUNCTION("""COMPUTED_VALUE"""),4950.0)</f>
        <v>4950</v>
      </c>
      <c r="G196" s="99"/>
      <c r="I196" s="100"/>
      <c r="J196" s="99" t="str">
        <f>IFERROR(__xludf.DUMMYFUNCTION("""COMPUTED_VALUE"""),"TARJETA DE DÉBITO")</f>
        <v>TARJETA DE DÉBITO</v>
      </c>
      <c r="L196" s="101">
        <f>IFERROR(__xludf.DUMMYFUNCTION("""COMPUTED_VALUE"""),5150.0)</f>
        <v>5150</v>
      </c>
      <c r="M196" s="99"/>
      <c r="O196" s="100"/>
      <c r="P196" s="99"/>
      <c r="R196" s="100"/>
      <c r="S196" s="99" t="str">
        <f>IFERROR(__xludf.DUMMYFUNCTION("""COMPUTED_VALUE"""),"MERCADO PAGO")</f>
        <v>MERCADO PAGO</v>
      </c>
      <c r="U196" s="101">
        <f>IFERROR(__xludf.DUMMYFUNCTION("""COMPUTED_VALUE"""),10250.0)</f>
        <v>10250</v>
      </c>
    </row>
    <row r="197">
      <c r="A197" s="99"/>
      <c r="C197" s="100"/>
      <c r="D197" s="99" t="str">
        <f>IFERROR(__xludf.DUMMYFUNCTION("""COMPUTED_VALUE"""),"EFECTIVO")</f>
        <v>EFECTIVO</v>
      </c>
      <c r="F197" s="101">
        <f>IFERROR(__xludf.DUMMYFUNCTION("""COMPUTED_VALUE"""),6500.0)</f>
        <v>6500</v>
      </c>
      <c r="G197" s="99"/>
      <c r="I197" s="100"/>
      <c r="J197" s="99" t="str">
        <f>IFERROR(__xludf.DUMMYFUNCTION("""COMPUTED_VALUE"""),"EFECTIVO")</f>
        <v>EFECTIVO</v>
      </c>
      <c r="L197" s="101">
        <f>IFERROR(__xludf.DUMMYFUNCTION("""COMPUTED_VALUE"""),3000.0)</f>
        <v>3000</v>
      </c>
      <c r="M197" s="99" t="str">
        <f>IFERROR(__xludf.DUMMYFUNCTION("""COMPUTED_VALUE"""),"TARJETA DE DÉBITO")</f>
        <v>TARJETA DE DÉBITO</v>
      </c>
      <c r="O197" s="101">
        <f>IFERROR(__xludf.DUMMYFUNCTION("""COMPUTED_VALUE"""),3000.0)</f>
        <v>3000</v>
      </c>
      <c r="P197" s="99"/>
      <c r="R197" s="100"/>
      <c r="S197" s="99"/>
      <c r="U197" s="101">
        <f>IFERROR(__xludf.DUMMYFUNCTION("""COMPUTED_VALUE"""),72500.0)</f>
        <v>72500</v>
      </c>
    </row>
    <row r="198">
      <c r="A198" s="99"/>
      <c r="C198" s="100"/>
      <c r="D198" s="99" t="str">
        <f>IFERROR(__xludf.DUMMYFUNCTION("""COMPUTED_VALUE"""),"MERCADO PAGO")</f>
        <v>MERCADO PAGO</v>
      </c>
      <c r="F198" s="101">
        <f>IFERROR(__xludf.DUMMYFUNCTION("""COMPUTED_VALUE"""),1750.0)</f>
        <v>1750</v>
      </c>
      <c r="G198" s="99"/>
      <c r="I198" s="100"/>
      <c r="J198" s="99"/>
      <c r="L198" s="101">
        <f>IFERROR(__xludf.DUMMYFUNCTION("""COMPUTED_VALUE"""),86200.0)</f>
        <v>86200</v>
      </c>
      <c r="M198" s="99" t="str">
        <f>IFERROR(__xludf.DUMMYFUNCTION("""COMPUTED_VALUE"""),"TARJETA DE DÉBITO")</f>
        <v>TARJETA DE DÉBITO</v>
      </c>
      <c r="O198" s="101">
        <f>IFERROR(__xludf.DUMMYFUNCTION("""COMPUTED_VALUE"""),3000.0)</f>
        <v>3000</v>
      </c>
      <c r="P198" s="99"/>
      <c r="R198" s="100"/>
      <c r="S198" s="99" t="str">
        <f>IFERROR(__xludf.DUMMYFUNCTION("""COMPUTED_VALUE"""),"TRANSFERENCIA")</f>
        <v>TRANSFERENCIA</v>
      </c>
      <c r="U198" s="101">
        <f>IFERROR(__xludf.DUMMYFUNCTION("""COMPUTED_VALUE"""),4800.0)</f>
        <v>4800</v>
      </c>
    </row>
    <row r="199">
      <c r="A199" s="99"/>
      <c r="C199" s="100"/>
      <c r="D199" s="99" t="str">
        <f>IFERROR(__xludf.DUMMYFUNCTION("""COMPUTED_VALUE"""),"EFECTIVO")</f>
        <v>EFECTIVO</v>
      </c>
      <c r="F199" s="101">
        <f>IFERROR(__xludf.DUMMYFUNCTION("""COMPUTED_VALUE"""),8250.0)</f>
        <v>8250</v>
      </c>
      <c r="G199" s="99"/>
      <c r="I199" s="100"/>
      <c r="J199" s="99" t="str">
        <f>IFERROR(__xludf.DUMMYFUNCTION("""COMPUTED_VALUE"""),"EFECTIVO")</f>
        <v>EFECTIVO</v>
      </c>
      <c r="L199" s="101">
        <f>IFERROR(__xludf.DUMMYFUNCTION("""COMPUTED_VALUE"""),3000.0)</f>
        <v>3000</v>
      </c>
      <c r="M199" s="99"/>
      <c r="O199" s="100"/>
      <c r="P199" s="99"/>
      <c r="R199" s="100"/>
      <c r="S199" s="99" t="str">
        <f>IFERROR(__xludf.DUMMYFUNCTION("""COMPUTED_VALUE"""),"TRANSFERENCIA")</f>
        <v>TRANSFERENCIA</v>
      </c>
      <c r="U199" s="101">
        <f>IFERROR(__xludf.DUMMYFUNCTION("""COMPUTED_VALUE"""),8250.0)</f>
        <v>8250</v>
      </c>
    </row>
    <row r="200">
      <c r="A200" s="99"/>
      <c r="C200" s="100"/>
      <c r="D200" s="99" t="str">
        <f>IFERROR(__xludf.DUMMYFUNCTION("""COMPUTED_VALUE"""),"EFECTIVO")</f>
        <v>EFECTIVO</v>
      </c>
      <c r="F200" s="101">
        <f>IFERROR(__xludf.DUMMYFUNCTION("""COMPUTED_VALUE"""),100.0)</f>
        <v>100</v>
      </c>
      <c r="G200" s="99"/>
      <c r="I200" s="100"/>
      <c r="J200" s="99" t="str">
        <f>IFERROR(__xludf.DUMMYFUNCTION("""COMPUTED_VALUE"""),"EFECTIVO")</f>
        <v>EFECTIVO</v>
      </c>
      <c r="L200" s="101">
        <f>IFERROR(__xludf.DUMMYFUNCTION("""COMPUTED_VALUE"""),100.0)</f>
        <v>100</v>
      </c>
      <c r="M200" s="99" t="str">
        <f>IFERROR(__xludf.DUMMYFUNCTION("""COMPUTED_VALUE"""),"TARJETA DE DÉBITO")</f>
        <v>TARJETA DE DÉBITO</v>
      </c>
      <c r="O200" s="101">
        <f>IFERROR(__xludf.DUMMYFUNCTION("""COMPUTED_VALUE"""),8650.0)</f>
        <v>8650</v>
      </c>
      <c r="P200" s="99"/>
      <c r="R200" s="100"/>
      <c r="S200" s="99" t="str">
        <f>IFERROR(__xludf.DUMMYFUNCTION("""COMPUTED_VALUE"""),"TRANSFERENCIA")</f>
        <v>TRANSFERENCIA</v>
      </c>
      <c r="U200" s="101">
        <f>IFERROR(__xludf.DUMMYFUNCTION("""COMPUTED_VALUE"""),1000.0)</f>
        <v>1000</v>
      </c>
    </row>
    <row r="201">
      <c r="A201" s="99"/>
      <c r="C201" s="100"/>
      <c r="D201" s="99" t="str">
        <f>IFERROR(__xludf.DUMMYFUNCTION("""COMPUTED_VALUE"""),"EFECTIVO")</f>
        <v>EFECTIVO</v>
      </c>
      <c r="F201" s="101">
        <f>IFERROR(__xludf.DUMMYFUNCTION("""COMPUTED_VALUE"""),4950.0)</f>
        <v>4950</v>
      </c>
      <c r="G201" s="99"/>
      <c r="I201" s="100"/>
      <c r="J201" s="99" t="str">
        <f>IFERROR(__xludf.DUMMYFUNCTION("""COMPUTED_VALUE"""),"EFECTIVO")</f>
        <v>EFECTIVO</v>
      </c>
      <c r="L201" s="101">
        <f>IFERROR(__xludf.DUMMYFUNCTION("""COMPUTED_VALUE"""),200.0)</f>
        <v>200</v>
      </c>
      <c r="M201" s="99"/>
      <c r="O201" s="100"/>
      <c r="P201" s="99"/>
      <c r="R201" s="100"/>
      <c r="S201" s="99" t="str">
        <f>IFERROR(__xludf.DUMMYFUNCTION("""COMPUTED_VALUE"""),"TRANSFERENCIA")</f>
        <v>TRANSFERENCIA</v>
      </c>
      <c r="U201" s="101">
        <f>IFERROR(__xludf.DUMMYFUNCTION("""COMPUTED_VALUE"""),1000.0)</f>
        <v>1000</v>
      </c>
    </row>
    <row r="202">
      <c r="A202" s="99"/>
      <c r="C202" s="100"/>
      <c r="D202" s="99" t="str">
        <f>IFERROR(__xludf.DUMMYFUNCTION("""COMPUTED_VALUE"""),"EFECTIVO")</f>
        <v>EFECTIVO</v>
      </c>
      <c r="F202" s="101">
        <f>IFERROR(__xludf.DUMMYFUNCTION("""COMPUTED_VALUE"""),4950.0)</f>
        <v>4950</v>
      </c>
      <c r="G202" s="99"/>
      <c r="I202" s="100"/>
      <c r="J202" s="99" t="str">
        <f>IFERROR(__xludf.DUMMYFUNCTION("""COMPUTED_VALUE"""),"EFECTIVO")</f>
        <v>EFECTIVO</v>
      </c>
      <c r="L202" s="101">
        <f>IFERROR(__xludf.DUMMYFUNCTION("""COMPUTED_VALUE"""),4200.0)</f>
        <v>4200</v>
      </c>
      <c r="M202" s="99"/>
      <c r="O202" s="101">
        <f>IFERROR(__xludf.DUMMYFUNCTION("""COMPUTED_VALUE"""),63000.0)</f>
        <v>63000</v>
      </c>
      <c r="P202" s="99"/>
      <c r="R202" s="100"/>
      <c r="S202" s="99" t="str">
        <f>IFERROR(__xludf.DUMMYFUNCTION("""COMPUTED_VALUE"""),"TRANSFERENCIA")</f>
        <v>TRANSFERENCIA</v>
      </c>
      <c r="U202" s="101">
        <f>IFERROR(__xludf.DUMMYFUNCTION("""COMPUTED_VALUE"""),3800.0)</f>
        <v>3800</v>
      </c>
    </row>
    <row r="203">
      <c r="A203" s="99"/>
      <c r="C203" s="100"/>
      <c r="D203" s="99" t="str">
        <f>IFERROR(__xludf.DUMMYFUNCTION("""COMPUTED_VALUE"""),"EFECTIVO")</f>
        <v>EFECTIVO</v>
      </c>
      <c r="F203" s="101">
        <f>IFERROR(__xludf.DUMMYFUNCTION("""COMPUTED_VALUE"""),4950.0)</f>
        <v>4950</v>
      </c>
      <c r="G203" s="99"/>
      <c r="I203" s="100"/>
      <c r="J203" s="99" t="str">
        <f>IFERROR(__xludf.DUMMYFUNCTION("""COMPUTED_VALUE"""),"EFECTIVO")</f>
        <v>EFECTIVO</v>
      </c>
      <c r="L203" s="101">
        <f>IFERROR(__xludf.DUMMYFUNCTION("""COMPUTED_VALUE"""),400.0)</f>
        <v>400</v>
      </c>
      <c r="M203" s="99" t="str">
        <f>IFERROR(__xludf.DUMMYFUNCTION("""COMPUTED_VALUE"""),"TARJETA DE DÉBITO")</f>
        <v>TARJETA DE DÉBITO</v>
      </c>
      <c r="O203" s="101">
        <f>IFERROR(__xludf.DUMMYFUNCTION("""COMPUTED_VALUE"""),8650.0)</f>
        <v>8650</v>
      </c>
      <c r="P203" s="99"/>
      <c r="R203" s="100"/>
      <c r="S203" s="99" t="str">
        <f>IFERROR(__xludf.DUMMYFUNCTION("""COMPUTED_VALUE"""),"TRANSFERENCIA")</f>
        <v>TRANSFERENCIA</v>
      </c>
      <c r="U203" s="101">
        <f>IFERROR(__xludf.DUMMYFUNCTION("""COMPUTED_VALUE"""),4950.0)</f>
        <v>4950</v>
      </c>
    </row>
    <row r="204">
      <c r="A204" s="99"/>
      <c r="C204" s="100"/>
      <c r="D204" s="99" t="str">
        <f>IFERROR(__xludf.DUMMYFUNCTION("""COMPUTED_VALUE"""),"TARJETA DE DÉBITO")</f>
        <v>TARJETA DE DÉBITO</v>
      </c>
      <c r="F204" s="101">
        <f>IFERROR(__xludf.DUMMYFUNCTION("""COMPUTED_VALUE"""),800.0)</f>
        <v>800</v>
      </c>
      <c r="G204" s="99"/>
      <c r="I204" s="100"/>
      <c r="J204" s="99" t="str">
        <f>IFERROR(__xludf.DUMMYFUNCTION("""COMPUTED_VALUE"""),"EFECTIVO")</f>
        <v>EFECTIVO</v>
      </c>
      <c r="L204" s="101">
        <f>IFERROR(__xludf.DUMMYFUNCTION("""COMPUTED_VALUE"""),100.0)</f>
        <v>100</v>
      </c>
      <c r="M204" s="99" t="str">
        <f>IFERROR(__xludf.DUMMYFUNCTION("""COMPUTED_VALUE"""),"TARJETA DE DÉBITO")</f>
        <v>TARJETA DE DÉBITO</v>
      </c>
      <c r="O204" s="101">
        <f>IFERROR(__xludf.DUMMYFUNCTION("""COMPUTED_VALUE"""),8650.0)</f>
        <v>8650</v>
      </c>
      <c r="P204" s="99"/>
      <c r="R204" s="100"/>
      <c r="S204" s="99" t="str">
        <f>IFERROR(__xludf.DUMMYFUNCTION("""COMPUTED_VALUE"""),"TRANSFERENCIA")</f>
        <v>TRANSFERENCIA</v>
      </c>
      <c r="U204" s="101">
        <f>IFERROR(__xludf.DUMMYFUNCTION("""COMPUTED_VALUE"""),4950.0)</f>
        <v>4950</v>
      </c>
    </row>
    <row r="205">
      <c r="A205" s="99"/>
      <c r="C205" s="100"/>
      <c r="D205" s="99" t="str">
        <f>IFERROR(__xludf.DUMMYFUNCTION("""COMPUTED_VALUE"""),"MERCADO PAGO")</f>
        <v>MERCADO PAGO</v>
      </c>
      <c r="F205" s="101">
        <f>IFERROR(__xludf.DUMMYFUNCTION("""COMPUTED_VALUE"""),8250.0)</f>
        <v>8250</v>
      </c>
      <c r="G205" s="99"/>
      <c r="I205" s="100"/>
      <c r="J205" s="99" t="str">
        <f>IFERROR(__xludf.DUMMYFUNCTION("""COMPUTED_VALUE"""),"MERCADO PAGO")</f>
        <v>MERCADO PAGO</v>
      </c>
      <c r="L205" s="101">
        <f>IFERROR(__xludf.DUMMYFUNCTION("""COMPUTED_VALUE"""),1000.0)</f>
        <v>1000</v>
      </c>
      <c r="M205" s="99" t="str">
        <f>IFERROR(__xludf.DUMMYFUNCTION("""COMPUTED_VALUE"""),"TARJETA DE DÉBITO")</f>
        <v>TARJETA DE DÉBITO</v>
      </c>
      <c r="O205" s="101">
        <f>IFERROR(__xludf.DUMMYFUNCTION("""COMPUTED_VALUE"""),1600.0)</f>
        <v>1600</v>
      </c>
      <c r="P205" s="99"/>
      <c r="R205" s="100"/>
      <c r="S205" s="99" t="str">
        <f>IFERROR(__xludf.DUMMYFUNCTION("""COMPUTED_VALUE"""),"TRANSFERENCIA")</f>
        <v>TRANSFERENCIA</v>
      </c>
      <c r="U205" s="101">
        <f>IFERROR(__xludf.DUMMYFUNCTION("""COMPUTED_VALUE"""),4950.0)</f>
        <v>4950</v>
      </c>
    </row>
    <row r="206">
      <c r="A206" s="99"/>
      <c r="C206" s="100"/>
      <c r="D206" s="99" t="str">
        <f>IFERROR(__xludf.DUMMYFUNCTION("""COMPUTED_VALUE"""),"EFECTIVO")</f>
        <v>EFECTIVO</v>
      </c>
      <c r="F206" s="101">
        <f>IFERROR(__xludf.DUMMYFUNCTION("""COMPUTED_VALUE"""),100.0)</f>
        <v>100</v>
      </c>
      <c r="G206" s="99"/>
      <c r="I206" s="100"/>
      <c r="J206" s="99" t="str">
        <f>IFERROR(__xludf.DUMMYFUNCTION("""COMPUTED_VALUE"""),"TARJETA DE DÉBITO")</f>
        <v>TARJETA DE DÉBITO</v>
      </c>
      <c r="L206" s="101">
        <f>IFERROR(__xludf.DUMMYFUNCTION("""COMPUTED_VALUE"""),10250.0)</f>
        <v>10250</v>
      </c>
      <c r="M206" s="99"/>
      <c r="O206" s="100"/>
      <c r="P206" s="99"/>
      <c r="R206" s="100"/>
      <c r="S206" s="99" t="str">
        <f>IFERROR(__xludf.DUMMYFUNCTION("""COMPUTED_VALUE"""),"TRANSFERENCIA")</f>
        <v>TRANSFERENCIA</v>
      </c>
      <c r="U206" s="101">
        <f>IFERROR(__xludf.DUMMYFUNCTION("""COMPUTED_VALUE"""),4950.0)</f>
        <v>4950</v>
      </c>
    </row>
    <row r="207">
      <c r="A207" s="99"/>
      <c r="C207" s="100"/>
      <c r="D207" s="99" t="str">
        <f>IFERROR(__xludf.DUMMYFUNCTION("""COMPUTED_VALUE"""),"EFECTIVO")</f>
        <v>EFECTIVO</v>
      </c>
      <c r="F207" s="101">
        <f>IFERROR(__xludf.DUMMYFUNCTION("""COMPUTED_VALUE"""),8250.0)</f>
        <v>8250</v>
      </c>
      <c r="G207" s="99"/>
      <c r="I207" s="100"/>
      <c r="J207" s="99" t="str">
        <f>IFERROR(__xludf.DUMMYFUNCTION("""COMPUTED_VALUE"""),"MERCADO PAGO")</f>
        <v>MERCADO PAGO</v>
      </c>
      <c r="L207" s="101">
        <f>IFERROR(__xludf.DUMMYFUNCTION("""COMPUTED_VALUE"""),3000.0)</f>
        <v>3000</v>
      </c>
      <c r="M207" s="99" t="str">
        <f>IFERROR(__xludf.DUMMYFUNCTION("""COMPUTED_VALUE"""),"EFECTIVO")</f>
        <v>EFECTIVO</v>
      </c>
      <c r="O207" s="101">
        <f>IFERROR(__xludf.DUMMYFUNCTION("""COMPUTED_VALUE"""),5550.0)</f>
        <v>5550</v>
      </c>
      <c r="P207" s="99"/>
      <c r="R207" s="100"/>
      <c r="S207" s="99" t="str">
        <f>IFERROR(__xludf.DUMMYFUNCTION("""COMPUTED_VALUE"""),"TRANSFERENCIA")</f>
        <v>TRANSFERENCIA</v>
      </c>
      <c r="U207" s="101">
        <f>IFERROR(__xludf.DUMMYFUNCTION("""COMPUTED_VALUE"""),4950.0)</f>
        <v>4950</v>
      </c>
    </row>
    <row r="208">
      <c r="A208" s="99"/>
      <c r="C208" s="100"/>
      <c r="D208" s="99" t="str">
        <f>IFERROR(__xludf.DUMMYFUNCTION("""COMPUTED_VALUE"""),"EFECTIVO")</f>
        <v>EFECTIVO</v>
      </c>
      <c r="F208" s="101">
        <f>IFERROR(__xludf.DUMMYFUNCTION("""COMPUTED_VALUE"""),-31280.0)</f>
        <v>-31280</v>
      </c>
      <c r="G208" s="99"/>
      <c r="I208" s="100"/>
      <c r="J208" s="99"/>
      <c r="L208" s="101">
        <f>IFERROR(__xludf.DUMMYFUNCTION("""COMPUTED_VALUE"""),22250.0)</f>
        <v>22250</v>
      </c>
      <c r="M208" s="99" t="str">
        <f>IFERROR(__xludf.DUMMYFUNCTION("""COMPUTED_VALUE"""),"EFECTIVO")</f>
        <v>EFECTIVO</v>
      </c>
      <c r="O208" s="101">
        <f>IFERROR(__xludf.DUMMYFUNCTION("""COMPUTED_VALUE"""),1000.0)</f>
        <v>1000</v>
      </c>
      <c r="P208" s="99"/>
      <c r="R208" s="100"/>
      <c r="S208" s="99" t="str">
        <f>IFERROR(__xludf.DUMMYFUNCTION("""COMPUTED_VALUE"""),"TRANSFERENCIA")</f>
        <v>TRANSFERENCIA</v>
      </c>
      <c r="U208" s="101">
        <f>IFERROR(__xludf.DUMMYFUNCTION("""COMPUTED_VALUE"""),4950.0)</f>
        <v>4950</v>
      </c>
    </row>
    <row r="209">
      <c r="A209" s="99"/>
      <c r="C209" s="100"/>
      <c r="D209" s="99"/>
      <c r="F209" s="101">
        <f>IFERROR(__xludf.DUMMYFUNCTION("""COMPUTED_VALUE"""),170520.0)</f>
        <v>170520</v>
      </c>
      <c r="G209" s="99"/>
      <c r="I209" s="100"/>
      <c r="J209" s="99" t="str">
        <f>IFERROR(__xludf.DUMMYFUNCTION("""COMPUTED_VALUE"""),"EFECTIVO")</f>
        <v>EFECTIVO</v>
      </c>
      <c r="L209" s="101">
        <f>IFERROR(__xludf.DUMMYFUNCTION("""COMPUTED_VALUE"""),3000.0)</f>
        <v>3000</v>
      </c>
      <c r="M209" s="99" t="str">
        <f>IFERROR(__xludf.DUMMYFUNCTION("""COMPUTED_VALUE"""),"EFECTIVO")</f>
        <v>EFECTIVO</v>
      </c>
      <c r="O209" s="101">
        <f>IFERROR(__xludf.DUMMYFUNCTION("""COMPUTED_VALUE"""),3000.0)</f>
        <v>3000</v>
      </c>
      <c r="P209" s="99"/>
      <c r="R209" s="100"/>
      <c r="S209" s="99" t="str">
        <f>IFERROR(__xludf.DUMMYFUNCTION("""COMPUTED_VALUE"""),"TRANSFERENCIA")</f>
        <v>TRANSFERENCIA</v>
      </c>
      <c r="U209" s="101">
        <f>IFERROR(__xludf.DUMMYFUNCTION("""COMPUTED_VALUE"""),4950.0)</f>
        <v>4950</v>
      </c>
    </row>
    <row r="210">
      <c r="A210" s="99"/>
      <c r="C210" s="100"/>
      <c r="D210" s="99"/>
      <c r="F210" s="100"/>
      <c r="G210" s="99"/>
      <c r="I210" s="100"/>
      <c r="J210" s="99" t="str">
        <f>IFERROR(__xludf.DUMMYFUNCTION("""COMPUTED_VALUE"""),"EFECTIVO")</f>
        <v>EFECTIVO</v>
      </c>
      <c r="L210" s="101">
        <f>IFERROR(__xludf.DUMMYFUNCTION("""COMPUTED_VALUE"""),2500.0)</f>
        <v>2500</v>
      </c>
      <c r="M210" s="99" t="str">
        <f>IFERROR(__xludf.DUMMYFUNCTION("""COMPUTED_VALUE"""),"EFECTIVO")</f>
        <v>EFECTIVO</v>
      </c>
      <c r="O210" s="101">
        <f>IFERROR(__xludf.DUMMYFUNCTION("""COMPUTED_VALUE"""),3000.0)</f>
        <v>3000</v>
      </c>
      <c r="P210" s="99"/>
      <c r="R210" s="100"/>
      <c r="S210" s="99" t="str">
        <f>IFERROR(__xludf.DUMMYFUNCTION("""COMPUTED_VALUE"""),"TRANSFERENCIA")</f>
        <v>TRANSFERENCIA</v>
      </c>
      <c r="U210" s="101">
        <f>IFERROR(__xludf.DUMMYFUNCTION("""COMPUTED_VALUE"""),4950.0)</f>
        <v>4950</v>
      </c>
    </row>
    <row r="211">
      <c r="A211" s="99"/>
      <c r="C211" s="100"/>
      <c r="D211" s="99" t="str">
        <f>IFERROR(__xludf.DUMMYFUNCTION("""COMPUTED_VALUE"""),"EFECTIVO")</f>
        <v>EFECTIVO</v>
      </c>
      <c r="F211" s="101">
        <f>IFERROR(__xludf.DUMMYFUNCTION("""COMPUTED_VALUE"""),600.0)</f>
        <v>600</v>
      </c>
      <c r="G211" s="99"/>
      <c r="I211" s="100"/>
      <c r="J211" s="99" t="str">
        <f>IFERROR(__xludf.DUMMYFUNCTION("""COMPUTED_VALUE"""),"EFECTIVO")</f>
        <v>EFECTIVO</v>
      </c>
      <c r="L211" s="101">
        <f>IFERROR(__xludf.DUMMYFUNCTION("""COMPUTED_VALUE"""),10250.0)</f>
        <v>10250</v>
      </c>
      <c r="M211" s="99"/>
      <c r="O211" s="100"/>
      <c r="P211" s="99"/>
      <c r="R211" s="100"/>
      <c r="S211" s="99" t="str">
        <f>IFERROR(__xludf.DUMMYFUNCTION("""COMPUTED_VALUE"""),"MERCADO PAGO")</f>
        <v>MERCADO PAGO</v>
      </c>
      <c r="U211" s="101">
        <f>IFERROR(__xludf.DUMMYFUNCTION("""COMPUTED_VALUE"""),8250.0)</f>
        <v>8250</v>
      </c>
    </row>
    <row r="212">
      <c r="A212" s="99"/>
      <c r="C212" s="100"/>
      <c r="D212" s="99" t="str">
        <f>IFERROR(__xludf.DUMMYFUNCTION("""COMPUTED_VALUE"""),"TARJETA DE DÉBITO")</f>
        <v>TARJETA DE DÉBITO</v>
      </c>
      <c r="F212" s="101">
        <f>IFERROR(__xludf.DUMMYFUNCTION("""COMPUTED_VALUE"""),4950.0)</f>
        <v>4950</v>
      </c>
      <c r="G212" s="99"/>
      <c r="I212" s="100"/>
      <c r="J212" s="99"/>
      <c r="L212" s="100"/>
      <c r="M212" s="99" t="str">
        <f>IFERROR(__xludf.DUMMYFUNCTION("""COMPUTED_VALUE"""),"EFECTIVO")</f>
        <v>EFECTIVO</v>
      </c>
      <c r="O212" s="101">
        <f>IFERROR(__xludf.DUMMYFUNCTION("""COMPUTED_VALUE"""),3000.0)</f>
        <v>3000</v>
      </c>
      <c r="P212" s="99"/>
      <c r="R212" s="100"/>
      <c r="S212" s="99" t="str">
        <f>IFERROR(__xludf.DUMMYFUNCTION("""COMPUTED_VALUE"""),"MERCADO PAGO")</f>
        <v>MERCADO PAGO</v>
      </c>
      <c r="U212" s="101">
        <f>IFERROR(__xludf.DUMMYFUNCTION("""COMPUTED_VALUE"""),2000.0)</f>
        <v>2000</v>
      </c>
    </row>
    <row r="213">
      <c r="A213" s="99"/>
      <c r="C213" s="100"/>
      <c r="D213" s="99" t="str">
        <f>IFERROR(__xludf.DUMMYFUNCTION("""COMPUTED_VALUE"""),"TARJETA DE DÉBITO")</f>
        <v>TARJETA DE DÉBITO</v>
      </c>
      <c r="F213" s="101">
        <f>IFERROR(__xludf.DUMMYFUNCTION("""COMPUTED_VALUE"""),2000.0)</f>
        <v>2000</v>
      </c>
      <c r="G213" s="99"/>
      <c r="I213" s="100"/>
      <c r="J213" s="99" t="str">
        <f>IFERROR(__xludf.DUMMYFUNCTION("""COMPUTED_VALUE"""),"EFECTIVO")</f>
        <v>EFECTIVO</v>
      </c>
      <c r="L213" s="101">
        <f>IFERROR(__xludf.DUMMYFUNCTION("""COMPUTED_VALUE"""),2500.0)</f>
        <v>2500</v>
      </c>
      <c r="M213" s="99" t="str">
        <f>IFERROR(__xludf.DUMMYFUNCTION("""COMPUTED_VALUE"""),"EFECTIVO")</f>
        <v>EFECTIVO</v>
      </c>
      <c r="O213" s="101">
        <f>IFERROR(__xludf.DUMMYFUNCTION("""COMPUTED_VALUE"""),4800.0)</f>
        <v>4800</v>
      </c>
      <c r="P213" s="99"/>
      <c r="R213" s="100"/>
      <c r="S213" s="99"/>
      <c r="U213" s="101">
        <f>IFERROR(__xludf.DUMMYFUNCTION("""COMPUTED_VALUE"""),68700.0)</f>
        <v>68700</v>
      </c>
    </row>
    <row r="214">
      <c r="A214" s="99"/>
      <c r="C214" s="100"/>
      <c r="D214" s="99" t="str">
        <f>IFERROR(__xludf.DUMMYFUNCTION("""COMPUTED_VALUE"""),"EFECTIVO")</f>
        <v>EFECTIVO</v>
      </c>
      <c r="F214" s="101">
        <f>IFERROR(__xludf.DUMMYFUNCTION("""COMPUTED_VALUE"""),10250.0)</f>
        <v>10250</v>
      </c>
      <c r="G214" s="99"/>
      <c r="I214" s="100"/>
      <c r="J214" s="99" t="str">
        <f>IFERROR(__xludf.DUMMYFUNCTION("""COMPUTED_VALUE"""),"EFECTIVO")</f>
        <v>EFECTIVO</v>
      </c>
      <c r="L214" s="101">
        <f>IFERROR(__xludf.DUMMYFUNCTION("""COMPUTED_VALUE"""),5550.0)</f>
        <v>5550</v>
      </c>
      <c r="M214" s="99"/>
      <c r="O214" s="100"/>
      <c r="P214" s="99"/>
      <c r="R214" s="100"/>
      <c r="S214" s="99" t="str">
        <f>IFERROR(__xludf.DUMMYFUNCTION("""COMPUTED_VALUE"""),"MERCADO PAGO")</f>
        <v>MERCADO PAGO</v>
      </c>
      <c r="U214" s="101">
        <f>IFERROR(__xludf.DUMMYFUNCTION("""COMPUTED_VALUE"""),-22500.0)</f>
        <v>-22500</v>
      </c>
    </row>
    <row r="215">
      <c r="A215" s="99"/>
      <c r="C215" s="100"/>
      <c r="D215" s="99" t="str">
        <f>IFERROR(__xludf.DUMMYFUNCTION("""COMPUTED_VALUE"""),"EFECTIVO")</f>
        <v>EFECTIVO</v>
      </c>
      <c r="F215" s="101">
        <f>IFERROR(__xludf.DUMMYFUNCTION("""COMPUTED_VALUE"""),2500.0)</f>
        <v>2500</v>
      </c>
      <c r="G215" s="99"/>
      <c r="I215" s="100"/>
      <c r="J215" s="99"/>
      <c r="L215" s="100"/>
      <c r="M215" s="99" t="str">
        <f>IFERROR(__xludf.DUMMYFUNCTION("""COMPUTED_VALUE"""),"TARJETA DE DÉBITO")</f>
        <v>TARJETA DE DÉBITO</v>
      </c>
      <c r="O215" s="101">
        <f>IFERROR(__xludf.DUMMYFUNCTION("""COMPUTED_VALUE"""),3000.0)</f>
        <v>3000</v>
      </c>
      <c r="P215" s="99"/>
      <c r="R215" s="100"/>
      <c r="S215" s="99" t="str">
        <f>IFERROR(__xludf.DUMMYFUNCTION("""COMPUTED_VALUE"""),"TRANSFERENCIA")</f>
        <v>TRANSFERENCIA</v>
      </c>
      <c r="U215" s="101">
        <f>IFERROR(__xludf.DUMMYFUNCTION("""COMPUTED_VALUE"""),8250.0)</f>
        <v>8250</v>
      </c>
    </row>
    <row r="216">
      <c r="A216" s="99"/>
      <c r="C216" s="100"/>
      <c r="D216" s="99"/>
      <c r="F216" s="100"/>
      <c r="G216" s="99"/>
      <c r="I216" s="100"/>
      <c r="J216" s="99" t="str">
        <f>IFERROR(__xludf.DUMMYFUNCTION("""COMPUTED_VALUE"""),"MERCADO PAGO")</f>
        <v>MERCADO PAGO</v>
      </c>
      <c r="L216" s="101">
        <f>IFERROR(__xludf.DUMMYFUNCTION("""COMPUTED_VALUE"""),3000.0)</f>
        <v>3000</v>
      </c>
      <c r="M216" s="99" t="str">
        <f>IFERROR(__xludf.DUMMYFUNCTION("""COMPUTED_VALUE"""),"TARJETA DE DÉBITO")</f>
        <v>TARJETA DE DÉBITO</v>
      </c>
      <c r="O216" s="101">
        <f>IFERROR(__xludf.DUMMYFUNCTION("""COMPUTED_VALUE"""),3800.0)</f>
        <v>3800</v>
      </c>
      <c r="P216" s="99"/>
      <c r="R216" s="100"/>
      <c r="S216" s="99" t="str">
        <f>IFERROR(__xludf.DUMMYFUNCTION("""COMPUTED_VALUE"""),"MERCADO PAGO")</f>
        <v>MERCADO PAGO</v>
      </c>
      <c r="U216" s="101">
        <f>IFERROR(__xludf.DUMMYFUNCTION("""COMPUTED_VALUE"""),2000.0)</f>
        <v>2000</v>
      </c>
    </row>
    <row r="217">
      <c r="A217" s="99"/>
      <c r="C217" s="100"/>
      <c r="D217" s="99"/>
      <c r="F217" s="101">
        <f>IFERROR(__xludf.DUMMYFUNCTION("""COMPUTED_VALUE"""),20300.0)</f>
        <v>20300</v>
      </c>
      <c r="G217" s="99"/>
      <c r="I217" s="100"/>
      <c r="J217" s="99" t="str">
        <f>IFERROR(__xludf.DUMMYFUNCTION("""COMPUTED_VALUE"""),"MERCADO PAGO")</f>
        <v>MERCADO PAGO</v>
      </c>
      <c r="L217" s="101">
        <f>IFERROR(__xludf.DUMMYFUNCTION("""COMPUTED_VALUE"""),4200.0)</f>
        <v>4200</v>
      </c>
      <c r="M217" s="99"/>
      <c r="O217" s="100"/>
      <c r="P217" s="99"/>
      <c r="R217" s="100"/>
      <c r="S217" s="99" t="str">
        <f>IFERROR(__xludf.DUMMYFUNCTION("""COMPUTED_VALUE"""),"MERCADO PAGO")</f>
        <v>MERCADO PAGO</v>
      </c>
      <c r="U217" s="101">
        <f>IFERROR(__xludf.DUMMYFUNCTION("""COMPUTED_VALUE"""),4950.0)</f>
        <v>4950</v>
      </c>
    </row>
    <row r="218">
      <c r="A218" s="99"/>
      <c r="C218" s="100"/>
      <c r="D218" s="99"/>
      <c r="F218" s="100"/>
      <c r="G218" s="99"/>
      <c r="I218" s="100"/>
      <c r="J218" s="99" t="str">
        <f>IFERROR(__xludf.DUMMYFUNCTION("""COMPUTED_VALUE"""),"EFECTIVO")</f>
        <v>EFECTIVO</v>
      </c>
      <c r="L218" s="101">
        <f>IFERROR(__xludf.DUMMYFUNCTION("""COMPUTED_VALUE"""),4200.0)</f>
        <v>4200</v>
      </c>
      <c r="M218" s="99"/>
      <c r="O218" s="101">
        <f>IFERROR(__xludf.DUMMYFUNCTION("""COMPUTED_VALUE"""),3000.0)</f>
        <v>3000</v>
      </c>
      <c r="P218" s="99"/>
      <c r="R218" s="100"/>
      <c r="S218" s="99" t="str">
        <f>IFERROR(__xludf.DUMMYFUNCTION("""COMPUTED_VALUE"""),"MERCADO PAGO")</f>
        <v>MERCADO PAGO</v>
      </c>
      <c r="U218" s="101">
        <f>IFERROR(__xludf.DUMMYFUNCTION("""COMPUTED_VALUE"""),4950.0)</f>
        <v>4950</v>
      </c>
    </row>
    <row r="219">
      <c r="A219" s="99"/>
      <c r="C219" s="100"/>
      <c r="D219" s="99" t="str">
        <f>IFERROR(__xludf.DUMMYFUNCTION("""COMPUTED_VALUE"""),"TARJETA DE DÉBITO")</f>
        <v>TARJETA DE DÉBITO</v>
      </c>
      <c r="F219" s="101">
        <f>IFERROR(__xludf.DUMMYFUNCTION("""COMPUTED_VALUE"""),5150.0)</f>
        <v>5150</v>
      </c>
      <c r="G219" s="99"/>
      <c r="I219" s="100"/>
      <c r="J219" s="99"/>
      <c r="L219" s="100"/>
      <c r="M219" s="99"/>
      <c r="O219" s="101">
        <f>IFERROR(__xludf.DUMMYFUNCTION("""COMPUTED_VALUE"""),3000.0)</f>
        <v>3000</v>
      </c>
      <c r="P219" s="99"/>
      <c r="R219" s="100"/>
      <c r="S219" s="99" t="str">
        <f>IFERROR(__xludf.DUMMYFUNCTION("""COMPUTED_VALUE"""),"MERCADO PAGO")</f>
        <v>MERCADO PAGO</v>
      </c>
      <c r="U219" s="101">
        <f>IFERROR(__xludf.DUMMYFUNCTION("""COMPUTED_VALUE"""),2000.0)</f>
        <v>2000</v>
      </c>
    </row>
    <row r="220">
      <c r="A220" s="99"/>
      <c r="C220" s="100"/>
      <c r="D220" s="99" t="str">
        <f>IFERROR(__xludf.DUMMYFUNCTION("""COMPUTED_VALUE"""),"EFECTIVO")</f>
        <v>EFECTIVO</v>
      </c>
      <c r="F220" s="101">
        <f>IFERROR(__xludf.DUMMYFUNCTION("""COMPUTED_VALUE"""),5150.0)</f>
        <v>5150</v>
      </c>
      <c r="G220" s="99"/>
      <c r="I220" s="100"/>
      <c r="J220" s="99" t="str">
        <f>IFERROR(__xludf.DUMMYFUNCTION("""COMPUTED_VALUE"""),"EFECTIVO")</f>
        <v>EFECTIVO</v>
      </c>
      <c r="L220" s="101">
        <f>IFERROR(__xludf.DUMMYFUNCTION("""COMPUTED_VALUE"""),2500.0)</f>
        <v>2500</v>
      </c>
      <c r="M220" s="99"/>
      <c r="O220" s="101">
        <f>IFERROR(__xludf.DUMMYFUNCTION("""COMPUTED_VALUE"""),52050.0)</f>
        <v>52050</v>
      </c>
      <c r="P220" s="99"/>
      <c r="R220" s="100"/>
      <c r="S220" s="99" t="str">
        <f>IFERROR(__xludf.DUMMYFUNCTION("""COMPUTED_VALUE"""),"MERCADO PAGO")</f>
        <v>MERCADO PAGO</v>
      </c>
      <c r="U220" s="101">
        <f>IFERROR(__xludf.DUMMYFUNCTION("""COMPUTED_VALUE"""),4950.0)</f>
        <v>4950</v>
      </c>
    </row>
    <row r="221">
      <c r="A221" s="99"/>
      <c r="C221" s="100"/>
      <c r="D221" s="99" t="str">
        <f>IFERROR(__xludf.DUMMYFUNCTION("""COMPUTED_VALUE"""),"EFECTIVO")</f>
        <v>EFECTIVO</v>
      </c>
      <c r="F221" s="101">
        <f>IFERROR(__xludf.DUMMYFUNCTION("""COMPUTED_VALUE"""),100.0)</f>
        <v>100</v>
      </c>
      <c r="G221" s="99"/>
      <c r="I221" s="100"/>
      <c r="J221" s="99" t="str">
        <f>IFERROR(__xludf.DUMMYFUNCTION("""COMPUTED_VALUE"""),"EFECTIVO")</f>
        <v>EFECTIVO</v>
      </c>
      <c r="L221" s="101">
        <f>IFERROR(__xludf.DUMMYFUNCTION("""COMPUTED_VALUE"""),10250.0)</f>
        <v>10250</v>
      </c>
      <c r="M221" s="99" t="str">
        <f>IFERROR(__xludf.DUMMYFUNCTION("""COMPUTED_VALUE"""),"EFECTIVO")</f>
        <v>EFECTIVO</v>
      </c>
      <c r="O221" s="101">
        <f>IFERROR(__xludf.DUMMYFUNCTION("""COMPUTED_VALUE"""),2000.0)</f>
        <v>2000</v>
      </c>
      <c r="P221" s="99"/>
      <c r="R221" s="100"/>
      <c r="S221" s="99" t="str">
        <f>IFERROR(__xludf.DUMMYFUNCTION("""COMPUTED_VALUE"""),"TRANSFERENCIA")</f>
        <v>TRANSFERENCIA</v>
      </c>
      <c r="U221" s="101">
        <f>IFERROR(__xludf.DUMMYFUNCTION("""COMPUTED_VALUE"""),2000.0)</f>
        <v>2000</v>
      </c>
    </row>
    <row r="222">
      <c r="A222" s="99"/>
      <c r="C222" s="100"/>
      <c r="D222" s="99" t="str">
        <f>IFERROR(__xludf.DUMMYFUNCTION("""COMPUTED_VALUE"""),"EFECTIVO")</f>
        <v>EFECTIVO</v>
      </c>
      <c r="F222" s="101">
        <f>IFERROR(__xludf.DUMMYFUNCTION("""COMPUTED_VALUE"""),5150.0)</f>
        <v>5150</v>
      </c>
      <c r="G222" s="99"/>
      <c r="I222" s="100"/>
      <c r="J222" s="99" t="str">
        <f>IFERROR(__xludf.DUMMYFUNCTION("""COMPUTED_VALUE"""),"EFECTIVO")</f>
        <v>EFECTIVO</v>
      </c>
      <c r="L222" s="101">
        <f>IFERROR(__xludf.DUMMYFUNCTION("""COMPUTED_VALUE"""),2500.0)</f>
        <v>2500</v>
      </c>
      <c r="M222" s="99" t="str">
        <f>IFERROR(__xludf.DUMMYFUNCTION("""COMPUTED_VALUE"""),"EFECTIVO")</f>
        <v>EFECTIVO</v>
      </c>
      <c r="O222" s="101">
        <f>IFERROR(__xludf.DUMMYFUNCTION("""COMPUTED_VALUE"""),500.0)</f>
        <v>500</v>
      </c>
      <c r="P222" s="99"/>
      <c r="R222" s="100"/>
      <c r="S222" s="99" t="str">
        <f>IFERROR(__xludf.DUMMYFUNCTION("""COMPUTED_VALUE"""),"TRANSFERENCIA")</f>
        <v>TRANSFERENCIA</v>
      </c>
      <c r="U222" s="101">
        <f>IFERROR(__xludf.DUMMYFUNCTION("""COMPUTED_VALUE"""),8250.0)</f>
        <v>8250</v>
      </c>
    </row>
    <row r="223">
      <c r="A223" s="99"/>
      <c r="C223" s="100"/>
      <c r="D223" s="99" t="str">
        <f>IFERROR(__xludf.DUMMYFUNCTION("""COMPUTED_VALUE"""),"EFECTIVO")</f>
        <v>EFECTIVO</v>
      </c>
      <c r="F223" s="101">
        <f>IFERROR(__xludf.DUMMYFUNCTION("""COMPUTED_VALUE"""),100.0)</f>
        <v>100</v>
      </c>
      <c r="G223" s="99"/>
      <c r="I223" s="100"/>
      <c r="J223" s="99" t="str">
        <f>IFERROR(__xludf.DUMMYFUNCTION("""COMPUTED_VALUE"""),"EFECTIVO")</f>
        <v>EFECTIVO</v>
      </c>
      <c r="L223" s="101">
        <f>IFERROR(__xludf.DUMMYFUNCTION("""COMPUTED_VALUE"""),10250.0)</f>
        <v>10250</v>
      </c>
      <c r="M223" s="99"/>
      <c r="O223" s="100"/>
      <c r="P223" s="99"/>
      <c r="R223" s="100"/>
      <c r="S223" s="99" t="str">
        <f>IFERROR(__xludf.DUMMYFUNCTION("""COMPUTED_VALUE"""),"TRANSFERENCIA")</f>
        <v>TRANSFERENCIA</v>
      </c>
      <c r="U223" s="101">
        <f>IFERROR(__xludf.DUMMYFUNCTION("""COMPUTED_VALUE"""),4950.0)</f>
        <v>4950</v>
      </c>
    </row>
    <row r="224">
      <c r="A224" s="99"/>
      <c r="C224" s="100"/>
      <c r="D224" s="99" t="str">
        <f>IFERROR(__xludf.DUMMYFUNCTION("""COMPUTED_VALUE"""),"MERCADO PAGO")</f>
        <v>MERCADO PAGO</v>
      </c>
      <c r="F224" s="101">
        <f>IFERROR(__xludf.DUMMYFUNCTION("""COMPUTED_VALUE"""),8650.0)</f>
        <v>8650</v>
      </c>
      <c r="G224" s="99"/>
      <c r="I224" s="100"/>
      <c r="J224" s="99" t="str">
        <f>IFERROR(__xludf.DUMMYFUNCTION("""COMPUTED_VALUE"""),"EFECTIVO")</f>
        <v>EFECTIVO</v>
      </c>
      <c r="L224" s="101">
        <f>IFERROR(__xludf.DUMMYFUNCTION("""COMPUTED_VALUE"""),4200.0)</f>
        <v>4200</v>
      </c>
      <c r="M224" s="99" t="str">
        <f>IFERROR(__xludf.DUMMYFUNCTION("""COMPUTED_VALUE"""),"EFECTIVO")</f>
        <v>EFECTIVO</v>
      </c>
      <c r="O224" s="101">
        <f>IFERROR(__xludf.DUMMYFUNCTION("""COMPUTED_VALUE"""),850.0)</f>
        <v>850</v>
      </c>
      <c r="P224" s="99"/>
      <c r="R224" s="100"/>
      <c r="S224" s="99" t="str">
        <f>IFERROR(__xludf.DUMMYFUNCTION("""COMPUTED_VALUE"""),"MERCADO PAGO")</f>
        <v>MERCADO PAGO</v>
      </c>
      <c r="U224" s="101">
        <f>IFERROR(__xludf.DUMMYFUNCTION("""COMPUTED_VALUE"""),5150.0)</f>
        <v>5150</v>
      </c>
    </row>
    <row r="225">
      <c r="A225" s="99"/>
      <c r="C225" s="100"/>
      <c r="D225" s="99" t="str">
        <f>IFERROR(__xludf.DUMMYFUNCTION("""COMPUTED_VALUE"""),"EFECTIVO")</f>
        <v>EFECTIVO</v>
      </c>
      <c r="F225" s="101">
        <f>IFERROR(__xludf.DUMMYFUNCTION("""COMPUTED_VALUE"""),2000.0)</f>
        <v>2000</v>
      </c>
      <c r="G225" s="99"/>
      <c r="I225" s="100"/>
      <c r="J225" s="99" t="str">
        <f>IFERROR(__xludf.DUMMYFUNCTION("""COMPUTED_VALUE"""),"TARJETA DE DÉBITO")</f>
        <v>TARJETA DE DÉBITO</v>
      </c>
      <c r="L225" s="101">
        <f>IFERROR(__xludf.DUMMYFUNCTION("""COMPUTED_VALUE"""),3000.0)</f>
        <v>3000</v>
      </c>
      <c r="M225" s="99" t="str">
        <f>IFERROR(__xludf.DUMMYFUNCTION("""COMPUTED_VALUE"""),"EFECTIVO")</f>
        <v>EFECTIVO</v>
      </c>
      <c r="O225" s="101">
        <f>IFERROR(__xludf.DUMMYFUNCTION("""COMPUTED_VALUE"""),500.0)</f>
        <v>500</v>
      </c>
      <c r="P225" s="99"/>
      <c r="R225" s="100"/>
      <c r="S225" s="99"/>
      <c r="U225" s="101">
        <f>IFERROR(__xludf.DUMMYFUNCTION("""COMPUTED_VALUE"""),24950.0)</f>
        <v>24950</v>
      </c>
    </row>
    <row r="226">
      <c r="A226" s="99"/>
      <c r="C226" s="100"/>
      <c r="D226" s="99" t="str">
        <f>IFERROR(__xludf.DUMMYFUNCTION("""COMPUTED_VALUE"""),"EFECTIVO")</f>
        <v>EFECTIVO</v>
      </c>
      <c r="F226" s="101">
        <f>IFERROR(__xludf.DUMMYFUNCTION("""COMPUTED_VALUE"""),5150.0)</f>
        <v>5150</v>
      </c>
      <c r="G226" s="99"/>
      <c r="I226" s="100"/>
      <c r="J226" s="99" t="str">
        <f>IFERROR(__xludf.DUMMYFUNCTION("""COMPUTED_VALUE"""),"TARJETA DE DÉBITO")</f>
        <v>TARJETA DE DÉBITO</v>
      </c>
      <c r="L226" s="101">
        <f>IFERROR(__xludf.DUMMYFUNCTION("""COMPUTED_VALUE"""),4200.0)</f>
        <v>4200</v>
      </c>
      <c r="M226" s="99" t="str">
        <f>IFERROR(__xludf.DUMMYFUNCTION("""COMPUTED_VALUE"""),"EFECTIVO")</f>
        <v>EFECTIVO</v>
      </c>
      <c r="O226" s="101">
        <f>IFERROR(__xludf.DUMMYFUNCTION("""COMPUTED_VALUE"""),100.0)</f>
        <v>100</v>
      </c>
      <c r="P226" s="99"/>
      <c r="R226" s="100"/>
      <c r="S226" s="99" t="str">
        <f>IFERROR(__xludf.DUMMYFUNCTION("""COMPUTED_VALUE"""),"MERCADO PAGO")</f>
        <v>MERCADO PAGO</v>
      </c>
      <c r="U226" s="101">
        <f>IFERROR(__xludf.DUMMYFUNCTION("""COMPUTED_VALUE"""),4000.0)</f>
        <v>4000</v>
      </c>
    </row>
    <row r="227">
      <c r="A227" s="99"/>
      <c r="C227" s="100"/>
      <c r="D227" s="99" t="str">
        <f>IFERROR(__xludf.DUMMYFUNCTION("""COMPUTED_VALUE"""),"EFECTIVO")</f>
        <v>EFECTIVO</v>
      </c>
      <c r="F227" s="101">
        <f>IFERROR(__xludf.DUMMYFUNCTION("""COMPUTED_VALUE"""),5150.0)</f>
        <v>5150</v>
      </c>
      <c r="G227" s="99"/>
      <c r="I227" s="100"/>
      <c r="J227" s="99" t="str">
        <f>IFERROR(__xludf.DUMMYFUNCTION("""COMPUTED_VALUE"""),"TARJETA DE DÉBITO")</f>
        <v>TARJETA DE DÉBITO</v>
      </c>
      <c r="L227" s="101">
        <f>IFERROR(__xludf.DUMMYFUNCTION("""COMPUTED_VALUE"""),500.0)</f>
        <v>500</v>
      </c>
      <c r="M227" s="99" t="str">
        <f>IFERROR(__xludf.DUMMYFUNCTION("""COMPUTED_VALUE"""),"EFECTIVO")</f>
        <v>EFECTIVO</v>
      </c>
      <c r="O227" s="101">
        <f>IFERROR(__xludf.DUMMYFUNCTION("""COMPUTED_VALUE"""),500.0)</f>
        <v>500</v>
      </c>
      <c r="P227" s="99"/>
      <c r="R227" s="100"/>
      <c r="S227" s="99" t="str">
        <f>IFERROR(__xludf.DUMMYFUNCTION("""COMPUTED_VALUE"""),"MERCADO PAGO")</f>
        <v>MERCADO PAGO</v>
      </c>
      <c r="U227" s="101">
        <f>IFERROR(__xludf.DUMMYFUNCTION("""COMPUTED_VALUE"""),8650.0)</f>
        <v>8650</v>
      </c>
    </row>
    <row r="228">
      <c r="A228" s="99"/>
      <c r="C228" s="100"/>
      <c r="D228" s="99" t="str">
        <f>IFERROR(__xludf.DUMMYFUNCTION("""COMPUTED_VALUE"""),"EFECTIVO")</f>
        <v>EFECTIVO</v>
      </c>
      <c r="F228" s="101">
        <f>IFERROR(__xludf.DUMMYFUNCTION("""COMPUTED_VALUE"""),100.0)</f>
        <v>100</v>
      </c>
      <c r="G228" s="99"/>
      <c r="I228" s="100"/>
      <c r="J228" s="99" t="str">
        <f>IFERROR(__xludf.DUMMYFUNCTION("""COMPUTED_VALUE"""),"EFECTIVO")</f>
        <v>EFECTIVO</v>
      </c>
      <c r="L228" s="101">
        <f>IFERROR(__xludf.DUMMYFUNCTION("""COMPUTED_VALUE"""),3000.0)</f>
        <v>3000</v>
      </c>
      <c r="M228" s="99"/>
      <c r="O228" s="101">
        <f>IFERROR(__xludf.DUMMYFUNCTION("""COMPUTED_VALUE"""),4450.0)</f>
        <v>4450</v>
      </c>
      <c r="P228" s="99"/>
      <c r="R228" s="100"/>
      <c r="S228" s="99" t="str">
        <f>IFERROR(__xludf.DUMMYFUNCTION("""COMPUTED_VALUE"""),"MERCADO PAGO")</f>
        <v>MERCADO PAGO</v>
      </c>
      <c r="U228" s="101">
        <f>IFERROR(__xludf.DUMMYFUNCTION("""COMPUTED_VALUE"""),8250.0)</f>
        <v>8250</v>
      </c>
    </row>
    <row r="229">
      <c r="A229" s="99"/>
      <c r="C229" s="100"/>
      <c r="D229" s="99" t="str">
        <f>IFERROR(__xludf.DUMMYFUNCTION("""COMPUTED_VALUE"""),"TARJETA DE DÉBITO")</f>
        <v>TARJETA DE DÉBITO</v>
      </c>
      <c r="F229" s="101">
        <f>IFERROR(__xludf.DUMMYFUNCTION("""COMPUTED_VALUE"""),2500.0)</f>
        <v>2500</v>
      </c>
      <c r="G229" s="99"/>
      <c r="I229" s="100"/>
      <c r="J229" s="99" t="str">
        <f>IFERROR(__xludf.DUMMYFUNCTION("""COMPUTED_VALUE"""),"EFECTIVO")</f>
        <v>EFECTIVO</v>
      </c>
      <c r="L229" s="101">
        <f>IFERROR(__xludf.DUMMYFUNCTION("""COMPUTED_VALUE"""),4200.0)</f>
        <v>4200</v>
      </c>
      <c r="M229" s="99" t="str">
        <f>IFERROR(__xludf.DUMMYFUNCTION("""COMPUTED_VALUE"""),"EFECTIVO")</f>
        <v>EFECTIVO</v>
      </c>
      <c r="O229" s="101">
        <f>IFERROR(__xludf.DUMMYFUNCTION("""COMPUTED_VALUE"""),3000.0)</f>
        <v>3000</v>
      </c>
      <c r="P229" s="99"/>
      <c r="R229" s="100"/>
      <c r="S229" s="99" t="str">
        <f>IFERROR(__xludf.DUMMYFUNCTION("""COMPUTED_VALUE"""),"MERCADO PAGO")</f>
        <v>MERCADO PAGO</v>
      </c>
      <c r="U229" s="101">
        <f>IFERROR(__xludf.DUMMYFUNCTION("""COMPUTED_VALUE"""),3000.0)</f>
        <v>3000</v>
      </c>
    </row>
    <row r="230">
      <c r="A230" s="99"/>
      <c r="C230" s="100"/>
      <c r="D230" s="99"/>
      <c r="F230" s="100"/>
      <c r="G230" s="99"/>
      <c r="I230" s="100"/>
      <c r="J230" s="99" t="str">
        <f>IFERROR(__xludf.DUMMYFUNCTION("""COMPUTED_VALUE"""),"MERCADO PAGO")</f>
        <v>MERCADO PAGO</v>
      </c>
      <c r="L230" s="101">
        <f>IFERROR(__xludf.DUMMYFUNCTION("""COMPUTED_VALUE"""),3500.0)</f>
        <v>3500</v>
      </c>
      <c r="M230" s="99" t="str">
        <f>IFERROR(__xludf.DUMMYFUNCTION("""COMPUTED_VALUE"""),"MERCADO PAGO")</f>
        <v>MERCADO PAGO</v>
      </c>
      <c r="O230" s="101">
        <f>IFERROR(__xludf.DUMMYFUNCTION("""COMPUTED_VALUE"""),5150.0)</f>
        <v>5150</v>
      </c>
      <c r="P230" s="99"/>
      <c r="R230" s="100"/>
      <c r="S230" s="99" t="str">
        <f>IFERROR(__xludf.DUMMYFUNCTION("""COMPUTED_VALUE"""),"MERCADO PAGO")</f>
        <v>MERCADO PAGO</v>
      </c>
      <c r="U230" s="101">
        <f>IFERROR(__xludf.DUMMYFUNCTION("""COMPUTED_VALUE"""),3000.0)</f>
        <v>3000</v>
      </c>
    </row>
    <row r="231">
      <c r="A231" s="99"/>
      <c r="C231" s="100"/>
      <c r="D231" s="99" t="str">
        <f>IFERROR(__xludf.DUMMYFUNCTION("""COMPUTED_VALUE"""),"MERCADO PAGO")</f>
        <v>MERCADO PAGO</v>
      </c>
      <c r="F231" s="101">
        <f>IFERROR(__xludf.DUMMYFUNCTION("""COMPUTED_VALUE"""),5150.0)</f>
        <v>5150</v>
      </c>
      <c r="G231" s="99"/>
      <c r="I231" s="100"/>
      <c r="J231" s="99"/>
      <c r="L231" s="100"/>
      <c r="M231" s="99" t="str">
        <f>IFERROR(__xludf.DUMMYFUNCTION("""COMPUTED_VALUE"""),"TARJETA DE DÉBITO")</f>
        <v>TARJETA DE DÉBITO</v>
      </c>
      <c r="O231" s="101">
        <f>IFERROR(__xludf.DUMMYFUNCTION("""COMPUTED_VALUE"""),5150.0)</f>
        <v>5150</v>
      </c>
      <c r="P231" s="99"/>
      <c r="R231" s="100"/>
      <c r="S231" s="99" t="str">
        <f>IFERROR(__xludf.DUMMYFUNCTION("""COMPUTED_VALUE"""),"MERCADO PAGO")</f>
        <v>MERCADO PAGO</v>
      </c>
      <c r="U231" s="101">
        <f>IFERROR(__xludf.DUMMYFUNCTION("""COMPUTED_VALUE"""),8250.0)</f>
        <v>8250</v>
      </c>
    </row>
    <row r="232">
      <c r="A232" s="99"/>
      <c r="C232" s="100"/>
      <c r="D232" s="99" t="str">
        <f>IFERROR(__xludf.DUMMYFUNCTION("""COMPUTED_VALUE"""),"TARJETA DE DÉBITO")</f>
        <v>TARJETA DE DÉBITO</v>
      </c>
      <c r="F232" s="101">
        <f>IFERROR(__xludf.DUMMYFUNCTION("""COMPUTED_VALUE"""),5150.0)</f>
        <v>5150</v>
      </c>
      <c r="G232" s="99"/>
      <c r="I232" s="100"/>
      <c r="J232" s="99"/>
      <c r="L232" s="100"/>
      <c r="M232" s="99" t="str">
        <f>IFERROR(__xludf.DUMMYFUNCTION("""COMPUTED_VALUE"""),"EFECTIVO")</f>
        <v>EFECTIVO</v>
      </c>
      <c r="O232" s="101">
        <f>IFERROR(__xludf.DUMMYFUNCTION("""COMPUTED_VALUE"""),100.0)</f>
        <v>100</v>
      </c>
      <c r="P232" s="99"/>
      <c r="R232" s="100"/>
      <c r="S232" s="99"/>
      <c r="U232" s="101">
        <f>IFERROR(__xludf.DUMMYFUNCTION("""COMPUTED_VALUE"""),35150.0)</f>
        <v>35150</v>
      </c>
    </row>
    <row r="233">
      <c r="A233" s="99"/>
      <c r="C233" s="100"/>
      <c r="D233" s="99" t="str">
        <f>IFERROR(__xludf.DUMMYFUNCTION("""COMPUTED_VALUE"""),"MERCADO PAGO")</f>
        <v>MERCADO PAGO</v>
      </c>
      <c r="F233" s="101">
        <f>IFERROR(__xludf.DUMMYFUNCTION("""COMPUTED_VALUE"""),8650.0)</f>
        <v>8650</v>
      </c>
      <c r="G233" s="99"/>
      <c r="I233" s="100"/>
      <c r="J233" s="99" t="str">
        <f>IFERROR(__xludf.DUMMYFUNCTION("""COMPUTED_VALUE"""),"MERCADO PAGO")</f>
        <v>MERCADO PAGO</v>
      </c>
      <c r="L233" s="101">
        <f>IFERROR(__xludf.DUMMYFUNCTION("""COMPUTED_VALUE"""),7700.0)</f>
        <v>7700</v>
      </c>
      <c r="M233" s="99" t="str">
        <f>IFERROR(__xludf.DUMMYFUNCTION("""COMPUTED_VALUE"""),"MERCADO PAGO")</f>
        <v>MERCADO PAGO</v>
      </c>
      <c r="O233" s="101">
        <f>IFERROR(__xludf.DUMMYFUNCTION("""COMPUTED_VALUE"""),3000.0)</f>
        <v>3000</v>
      </c>
      <c r="P233" s="99"/>
      <c r="R233" s="100"/>
      <c r="S233" s="99" t="str">
        <f>IFERROR(__xludf.DUMMYFUNCTION("""COMPUTED_VALUE"""),"MERCADO PAGO")</f>
        <v>MERCADO PAGO</v>
      </c>
      <c r="U233" s="101">
        <f>IFERROR(__xludf.DUMMYFUNCTION("""COMPUTED_VALUE"""),2000.0)</f>
        <v>2000</v>
      </c>
    </row>
    <row r="234">
      <c r="A234" s="99"/>
      <c r="C234" s="100"/>
      <c r="D234" s="99" t="str">
        <f>IFERROR(__xludf.DUMMYFUNCTION("""COMPUTED_VALUE"""),"MERCADO PAGO")</f>
        <v>MERCADO PAGO</v>
      </c>
      <c r="F234" s="101">
        <f>IFERROR(__xludf.DUMMYFUNCTION("""COMPUTED_VALUE"""),100.0)</f>
        <v>100</v>
      </c>
      <c r="G234" s="99"/>
      <c r="I234" s="100"/>
      <c r="J234" s="99"/>
      <c r="L234" s="100"/>
      <c r="M234" s="99" t="str">
        <f>IFERROR(__xludf.DUMMYFUNCTION("""COMPUTED_VALUE"""),"EFECTIVO")</f>
        <v>EFECTIVO</v>
      </c>
      <c r="O234" s="101">
        <f>IFERROR(__xludf.DUMMYFUNCTION("""COMPUTED_VALUE"""),300.0)</f>
        <v>300</v>
      </c>
      <c r="P234" s="99"/>
      <c r="R234" s="100"/>
      <c r="S234" s="99" t="str">
        <f>IFERROR(__xludf.DUMMYFUNCTION("""COMPUTED_VALUE"""),"MERCADO PAGO")</f>
        <v>MERCADO PAGO</v>
      </c>
      <c r="U234" s="101">
        <f>IFERROR(__xludf.DUMMYFUNCTION("""COMPUTED_VALUE"""),5150.0)</f>
        <v>5150</v>
      </c>
    </row>
    <row r="235">
      <c r="A235" s="99"/>
      <c r="C235" s="100"/>
      <c r="D235" s="99" t="str">
        <f>IFERROR(__xludf.DUMMYFUNCTION("""COMPUTED_VALUE"""),"EFECTIVO")</f>
        <v>EFECTIVO</v>
      </c>
      <c r="F235" s="101">
        <f>IFERROR(__xludf.DUMMYFUNCTION("""COMPUTED_VALUE"""),5150.0)</f>
        <v>5150</v>
      </c>
      <c r="G235" s="99"/>
      <c r="I235" s="100"/>
      <c r="J235" s="99" t="str">
        <f>IFERROR(__xludf.DUMMYFUNCTION("""COMPUTED_VALUE"""),"EFECTIVO")</f>
        <v>EFECTIVO</v>
      </c>
      <c r="L235" s="101">
        <f>IFERROR(__xludf.DUMMYFUNCTION("""COMPUTED_VALUE"""),2500.0)</f>
        <v>2500</v>
      </c>
      <c r="M235" s="99" t="str">
        <f>IFERROR(__xludf.DUMMYFUNCTION("""COMPUTED_VALUE"""),"EFECTIVO")</f>
        <v>EFECTIVO</v>
      </c>
      <c r="O235" s="101">
        <f>IFERROR(__xludf.DUMMYFUNCTION("""COMPUTED_VALUE"""),8250.0)</f>
        <v>8250</v>
      </c>
      <c r="P235" s="99"/>
      <c r="R235" s="100"/>
      <c r="S235" s="99" t="str">
        <f>IFERROR(__xludf.DUMMYFUNCTION("""COMPUTED_VALUE"""),"MERCADO PAGO")</f>
        <v>MERCADO PAGO</v>
      </c>
      <c r="U235" s="101">
        <f>IFERROR(__xludf.DUMMYFUNCTION("""COMPUTED_VALUE"""),5100.0)</f>
        <v>5100</v>
      </c>
    </row>
    <row r="236">
      <c r="A236" s="99"/>
      <c r="C236" s="100"/>
      <c r="D236" s="99" t="str">
        <f>IFERROR(__xludf.DUMMYFUNCTION("""COMPUTED_VALUE"""),"TARJETA DE DÉBITO")</f>
        <v>TARJETA DE DÉBITO</v>
      </c>
      <c r="F236" s="101">
        <f>IFERROR(__xludf.DUMMYFUNCTION("""COMPUTED_VALUE"""),5150.0)</f>
        <v>5150</v>
      </c>
      <c r="G236" s="99"/>
      <c r="I236" s="100"/>
      <c r="J236" s="99" t="str">
        <f>IFERROR(__xludf.DUMMYFUNCTION("""COMPUTED_VALUE"""),"EFECTIVO")</f>
        <v>EFECTIVO</v>
      </c>
      <c r="L236" s="101">
        <f>IFERROR(__xludf.DUMMYFUNCTION("""COMPUTED_VALUE"""),10250.0)</f>
        <v>10250</v>
      </c>
      <c r="M236" s="99"/>
      <c r="O236" s="101">
        <f>IFERROR(__xludf.DUMMYFUNCTION("""COMPUTED_VALUE"""),24950.0)</f>
        <v>24950</v>
      </c>
      <c r="P236" s="99"/>
      <c r="R236" s="100"/>
      <c r="S236" s="99" t="str">
        <f>IFERROR(__xludf.DUMMYFUNCTION("""COMPUTED_VALUE"""),"MERCADO PAGO")</f>
        <v>MERCADO PAGO</v>
      </c>
      <c r="U236" s="101">
        <f>IFERROR(__xludf.DUMMYFUNCTION("""COMPUTED_VALUE"""),400.0)</f>
        <v>400</v>
      </c>
    </row>
    <row r="237">
      <c r="A237" s="99"/>
      <c r="C237" s="100"/>
      <c r="D237" s="99" t="str">
        <f>IFERROR(__xludf.DUMMYFUNCTION("""COMPUTED_VALUE"""),"TARJETA DE DÉBITO")</f>
        <v>TARJETA DE DÉBITO</v>
      </c>
      <c r="F237" s="101">
        <f>IFERROR(__xludf.DUMMYFUNCTION("""COMPUTED_VALUE"""),100.0)</f>
        <v>100</v>
      </c>
      <c r="G237" s="99"/>
      <c r="I237" s="100"/>
      <c r="J237" s="99" t="str">
        <f>IFERROR(__xludf.DUMMYFUNCTION("""COMPUTED_VALUE"""),"EFECTIVO")</f>
        <v>EFECTIVO</v>
      </c>
      <c r="L237" s="101">
        <f>IFERROR(__xludf.DUMMYFUNCTION("""COMPUTED_VALUE"""),10250.0)</f>
        <v>10250</v>
      </c>
      <c r="M237" s="99" t="str">
        <f>IFERROR(__xludf.DUMMYFUNCTION("""COMPUTED_VALUE"""),"EFECTIVO")</f>
        <v>EFECTIVO</v>
      </c>
      <c r="O237" s="101">
        <f>IFERROR(__xludf.DUMMYFUNCTION("""COMPUTED_VALUE"""),100.0)</f>
        <v>100</v>
      </c>
      <c r="P237" s="99"/>
      <c r="R237" s="100"/>
      <c r="S237" s="99" t="str">
        <f>IFERROR(__xludf.DUMMYFUNCTION("""COMPUTED_VALUE"""),"MERCADO PAGO")</f>
        <v>MERCADO PAGO</v>
      </c>
      <c r="U237" s="101">
        <f>IFERROR(__xludf.DUMMYFUNCTION("""COMPUTED_VALUE"""),3000.0)</f>
        <v>3000</v>
      </c>
    </row>
    <row r="238">
      <c r="A238" s="99"/>
      <c r="C238" s="100"/>
      <c r="D238" s="99" t="str">
        <f>IFERROR(__xludf.DUMMYFUNCTION("""COMPUTED_VALUE"""),"EFECTIVO")</f>
        <v>EFECTIVO</v>
      </c>
      <c r="F238" s="101">
        <f>IFERROR(__xludf.DUMMYFUNCTION("""COMPUTED_VALUE"""),850.0)</f>
        <v>850</v>
      </c>
      <c r="G238" s="99"/>
      <c r="I238" s="100"/>
      <c r="J238" s="99"/>
      <c r="L238" s="100"/>
      <c r="M238" s="99" t="str">
        <f>IFERROR(__xludf.DUMMYFUNCTION("""COMPUTED_VALUE"""),"EFECTIVO")</f>
        <v>EFECTIVO</v>
      </c>
      <c r="O238" s="101">
        <f>IFERROR(__xludf.DUMMYFUNCTION("""COMPUTED_VALUE"""),5150.0)</f>
        <v>5150</v>
      </c>
      <c r="P238" s="99"/>
      <c r="R238" s="100"/>
      <c r="S238" s="99"/>
      <c r="U238" s="101">
        <f>IFERROR(__xludf.DUMMYFUNCTION("""COMPUTED_VALUE"""),15650.0)</f>
        <v>15650</v>
      </c>
    </row>
    <row r="239">
      <c r="A239" s="99"/>
      <c r="C239" s="100"/>
      <c r="D239" s="99" t="str">
        <f>IFERROR(__xludf.DUMMYFUNCTION("""COMPUTED_VALUE"""),"MERCADO PAGO")</f>
        <v>MERCADO PAGO</v>
      </c>
      <c r="F239" s="101">
        <f>IFERROR(__xludf.DUMMYFUNCTION("""COMPUTED_VALUE"""),850.0)</f>
        <v>850</v>
      </c>
      <c r="G239" s="99"/>
      <c r="I239" s="100"/>
      <c r="J239" s="99" t="str">
        <f>IFERROR(__xludf.DUMMYFUNCTION("""COMPUTED_VALUE"""),"EFECTIVO")</f>
        <v>EFECTIVO</v>
      </c>
      <c r="L239" s="101">
        <f>IFERROR(__xludf.DUMMYFUNCTION("""COMPUTED_VALUE"""),3000.0)</f>
        <v>3000</v>
      </c>
      <c r="M239" s="99" t="str">
        <f>IFERROR(__xludf.DUMMYFUNCTION("""COMPUTED_VALUE"""),"TARJETA DE DÉBITO")</f>
        <v>TARJETA DE DÉBITO</v>
      </c>
      <c r="O239" s="101">
        <f>IFERROR(__xludf.DUMMYFUNCTION("""COMPUTED_VALUE"""),7700.0)</f>
        <v>7700</v>
      </c>
      <c r="P239" s="99"/>
      <c r="R239" s="100"/>
      <c r="S239" s="99" t="str">
        <f>IFERROR(__xludf.DUMMYFUNCTION("""COMPUTED_VALUE"""),"TRANSFERENCIA")</f>
        <v>TRANSFERENCIA</v>
      </c>
      <c r="U239" s="101">
        <f>IFERROR(__xludf.DUMMYFUNCTION("""COMPUTED_VALUE"""),1200.0)</f>
        <v>1200</v>
      </c>
    </row>
    <row r="240">
      <c r="A240" s="99"/>
      <c r="C240" s="100"/>
      <c r="D240" s="99" t="str">
        <f>IFERROR(__xludf.DUMMYFUNCTION("""COMPUTED_VALUE"""),"MERCADO PAGO")</f>
        <v>MERCADO PAGO</v>
      </c>
      <c r="F240" s="101">
        <f>IFERROR(__xludf.DUMMYFUNCTION("""COMPUTED_VALUE"""),5550.0)</f>
        <v>5550</v>
      </c>
      <c r="G240" s="99"/>
      <c r="I240" s="100"/>
      <c r="J240" s="99" t="str">
        <f>IFERROR(__xludf.DUMMYFUNCTION("""COMPUTED_VALUE"""),"EFECTIVO")</f>
        <v>EFECTIVO</v>
      </c>
      <c r="L240" s="101">
        <f>IFERROR(__xludf.DUMMYFUNCTION("""COMPUTED_VALUE"""),4200.0)</f>
        <v>4200</v>
      </c>
      <c r="M240" s="99" t="str">
        <f>IFERROR(__xludf.DUMMYFUNCTION("""COMPUTED_VALUE"""),"EFECTIVO")</f>
        <v>EFECTIVO</v>
      </c>
      <c r="O240" s="101">
        <f>IFERROR(__xludf.DUMMYFUNCTION("""COMPUTED_VALUE"""),5000.0)</f>
        <v>5000</v>
      </c>
      <c r="P240" s="99"/>
      <c r="R240" s="100"/>
      <c r="S240" s="99"/>
      <c r="U240" s="101">
        <f>IFERROR(__xludf.DUMMYFUNCTION("""COMPUTED_VALUE"""),1200.0)</f>
        <v>1200</v>
      </c>
    </row>
    <row r="241">
      <c r="A241" s="99"/>
      <c r="C241" s="100"/>
      <c r="D241" s="99" t="str">
        <f>IFERROR(__xludf.DUMMYFUNCTION("""COMPUTED_VALUE"""),"EFECTIVO")</f>
        <v>EFECTIVO</v>
      </c>
      <c r="F241" s="101">
        <f>IFERROR(__xludf.DUMMYFUNCTION("""COMPUTED_VALUE"""),200.0)</f>
        <v>200</v>
      </c>
      <c r="G241" s="99"/>
      <c r="I241" s="100"/>
      <c r="J241" s="99"/>
      <c r="L241" s="100"/>
      <c r="M241" s="99" t="str">
        <f>IFERROR(__xludf.DUMMYFUNCTION("""COMPUTED_VALUE"""),"MERCADO PAGO")</f>
        <v>MERCADO PAGO</v>
      </c>
      <c r="O241" s="101">
        <f>IFERROR(__xludf.DUMMYFUNCTION("""COMPUTED_VALUE"""),150.0)</f>
        <v>150</v>
      </c>
      <c r="P241" s="99"/>
      <c r="R241" s="100"/>
      <c r="S241" s="99" t="str">
        <f>IFERROR(__xludf.DUMMYFUNCTION("""COMPUTED_VALUE"""),"MERCADO PAGO")</f>
        <v>MERCADO PAGO</v>
      </c>
      <c r="U241" s="101">
        <f>IFERROR(__xludf.DUMMYFUNCTION("""COMPUTED_VALUE"""),2000.0)</f>
        <v>2000</v>
      </c>
    </row>
    <row r="242">
      <c r="A242" s="99"/>
      <c r="C242" s="100"/>
      <c r="D242" s="99" t="str">
        <f>IFERROR(__xludf.DUMMYFUNCTION("""COMPUTED_VALUE"""),"EFECTIVO")</f>
        <v>EFECTIVO</v>
      </c>
      <c r="F242" s="101">
        <f>IFERROR(__xludf.DUMMYFUNCTION("""COMPUTED_VALUE"""),5550.0)</f>
        <v>5550</v>
      </c>
      <c r="G242" s="99"/>
      <c r="I242" s="100"/>
      <c r="J242" s="99" t="str">
        <f>IFERROR(__xludf.DUMMYFUNCTION("""COMPUTED_VALUE"""),"TARJETA DE DÉBITO")</f>
        <v>TARJETA DE DÉBITO</v>
      </c>
      <c r="L242" s="101">
        <f>IFERROR(__xludf.DUMMYFUNCTION("""COMPUTED_VALUE"""),3000.0)</f>
        <v>3000</v>
      </c>
      <c r="M242" s="99" t="str">
        <f>IFERROR(__xludf.DUMMYFUNCTION("""COMPUTED_VALUE"""),"EFECTIVO")</f>
        <v>EFECTIVO</v>
      </c>
      <c r="O242" s="101">
        <f>IFERROR(__xludf.DUMMYFUNCTION("""COMPUTED_VALUE"""),100.0)</f>
        <v>100</v>
      </c>
      <c r="P242" s="99"/>
      <c r="R242" s="100"/>
      <c r="S242" s="99" t="str">
        <f>IFERROR(__xludf.DUMMYFUNCTION("""COMPUTED_VALUE"""),"MERCADO PAGO")</f>
        <v>MERCADO PAGO</v>
      </c>
      <c r="U242" s="101">
        <f>IFERROR(__xludf.DUMMYFUNCTION("""COMPUTED_VALUE"""),8250.0)</f>
        <v>8250</v>
      </c>
    </row>
    <row r="243">
      <c r="A243" s="99"/>
      <c r="C243" s="100"/>
      <c r="D243" s="99" t="str">
        <f>IFERROR(__xludf.DUMMYFUNCTION("""COMPUTED_VALUE"""),"EFECTIVO")</f>
        <v>EFECTIVO</v>
      </c>
      <c r="F243" s="101">
        <f>IFERROR(__xludf.DUMMYFUNCTION("""COMPUTED_VALUE"""),1000.0)</f>
        <v>1000</v>
      </c>
      <c r="G243" s="99"/>
      <c r="I243" s="100"/>
      <c r="J243" s="99" t="str">
        <f>IFERROR(__xludf.DUMMYFUNCTION("""COMPUTED_VALUE"""),"TARJETA DE DÉBITO")</f>
        <v>TARJETA DE DÉBITO</v>
      </c>
      <c r="L243" s="101">
        <f>IFERROR(__xludf.DUMMYFUNCTION("""COMPUTED_VALUE"""),4200.0)</f>
        <v>4200</v>
      </c>
      <c r="M243" s="99"/>
      <c r="O243" s="100"/>
      <c r="P243" s="99"/>
      <c r="R243" s="100"/>
      <c r="S243" s="99" t="str">
        <f>IFERROR(__xludf.DUMMYFUNCTION("""COMPUTED_VALUE"""),"MERCADO PAGO")</f>
        <v>MERCADO PAGO</v>
      </c>
      <c r="U243" s="101">
        <f>IFERROR(__xludf.DUMMYFUNCTION("""COMPUTED_VALUE"""),4200.0)</f>
        <v>4200</v>
      </c>
    </row>
    <row r="244">
      <c r="A244" s="99"/>
      <c r="C244" s="100"/>
      <c r="D244" s="99"/>
      <c r="F244" s="100"/>
      <c r="G244" s="99"/>
      <c r="I244" s="100"/>
      <c r="J244" s="99"/>
      <c r="L244" s="100"/>
      <c r="M244" s="99" t="str">
        <f>IFERROR(__xludf.DUMMYFUNCTION("""COMPUTED_VALUE"""),"EFECTIVO")</f>
        <v>EFECTIVO</v>
      </c>
      <c r="O244" s="101">
        <f>IFERROR(__xludf.DUMMYFUNCTION("""COMPUTED_VALUE"""),500.0)</f>
        <v>500</v>
      </c>
      <c r="P244" s="99"/>
      <c r="R244" s="100"/>
      <c r="S244" s="99" t="str">
        <f>IFERROR(__xludf.DUMMYFUNCTION("""COMPUTED_VALUE"""),"MERCADO PAGO")</f>
        <v>MERCADO PAGO</v>
      </c>
      <c r="U244" s="101">
        <f>IFERROR(__xludf.DUMMYFUNCTION("""COMPUTED_VALUE"""),3000.0)</f>
        <v>3000</v>
      </c>
    </row>
    <row r="245">
      <c r="A245" s="99"/>
      <c r="C245" s="100"/>
      <c r="D245" s="99"/>
      <c r="F245" s="100"/>
      <c r="G245" s="99"/>
      <c r="I245" s="100"/>
      <c r="J245" s="99" t="str">
        <f>IFERROR(__xludf.DUMMYFUNCTION("""COMPUTED_VALUE"""),"EFECTIVO")</f>
        <v>EFECTIVO</v>
      </c>
      <c r="L245" s="101">
        <f>IFERROR(__xludf.DUMMYFUNCTION("""COMPUTED_VALUE"""),3000.0)</f>
        <v>3000</v>
      </c>
      <c r="M245" s="99" t="str">
        <f>IFERROR(__xludf.DUMMYFUNCTION("""COMPUTED_VALUE"""),"EFECTIVO")</f>
        <v>EFECTIVO</v>
      </c>
      <c r="O245" s="101">
        <f>IFERROR(__xludf.DUMMYFUNCTION("""COMPUTED_VALUE"""),4200.0)</f>
        <v>4200</v>
      </c>
      <c r="P245" s="99"/>
      <c r="R245" s="100"/>
      <c r="S245" s="99" t="str">
        <f>IFERROR(__xludf.DUMMYFUNCTION("""COMPUTED_VALUE"""),"MERCADO PAGO")</f>
        <v>MERCADO PAGO</v>
      </c>
      <c r="U245" s="101">
        <f>IFERROR(__xludf.DUMMYFUNCTION("""COMPUTED_VALUE"""),1600.0)</f>
        <v>1600</v>
      </c>
    </row>
    <row r="246">
      <c r="A246" s="99"/>
      <c r="C246" s="100"/>
      <c r="D246" s="99" t="str">
        <f>IFERROR(__xludf.DUMMYFUNCTION("""COMPUTED_VALUE"""),"TARJETA DE DÉBITO")</f>
        <v>TARJETA DE DÉBITO</v>
      </c>
      <c r="F246" s="101">
        <f>IFERROR(__xludf.DUMMYFUNCTION("""COMPUTED_VALUE"""),500.0)</f>
        <v>500</v>
      </c>
      <c r="G246" s="99"/>
      <c r="I246" s="100"/>
      <c r="J246" s="99" t="str">
        <f>IFERROR(__xludf.DUMMYFUNCTION("""COMPUTED_VALUE"""),"EFECTIVO")</f>
        <v>EFECTIVO</v>
      </c>
      <c r="L246" s="101">
        <f>IFERROR(__xludf.DUMMYFUNCTION("""COMPUTED_VALUE"""),7700.0)</f>
        <v>7700</v>
      </c>
      <c r="M246" s="99"/>
      <c r="O246" s="101">
        <f>IFERROR(__xludf.DUMMYFUNCTION("""COMPUTED_VALUE"""),2000.0)</f>
        <v>2000</v>
      </c>
      <c r="P246" s="99"/>
      <c r="R246" s="100"/>
      <c r="S246" s="99" t="str">
        <f>IFERROR(__xludf.DUMMYFUNCTION("""COMPUTED_VALUE"""),"MERCADO PAGO")</f>
        <v>MERCADO PAGO</v>
      </c>
      <c r="U246" s="101">
        <f>IFERROR(__xludf.DUMMYFUNCTION("""COMPUTED_VALUE"""),5150.0)</f>
        <v>5150</v>
      </c>
    </row>
    <row r="247">
      <c r="A247" s="99"/>
      <c r="C247" s="100"/>
      <c r="D247" s="99" t="str">
        <f>IFERROR(__xludf.DUMMYFUNCTION("""COMPUTED_VALUE"""),"TARJETA DE DÉBITO")</f>
        <v>TARJETA DE DÉBITO</v>
      </c>
      <c r="F247" s="101">
        <f>IFERROR(__xludf.DUMMYFUNCTION("""COMPUTED_VALUE"""),3800.0)</f>
        <v>3800</v>
      </c>
      <c r="G247" s="99"/>
      <c r="I247" s="100"/>
      <c r="J247" s="99" t="str">
        <f>IFERROR(__xludf.DUMMYFUNCTION("""COMPUTED_VALUE"""),"EFECTIVO")</f>
        <v>EFECTIVO</v>
      </c>
      <c r="L247" s="101">
        <f>IFERROR(__xludf.DUMMYFUNCTION("""COMPUTED_VALUE"""),2500.0)</f>
        <v>2500</v>
      </c>
      <c r="M247" s="99" t="str">
        <f>IFERROR(__xludf.DUMMYFUNCTION("""COMPUTED_VALUE"""),"EFECTIVO")</f>
        <v>EFECTIVO</v>
      </c>
      <c r="O247" s="101">
        <f>IFERROR(__xludf.DUMMYFUNCTION("""COMPUTED_VALUE"""),5150.0)</f>
        <v>5150</v>
      </c>
      <c r="P247" s="99"/>
      <c r="R247" s="100"/>
      <c r="S247" s="99" t="str">
        <f>IFERROR(__xludf.DUMMYFUNCTION("""COMPUTED_VALUE"""),"MERCADO PAGO")</f>
        <v>MERCADO PAGO</v>
      </c>
      <c r="U247" s="101">
        <f>IFERROR(__xludf.DUMMYFUNCTION("""COMPUTED_VALUE"""),3000.0)</f>
        <v>3000</v>
      </c>
    </row>
    <row r="248">
      <c r="A248" s="99"/>
      <c r="C248" s="100"/>
      <c r="D248" s="99" t="str">
        <f>IFERROR(__xludf.DUMMYFUNCTION("""COMPUTED_VALUE"""),"TARJETA DE DÉBITO")</f>
        <v>TARJETA DE DÉBITO</v>
      </c>
      <c r="F248" s="101">
        <f>IFERROR(__xludf.DUMMYFUNCTION("""COMPUTED_VALUE"""),3000.0)</f>
        <v>3000</v>
      </c>
      <c r="G248" s="99"/>
      <c r="I248" s="100"/>
      <c r="J248" s="99" t="str">
        <f>IFERROR(__xludf.DUMMYFUNCTION("""COMPUTED_VALUE"""),"EFECTIVO")</f>
        <v>EFECTIVO</v>
      </c>
      <c r="L248" s="101">
        <f>IFERROR(__xludf.DUMMYFUNCTION("""COMPUTED_VALUE"""),10250.0)</f>
        <v>10250</v>
      </c>
      <c r="M248" s="99" t="str">
        <f>IFERROR(__xludf.DUMMYFUNCTION("""COMPUTED_VALUE"""),"EFECTIVO")</f>
        <v>EFECTIVO</v>
      </c>
      <c r="O248" s="101">
        <f>IFERROR(__xludf.DUMMYFUNCTION("""COMPUTED_VALUE"""),3000.0)</f>
        <v>3000</v>
      </c>
      <c r="P248" s="99"/>
      <c r="R248" s="100"/>
      <c r="S248" s="99" t="str">
        <f>IFERROR(__xludf.DUMMYFUNCTION("""COMPUTED_VALUE"""),"MERCADO PAGO")</f>
        <v>MERCADO PAGO</v>
      </c>
      <c r="U248" s="101">
        <f>IFERROR(__xludf.DUMMYFUNCTION("""COMPUTED_VALUE"""),7700.0)</f>
        <v>7700</v>
      </c>
    </row>
    <row r="249">
      <c r="A249" s="99"/>
      <c r="C249" s="100"/>
      <c r="D249" s="99" t="str">
        <f>IFERROR(__xludf.DUMMYFUNCTION("""COMPUTED_VALUE"""),"EFECTIVO")</f>
        <v>EFECTIVO</v>
      </c>
      <c r="F249" s="101">
        <f>IFERROR(__xludf.DUMMYFUNCTION("""COMPUTED_VALUE"""),100.0)</f>
        <v>100</v>
      </c>
      <c r="G249" s="99"/>
      <c r="I249" s="100"/>
      <c r="J249" s="99" t="str">
        <f>IFERROR(__xludf.DUMMYFUNCTION("""COMPUTED_VALUE"""),"TARJETA DE DÉBITO")</f>
        <v>TARJETA DE DÉBITO</v>
      </c>
      <c r="L249" s="101">
        <f>IFERROR(__xludf.DUMMYFUNCTION("""COMPUTED_VALUE"""),4200.0)</f>
        <v>4200</v>
      </c>
      <c r="M249" s="99" t="str">
        <f>IFERROR(__xludf.DUMMYFUNCTION("""COMPUTED_VALUE"""),"EFECTIVO")</f>
        <v>EFECTIVO</v>
      </c>
      <c r="O249" s="101">
        <f>IFERROR(__xludf.DUMMYFUNCTION("""COMPUTED_VALUE"""),4200.0)</f>
        <v>4200</v>
      </c>
      <c r="P249" s="99"/>
      <c r="R249" s="100"/>
      <c r="S249" s="99" t="str">
        <f>IFERROR(__xludf.DUMMYFUNCTION("""COMPUTED_VALUE"""),"MERCADO PAGO")</f>
        <v>MERCADO PAGO</v>
      </c>
      <c r="U249" s="101">
        <f>IFERROR(__xludf.DUMMYFUNCTION("""COMPUTED_VALUE"""),3000.0)</f>
        <v>3000</v>
      </c>
    </row>
    <row r="250">
      <c r="A250" s="99"/>
      <c r="C250" s="100"/>
      <c r="D250" s="99" t="str">
        <f>IFERROR(__xludf.DUMMYFUNCTION("""COMPUTED_VALUE"""),"EFECTIVO")</f>
        <v>EFECTIVO</v>
      </c>
      <c r="F250" s="101">
        <f>IFERROR(__xludf.DUMMYFUNCTION("""COMPUTED_VALUE"""),100.0)</f>
        <v>100</v>
      </c>
      <c r="G250" s="99"/>
      <c r="I250" s="100"/>
      <c r="J250" s="99" t="str">
        <f>IFERROR(__xludf.DUMMYFUNCTION("""COMPUTED_VALUE"""),"EFECTIVO")</f>
        <v>EFECTIVO</v>
      </c>
      <c r="L250" s="101">
        <f>IFERROR(__xludf.DUMMYFUNCTION("""COMPUTED_VALUE"""),500.0)</f>
        <v>500</v>
      </c>
      <c r="M250" s="99"/>
      <c r="O250" s="100"/>
      <c r="P250" s="99"/>
      <c r="R250" s="100"/>
      <c r="S250" s="99" t="str">
        <f>IFERROR(__xludf.DUMMYFUNCTION("""COMPUTED_VALUE"""),"MERCADO PAGO")</f>
        <v>MERCADO PAGO</v>
      </c>
      <c r="U250" s="101">
        <f>IFERROR(__xludf.DUMMYFUNCTION("""COMPUTED_VALUE"""),7700.0)</f>
        <v>7700</v>
      </c>
    </row>
    <row r="251">
      <c r="A251" s="99"/>
      <c r="C251" s="100"/>
      <c r="D251" s="99" t="str">
        <f>IFERROR(__xludf.DUMMYFUNCTION("""COMPUTED_VALUE"""),"EFECTIVO")</f>
        <v>EFECTIVO</v>
      </c>
      <c r="F251" s="101">
        <f>IFERROR(__xludf.DUMMYFUNCTION("""COMPUTED_VALUE"""),100.0)</f>
        <v>100</v>
      </c>
      <c r="G251" s="99"/>
      <c r="I251" s="100"/>
      <c r="J251" s="99" t="str">
        <f>IFERROR(__xludf.DUMMYFUNCTION("""COMPUTED_VALUE"""),"TARJETA DE DÉBITO")</f>
        <v>TARJETA DE DÉBITO</v>
      </c>
      <c r="L251" s="101">
        <f>IFERROR(__xludf.DUMMYFUNCTION("""COMPUTED_VALUE"""),10250.0)</f>
        <v>10250</v>
      </c>
      <c r="M251" s="99" t="str">
        <f>IFERROR(__xludf.DUMMYFUNCTION("""COMPUTED_VALUE"""),"TARJETA DE DÉBITO")</f>
        <v>TARJETA DE DÉBITO</v>
      </c>
      <c r="O251" s="101">
        <f>IFERROR(__xludf.DUMMYFUNCTION("""COMPUTED_VALUE"""),3000.0)</f>
        <v>3000</v>
      </c>
      <c r="P251" s="99"/>
      <c r="R251" s="100"/>
      <c r="S251" s="99"/>
      <c r="U251" s="101">
        <f>IFERROR(__xludf.DUMMYFUNCTION("""COMPUTED_VALUE"""),45600.0)</f>
        <v>45600</v>
      </c>
    </row>
    <row r="252">
      <c r="A252" s="99"/>
      <c r="C252" s="100"/>
      <c r="D252" s="99" t="str">
        <f>IFERROR(__xludf.DUMMYFUNCTION("""COMPUTED_VALUE"""),"EFECTIVO")</f>
        <v>EFECTIVO</v>
      </c>
      <c r="F252" s="101">
        <f>IFERROR(__xludf.DUMMYFUNCTION("""COMPUTED_VALUE"""),8650.0)</f>
        <v>8650</v>
      </c>
      <c r="G252" s="99"/>
      <c r="I252" s="100"/>
      <c r="J252" s="99" t="str">
        <f>IFERROR(__xludf.DUMMYFUNCTION("""COMPUTED_VALUE"""),"EFECTIVO")</f>
        <v>EFECTIVO</v>
      </c>
      <c r="L252" s="101">
        <f>IFERROR(__xludf.DUMMYFUNCTION("""COMPUTED_VALUE"""),3500.0)</f>
        <v>3500</v>
      </c>
      <c r="M252" s="99" t="str">
        <f>IFERROR(__xludf.DUMMYFUNCTION("""COMPUTED_VALUE"""),"TARJETA DE DÉBITO")</f>
        <v>TARJETA DE DÉBITO</v>
      </c>
      <c r="O252" s="101">
        <f>IFERROR(__xludf.DUMMYFUNCTION("""COMPUTED_VALUE"""),3000.0)</f>
        <v>3000</v>
      </c>
      <c r="P252" s="99"/>
      <c r="R252" s="100"/>
      <c r="S252" s="99" t="str">
        <f>IFERROR(__xludf.DUMMYFUNCTION("""COMPUTED_VALUE"""),"TRANSFERENCIA")</f>
        <v>TRANSFERENCIA</v>
      </c>
      <c r="U252" s="101">
        <f>IFERROR(__xludf.DUMMYFUNCTION("""COMPUTED_VALUE"""),8650.0)</f>
        <v>8650</v>
      </c>
    </row>
    <row r="253">
      <c r="A253" s="99"/>
      <c r="C253" s="100"/>
      <c r="D253" s="99" t="str">
        <f>IFERROR(__xludf.DUMMYFUNCTION("""COMPUTED_VALUE"""),"MERCADO PAGO")</f>
        <v>MERCADO PAGO</v>
      </c>
      <c r="F253" s="101">
        <f>IFERROR(__xludf.DUMMYFUNCTION("""COMPUTED_VALUE"""),100.0)</f>
        <v>100</v>
      </c>
      <c r="G253" s="99"/>
      <c r="I253" s="100"/>
      <c r="J253" s="99" t="str">
        <f>IFERROR(__xludf.DUMMYFUNCTION("""COMPUTED_VALUE"""),"EFECTIVO")</f>
        <v>EFECTIVO</v>
      </c>
      <c r="L253" s="101">
        <f>IFERROR(__xludf.DUMMYFUNCTION("""COMPUTED_VALUE"""),500.0)</f>
        <v>500</v>
      </c>
      <c r="M253" s="99" t="str">
        <f>IFERROR(__xludf.DUMMYFUNCTION("""COMPUTED_VALUE"""),"TARJETA DE DÉBITO")</f>
        <v>TARJETA DE DÉBITO</v>
      </c>
      <c r="O253" s="101">
        <f>IFERROR(__xludf.DUMMYFUNCTION("""COMPUTED_VALUE"""),2000.0)</f>
        <v>2000</v>
      </c>
      <c r="P253" s="99"/>
      <c r="R253" s="100"/>
      <c r="S253" s="99" t="str">
        <f>IFERROR(__xludf.DUMMYFUNCTION("""COMPUTED_VALUE"""),"TRANSFERENCIA")</f>
        <v>TRANSFERENCIA</v>
      </c>
      <c r="U253" s="101">
        <f>IFERROR(__xludf.DUMMYFUNCTION("""COMPUTED_VALUE"""),8650.0)</f>
        <v>8650</v>
      </c>
    </row>
    <row r="254">
      <c r="A254" s="99"/>
      <c r="C254" s="100"/>
      <c r="D254" s="99" t="str">
        <f>IFERROR(__xludf.DUMMYFUNCTION("""COMPUTED_VALUE"""),"EFECTIVO")</f>
        <v>EFECTIVO</v>
      </c>
      <c r="F254" s="101">
        <f>IFERROR(__xludf.DUMMYFUNCTION("""COMPUTED_VALUE"""),8650.0)</f>
        <v>8650</v>
      </c>
      <c r="G254" s="99"/>
      <c r="I254" s="100"/>
      <c r="J254" s="99"/>
      <c r="L254" s="100"/>
      <c r="M254" s="99"/>
      <c r="O254" s="101">
        <f>IFERROR(__xludf.DUMMYFUNCTION("""COMPUTED_VALUE"""),45250.0)</f>
        <v>45250</v>
      </c>
      <c r="P254" s="99"/>
      <c r="R254" s="100"/>
      <c r="S254" s="99" t="str">
        <f>IFERROR(__xludf.DUMMYFUNCTION("""COMPUTED_VALUE"""),"TRANSFERENCIA")</f>
        <v>TRANSFERENCIA</v>
      </c>
      <c r="U254" s="101">
        <f>IFERROR(__xludf.DUMMYFUNCTION("""COMPUTED_VALUE"""),2000.0)</f>
        <v>2000</v>
      </c>
    </row>
    <row r="255">
      <c r="A255" s="99"/>
      <c r="C255" s="100"/>
      <c r="D255" s="99" t="str">
        <f>IFERROR(__xludf.DUMMYFUNCTION("""COMPUTED_VALUE"""),"MERCADO PAGO")</f>
        <v>MERCADO PAGO</v>
      </c>
      <c r="F255" s="101">
        <f>IFERROR(__xludf.DUMMYFUNCTION("""COMPUTED_VALUE"""),100.0)</f>
        <v>100</v>
      </c>
      <c r="G255" s="99"/>
      <c r="I255" s="100"/>
      <c r="J255" s="99" t="str">
        <f>IFERROR(__xludf.DUMMYFUNCTION("""COMPUTED_VALUE"""),"EFECTIVO")</f>
        <v>EFECTIVO</v>
      </c>
      <c r="L255" s="101">
        <f>IFERROR(__xludf.DUMMYFUNCTION("""COMPUTED_VALUE"""),2500.0)</f>
        <v>2500</v>
      </c>
      <c r="M255" s="99" t="str">
        <f>IFERROR(__xludf.DUMMYFUNCTION("""COMPUTED_VALUE"""),"TARJETA DE DÉBITO")</f>
        <v>TARJETA DE DÉBITO</v>
      </c>
      <c r="O255" s="101">
        <f>IFERROR(__xludf.DUMMYFUNCTION("""COMPUTED_VALUE"""),7700.0)</f>
        <v>7700</v>
      </c>
      <c r="P255" s="99"/>
      <c r="R255" s="100"/>
      <c r="S255" s="99" t="str">
        <f>IFERROR(__xludf.DUMMYFUNCTION("""COMPUTED_VALUE"""),"TRANSFERENCIA")</f>
        <v>TRANSFERENCIA</v>
      </c>
      <c r="U255" s="101">
        <f>IFERROR(__xludf.DUMMYFUNCTION("""COMPUTED_VALUE"""),4200.0)</f>
        <v>4200</v>
      </c>
    </row>
    <row r="256">
      <c r="A256" s="99"/>
      <c r="C256" s="100"/>
      <c r="D256" s="99" t="str">
        <f>IFERROR(__xludf.DUMMYFUNCTION("""COMPUTED_VALUE"""),"EFECTIVO")</f>
        <v>EFECTIVO</v>
      </c>
      <c r="F256" s="101">
        <f>IFERROR(__xludf.DUMMYFUNCTION("""COMPUTED_VALUE"""),5150.0)</f>
        <v>5150</v>
      </c>
      <c r="G256" s="99"/>
      <c r="I256" s="100"/>
      <c r="J256" s="99" t="str">
        <f>IFERROR(__xludf.DUMMYFUNCTION("""COMPUTED_VALUE"""),"EFECTIVO")</f>
        <v>EFECTIVO</v>
      </c>
      <c r="L256" s="101">
        <f>IFERROR(__xludf.DUMMYFUNCTION("""COMPUTED_VALUE"""),10250.0)</f>
        <v>10250</v>
      </c>
      <c r="M256" s="99" t="str">
        <f>IFERROR(__xludf.DUMMYFUNCTION("""COMPUTED_VALUE"""),"EFECTIVO")</f>
        <v>EFECTIVO</v>
      </c>
      <c r="O256" s="101">
        <f>IFERROR(__xludf.DUMMYFUNCTION("""COMPUTED_VALUE"""),7750.0)</f>
        <v>7750</v>
      </c>
      <c r="P256" s="99"/>
      <c r="R256" s="100"/>
      <c r="S256" s="99" t="str">
        <f>IFERROR(__xludf.DUMMYFUNCTION("""COMPUTED_VALUE"""),"MERCADO PAGO")</f>
        <v>MERCADO PAGO</v>
      </c>
      <c r="U256" s="101">
        <f>IFERROR(__xludf.DUMMYFUNCTION("""COMPUTED_VALUE"""),3000.0)</f>
        <v>3000</v>
      </c>
    </row>
    <row r="257">
      <c r="A257" s="99"/>
      <c r="C257" s="100"/>
      <c r="D257" s="99"/>
      <c r="F257" s="101">
        <f>IFERROR(__xludf.DUMMYFUNCTION("""COMPUTED_VALUE"""),112900.0)</f>
        <v>112900</v>
      </c>
      <c r="G257" s="99"/>
      <c r="I257" s="100"/>
      <c r="J257" s="99" t="str">
        <f>IFERROR(__xludf.DUMMYFUNCTION("""COMPUTED_VALUE"""),"MERCADO PAGO")</f>
        <v>MERCADO PAGO</v>
      </c>
      <c r="L257" s="101">
        <f>IFERROR(__xludf.DUMMYFUNCTION("""COMPUTED_VALUE"""),2500.0)</f>
        <v>2500</v>
      </c>
      <c r="M257" s="99" t="str">
        <f>IFERROR(__xludf.DUMMYFUNCTION("""COMPUTED_VALUE"""),"EFECTIVO")</f>
        <v>EFECTIVO</v>
      </c>
      <c r="O257" s="101">
        <f>IFERROR(__xludf.DUMMYFUNCTION("""COMPUTED_VALUE"""),100.0)</f>
        <v>100</v>
      </c>
      <c r="P257" s="99"/>
      <c r="R257" s="100"/>
      <c r="S257" s="99" t="str">
        <f>IFERROR(__xludf.DUMMYFUNCTION("""COMPUTED_VALUE"""),"MERCADO PAGO")</f>
        <v>MERCADO PAGO</v>
      </c>
      <c r="U257" s="101">
        <f>IFERROR(__xludf.DUMMYFUNCTION("""COMPUTED_VALUE"""),1600.0)</f>
        <v>1600</v>
      </c>
    </row>
    <row r="258">
      <c r="A258" s="99"/>
      <c r="C258" s="100"/>
      <c r="D258" s="99"/>
      <c r="F258" s="100"/>
      <c r="G258" s="99"/>
      <c r="I258" s="100"/>
      <c r="J258" s="99" t="str">
        <f>IFERROR(__xludf.DUMMYFUNCTION("""COMPUTED_VALUE"""),"MERCADO PAGO")</f>
        <v>MERCADO PAGO</v>
      </c>
      <c r="L258" s="101">
        <f>IFERROR(__xludf.DUMMYFUNCTION("""COMPUTED_VALUE"""),5550.0)</f>
        <v>5550</v>
      </c>
      <c r="M258" s="99" t="str">
        <f>IFERROR(__xludf.DUMMYFUNCTION("""COMPUTED_VALUE"""),"EFECTIVO")</f>
        <v>EFECTIVO</v>
      </c>
      <c r="O258" s="101">
        <f>IFERROR(__xludf.DUMMYFUNCTION("""COMPUTED_VALUE"""),1600.0)</f>
        <v>1600</v>
      </c>
      <c r="P258" s="99"/>
      <c r="R258" s="100"/>
      <c r="S258" s="99" t="str">
        <f>IFERROR(__xludf.DUMMYFUNCTION("""COMPUTED_VALUE"""),"TRANSFERENCIA")</f>
        <v>TRANSFERENCIA</v>
      </c>
      <c r="U258" s="101">
        <f>IFERROR(__xludf.DUMMYFUNCTION("""COMPUTED_VALUE"""),2600.0)</f>
        <v>2600</v>
      </c>
    </row>
    <row r="259">
      <c r="A259" s="99"/>
      <c r="C259" s="100"/>
      <c r="D259" s="99" t="str">
        <f>IFERROR(__xludf.DUMMYFUNCTION("""COMPUTED_VALUE"""),"MERCADO PAGO")</f>
        <v>MERCADO PAGO</v>
      </c>
      <c r="F259" s="101">
        <f>IFERROR(__xludf.DUMMYFUNCTION("""COMPUTED_VALUE"""),5150.0)</f>
        <v>5150</v>
      </c>
      <c r="G259" s="99"/>
      <c r="I259" s="100"/>
      <c r="J259" s="99"/>
      <c r="L259" s="100"/>
      <c r="M259" s="99" t="str">
        <f>IFERROR(__xludf.DUMMYFUNCTION("""COMPUTED_VALUE"""),"MERCADO PAGO")</f>
        <v>MERCADO PAGO</v>
      </c>
      <c r="O259" s="101">
        <f>IFERROR(__xludf.DUMMYFUNCTION("""COMPUTED_VALUE"""),5000.0)</f>
        <v>5000</v>
      </c>
      <c r="P259" s="99"/>
      <c r="R259" s="100"/>
      <c r="S259" s="99" t="str">
        <f>IFERROR(__xludf.DUMMYFUNCTION("""COMPUTED_VALUE"""),"TRANSFERENCIA")</f>
        <v>TRANSFERENCIA</v>
      </c>
      <c r="U259" s="101">
        <f>IFERROR(__xludf.DUMMYFUNCTION("""COMPUTED_VALUE"""),3000.0)</f>
        <v>3000</v>
      </c>
    </row>
    <row r="260">
      <c r="A260" s="99"/>
      <c r="C260" s="100"/>
      <c r="D260" s="99" t="str">
        <f>IFERROR(__xludf.DUMMYFUNCTION("""COMPUTED_VALUE"""),"TARJETA DE DÉBITO")</f>
        <v>TARJETA DE DÉBITO</v>
      </c>
      <c r="F260" s="101">
        <f>IFERROR(__xludf.DUMMYFUNCTION("""COMPUTED_VALUE"""),5150.0)</f>
        <v>5150</v>
      </c>
      <c r="G260" s="99"/>
      <c r="I260" s="100"/>
      <c r="J260" s="99" t="str">
        <f>IFERROR(__xludf.DUMMYFUNCTION("""COMPUTED_VALUE"""),"TARJETA DE DÉBITO")</f>
        <v>TARJETA DE DÉBITO</v>
      </c>
      <c r="L260" s="101">
        <f>IFERROR(__xludf.DUMMYFUNCTION("""COMPUTED_VALUE"""),2500.0)</f>
        <v>2500</v>
      </c>
      <c r="M260" s="99" t="str">
        <f>IFERROR(__xludf.DUMMYFUNCTION("""COMPUTED_VALUE"""),"EFECTIVO")</f>
        <v>EFECTIVO</v>
      </c>
      <c r="O260" s="101">
        <f>IFERROR(__xludf.DUMMYFUNCTION("""COMPUTED_VALUE"""),150.0)</f>
        <v>150</v>
      </c>
      <c r="P260" s="99"/>
      <c r="R260" s="100"/>
      <c r="S260" s="99" t="str">
        <f>IFERROR(__xludf.DUMMYFUNCTION("""COMPUTED_VALUE"""),"MERCADO PAGO")</f>
        <v>MERCADO PAGO</v>
      </c>
      <c r="U260" s="101">
        <f>IFERROR(__xludf.DUMMYFUNCTION("""COMPUTED_VALUE"""),3000.0)</f>
        <v>3000</v>
      </c>
    </row>
    <row r="261">
      <c r="A261" s="99"/>
      <c r="C261" s="100"/>
      <c r="D261" s="99" t="str">
        <f>IFERROR(__xludf.DUMMYFUNCTION("""COMPUTED_VALUE"""),"EFECTIVO")</f>
        <v>EFECTIVO</v>
      </c>
      <c r="F261" s="101">
        <f>IFERROR(__xludf.DUMMYFUNCTION("""COMPUTED_VALUE"""),5100.0)</f>
        <v>5100</v>
      </c>
      <c r="G261" s="99"/>
      <c r="I261" s="100"/>
      <c r="J261" s="99" t="str">
        <f>IFERROR(__xludf.DUMMYFUNCTION("""COMPUTED_VALUE"""),"TARJETA DE DÉBITO")</f>
        <v>TARJETA DE DÉBITO</v>
      </c>
      <c r="L261" s="101">
        <f>IFERROR(__xludf.DUMMYFUNCTION("""COMPUTED_VALUE"""),5550.0)</f>
        <v>5550</v>
      </c>
      <c r="M261" s="99" t="str">
        <f>IFERROR(__xludf.DUMMYFUNCTION("""COMPUTED_VALUE"""),"MERCADO PAGO")</f>
        <v>MERCADO PAGO</v>
      </c>
      <c r="O261" s="101">
        <f>IFERROR(__xludf.DUMMYFUNCTION("""COMPUTED_VALUE"""),5150.0)</f>
        <v>5150</v>
      </c>
      <c r="P261" s="99"/>
      <c r="R261" s="100"/>
      <c r="S261" s="99" t="str">
        <f>IFERROR(__xludf.DUMMYFUNCTION("""COMPUTED_VALUE"""),"MERCADO PAGO")</f>
        <v>MERCADO PAGO</v>
      </c>
      <c r="U261" s="101">
        <f>IFERROR(__xludf.DUMMYFUNCTION("""COMPUTED_VALUE"""),3000.0)</f>
        <v>3000</v>
      </c>
    </row>
    <row r="262">
      <c r="A262" s="99"/>
      <c r="C262" s="100"/>
      <c r="D262" s="99"/>
      <c r="F262" s="100"/>
      <c r="G262" s="99"/>
      <c r="I262" s="100"/>
      <c r="J262" s="99"/>
      <c r="L262" s="100"/>
      <c r="M262" s="99" t="str">
        <f>IFERROR(__xludf.DUMMYFUNCTION("""COMPUTED_VALUE"""),"TARJETA DE DÉBITO")</f>
        <v>TARJETA DE DÉBITO</v>
      </c>
      <c r="O262" s="101">
        <f>IFERROR(__xludf.DUMMYFUNCTION("""COMPUTED_VALUE"""),3000.0)</f>
        <v>3000</v>
      </c>
      <c r="P262" s="99"/>
      <c r="R262" s="100"/>
      <c r="S262" s="99" t="str">
        <f>IFERROR(__xludf.DUMMYFUNCTION("""COMPUTED_VALUE"""),"TRANSFERENCIA")</f>
        <v>TRANSFERENCIA</v>
      </c>
      <c r="U262" s="101">
        <f>IFERROR(__xludf.DUMMYFUNCTION("""COMPUTED_VALUE"""),5150.0)</f>
        <v>5150</v>
      </c>
    </row>
    <row r="263">
      <c r="A263" s="99"/>
      <c r="C263" s="100"/>
      <c r="D263" s="99"/>
      <c r="F263" s="100"/>
      <c r="G263" s="99"/>
      <c r="I263" s="100"/>
      <c r="J263" s="99" t="str">
        <f>IFERROR(__xludf.DUMMYFUNCTION("""COMPUTED_VALUE"""),"EFECTIVO")</f>
        <v>EFECTIVO</v>
      </c>
      <c r="L263" s="101">
        <f>IFERROR(__xludf.DUMMYFUNCTION("""COMPUTED_VALUE"""),500.0)</f>
        <v>500</v>
      </c>
      <c r="M263" s="99" t="str">
        <f>IFERROR(__xludf.DUMMYFUNCTION("""COMPUTED_VALUE"""),"EFECTIVO")</f>
        <v>EFECTIVO</v>
      </c>
      <c r="O263" s="101">
        <f>IFERROR(__xludf.DUMMYFUNCTION("""COMPUTED_VALUE"""),100.0)</f>
        <v>100</v>
      </c>
      <c r="P263" s="99"/>
      <c r="R263" s="100"/>
      <c r="S263" s="99" t="str">
        <f>IFERROR(__xludf.DUMMYFUNCTION("""COMPUTED_VALUE"""),"TRANSFERENCIA")</f>
        <v>TRANSFERENCIA</v>
      </c>
      <c r="U263" s="101">
        <f>IFERROR(__xludf.DUMMYFUNCTION("""COMPUTED_VALUE"""),5150.0)</f>
        <v>5150</v>
      </c>
    </row>
    <row r="264">
      <c r="A264" s="99"/>
      <c r="C264" s="100"/>
      <c r="D264" s="99" t="str">
        <f>IFERROR(__xludf.DUMMYFUNCTION("""COMPUTED_VALUE"""),"EFECTIVO")</f>
        <v>EFECTIVO</v>
      </c>
      <c r="F264" s="101">
        <f>IFERROR(__xludf.DUMMYFUNCTION("""COMPUTED_VALUE"""),-12000.0)</f>
        <v>-12000</v>
      </c>
      <c r="G264" s="99"/>
      <c r="I264" s="100"/>
      <c r="J264" s="99" t="str">
        <f>IFERROR(__xludf.DUMMYFUNCTION("""COMPUTED_VALUE"""),"EFECTIVO")</f>
        <v>EFECTIVO</v>
      </c>
      <c r="L264" s="101">
        <f>IFERROR(__xludf.DUMMYFUNCTION("""COMPUTED_VALUE"""),3000.0)</f>
        <v>3000</v>
      </c>
      <c r="M264" s="99" t="str">
        <f>IFERROR(__xludf.DUMMYFUNCTION("""COMPUTED_VALUE"""),"TARJETA DE DÉBITO")</f>
        <v>TARJETA DE DÉBITO</v>
      </c>
      <c r="O264" s="101">
        <f>IFERROR(__xludf.DUMMYFUNCTION("""COMPUTED_VALUE"""),3000.0)</f>
        <v>3000</v>
      </c>
      <c r="P264" s="99"/>
      <c r="R264" s="100"/>
      <c r="S264" s="99" t="str">
        <f>IFERROR(__xludf.DUMMYFUNCTION("""COMPUTED_VALUE"""),"TRANSFERENCIA")</f>
        <v>TRANSFERENCIA</v>
      </c>
      <c r="U264" s="101">
        <f>IFERROR(__xludf.DUMMYFUNCTION("""COMPUTED_VALUE"""),4200.0)</f>
        <v>4200</v>
      </c>
    </row>
    <row r="265">
      <c r="A265" s="99"/>
      <c r="C265" s="100"/>
      <c r="D265" s="99" t="str">
        <f>IFERROR(__xludf.DUMMYFUNCTION("""COMPUTED_VALUE"""),"MERCADO PAGO")</f>
        <v>MERCADO PAGO</v>
      </c>
      <c r="F265" s="101">
        <f>IFERROR(__xludf.DUMMYFUNCTION("""COMPUTED_VALUE"""),4950.0)</f>
        <v>4950</v>
      </c>
      <c r="G265" s="99"/>
      <c r="I265" s="100"/>
      <c r="J265" s="99" t="str">
        <f>IFERROR(__xludf.DUMMYFUNCTION("""COMPUTED_VALUE"""),"EFECTIVO")</f>
        <v>EFECTIVO</v>
      </c>
      <c r="L265" s="101">
        <f>IFERROR(__xludf.DUMMYFUNCTION("""COMPUTED_VALUE"""),10250.0)</f>
        <v>10250</v>
      </c>
      <c r="M265" s="99" t="str">
        <f>IFERROR(__xludf.DUMMYFUNCTION("""COMPUTED_VALUE"""),"EFECTIVO")</f>
        <v>EFECTIVO</v>
      </c>
      <c r="O265" s="101">
        <f>IFERROR(__xludf.DUMMYFUNCTION("""COMPUTED_VALUE"""),100.0)</f>
        <v>100</v>
      </c>
      <c r="P265" s="99"/>
      <c r="R265" s="100"/>
      <c r="S265" s="99" t="str">
        <f>IFERROR(__xludf.DUMMYFUNCTION("""COMPUTED_VALUE"""),"TRANSFERENCIA")</f>
        <v>TRANSFERENCIA</v>
      </c>
      <c r="U265" s="101">
        <f>IFERROR(__xludf.DUMMYFUNCTION("""COMPUTED_VALUE"""),4200.0)</f>
        <v>4200</v>
      </c>
    </row>
    <row r="266">
      <c r="A266" s="99"/>
      <c r="C266" s="100"/>
      <c r="D266" s="99" t="str">
        <f>IFERROR(__xludf.DUMMYFUNCTION("""COMPUTED_VALUE"""),"MERCADO PAGO")</f>
        <v>MERCADO PAGO</v>
      </c>
      <c r="F266" s="101">
        <f>IFERROR(__xludf.DUMMYFUNCTION("""COMPUTED_VALUE"""),100.0)</f>
        <v>100</v>
      </c>
      <c r="G266" s="99"/>
      <c r="I266" s="100"/>
      <c r="J266" s="99" t="str">
        <f>IFERROR(__xludf.DUMMYFUNCTION("""COMPUTED_VALUE"""),"EFECTIVO")</f>
        <v>EFECTIVO</v>
      </c>
      <c r="L266" s="101">
        <f>IFERROR(__xludf.DUMMYFUNCTION("""COMPUTED_VALUE"""),500.0)</f>
        <v>500</v>
      </c>
      <c r="M266" s="99" t="str">
        <f>IFERROR(__xludf.DUMMYFUNCTION("""COMPUTED_VALUE"""),"EFECTIVO")</f>
        <v>EFECTIVO</v>
      </c>
      <c r="O266" s="101">
        <f>IFERROR(__xludf.DUMMYFUNCTION("""COMPUTED_VALUE"""),5150.0)</f>
        <v>5150</v>
      </c>
      <c r="P266" s="99"/>
      <c r="R266" s="100"/>
      <c r="S266" s="99" t="str">
        <f>IFERROR(__xludf.DUMMYFUNCTION("""COMPUTED_VALUE"""),"TRANSFERENCIA")</f>
        <v>TRANSFERENCIA</v>
      </c>
      <c r="U266" s="101">
        <f>IFERROR(__xludf.DUMMYFUNCTION("""COMPUTED_VALUE"""),5550.0)</f>
        <v>5550</v>
      </c>
    </row>
    <row r="267">
      <c r="A267" s="99"/>
      <c r="C267" s="100"/>
      <c r="D267" s="99" t="str">
        <f>IFERROR(__xludf.DUMMYFUNCTION("""COMPUTED_VALUE"""),"EFECTIVO")</f>
        <v>EFECTIVO</v>
      </c>
      <c r="F267" s="101">
        <f>IFERROR(__xludf.DUMMYFUNCTION("""COMPUTED_VALUE"""),2000.0)</f>
        <v>2000</v>
      </c>
      <c r="G267" s="99"/>
      <c r="I267" s="100"/>
      <c r="J267" s="99" t="str">
        <f>IFERROR(__xludf.DUMMYFUNCTION("""COMPUTED_VALUE"""),"EFECTIVO")</f>
        <v>EFECTIVO</v>
      </c>
      <c r="L267" s="101">
        <f>IFERROR(__xludf.DUMMYFUNCTION("""COMPUTED_VALUE"""),3000.0)</f>
        <v>3000</v>
      </c>
      <c r="M267" s="99"/>
      <c r="O267" s="101">
        <f>IFERROR(__xludf.DUMMYFUNCTION("""COMPUTED_VALUE"""),38800.0)</f>
        <v>38800</v>
      </c>
      <c r="P267" s="99"/>
      <c r="R267" s="100"/>
      <c r="S267" s="99" t="str">
        <f>IFERROR(__xludf.DUMMYFUNCTION("""COMPUTED_VALUE"""),"TRANSFERENCIA")</f>
        <v>TRANSFERENCIA</v>
      </c>
      <c r="U267" s="101">
        <f>IFERROR(__xludf.DUMMYFUNCTION("""COMPUTED_VALUE"""),1000.0)</f>
        <v>1000</v>
      </c>
    </row>
    <row r="268">
      <c r="A268" s="99"/>
      <c r="C268" s="100"/>
      <c r="D268" s="99" t="str">
        <f>IFERROR(__xludf.DUMMYFUNCTION("""COMPUTED_VALUE"""),"EFECTIVO")</f>
        <v>EFECTIVO</v>
      </c>
      <c r="F268" s="101">
        <f>IFERROR(__xludf.DUMMYFUNCTION("""COMPUTED_VALUE"""),5150.0)</f>
        <v>5150</v>
      </c>
      <c r="G268" s="99"/>
      <c r="I268" s="100"/>
      <c r="J268" s="99" t="str">
        <f>IFERROR(__xludf.DUMMYFUNCTION("""COMPUTED_VALUE"""),"TARJETA DE DÉBITO")</f>
        <v>TARJETA DE DÉBITO</v>
      </c>
      <c r="L268" s="101">
        <f>IFERROR(__xludf.DUMMYFUNCTION("""COMPUTED_VALUE"""),4200.0)</f>
        <v>4200</v>
      </c>
      <c r="M268" s="99" t="str">
        <f>IFERROR(__xludf.DUMMYFUNCTION("""COMPUTED_VALUE"""),"MERCADO PAGO")</f>
        <v>MERCADO PAGO</v>
      </c>
      <c r="O268" s="101">
        <f>IFERROR(__xludf.DUMMYFUNCTION("""COMPUTED_VALUE"""),3000.0)</f>
        <v>3000</v>
      </c>
      <c r="P268" s="99"/>
      <c r="R268" s="100"/>
      <c r="S268" s="99" t="str">
        <f>IFERROR(__xludf.DUMMYFUNCTION("""COMPUTED_VALUE"""),"TRANSFERENCIA")</f>
        <v>TRANSFERENCIA</v>
      </c>
      <c r="U268" s="101">
        <f>IFERROR(__xludf.DUMMYFUNCTION("""COMPUTED_VALUE"""),850.0)</f>
        <v>850</v>
      </c>
    </row>
    <row r="269">
      <c r="A269" s="99"/>
      <c r="C269" s="100"/>
      <c r="D269" s="99" t="str">
        <f>IFERROR(__xludf.DUMMYFUNCTION("""COMPUTED_VALUE"""),"EFECTIVO")</f>
        <v>EFECTIVO</v>
      </c>
      <c r="F269" s="101">
        <f>IFERROR(__xludf.DUMMYFUNCTION("""COMPUTED_VALUE"""),4700.0)</f>
        <v>4700</v>
      </c>
      <c r="G269" s="99"/>
      <c r="I269" s="100"/>
      <c r="J269" s="99" t="str">
        <f>IFERROR(__xludf.DUMMYFUNCTION("""COMPUTED_VALUE"""),"EFECTIVO")</f>
        <v>EFECTIVO</v>
      </c>
      <c r="L269" s="101">
        <f>IFERROR(__xludf.DUMMYFUNCTION("""COMPUTED_VALUE"""),3000.0)</f>
        <v>3000</v>
      </c>
      <c r="M269" s="99" t="str">
        <f>IFERROR(__xludf.DUMMYFUNCTION("""COMPUTED_VALUE"""),"EFECTIVO")</f>
        <v>EFECTIVO</v>
      </c>
      <c r="O269" s="101">
        <f>IFERROR(__xludf.DUMMYFUNCTION("""COMPUTED_VALUE"""),4200.0)</f>
        <v>4200</v>
      </c>
      <c r="P269" s="99"/>
      <c r="R269" s="100"/>
      <c r="S269" s="99" t="str">
        <f>IFERROR(__xludf.DUMMYFUNCTION("""COMPUTED_VALUE"""),"TRANSFERENCIA")</f>
        <v>TRANSFERENCIA</v>
      </c>
      <c r="U269" s="101">
        <f>IFERROR(__xludf.DUMMYFUNCTION("""COMPUTED_VALUE"""),3000.0)</f>
        <v>3000</v>
      </c>
    </row>
    <row r="270">
      <c r="A270" s="99"/>
      <c r="C270" s="100"/>
      <c r="D270" s="99" t="str">
        <f>IFERROR(__xludf.DUMMYFUNCTION("""COMPUTED_VALUE"""),"EFECTIVO")</f>
        <v>EFECTIVO</v>
      </c>
      <c r="F270" s="101">
        <f>IFERROR(__xludf.DUMMYFUNCTION("""COMPUTED_VALUE"""),100.0)</f>
        <v>100</v>
      </c>
      <c r="G270" s="99"/>
      <c r="I270" s="100"/>
      <c r="J270" s="99" t="str">
        <f>IFERROR(__xludf.DUMMYFUNCTION("""COMPUTED_VALUE"""),"EFECTIVO")</f>
        <v>EFECTIVO</v>
      </c>
      <c r="L270" s="101">
        <f>IFERROR(__xludf.DUMMYFUNCTION("""COMPUTED_VALUE"""),3000.0)</f>
        <v>3000</v>
      </c>
      <c r="M270" s="99" t="str">
        <f>IFERROR(__xludf.DUMMYFUNCTION("""COMPUTED_VALUE"""),"TARJETA DE DÉBITO")</f>
        <v>TARJETA DE DÉBITO</v>
      </c>
      <c r="O270" s="101">
        <f>IFERROR(__xludf.DUMMYFUNCTION("""COMPUTED_VALUE"""),3000.0)</f>
        <v>3000</v>
      </c>
      <c r="P270" s="99"/>
      <c r="R270" s="100"/>
      <c r="S270" s="99" t="str">
        <f>IFERROR(__xludf.DUMMYFUNCTION("""COMPUTED_VALUE"""),"TRANSFERENCIA")</f>
        <v>TRANSFERENCIA</v>
      </c>
      <c r="U270" s="101">
        <f>IFERROR(__xludf.DUMMYFUNCTION("""COMPUTED_VALUE"""),5500.0)</f>
        <v>5500</v>
      </c>
    </row>
    <row r="271">
      <c r="A271" s="99"/>
      <c r="C271" s="100"/>
      <c r="D271" s="99" t="str">
        <f>IFERROR(__xludf.DUMMYFUNCTION("""COMPUTED_VALUE"""),"MERCADO PAGO")</f>
        <v>MERCADO PAGO</v>
      </c>
      <c r="F271" s="101">
        <f>IFERROR(__xludf.DUMMYFUNCTION("""COMPUTED_VALUE"""),100.0)</f>
        <v>100</v>
      </c>
      <c r="G271" s="99"/>
      <c r="I271" s="100"/>
      <c r="J271" s="99" t="str">
        <f>IFERROR(__xludf.DUMMYFUNCTION("""COMPUTED_VALUE"""),"EFECTIVO")</f>
        <v>EFECTIVO</v>
      </c>
      <c r="L271" s="101">
        <f>IFERROR(__xludf.DUMMYFUNCTION("""COMPUTED_VALUE"""),-45000.0)</f>
        <v>-45000</v>
      </c>
      <c r="M271" s="99" t="str">
        <f>IFERROR(__xludf.DUMMYFUNCTION("""COMPUTED_VALUE"""),"MERCADO PAGO")</f>
        <v>MERCADO PAGO</v>
      </c>
      <c r="O271" s="101">
        <f>IFERROR(__xludf.DUMMYFUNCTION("""COMPUTED_VALUE"""),3500.0)</f>
        <v>3500</v>
      </c>
      <c r="P271" s="99"/>
      <c r="R271" s="100"/>
      <c r="S271" s="99"/>
      <c r="U271" s="101">
        <f>IFERROR(__xludf.DUMMYFUNCTION("""COMPUTED_VALUE"""),74300.0)</f>
        <v>74300</v>
      </c>
    </row>
    <row r="272">
      <c r="A272" s="99"/>
      <c r="C272" s="100"/>
      <c r="D272" s="99" t="str">
        <f>IFERROR(__xludf.DUMMYFUNCTION("""COMPUTED_VALUE"""),"EFECTIVO")</f>
        <v>EFECTIVO</v>
      </c>
      <c r="F272" s="101">
        <f>IFERROR(__xludf.DUMMYFUNCTION("""COMPUTED_VALUE"""),3000.0)</f>
        <v>3000</v>
      </c>
      <c r="G272" s="99"/>
      <c r="I272" s="100"/>
      <c r="J272" s="99"/>
      <c r="L272" s="101">
        <f>IFERROR(__xludf.DUMMYFUNCTION("""COMPUTED_VALUE"""),182100.0)</f>
        <v>182100</v>
      </c>
      <c r="M272" s="99" t="str">
        <f>IFERROR(__xludf.DUMMYFUNCTION("""COMPUTED_VALUE"""),"EFECTIVO")</f>
        <v>EFECTIVO</v>
      </c>
      <c r="O272" s="101">
        <f>IFERROR(__xludf.DUMMYFUNCTION("""COMPUTED_VALUE"""),3000.0)</f>
        <v>3000</v>
      </c>
      <c r="P272" s="99"/>
      <c r="R272" s="100"/>
      <c r="S272" s="99" t="str">
        <f>IFERROR(__xludf.DUMMYFUNCTION("""COMPUTED_VALUE"""),"TRANSFERENCIA")</f>
        <v>TRANSFERENCIA</v>
      </c>
      <c r="U272" s="101">
        <f>IFERROR(__xludf.DUMMYFUNCTION("""COMPUTED_VALUE"""),2500.0)</f>
        <v>2500</v>
      </c>
    </row>
    <row r="273">
      <c r="A273" s="99"/>
      <c r="C273" s="100"/>
      <c r="D273" s="99" t="str">
        <f>IFERROR(__xludf.DUMMYFUNCTION("""COMPUTED_VALUE"""),"EFECTIVO")</f>
        <v>EFECTIVO</v>
      </c>
      <c r="F273" s="101">
        <f>IFERROR(__xludf.DUMMYFUNCTION("""COMPUTED_VALUE"""),200.0)</f>
        <v>200</v>
      </c>
      <c r="G273" s="99"/>
      <c r="I273" s="100"/>
      <c r="J273" s="99" t="str">
        <f>IFERROR(__xludf.DUMMYFUNCTION("""COMPUTED_VALUE"""),"EFECTIVO")</f>
        <v>EFECTIVO</v>
      </c>
      <c r="L273" s="101">
        <f>IFERROR(__xludf.DUMMYFUNCTION("""COMPUTED_VALUE"""),4200.0)</f>
        <v>4200</v>
      </c>
      <c r="M273" s="99" t="str">
        <f>IFERROR(__xludf.DUMMYFUNCTION("""COMPUTED_VALUE"""),"EFECTIVO")</f>
        <v>EFECTIVO</v>
      </c>
      <c r="O273" s="101">
        <f>IFERROR(__xludf.DUMMYFUNCTION("""COMPUTED_VALUE"""),3000.0)</f>
        <v>3000</v>
      </c>
      <c r="P273" s="99"/>
      <c r="R273" s="100"/>
      <c r="S273" s="99" t="str">
        <f>IFERROR(__xludf.DUMMYFUNCTION("""COMPUTED_VALUE"""),"TRANSFERENCIA")</f>
        <v>TRANSFERENCIA</v>
      </c>
      <c r="U273" s="101">
        <f>IFERROR(__xludf.DUMMYFUNCTION("""COMPUTED_VALUE"""),5550.0)</f>
        <v>5550</v>
      </c>
    </row>
    <row r="274">
      <c r="A274" s="99"/>
      <c r="C274" s="100"/>
      <c r="D274" s="99" t="str">
        <f>IFERROR(__xludf.DUMMYFUNCTION("""COMPUTED_VALUE"""),"EFECTIVO")</f>
        <v>EFECTIVO</v>
      </c>
      <c r="F274" s="101">
        <f>IFERROR(__xludf.DUMMYFUNCTION("""COMPUTED_VALUE"""),2500.0)</f>
        <v>2500</v>
      </c>
      <c r="G274" s="99"/>
      <c r="I274" s="100"/>
      <c r="J274" s="99" t="str">
        <f>IFERROR(__xludf.DUMMYFUNCTION("""COMPUTED_VALUE"""),"EFECTIVO")</f>
        <v>EFECTIVO</v>
      </c>
      <c r="L274" s="101">
        <f>IFERROR(__xludf.DUMMYFUNCTION("""COMPUTED_VALUE"""),3000.0)</f>
        <v>3000</v>
      </c>
      <c r="M274" s="99" t="str">
        <f>IFERROR(__xludf.DUMMYFUNCTION("""COMPUTED_VALUE"""),"EFECTIVO")</f>
        <v>EFECTIVO</v>
      </c>
      <c r="O274" s="101">
        <f>IFERROR(__xludf.DUMMYFUNCTION("""COMPUTED_VALUE"""),3700.0)</f>
        <v>3700</v>
      </c>
      <c r="P274" s="99"/>
      <c r="R274" s="100"/>
      <c r="S274" s="99" t="str">
        <f>IFERROR(__xludf.DUMMYFUNCTION("""COMPUTED_VALUE"""),"TRANSFERENCIA")</f>
        <v>TRANSFERENCIA</v>
      </c>
      <c r="U274" s="101">
        <f>IFERROR(__xludf.DUMMYFUNCTION("""COMPUTED_VALUE"""),3800.0)</f>
        <v>3800</v>
      </c>
    </row>
    <row r="275">
      <c r="A275" s="99"/>
      <c r="C275" s="100"/>
      <c r="D275" s="99" t="str">
        <f>IFERROR(__xludf.DUMMYFUNCTION("""COMPUTED_VALUE"""),"EFECTIVO")</f>
        <v>EFECTIVO</v>
      </c>
      <c r="F275" s="101">
        <f>IFERROR(__xludf.DUMMYFUNCTION("""COMPUTED_VALUE"""),100.0)</f>
        <v>100</v>
      </c>
      <c r="G275" s="99"/>
      <c r="I275" s="100"/>
      <c r="J275" s="99" t="str">
        <f>IFERROR(__xludf.DUMMYFUNCTION("""COMPUTED_VALUE"""),"EFECTIVO")</f>
        <v>EFECTIVO</v>
      </c>
      <c r="L275" s="101">
        <f>IFERROR(__xludf.DUMMYFUNCTION("""COMPUTED_VALUE"""),200.0)</f>
        <v>200</v>
      </c>
      <c r="M275" s="99" t="str">
        <f>IFERROR(__xludf.DUMMYFUNCTION("""COMPUTED_VALUE"""),"TARJETA DE DÉBITO")</f>
        <v>TARJETA DE DÉBITO</v>
      </c>
      <c r="O275" s="101">
        <f>IFERROR(__xludf.DUMMYFUNCTION("""COMPUTED_VALUE"""),4200.0)</f>
        <v>4200</v>
      </c>
      <c r="P275" s="99"/>
      <c r="R275" s="100"/>
      <c r="S275" s="99" t="str">
        <f>IFERROR(__xludf.DUMMYFUNCTION("""COMPUTED_VALUE"""),"MERCADO PAGO")</f>
        <v>MERCADO PAGO</v>
      </c>
      <c r="U275" s="101">
        <f>IFERROR(__xludf.DUMMYFUNCTION("""COMPUTED_VALUE"""),3800.0)</f>
        <v>3800</v>
      </c>
    </row>
    <row r="276">
      <c r="A276" s="99"/>
      <c r="C276" s="100"/>
      <c r="D276" s="99" t="str">
        <f>IFERROR(__xludf.DUMMYFUNCTION("""COMPUTED_VALUE"""),"EFECTIVO")</f>
        <v>EFECTIVO</v>
      </c>
      <c r="F276" s="101">
        <f>IFERROR(__xludf.DUMMYFUNCTION("""COMPUTED_VALUE"""),3000.0)</f>
        <v>3000</v>
      </c>
      <c r="G276" s="99"/>
      <c r="I276" s="100"/>
      <c r="J276" s="99" t="str">
        <f>IFERROR(__xludf.DUMMYFUNCTION("""COMPUTED_VALUE"""),"EFECTIVO")</f>
        <v>EFECTIVO</v>
      </c>
      <c r="L276" s="101">
        <f>IFERROR(__xludf.DUMMYFUNCTION("""COMPUTED_VALUE"""),100.0)</f>
        <v>100</v>
      </c>
      <c r="M276" s="99" t="str">
        <f>IFERROR(__xludf.DUMMYFUNCTION("""COMPUTED_VALUE"""),"EFECTIVO")</f>
        <v>EFECTIVO</v>
      </c>
      <c r="O276" s="101">
        <f>IFERROR(__xludf.DUMMYFUNCTION("""COMPUTED_VALUE"""),200.0)</f>
        <v>200</v>
      </c>
      <c r="P276" s="99"/>
      <c r="R276" s="100"/>
      <c r="S276" s="99" t="str">
        <f>IFERROR(__xludf.DUMMYFUNCTION("""COMPUTED_VALUE"""),"TRANSFERENCIA")</f>
        <v>TRANSFERENCIA</v>
      </c>
      <c r="U276" s="101">
        <f>IFERROR(__xludf.DUMMYFUNCTION("""COMPUTED_VALUE"""),100.0)</f>
        <v>100</v>
      </c>
    </row>
    <row r="277">
      <c r="A277" s="99"/>
      <c r="C277" s="100"/>
      <c r="D277" s="99" t="str">
        <f>IFERROR(__xludf.DUMMYFUNCTION("""COMPUTED_VALUE"""),"EFECTIVO")</f>
        <v>EFECTIVO</v>
      </c>
      <c r="F277" s="101">
        <f>IFERROR(__xludf.DUMMYFUNCTION("""COMPUTED_VALUE"""),100.0)</f>
        <v>100</v>
      </c>
      <c r="G277" s="99"/>
      <c r="I277" s="100"/>
      <c r="J277" s="99"/>
      <c r="L277" s="100"/>
      <c r="M277" s="99" t="str">
        <f>IFERROR(__xludf.DUMMYFUNCTION("""COMPUTED_VALUE"""),"EFECTIVO")</f>
        <v>EFECTIVO</v>
      </c>
      <c r="O277" s="101">
        <f>IFERROR(__xludf.DUMMYFUNCTION("""COMPUTED_VALUE"""),5150.0)</f>
        <v>5150</v>
      </c>
      <c r="P277" s="99"/>
      <c r="R277" s="100"/>
      <c r="S277" s="99" t="str">
        <f>IFERROR(__xludf.DUMMYFUNCTION("""COMPUTED_VALUE"""),"TRANSFERENCIA")</f>
        <v>TRANSFERENCIA</v>
      </c>
      <c r="U277" s="101">
        <f>IFERROR(__xludf.DUMMYFUNCTION("""COMPUTED_VALUE"""),3000.0)</f>
        <v>3000</v>
      </c>
    </row>
    <row r="278">
      <c r="A278" s="99"/>
      <c r="C278" s="100"/>
      <c r="D278" s="99"/>
      <c r="F278" s="101">
        <f>IFERROR(__xludf.DUMMYFUNCTION("""COMPUTED_VALUE"""),29400.0)</f>
        <v>29400</v>
      </c>
      <c r="G278" s="99"/>
      <c r="I278" s="100"/>
      <c r="J278" s="99" t="str">
        <f>IFERROR(__xludf.DUMMYFUNCTION("""COMPUTED_VALUE"""),"EFECTIVO")</f>
        <v>EFECTIVO</v>
      </c>
      <c r="L278" s="101">
        <f>IFERROR(__xludf.DUMMYFUNCTION("""COMPUTED_VALUE"""),500.0)</f>
        <v>500</v>
      </c>
      <c r="M278" s="99" t="str">
        <f>IFERROR(__xludf.DUMMYFUNCTION("""COMPUTED_VALUE"""),"TARJETA DE DÉBITO")</f>
        <v>TARJETA DE DÉBITO</v>
      </c>
      <c r="O278" s="101">
        <f>IFERROR(__xludf.DUMMYFUNCTION("""COMPUTED_VALUE"""),1600.0)</f>
        <v>1600</v>
      </c>
      <c r="P278" s="99"/>
      <c r="R278" s="100"/>
      <c r="S278" s="99" t="str">
        <f>IFERROR(__xludf.DUMMYFUNCTION("""COMPUTED_VALUE"""),"TRANSFERENCIA")</f>
        <v>TRANSFERENCIA</v>
      </c>
      <c r="U278" s="101">
        <f>IFERROR(__xludf.DUMMYFUNCTION("""COMPUTED_VALUE"""),4200.0)</f>
        <v>4200</v>
      </c>
    </row>
    <row r="279">
      <c r="A279" s="99"/>
      <c r="C279" s="100"/>
      <c r="D279" s="99"/>
      <c r="F279" s="100"/>
      <c r="G279" s="99"/>
      <c r="I279" s="100"/>
      <c r="J279" s="99" t="str">
        <f>IFERROR(__xludf.DUMMYFUNCTION("""COMPUTED_VALUE"""),"EFECTIVO")</f>
        <v>EFECTIVO</v>
      </c>
      <c r="L279" s="101">
        <f>IFERROR(__xludf.DUMMYFUNCTION("""COMPUTED_VALUE"""),200.0)</f>
        <v>200</v>
      </c>
      <c r="M279" s="99" t="str">
        <f>IFERROR(__xludf.DUMMYFUNCTION("""COMPUTED_VALUE"""),"EFECTIVO")</f>
        <v>EFECTIVO</v>
      </c>
      <c r="O279" s="101">
        <f>IFERROR(__xludf.DUMMYFUNCTION("""COMPUTED_VALUE"""),500.0)</f>
        <v>500</v>
      </c>
      <c r="P279" s="99"/>
      <c r="R279" s="100"/>
      <c r="S279" s="99" t="str">
        <f>IFERROR(__xludf.DUMMYFUNCTION("""COMPUTED_VALUE"""),"TRANSFERENCIA")</f>
        <v>TRANSFERENCIA</v>
      </c>
      <c r="U279" s="101">
        <f>IFERROR(__xludf.DUMMYFUNCTION("""COMPUTED_VALUE"""),5100.0)</f>
        <v>5100</v>
      </c>
    </row>
    <row r="280">
      <c r="A280" s="99"/>
      <c r="C280" s="100"/>
      <c r="D280" s="99" t="str">
        <f>IFERROR(__xludf.DUMMYFUNCTION("""COMPUTED_VALUE"""),"TARJETA DE DÉBITO")</f>
        <v>TARJETA DE DÉBITO</v>
      </c>
      <c r="F280" s="101">
        <f>IFERROR(__xludf.DUMMYFUNCTION("""COMPUTED_VALUE"""),3600.0)</f>
        <v>3600</v>
      </c>
      <c r="G280" s="99"/>
      <c r="I280" s="100"/>
      <c r="J280" s="99" t="str">
        <f>IFERROR(__xludf.DUMMYFUNCTION("""COMPUTED_VALUE"""),"EFECTIVO")</f>
        <v>EFECTIVO</v>
      </c>
      <c r="L280" s="101">
        <f>IFERROR(__xludf.DUMMYFUNCTION("""COMPUTED_VALUE"""),1000.0)</f>
        <v>1000</v>
      </c>
      <c r="M280" s="99" t="str">
        <f>IFERROR(__xludf.DUMMYFUNCTION("""COMPUTED_VALUE"""),"EFECTIVO")</f>
        <v>EFECTIVO</v>
      </c>
      <c r="O280" s="101">
        <f>IFERROR(__xludf.DUMMYFUNCTION("""COMPUTED_VALUE"""),3000.0)</f>
        <v>3000</v>
      </c>
      <c r="P280" s="99"/>
      <c r="R280" s="100"/>
      <c r="S280" s="99" t="str">
        <f>IFERROR(__xludf.DUMMYFUNCTION("""COMPUTED_VALUE"""),"TRANSFERENCIA")</f>
        <v>TRANSFERENCIA</v>
      </c>
      <c r="U280" s="101">
        <f>IFERROR(__xludf.DUMMYFUNCTION("""COMPUTED_VALUE"""),3000.0)</f>
        <v>3000</v>
      </c>
    </row>
    <row r="281">
      <c r="A281" s="99"/>
      <c r="C281" s="100"/>
      <c r="D281" s="99" t="str">
        <f>IFERROR(__xludf.DUMMYFUNCTION("""COMPUTED_VALUE"""),"TARJETA DE DÉBITO")</f>
        <v>TARJETA DE DÉBITO</v>
      </c>
      <c r="F281" s="101">
        <f>IFERROR(__xludf.DUMMYFUNCTION("""COMPUTED_VALUE"""),3000.0)</f>
        <v>3000</v>
      </c>
      <c r="G281" s="99"/>
      <c r="I281" s="100"/>
      <c r="J281" s="99" t="str">
        <f>IFERROR(__xludf.DUMMYFUNCTION("""COMPUTED_VALUE"""),"MERCADO PAGO")</f>
        <v>MERCADO PAGO</v>
      </c>
      <c r="L281" s="101">
        <f>IFERROR(__xludf.DUMMYFUNCTION("""COMPUTED_VALUE"""),3000.0)</f>
        <v>3000</v>
      </c>
      <c r="M281" s="99" t="str">
        <f>IFERROR(__xludf.DUMMYFUNCTION("""COMPUTED_VALUE"""),"EFECTIVO")</f>
        <v>EFECTIVO</v>
      </c>
      <c r="O281" s="101">
        <f>IFERROR(__xludf.DUMMYFUNCTION("""COMPUTED_VALUE"""),3000.0)</f>
        <v>3000</v>
      </c>
      <c r="P281" s="99"/>
      <c r="R281" s="100"/>
      <c r="S281" s="99" t="str">
        <f>IFERROR(__xludf.DUMMYFUNCTION("""COMPUTED_VALUE"""),"TRANSFERENCIA")</f>
        <v>TRANSFERENCIA</v>
      </c>
      <c r="U281" s="101">
        <f>IFERROR(__xludf.DUMMYFUNCTION("""COMPUTED_VALUE"""),3000.0)</f>
        <v>3000</v>
      </c>
    </row>
    <row r="282">
      <c r="A282" s="99"/>
      <c r="C282" s="100"/>
      <c r="D282" s="99" t="str">
        <f>IFERROR(__xludf.DUMMYFUNCTION("""COMPUTED_VALUE"""),"EFECTIVO")</f>
        <v>EFECTIVO</v>
      </c>
      <c r="F282" s="101">
        <f>IFERROR(__xludf.DUMMYFUNCTION("""COMPUTED_VALUE"""),200.0)</f>
        <v>200</v>
      </c>
      <c r="G282" s="99"/>
      <c r="I282" s="100"/>
      <c r="J282" s="99" t="str">
        <f>IFERROR(__xludf.DUMMYFUNCTION("""COMPUTED_VALUE"""),"EFECTIVO")</f>
        <v>EFECTIVO</v>
      </c>
      <c r="L282" s="101">
        <f>IFERROR(__xludf.DUMMYFUNCTION("""COMPUTED_VALUE"""),100.0)</f>
        <v>100</v>
      </c>
      <c r="M282" s="99" t="str">
        <f>IFERROR(__xludf.DUMMYFUNCTION("""COMPUTED_VALUE"""),"EFECTIVO")</f>
        <v>EFECTIVO</v>
      </c>
      <c r="O282" s="101">
        <f>IFERROR(__xludf.DUMMYFUNCTION("""COMPUTED_VALUE"""),1200.0)</f>
        <v>1200</v>
      </c>
      <c r="P282" s="99"/>
      <c r="R282" s="100"/>
      <c r="S282" s="99" t="str">
        <f>IFERROR(__xludf.DUMMYFUNCTION("""COMPUTED_VALUE"""),"TRANSFERENCIA")</f>
        <v>TRANSFERENCIA</v>
      </c>
      <c r="U282" s="101">
        <f>IFERROR(__xludf.DUMMYFUNCTION("""COMPUTED_VALUE"""),3000.0)</f>
        <v>3000</v>
      </c>
    </row>
    <row r="283">
      <c r="A283" s="99"/>
      <c r="C283" s="100"/>
      <c r="D283" s="99" t="str">
        <f>IFERROR(__xludf.DUMMYFUNCTION("""COMPUTED_VALUE"""),"EFECTIVO")</f>
        <v>EFECTIVO</v>
      </c>
      <c r="F283" s="101">
        <f>IFERROR(__xludf.DUMMYFUNCTION("""COMPUTED_VALUE"""),100.0)</f>
        <v>100</v>
      </c>
      <c r="G283" s="99"/>
      <c r="I283" s="100"/>
      <c r="J283" s="99" t="str">
        <f>IFERROR(__xludf.DUMMYFUNCTION("""COMPUTED_VALUE"""),"MERCADO PAGO")</f>
        <v>MERCADO PAGO</v>
      </c>
      <c r="L283" s="101">
        <f>IFERROR(__xludf.DUMMYFUNCTION("""COMPUTED_VALUE"""),4200.0)</f>
        <v>4200</v>
      </c>
      <c r="M283" s="99"/>
      <c r="O283" s="100"/>
      <c r="P283" s="99"/>
      <c r="R283" s="100"/>
      <c r="S283" s="99" t="str">
        <f>IFERROR(__xludf.DUMMYFUNCTION("""COMPUTED_VALUE"""),"TRANSFERENCIA")</f>
        <v>TRANSFERENCIA</v>
      </c>
      <c r="U283" s="101">
        <f>IFERROR(__xludf.DUMMYFUNCTION("""COMPUTED_VALUE"""),3000.0)</f>
        <v>3000</v>
      </c>
    </row>
    <row r="284">
      <c r="A284" s="99"/>
      <c r="C284" s="100"/>
      <c r="D284" s="99"/>
      <c r="F284" s="101">
        <f>IFERROR(__xludf.DUMMYFUNCTION("""COMPUTED_VALUE"""),6900.0)</f>
        <v>6900</v>
      </c>
      <c r="G284" s="99"/>
      <c r="I284" s="100"/>
      <c r="J284" s="99" t="str">
        <f>IFERROR(__xludf.DUMMYFUNCTION("""COMPUTED_VALUE"""),"EFECTIVO")</f>
        <v>EFECTIVO</v>
      </c>
      <c r="L284" s="101">
        <f>IFERROR(__xludf.DUMMYFUNCTION("""COMPUTED_VALUE"""),2000.0)</f>
        <v>2000</v>
      </c>
      <c r="M284" s="99" t="str">
        <f>IFERROR(__xludf.DUMMYFUNCTION("""COMPUTED_VALUE"""),"MERCADO PAGO")</f>
        <v>MERCADO PAGO</v>
      </c>
      <c r="O284" s="101">
        <f>IFERROR(__xludf.DUMMYFUNCTION("""COMPUTED_VALUE"""),3000.0)</f>
        <v>3000</v>
      </c>
      <c r="P284" s="99"/>
      <c r="R284" s="100"/>
      <c r="S284" s="99" t="str">
        <f>IFERROR(__xludf.DUMMYFUNCTION("""COMPUTED_VALUE"""),"TRANSFERENCIA")</f>
        <v>TRANSFERENCIA</v>
      </c>
      <c r="U284" s="101">
        <f>IFERROR(__xludf.DUMMYFUNCTION("""COMPUTED_VALUE"""),3000.0)</f>
        <v>3000</v>
      </c>
    </row>
    <row r="285">
      <c r="A285" s="99"/>
      <c r="C285" s="100"/>
      <c r="D285" s="99"/>
      <c r="F285" s="100"/>
      <c r="G285" s="99"/>
      <c r="I285" s="100"/>
      <c r="J285" s="99" t="str">
        <f>IFERROR(__xludf.DUMMYFUNCTION("""COMPUTED_VALUE"""),"MERCADO PAGO")</f>
        <v>MERCADO PAGO</v>
      </c>
      <c r="L285" s="101">
        <f>IFERROR(__xludf.DUMMYFUNCTION("""COMPUTED_VALUE"""),10250.0)</f>
        <v>10250</v>
      </c>
      <c r="M285" s="99" t="str">
        <f>IFERROR(__xludf.DUMMYFUNCTION("""COMPUTED_VALUE"""),"MERCADO PAGO")</f>
        <v>MERCADO PAGO</v>
      </c>
      <c r="O285" s="101">
        <f>IFERROR(__xludf.DUMMYFUNCTION("""COMPUTED_VALUE"""),1200.0)</f>
        <v>1200</v>
      </c>
      <c r="P285" s="99"/>
      <c r="R285" s="100"/>
      <c r="S285" s="99"/>
      <c r="U285" s="101">
        <f>IFERROR(__xludf.DUMMYFUNCTION("""COMPUTED_VALUE"""),43050.0)</f>
        <v>43050</v>
      </c>
    </row>
    <row r="286">
      <c r="A286" s="99"/>
      <c r="C286" s="100"/>
      <c r="D286" s="99" t="str">
        <f>IFERROR(__xludf.DUMMYFUNCTION("""COMPUTED_VALUE"""),"MERCADO PAGO")</f>
        <v>MERCADO PAGO</v>
      </c>
      <c r="F286" s="101">
        <f>IFERROR(__xludf.DUMMYFUNCTION("""COMPUTED_VALUE"""),2300.0)</f>
        <v>2300</v>
      </c>
      <c r="G286" s="99"/>
      <c r="I286" s="100"/>
      <c r="J286" s="99" t="str">
        <f>IFERROR(__xludf.DUMMYFUNCTION("""COMPUTED_VALUE"""),"MERCADO PAGO")</f>
        <v>MERCADO PAGO</v>
      </c>
      <c r="L286" s="101">
        <f>IFERROR(__xludf.DUMMYFUNCTION("""COMPUTED_VALUE"""),50.0)</f>
        <v>50</v>
      </c>
      <c r="M286" s="99" t="str">
        <f>IFERROR(__xludf.DUMMYFUNCTION("""COMPUTED_VALUE"""),"TARJETA DE DÉBITO")</f>
        <v>TARJETA DE DÉBITO</v>
      </c>
      <c r="O286" s="101">
        <f>IFERROR(__xludf.DUMMYFUNCTION("""COMPUTED_VALUE"""),1200.0)</f>
        <v>1200</v>
      </c>
      <c r="P286" s="99"/>
      <c r="R286" s="100"/>
      <c r="S286" s="99" t="str">
        <f>IFERROR(__xludf.DUMMYFUNCTION("""COMPUTED_VALUE"""),"TRANSFERENCIA")</f>
        <v>TRANSFERENCIA</v>
      </c>
      <c r="U286" s="101">
        <f>IFERROR(__xludf.DUMMYFUNCTION("""COMPUTED_VALUE"""),1000.0)</f>
        <v>1000</v>
      </c>
    </row>
    <row r="287">
      <c r="A287" s="99"/>
      <c r="C287" s="100"/>
      <c r="D287" s="99" t="str">
        <f>IFERROR(__xludf.DUMMYFUNCTION("""COMPUTED_VALUE"""),"EFECTIVO")</f>
        <v>EFECTIVO</v>
      </c>
      <c r="F287" s="101">
        <f>IFERROR(__xludf.DUMMYFUNCTION("""COMPUTED_VALUE"""),100.0)</f>
        <v>100</v>
      </c>
      <c r="G287" s="99"/>
      <c r="I287" s="100"/>
      <c r="J287" s="99"/>
      <c r="L287" s="101">
        <f>IFERROR(__xludf.DUMMYFUNCTION("""COMPUTED_VALUE"""),100.0)</f>
        <v>100</v>
      </c>
      <c r="M287" s="99" t="str">
        <f>IFERROR(__xludf.DUMMYFUNCTION("""COMPUTED_VALUE"""),"TARJETA DE DÉBITO")</f>
        <v>TARJETA DE DÉBITO</v>
      </c>
      <c r="O287" s="101">
        <f>IFERROR(__xludf.DUMMYFUNCTION("""COMPUTED_VALUE"""),7700.0)</f>
        <v>7700</v>
      </c>
      <c r="P287" s="99"/>
      <c r="R287" s="100"/>
      <c r="S287" s="99" t="str">
        <f>IFERROR(__xludf.DUMMYFUNCTION("""COMPUTED_VALUE"""),"TRANSFERENCIA")</f>
        <v>TRANSFERENCIA</v>
      </c>
      <c r="U287" s="101">
        <f>IFERROR(__xludf.DUMMYFUNCTION("""COMPUTED_VALUE"""),3000.0)</f>
        <v>3000</v>
      </c>
    </row>
    <row r="288">
      <c r="A288" s="99"/>
      <c r="C288" s="100"/>
      <c r="D288" s="99" t="str">
        <f>IFERROR(__xludf.DUMMYFUNCTION("""COMPUTED_VALUE"""),"EFECTIVO")</f>
        <v>EFECTIVO</v>
      </c>
      <c r="F288" s="101">
        <f>IFERROR(__xludf.DUMMYFUNCTION("""COMPUTED_VALUE"""),5150.0)</f>
        <v>5150</v>
      </c>
      <c r="G288" s="99"/>
      <c r="I288" s="100"/>
      <c r="J288" s="99" t="str">
        <f>IFERROR(__xludf.DUMMYFUNCTION("""COMPUTED_VALUE"""),"EFECTIVO")</f>
        <v>EFECTIVO</v>
      </c>
      <c r="L288" s="101">
        <f>IFERROR(__xludf.DUMMYFUNCTION("""COMPUTED_VALUE"""),3000.0)</f>
        <v>3000</v>
      </c>
      <c r="M288" s="99" t="str">
        <f>IFERROR(__xludf.DUMMYFUNCTION("""COMPUTED_VALUE"""),"EFECTIVO")</f>
        <v>EFECTIVO</v>
      </c>
      <c r="O288" s="101">
        <f>IFERROR(__xludf.DUMMYFUNCTION("""COMPUTED_VALUE"""),300.0)</f>
        <v>300</v>
      </c>
      <c r="P288" s="99"/>
      <c r="R288" s="100"/>
      <c r="S288" s="99" t="str">
        <f>IFERROR(__xludf.DUMMYFUNCTION("""COMPUTED_VALUE"""),"MERCADO PAGO")</f>
        <v>MERCADO PAGO</v>
      </c>
      <c r="U288" s="101">
        <f>IFERROR(__xludf.DUMMYFUNCTION("""COMPUTED_VALUE"""),3000.0)</f>
        <v>3000</v>
      </c>
    </row>
    <row r="289">
      <c r="A289" s="99"/>
      <c r="C289" s="100"/>
      <c r="D289" s="99" t="str">
        <f>IFERROR(__xludf.DUMMYFUNCTION("""COMPUTED_VALUE"""),"EFECTIVO")</f>
        <v>EFECTIVO</v>
      </c>
      <c r="F289" s="101">
        <f>IFERROR(__xludf.DUMMYFUNCTION("""COMPUTED_VALUE"""),5150.0)</f>
        <v>5150</v>
      </c>
      <c r="G289" s="99"/>
      <c r="I289" s="100"/>
      <c r="J289" s="99"/>
      <c r="L289" s="101">
        <f>IFERROR(__xludf.DUMMYFUNCTION("""COMPUTED_VALUE"""),200.0)</f>
        <v>200</v>
      </c>
      <c r="M289" s="99" t="str">
        <f>IFERROR(__xludf.DUMMYFUNCTION("""COMPUTED_VALUE"""),"MERCADO PAGO")</f>
        <v>MERCADO PAGO</v>
      </c>
      <c r="O289" s="101">
        <f>IFERROR(__xludf.DUMMYFUNCTION("""COMPUTED_VALUE"""),3000.0)</f>
        <v>3000</v>
      </c>
      <c r="P289" s="99"/>
      <c r="R289" s="100"/>
      <c r="S289" s="99" t="str">
        <f>IFERROR(__xludf.DUMMYFUNCTION("""COMPUTED_VALUE"""),"TRANSFERENCIA")</f>
        <v>TRANSFERENCIA</v>
      </c>
      <c r="U289" s="101">
        <f>IFERROR(__xludf.DUMMYFUNCTION("""COMPUTED_VALUE"""),3000.0)</f>
        <v>3000</v>
      </c>
    </row>
    <row r="290">
      <c r="A290" s="99"/>
      <c r="C290" s="100"/>
      <c r="D290" s="99" t="str">
        <f>IFERROR(__xludf.DUMMYFUNCTION("""COMPUTED_VALUE"""),"MERCADO PAGO")</f>
        <v>MERCADO PAGO</v>
      </c>
      <c r="F290" s="101">
        <f>IFERROR(__xludf.DUMMYFUNCTION("""COMPUTED_VALUE"""),5150.0)</f>
        <v>5150</v>
      </c>
      <c r="G290" s="99"/>
      <c r="I290" s="100"/>
      <c r="J290" s="99"/>
      <c r="L290" s="101">
        <f>IFERROR(__xludf.DUMMYFUNCTION("""COMPUTED_VALUE"""),3000.0)</f>
        <v>3000</v>
      </c>
      <c r="M290" s="99" t="str">
        <f>IFERROR(__xludf.DUMMYFUNCTION("""COMPUTED_VALUE"""),"MERCADO PAGO")</f>
        <v>MERCADO PAGO</v>
      </c>
      <c r="O290" s="101">
        <f>IFERROR(__xludf.DUMMYFUNCTION("""COMPUTED_VALUE"""),4200.0)</f>
        <v>4200</v>
      </c>
      <c r="P290" s="99"/>
      <c r="R290" s="100"/>
      <c r="S290" s="99" t="str">
        <f>IFERROR(__xludf.DUMMYFUNCTION("""COMPUTED_VALUE"""),"TRANSFERENCIA")</f>
        <v>TRANSFERENCIA</v>
      </c>
      <c r="U290" s="101">
        <f>IFERROR(__xludf.DUMMYFUNCTION("""COMPUTED_VALUE"""),7700.0)</f>
        <v>7700</v>
      </c>
    </row>
    <row r="291">
      <c r="A291" s="99"/>
      <c r="C291" s="100"/>
      <c r="D291" s="99" t="str">
        <f>IFERROR(__xludf.DUMMYFUNCTION("""COMPUTED_VALUE"""),"MERCADO PAGO")</f>
        <v>MERCADO PAGO</v>
      </c>
      <c r="F291" s="101">
        <f>IFERROR(__xludf.DUMMYFUNCTION("""COMPUTED_VALUE"""),2000.0)</f>
        <v>2000</v>
      </c>
      <c r="G291" s="99"/>
      <c r="I291" s="100"/>
      <c r="J291" s="99"/>
      <c r="L291" s="101">
        <f>IFERROR(__xludf.DUMMYFUNCTION("""COMPUTED_VALUE"""),4200.0)</f>
        <v>4200</v>
      </c>
      <c r="M291" s="99" t="str">
        <f>IFERROR(__xludf.DUMMYFUNCTION("""COMPUTED_VALUE"""),"MERCADO PAGO")</f>
        <v>MERCADO PAGO</v>
      </c>
      <c r="O291" s="101">
        <f>IFERROR(__xludf.DUMMYFUNCTION("""COMPUTED_VALUE"""),3000.0)</f>
        <v>3000</v>
      </c>
      <c r="P291" s="99"/>
      <c r="R291" s="100"/>
      <c r="S291" s="99" t="str">
        <f>IFERROR(__xludf.DUMMYFUNCTION("""COMPUTED_VALUE"""),"TRANSFERENCIA")</f>
        <v>TRANSFERENCIA</v>
      </c>
      <c r="U291" s="101">
        <f>IFERROR(__xludf.DUMMYFUNCTION("""COMPUTED_VALUE"""),3000.0)</f>
        <v>3000</v>
      </c>
    </row>
    <row r="292">
      <c r="A292" s="99"/>
      <c r="C292" s="100"/>
      <c r="D292" s="99" t="str">
        <f>IFERROR(__xludf.DUMMYFUNCTION("""COMPUTED_VALUE"""),"EFECTIVO")</f>
        <v>EFECTIVO</v>
      </c>
      <c r="F292" s="101">
        <f>IFERROR(__xludf.DUMMYFUNCTION("""COMPUTED_VALUE"""),3000.0)</f>
        <v>3000</v>
      </c>
      <c r="G292" s="99"/>
      <c r="I292" s="100"/>
      <c r="J292" s="99"/>
      <c r="L292" s="100"/>
      <c r="M292" s="99" t="str">
        <f>IFERROR(__xludf.DUMMYFUNCTION("""COMPUTED_VALUE"""),"MERCADO PAGO")</f>
        <v>MERCADO PAGO</v>
      </c>
      <c r="O292" s="101">
        <f>IFERROR(__xludf.DUMMYFUNCTION("""COMPUTED_VALUE"""),4200.0)</f>
        <v>4200</v>
      </c>
      <c r="P292" s="99"/>
      <c r="R292" s="100"/>
      <c r="S292" s="99" t="str">
        <f>IFERROR(__xludf.DUMMYFUNCTION("""COMPUTED_VALUE"""),"TRANSFERENCIA")</f>
        <v>TRANSFERENCIA</v>
      </c>
      <c r="U292" s="101">
        <f>IFERROR(__xludf.DUMMYFUNCTION("""COMPUTED_VALUE"""),4200.0)</f>
        <v>4200</v>
      </c>
    </row>
    <row r="293">
      <c r="A293" s="99"/>
      <c r="C293" s="100"/>
      <c r="D293" s="99" t="str">
        <f>IFERROR(__xludf.DUMMYFUNCTION("""COMPUTED_VALUE"""),"EFECTIVO")</f>
        <v>EFECTIVO</v>
      </c>
      <c r="F293" s="101">
        <f>IFERROR(__xludf.DUMMYFUNCTION("""COMPUTED_VALUE"""),3000.0)</f>
        <v>3000</v>
      </c>
      <c r="G293" s="99"/>
      <c r="I293" s="100"/>
      <c r="J293" s="99" t="str">
        <f>IFERROR(__xludf.DUMMYFUNCTION("""COMPUTED_VALUE"""),"EFECTIVO")</f>
        <v>EFECTIVO</v>
      </c>
      <c r="L293" s="101">
        <f>IFERROR(__xludf.DUMMYFUNCTION("""COMPUTED_VALUE"""),5150.0)</f>
        <v>5150</v>
      </c>
      <c r="M293" s="99" t="str">
        <f>IFERROR(__xludf.DUMMYFUNCTION("""COMPUTED_VALUE"""),"EFECTIVO")</f>
        <v>EFECTIVO</v>
      </c>
      <c r="O293" s="101">
        <f>IFERROR(__xludf.DUMMYFUNCTION("""COMPUTED_VALUE"""),-18000.0)</f>
        <v>-18000</v>
      </c>
      <c r="P293" s="99"/>
      <c r="R293" s="100"/>
      <c r="S293" s="99" t="str">
        <f>IFERROR(__xludf.DUMMYFUNCTION("""COMPUTED_VALUE"""),"TRANSFERENCIA")</f>
        <v>TRANSFERENCIA</v>
      </c>
      <c r="U293" s="101">
        <f>IFERROR(__xludf.DUMMYFUNCTION("""COMPUTED_VALUE"""),2500.0)</f>
        <v>2500</v>
      </c>
    </row>
    <row r="294">
      <c r="A294" s="99"/>
      <c r="C294" s="100"/>
      <c r="D294" s="99" t="str">
        <f>IFERROR(__xludf.DUMMYFUNCTION("""COMPUTED_VALUE"""),"EFECTIVO")</f>
        <v>EFECTIVO</v>
      </c>
      <c r="F294" s="101">
        <f>IFERROR(__xludf.DUMMYFUNCTION("""COMPUTED_VALUE"""),3000.0)</f>
        <v>3000</v>
      </c>
      <c r="G294" s="99"/>
      <c r="I294" s="100"/>
      <c r="J294" s="99" t="str">
        <f>IFERROR(__xludf.DUMMYFUNCTION("""COMPUTED_VALUE"""),"EFECTIVO")</f>
        <v>EFECTIVO</v>
      </c>
      <c r="L294" s="101">
        <f>IFERROR(__xludf.DUMMYFUNCTION("""COMPUTED_VALUE"""),1000.0)</f>
        <v>1000</v>
      </c>
      <c r="M294" s="99"/>
      <c r="O294" s="100"/>
      <c r="P294" s="99"/>
      <c r="R294" s="100"/>
      <c r="S294" s="99" t="str">
        <f>IFERROR(__xludf.DUMMYFUNCTION("""COMPUTED_VALUE"""),"TRANSFERENCIA")</f>
        <v>TRANSFERENCIA</v>
      </c>
      <c r="U294" s="101">
        <f>IFERROR(__xludf.DUMMYFUNCTION("""COMPUTED_VALUE"""),10200.0)</f>
        <v>10200</v>
      </c>
    </row>
    <row r="295">
      <c r="A295" s="99"/>
      <c r="C295" s="100"/>
      <c r="D295" s="99" t="str">
        <f>IFERROR(__xludf.DUMMYFUNCTION("""COMPUTED_VALUE"""),"EFECTIVO")</f>
        <v>EFECTIVO</v>
      </c>
      <c r="F295" s="101">
        <f>IFERROR(__xludf.DUMMYFUNCTION("""COMPUTED_VALUE"""),100.0)</f>
        <v>100</v>
      </c>
      <c r="G295" s="99"/>
      <c r="I295" s="100"/>
      <c r="J295" s="99"/>
      <c r="L295" s="101">
        <f>IFERROR(__xludf.DUMMYFUNCTION("""COMPUTED_VALUE"""),1600.0)</f>
        <v>1600</v>
      </c>
      <c r="M295" s="99"/>
      <c r="O295" s="100"/>
      <c r="P295" s="99"/>
      <c r="R295" s="100"/>
      <c r="S295" s="99" t="str">
        <f>IFERROR(__xludf.DUMMYFUNCTION("""COMPUTED_VALUE"""),"TRANSFERENCIA")</f>
        <v>TRANSFERENCIA</v>
      </c>
      <c r="U295" s="101">
        <f>IFERROR(__xludf.DUMMYFUNCTION("""COMPUTED_VALUE"""),7700.0)</f>
        <v>7700</v>
      </c>
    </row>
    <row r="296">
      <c r="A296" s="99"/>
      <c r="C296" s="100"/>
      <c r="D296" s="99" t="str">
        <f>IFERROR(__xludf.DUMMYFUNCTION("""COMPUTED_VALUE"""),"EFECTIVO")</f>
        <v>EFECTIVO</v>
      </c>
      <c r="F296" s="101">
        <f>IFERROR(__xludf.DUMMYFUNCTION("""COMPUTED_VALUE"""),100.0)</f>
        <v>100</v>
      </c>
      <c r="G296" s="99"/>
      <c r="I296" s="100"/>
      <c r="J296" s="99"/>
      <c r="L296" s="101">
        <f>IFERROR(__xludf.DUMMYFUNCTION("""COMPUTED_VALUE"""),4200.0)</f>
        <v>4200</v>
      </c>
      <c r="M296" s="99"/>
      <c r="O296" s="101">
        <f>IFERROR(__xludf.DUMMYFUNCTION("""COMPUTED_VALUE"""),3000.0)</f>
        <v>3000</v>
      </c>
      <c r="P296" s="99"/>
      <c r="R296" s="100"/>
      <c r="S296" s="99" t="str">
        <f>IFERROR(__xludf.DUMMYFUNCTION("""COMPUTED_VALUE"""),"TRANSFERENCIA")</f>
        <v>TRANSFERENCIA</v>
      </c>
      <c r="U296" s="101">
        <f>IFERROR(__xludf.DUMMYFUNCTION("""COMPUTED_VALUE"""),3000.0)</f>
        <v>3000</v>
      </c>
    </row>
    <row r="297">
      <c r="A297" s="99"/>
      <c r="C297" s="100"/>
      <c r="D297" s="99"/>
      <c r="F297" s="100"/>
      <c r="G297" s="99"/>
      <c r="I297" s="100"/>
      <c r="J297" s="99"/>
      <c r="L297" s="101">
        <f>IFERROR(__xludf.DUMMYFUNCTION("""COMPUTED_VALUE"""),7700.0)</f>
        <v>7700</v>
      </c>
      <c r="M297" s="99"/>
      <c r="O297" s="101">
        <f>IFERROR(__xludf.DUMMYFUNCTION("""COMPUTED_VALUE"""),55050.0)</f>
        <v>55050</v>
      </c>
      <c r="P297" s="99"/>
      <c r="R297" s="100"/>
      <c r="S297" s="99" t="str">
        <f>IFERROR(__xludf.DUMMYFUNCTION("""COMPUTED_VALUE"""),"TRANSFERENCIA")</f>
        <v>TRANSFERENCIA</v>
      </c>
      <c r="U297" s="101">
        <f>IFERROR(__xludf.DUMMYFUNCTION("""COMPUTED_VALUE"""),400.0)</f>
        <v>400</v>
      </c>
    </row>
    <row r="298">
      <c r="A298" s="99"/>
      <c r="C298" s="100"/>
      <c r="D298" s="99" t="str">
        <f>IFERROR(__xludf.DUMMYFUNCTION("""COMPUTED_VALUE"""),"EFECTIVO")</f>
        <v>EFECTIVO</v>
      </c>
      <c r="F298" s="101">
        <f>IFERROR(__xludf.DUMMYFUNCTION("""COMPUTED_VALUE"""),5100.0)</f>
        <v>5100</v>
      </c>
      <c r="G298" s="99"/>
      <c r="I298" s="100"/>
      <c r="J298" s="99"/>
      <c r="L298" s="101">
        <f>IFERROR(__xludf.DUMMYFUNCTION("""COMPUTED_VALUE"""),200.0)</f>
        <v>200</v>
      </c>
      <c r="M298" s="99" t="str">
        <f>IFERROR(__xludf.DUMMYFUNCTION("""COMPUTED_VALUE"""),"EFECTIVO")</f>
        <v>EFECTIVO</v>
      </c>
      <c r="O298" s="101">
        <f>IFERROR(__xludf.DUMMYFUNCTION("""COMPUTED_VALUE"""),400.0)</f>
        <v>400</v>
      </c>
      <c r="P298" s="99"/>
      <c r="R298" s="100"/>
      <c r="S298" s="99"/>
      <c r="U298" s="101">
        <f>IFERROR(__xludf.DUMMYFUNCTION("""COMPUTED_VALUE"""),48700.0)</f>
        <v>48700</v>
      </c>
    </row>
    <row r="299">
      <c r="A299" s="99"/>
      <c r="C299" s="100"/>
      <c r="D299" s="99" t="str">
        <f>IFERROR(__xludf.DUMMYFUNCTION("""COMPUTED_VALUE"""),"EFECTIVO")</f>
        <v>EFECTIVO</v>
      </c>
      <c r="F299" s="101">
        <f>IFERROR(__xludf.DUMMYFUNCTION("""COMPUTED_VALUE"""),100.0)</f>
        <v>100</v>
      </c>
      <c r="G299" s="99"/>
      <c r="I299" s="100"/>
      <c r="J299" s="99"/>
      <c r="L299" s="101">
        <f>IFERROR(__xludf.DUMMYFUNCTION("""COMPUTED_VALUE"""),-16000.0)</f>
        <v>-16000</v>
      </c>
      <c r="M299" s="99" t="str">
        <f>IFERROR(__xludf.DUMMYFUNCTION("""COMPUTED_VALUE"""),"EFECTIVO")</f>
        <v>EFECTIVO</v>
      </c>
      <c r="O299" s="101">
        <f>IFERROR(__xludf.DUMMYFUNCTION("""COMPUTED_VALUE"""),1000.0)</f>
        <v>1000</v>
      </c>
      <c r="P299" s="99"/>
      <c r="R299" s="100"/>
      <c r="S299" s="99" t="str">
        <f>IFERROR(__xludf.DUMMYFUNCTION("""COMPUTED_VALUE"""),"TRANSFERENCIA")</f>
        <v>TRANSFERENCIA</v>
      </c>
      <c r="U299" s="101">
        <f>IFERROR(__xludf.DUMMYFUNCTION("""COMPUTED_VALUE"""),10250.0)</f>
        <v>10250</v>
      </c>
    </row>
    <row r="300">
      <c r="A300" s="99"/>
      <c r="C300" s="100"/>
      <c r="D300" s="99" t="str">
        <f>IFERROR(__xludf.DUMMYFUNCTION("""COMPUTED_VALUE"""),"TARJETA DE DÉBITO")</f>
        <v>TARJETA DE DÉBITO</v>
      </c>
      <c r="F300" s="101">
        <f>IFERROR(__xludf.DUMMYFUNCTION("""COMPUTED_VALUE"""),3000.0)</f>
        <v>3000</v>
      </c>
      <c r="G300" s="99"/>
      <c r="I300" s="100"/>
      <c r="J300" s="99"/>
      <c r="L300" s="101">
        <f>IFERROR(__xludf.DUMMYFUNCTION("""COMPUTED_VALUE"""),43150.0)</f>
        <v>43150</v>
      </c>
      <c r="M300" s="99" t="str">
        <f>IFERROR(__xludf.DUMMYFUNCTION("""COMPUTED_VALUE"""),"EFECTIVO")</f>
        <v>EFECTIVO</v>
      </c>
      <c r="O300" s="101">
        <f>IFERROR(__xludf.DUMMYFUNCTION("""COMPUTED_VALUE"""),3000.0)</f>
        <v>3000</v>
      </c>
      <c r="P300" s="99"/>
      <c r="R300" s="100"/>
      <c r="S300" s="99" t="str">
        <f>IFERROR(__xludf.DUMMYFUNCTION("""COMPUTED_VALUE"""),"TRANSFERENCIA")</f>
        <v>TRANSFERENCIA</v>
      </c>
      <c r="U300" s="101">
        <f>IFERROR(__xludf.DUMMYFUNCTION("""COMPUTED_VALUE"""),5550.0)</f>
        <v>5550</v>
      </c>
    </row>
    <row r="301">
      <c r="A301" s="99"/>
      <c r="C301" s="100"/>
      <c r="D301" s="99" t="str">
        <f>IFERROR(__xludf.DUMMYFUNCTION("""COMPUTED_VALUE"""),"EFECTIVO")</f>
        <v>EFECTIVO</v>
      </c>
      <c r="F301" s="101">
        <f>IFERROR(__xludf.DUMMYFUNCTION("""COMPUTED_VALUE"""),200.0)</f>
        <v>200</v>
      </c>
      <c r="G301" s="99"/>
      <c r="I301" s="100"/>
      <c r="J301" s="99" t="str">
        <f>IFERROR(__xludf.DUMMYFUNCTION("""COMPUTED_VALUE"""),"EFECTIVO")</f>
        <v>EFECTIVO</v>
      </c>
      <c r="L301" s="101">
        <f>IFERROR(__xludf.DUMMYFUNCTION("""COMPUTED_VALUE"""),1200.0)</f>
        <v>1200</v>
      </c>
      <c r="M301" s="99" t="str">
        <f>IFERROR(__xludf.DUMMYFUNCTION("""COMPUTED_VALUE"""),"EFECTIVO")</f>
        <v>EFECTIVO</v>
      </c>
      <c r="O301" s="101">
        <f>IFERROR(__xludf.DUMMYFUNCTION("""COMPUTED_VALUE"""),3000.0)</f>
        <v>3000</v>
      </c>
      <c r="P301" s="99"/>
      <c r="R301" s="100"/>
      <c r="S301" s="99" t="str">
        <f>IFERROR(__xludf.DUMMYFUNCTION("""COMPUTED_VALUE"""),"MERCADO PAGO")</f>
        <v>MERCADO PAGO</v>
      </c>
      <c r="U301" s="101">
        <f>IFERROR(__xludf.DUMMYFUNCTION("""COMPUTED_VALUE"""),8250.0)</f>
        <v>8250</v>
      </c>
    </row>
    <row r="302">
      <c r="A302" s="99"/>
      <c r="C302" s="100"/>
      <c r="D302" s="99" t="str">
        <f>IFERROR(__xludf.DUMMYFUNCTION("""COMPUTED_VALUE"""),"EFECTIVO")</f>
        <v>EFECTIVO</v>
      </c>
      <c r="F302" s="101">
        <f>IFERROR(__xludf.DUMMYFUNCTION("""COMPUTED_VALUE"""),50.0)</f>
        <v>50</v>
      </c>
      <c r="G302" s="99"/>
      <c r="I302" s="100"/>
      <c r="J302" s="99" t="str">
        <f>IFERROR(__xludf.DUMMYFUNCTION("""COMPUTED_VALUE"""),"EFECTIVO")</f>
        <v>EFECTIVO</v>
      </c>
      <c r="L302" s="101">
        <f>IFERROR(__xludf.DUMMYFUNCTION("""COMPUTED_VALUE"""),100.0)</f>
        <v>100</v>
      </c>
      <c r="M302" s="99" t="str">
        <f>IFERROR(__xludf.DUMMYFUNCTION("""COMPUTED_VALUE"""),"EFECTIVO")</f>
        <v>EFECTIVO</v>
      </c>
      <c r="O302" s="101">
        <f>IFERROR(__xludf.DUMMYFUNCTION("""COMPUTED_VALUE"""),3000.0)</f>
        <v>3000</v>
      </c>
      <c r="P302" s="99"/>
      <c r="R302" s="100"/>
      <c r="S302" s="99" t="str">
        <f>IFERROR(__xludf.DUMMYFUNCTION("""COMPUTED_VALUE"""),"MERCADO PAGO")</f>
        <v>MERCADO PAGO</v>
      </c>
      <c r="U302" s="101">
        <f>IFERROR(__xludf.DUMMYFUNCTION("""COMPUTED_VALUE"""),400.0)</f>
        <v>400</v>
      </c>
    </row>
    <row r="303">
      <c r="A303" s="99"/>
      <c r="C303" s="100"/>
      <c r="D303" s="99" t="str">
        <f>IFERROR(__xludf.DUMMYFUNCTION("""COMPUTED_VALUE"""),"TARJETA DE DÉBITO")</f>
        <v>TARJETA DE DÉBITO</v>
      </c>
      <c r="F303" s="101">
        <f>IFERROR(__xludf.DUMMYFUNCTION("""COMPUTED_VALUE"""),5150.0)</f>
        <v>5150</v>
      </c>
      <c r="G303" s="99"/>
      <c r="I303" s="100"/>
      <c r="J303" s="99" t="str">
        <f>IFERROR(__xludf.DUMMYFUNCTION("""COMPUTED_VALUE"""),"EFECTIVO")</f>
        <v>EFECTIVO</v>
      </c>
      <c r="L303" s="101">
        <f>IFERROR(__xludf.DUMMYFUNCTION("""COMPUTED_VALUE"""),3800.0)</f>
        <v>3800</v>
      </c>
      <c r="M303" s="99" t="str">
        <f>IFERROR(__xludf.DUMMYFUNCTION("""COMPUTED_VALUE"""),"TARJETA DE DÉBITO")</f>
        <v>TARJETA DE DÉBITO</v>
      </c>
      <c r="O303" s="101">
        <f>IFERROR(__xludf.DUMMYFUNCTION("""COMPUTED_VALUE"""),5150.0)</f>
        <v>5150</v>
      </c>
      <c r="P303" s="99"/>
      <c r="R303" s="100"/>
      <c r="S303" s="99" t="str">
        <f>IFERROR(__xludf.DUMMYFUNCTION("""COMPUTED_VALUE"""),"MERCADO PAGO")</f>
        <v>MERCADO PAGO</v>
      </c>
      <c r="U303" s="101">
        <f>IFERROR(__xludf.DUMMYFUNCTION("""COMPUTED_VALUE"""),2500.0)</f>
        <v>2500</v>
      </c>
    </row>
    <row r="304">
      <c r="A304" s="99"/>
      <c r="C304" s="100"/>
      <c r="D304" s="99" t="str">
        <f>IFERROR(__xludf.DUMMYFUNCTION("""COMPUTED_VALUE"""),"EFECTIVO")</f>
        <v>EFECTIVO</v>
      </c>
      <c r="F304" s="101">
        <f>IFERROR(__xludf.DUMMYFUNCTION("""COMPUTED_VALUE"""),5150.0)</f>
        <v>5150</v>
      </c>
      <c r="G304" s="99"/>
      <c r="I304" s="100"/>
      <c r="J304" s="99"/>
      <c r="L304" s="100"/>
      <c r="M304" s="99" t="str">
        <f>IFERROR(__xludf.DUMMYFUNCTION("""COMPUTED_VALUE"""),"EFECTIVO")</f>
        <v>EFECTIVO</v>
      </c>
      <c r="O304" s="101">
        <f>IFERROR(__xludf.DUMMYFUNCTION("""COMPUTED_VALUE"""),5150.0)</f>
        <v>5150</v>
      </c>
      <c r="P304" s="99"/>
      <c r="R304" s="100"/>
      <c r="S304" s="99" t="str">
        <f>IFERROR(__xludf.DUMMYFUNCTION("""COMPUTED_VALUE"""),"MERCADO PAGO")</f>
        <v>MERCADO PAGO</v>
      </c>
      <c r="U304" s="101">
        <f>IFERROR(__xludf.DUMMYFUNCTION("""COMPUTED_VALUE"""),5550.0)</f>
        <v>5550</v>
      </c>
    </row>
    <row r="305">
      <c r="A305" s="99"/>
      <c r="C305" s="100"/>
      <c r="D305" s="99" t="str">
        <f>IFERROR(__xludf.DUMMYFUNCTION("""COMPUTED_VALUE"""),"MERCADO PAGO")</f>
        <v>MERCADO PAGO</v>
      </c>
      <c r="F305" s="101">
        <f>IFERROR(__xludf.DUMMYFUNCTION("""COMPUTED_VALUE"""),5150.0)</f>
        <v>5150</v>
      </c>
      <c r="G305" s="99"/>
      <c r="I305" s="100"/>
      <c r="J305" s="99" t="str">
        <f>IFERROR(__xludf.DUMMYFUNCTION("""COMPUTED_VALUE"""),"MERCADO PAGO")</f>
        <v>MERCADO PAGO</v>
      </c>
      <c r="L305" s="101">
        <f>IFERROR(__xludf.DUMMYFUNCTION("""COMPUTED_VALUE"""),2500.0)</f>
        <v>2500</v>
      </c>
      <c r="M305" s="99"/>
      <c r="O305" s="100"/>
      <c r="P305" s="99"/>
      <c r="R305" s="100"/>
      <c r="S305" s="99" t="str">
        <f>IFERROR(__xludf.DUMMYFUNCTION("""COMPUTED_VALUE"""),"MERCADO PAGO")</f>
        <v>MERCADO PAGO</v>
      </c>
      <c r="U305" s="101">
        <f>IFERROR(__xludf.DUMMYFUNCTION("""COMPUTED_VALUE"""),2500.0)</f>
        <v>2500</v>
      </c>
    </row>
    <row r="306">
      <c r="A306" s="99"/>
      <c r="C306" s="100"/>
      <c r="D306" s="99" t="str">
        <f>IFERROR(__xludf.DUMMYFUNCTION("""COMPUTED_VALUE"""),"EFECTIVO")</f>
        <v>EFECTIVO</v>
      </c>
      <c r="F306" s="101">
        <f>IFERROR(__xludf.DUMMYFUNCTION("""COMPUTED_VALUE"""),500.0)</f>
        <v>500</v>
      </c>
      <c r="G306" s="99"/>
      <c r="I306" s="100"/>
      <c r="J306" s="99" t="str">
        <f>IFERROR(__xludf.DUMMYFUNCTION("""COMPUTED_VALUE"""),"MERCADO PAGO")</f>
        <v>MERCADO PAGO</v>
      </c>
      <c r="L306" s="101">
        <f>IFERROR(__xludf.DUMMYFUNCTION("""COMPUTED_VALUE"""),5300.0)</f>
        <v>5300</v>
      </c>
      <c r="M306" s="99" t="str">
        <f>IFERROR(__xludf.DUMMYFUNCTION("""COMPUTED_VALUE"""),"EFECTIVO")</f>
        <v>EFECTIVO</v>
      </c>
      <c r="O306" s="101">
        <f>IFERROR(__xludf.DUMMYFUNCTION("""COMPUTED_VALUE"""),2500.0)</f>
        <v>2500</v>
      </c>
      <c r="P306" s="99"/>
      <c r="R306" s="100"/>
      <c r="S306" s="99" t="str">
        <f>IFERROR(__xludf.DUMMYFUNCTION("""COMPUTED_VALUE"""),"MERCADO PAGO")</f>
        <v>MERCADO PAGO</v>
      </c>
      <c r="U306" s="101">
        <f>IFERROR(__xludf.DUMMYFUNCTION("""COMPUTED_VALUE"""),5550.0)</f>
        <v>5550</v>
      </c>
    </row>
    <row r="307">
      <c r="A307" s="99"/>
      <c r="C307" s="100"/>
      <c r="D307" s="99" t="str">
        <f>IFERROR(__xludf.DUMMYFUNCTION("""COMPUTED_VALUE"""),"TARJETA DE DÉBITO")</f>
        <v>TARJETA DE DÉBITO</v>
      </c>
      <c r="F307" s="101">
        <f>IFERROR(__xludf.DUMMYFUNCTION("""COMPUTED_VALUE"""),3500.0)</f>
        <v>3500</v>
      </c>
      <c r="G307" s="99"/>
      <c r="I307" s="100"/>
      <c r="J307" s="99" t="str">
        <f>IFERROR(__xludf.DUMMYFUNCTION("""COMPUTED_VALUE"""),"EFECTIVO")</f>
        <v>EFECTIVO</v>
      </c>
      <c r="L307" s="101">
        <f>IFERROR(__xludf.DUMMYFUNCTION("""COMPUTED_VALUE"""),250.0)</f>
        <v>250</v>
      </c>
      <c r="M307" s="99" t="str">
        <f>IFERROR(__xludf.DUMMYFUNCTION("""COMPUTED_VALUE"""),"EFECTIVO")</f>
        <v>EFECTIVO</v>
      </c>
      <c r="O307" s="101">
        <f>IFERROR(__xludf.DUMMYFUNCTION("""COMPUTED_VALUE"""),5550.0)</f>
        <v>5550</v>
      </c>
      <c r="P307" s="99"/>
      <c r="R307" s="100"/>
      <c r="S307" s="99" t="str">
        <f>IFERROR(__xludf.DUMMYFUNCTION("""COMPUTED_VALUE"""),"MERCADO PAGO")</f>
        <v>MERCADO PAGO</v>
      </c>
      <c r="U307" s="101">
        <f>IFERROR(__xludf.DUMMYFUNCTION("""COMPUTED_VALUE"""),2500.0)</f>
        <v>2500</v>
      </c>
    </row>
    <row r="308">
      <c r="A308" s="99"/>
      <c r="C308" s="100"/>
      <c r="D308" s="99" t="str">
        <f>IFERROR(__xludf.DUMMYFUNCTION("""COMPUTED_VALUE"""),"TARJETA DE DÉBITO")</f>
        <v>TARJETA DE DÉBITO</v>
      </c>
      <c r="F308" s="101">
        <f>IFERROR(__xludf.DUMMYFUNCTION("""COMPUTED_VALUE"""),5150.0)</f>
        <v>5150</v>
      </c>
      <c r="G308" s="99"/>
      <c r="I308" s="100"/>
      <c r="J308" s="99"/>
      <c r="L308" s="101">
        <f>IFERROR(__xludf.DUMMYFUNCTION("""COMPUTED_VALUE"""),500.0)</f>
        <v>500</v>
      </c>
      <c r="M308" s="99" t="str">
        <f>IFERROR(__xludf.DUMMYFUNCTION("""COMPUTED_VALUE"""),"EFECTIVO")</f>
        <v>EFECTIVO</v>
      </c>
      <c r="O308" s="101">
        <f>IFERROR(__xludf.DUMMYFUNCTION("""COMPUTED_VALUE"""),2500.0)</f>
        <v>2500</v>
      </c>
      <c r="P308" s="99"/>
      <c r="R308" s="100"/>
      <c r="S308" s="99" t="str">
        <f>IFERROR(__xludf.DUMMYFUNCTION("""COMPUTED_VALUE"""),"MERCADO PAGO")</f>
        <v>MERCADO PAGO</v>
      </c>
      <c r="U308" s="101">
        <f>IFERROR(__xludf.DUMMYFUNCTION("""COMPUTED_VALUE"""),5550.0)</f>
        <v>5550</v>
      </c>
    </row>
    <row r="309">
      <c r="A309" s="99"/>
      <c r="C309" s="100"/>
      <c r="D309" s="99" t="str">
        <f>IFERROR(__xludf.DUMMYFUNCTION("""COMPUTED_VALUE"""),"TARJETA DE DÉBITO")</f>
        <v>TARJETA DE DÉBITO</v>
      </c>
      <c r="F309" s="101">
        <f>IFERROR(__xludf.DUMMYFUNCTION("""COMPUTED_VALUE"""),2000.0)</f>
        <v>2000</v>
      </c>
      <c r="G309" s="99"/>
      <c r="I309" s="100"/>
      <c r="J309" s="99" t="str">
        <f>IFERROR(__xludf.DUMMYFUNCTION("""COMPUTED_VALUE"""),"EFECTIVO")</f>
        <v>EFECTIVO</v>
      </c>
      <c r="L309" s="101">
        <f>IFERROR(__xludf.DUMMYFUNCTION("""COMPUTED_VALUE"""),3000.0)</f>
        <v>3000</v>
      </c>
      <c r="M309" s="99" t="str">
        <f>IFERROR(__xludf.DUMMYFUNCTION("""COMPUTED_VALUE"""),"EFECTIVO")</f>
        <v>EFECTIVO</v>
      </c>
      <c r="O309" s="101">
        <f>IFERROR(__xludf.DUMMYFUNCTION("""COMPUTED_VALUE"""),5550.0)</f>
        <v>5550</v>
      </c>
      <c r="P309" s="99"/>
      <c r="R309" s="100"/>
      <c r="S309" s="99" t="str">
        <f>IFERROR(__xludf.DUMMYFUNCTION("""COMPUTED_VALUE"""),"TRANSFERENCIA")</f>
        <v>TRANSFERENCIA</v>
      </c>
      <c r="U309" s="101">
        <f>IFERROR(__xludf.DUMMYFUNCTION("""COMPUTED_VALUE"""),3000.0)</f>
        <v>3000</v>
      </c>
    </row>
    <row r="310">
      <c r="A310" s="99"/>
      <c r="C310" s="100"/>
      <c r="D310" s="99"/>
      <c r="F310" s="101">
        <f>IFERROR(__xludf.DUMMYFUNCTION("""COMPUTED_VALUE"""),64100.0)</f>
        <v>64100</v>
      </c>
      <c r="G310" s="99"/>
      <c r="I310" s="100"/>
      <c r="J310" s="99" t="str">
        <f>IFERROR(__xludf.DUMMYFUNCTION("""COMPUTED_VALUE"""),"EFECTIVO")</f>
        <v>EFECTIVO</v>
      </c>
      <c r="L310" s="101">
        <f>IFERROR(__xludf.DUMMYFUNCTION("""COMPUTED_VALUE"""),500.0)</f>
        <v>500</v>
      </c>
      <c r="M310" s="99" t="str">
        <f>IFERROR(__xludf.DUMMYFUNCTION("""COMPUTED_VALUE"""),"EFECTIVO")</f>
        <v>EFECTIVO</v>
      </c>
      <c r="O310" s="101">
        <f>IFERROR(__xludf.DUMMYFUNCTION("""COMPUTED_VALUE"""),4200.0)</f>
        <v>4200</v>
      </c>
      <c r="P310" s="99"/>
      <c r="R310" s="100"/>
      <c r="S310" s="99" t="str">
        <f>IFERROR(__xludf.DUMMYFUNCTION("""COMPUTED_VALUE"""),"TRANSFERENCIA")</f>
        <v>TRANSFERENCIA</v>
      </c>
      <c r="U310" s="101">
        <f>IFERROR(__xludf.DUMMYFUNCTION("""COMPUTED_VALUE"""),7700.0)</f>
        <v>7700</v>
      </c>
    </row>
    <row r="311">
      <c r="A311" s="99"/>
      <c r="C311" s="100"/>
      <c r="D311" s="99"/>
      <c r="F311" s="100"/>
      <c r="G311" s="99"/>
      <c r="I311" s="100"/>
      <c r="J311" s="99" t="str">
        <f>IFERROR(__xludf.DUMMYFUNCTION("""COMPUTED_VALUE"""),"EFECTIVO")</f>
        <v>EFECTIVO</v>
      </c>
      <c r="L311" s="101">
        <f>IFERROR(__xludf.DUMMYFUNCTION("""COMPUTED_VALUE"""),3000.0)</f>
        <v>3000</v>
      </c>
      <c r="M311" s="99" t="str">
        <f>IFERROR(__xludf.DUMMYFUNCTION("""COMPUTED_VALUE"""),"EFECTIVO")</f>
        <v>EFECTIVO</v>
      </c>
      <c r="O311" s="101">
        <f>IFERROR(__xludf.DUMMYFUNCTION("""COMPUTED_VALUE"""),4200.0)</f>
        <v>4200</v>
      </c>
      <c r="P311" s="99"/>
      <c r="R311" s="100"/>
      <c r="S311" s="99" t="str">
        <f>IFERROR(__xludf.DUMMYFUNCTION("""COMPUTED_VALUE"""),"MERCADO PAGO")</f>
        <v>MERCADO PAGO</v>
      </c>
      <c r="U311" s="101">
        <f>IFERROR(__xludf.DUMMYFUNCTION("""COMPUTED_VALUE"""),3000.0)</f>
        <v>3000</v>
      </c>
    </row>
    <row r="312">
      <c r="A312" s="99"/>
      <c r="C312" s="100"/>
      <c r="D312" s="99" t="str">
        <f>IFERROR(__xludf.DUMMYFUNCTION("""COMPUTED_VALUE"""),"MERCADO PAGO")</f>
        <v>MERCADO PAGO</v>
      </c>
      <c r="F312" s="101">
        <f>IFERROR(__xludf.DUMMYFUNCTION("""COMPUTED_VALUE"""),3000.0)</f>
        <v>3000</v>
      </c>
      <c r="G312" s="99"/>
      <c r="I312" s="100"/>
      <c r="J312" s="99" t="str">
        <f>IFERROR(__xludf.DUMMYFUNCTION("""COMPUTED_VALUE"""),"MERCADO PAGO")</f>
        <v>MERCADO PAGO</v>
      </c>
      <c r="L312" s="101">
        <f>IFERROR(__xludf.DUMMYFUNCTION("""COMPUTED_VALUE"""),5550.0)</f>
        <v>5550</v>
      </c>
      <c r="M312" s="99"/>
      <c r="O312" s="100"/>
      <c r="P312" s="99"/>
      <c r="R312" s="100"/>
      <c r="S312" s="99" t="str">
        <f>IFERROR(__xludf.DUMMYFUNCTION("""COMPUTED_VALUE"""),"MERCADO PAGO")</f>
        <v>MERCADO PAGO</v>
      </c>
      <c r="U312" s="101">
        <f>IFERROR(__xludf.DUMMYFUNCTION("""COMPUTED_VALUE"""),3000.0)</f>
        <v>3000</v>
      </c>
    </row>
    <row r="313">
      <c r="A313" s="99"/>
      <c r="C313" s="100"/>
      <c r="D313" s="99" t="str">
        <f>IFERROR(__xludf.DUMMYFUNCTION("""COMPUTED_VALUE"""),"EFECTIVO")</f>
        <v>EFECTIVO</v>
      </c>
      <c r="F313" s="101">
        <f>IFERROR(__xludf.DUMMYFUNCTION("""COMPUTED_VALUE"""),8650.0)</f>
        <v>8650</v>
      </c>
      <c r="G313" s="99"/>
      <c r="I313" s="100"/>
      <c r="J313" s="99" t="str">
        <f>IFERROR(__xludf.DUMMYFUNCTION("""COMPUTED_VALUE"""),"MERCADO PAGO")</f>
        <v>MERCADO PAGO</v>
      </c>
      <c r="L313" s="101">
        <f>IFERROR(__xludf.DUMMYFUNCTION("""COMPUTED_VALUE"""),500.0)</f>
        <v>500</v>
      </c>
      <c r="M313" s="99" t="str">
        <f>IFERROR(__xludf.DUMMYFUNCTION("""COMPUTED_VALUE"""),"EFECTIVO")</f>
        <v>EFECTIVO</v>
      </c>
      <c r="O313" s="101">
        <f>IFERROR(__xludf.DUMMYFUNCTION("""COMPUTED_VALUE"""),3000.0)</f>
        <v>3000</v>
      </c>
      <c r="P313" s="99"/>
      <c r="R313" s="100"/>
      <c r="S313" s="99" t="str">
        <f>IFERROR(__xludf.DUMMYFUNCTION("""COMPUTED_VALUE"""),"MERCADO PAGO")</f>
        <v>MERCADO PAGO</v>
      </c>
      <c r="U313" s="101">
        <f>IFERROR(__xludf.DUMMYFUNCTION("""COMPUTED_VALUE"""),3000.0)</f>
        <v>3000</v>
      </c>
    </row>
    <row r="314">
      <c r="A314" s="99"/>
      <c r="C314" s="100"/>
      <c r="D314" s="99" t="str">
        <f>IFERROR(__xludf.DUMMYFUNCTION("""COMPUTED_VALUE"""),"EFECTIVO")</f>
        <v>EFECTIVO</v>
      </c>
      <c r="F314" s="101">
        <f>IFERROR(__xludf.DUMMYFUNCTION("""COMPUTED_VALUE"""),200.0)</f>
        <v>200</v>
      </c>
      <c r="G314" s="99"/>
      <c r="I314" s="100"/>
      <c r="J314" s="99" t="str">
        <f>IFERROR(__xludf.DUMMYFUNCTION("""COMPUTED_VALUE"""),"EFECTIVO")</f>
        <v>EFECTIVO</v>
      </c>
      <c r="L314" s="101">
        <f>IFERROR(__xludf.DUMMYFUNCTION("""COMPUTED_VALUE"""),3000.0)</f>
        <v>3000</v>
      </c>
      <c r="M314" s="99" t="str">
        <f>IFERROR(__xludf.DUMMYFUNCTION("""COMPUTED_VALUE"""),"EFECTIVO")</f>
        <v>EFECTIVO</v>
      </c>
      <c r="O314" s="101">
        <f>IFERROR(__xludf.DUMMYFUNCTION("""COMPUTED_VALUE"""),4200.0)</f>
        <v>4200</v>
      </c>
      <c r="P314" s="99"/>
      <c r="R314" s="100"/>
      <c r="S314" s="99" t="str">
        <f>IFERROR(__xludf.DUMMYFUNCTION("""COMPUTED_VALUE"""),"MERCADO PAGO")</f>
        <v>MERCADO PAGO</v>
      </c>
      <c r="U314" s="101">
        <f>IFERROR(__xludf.DUMMYFUNCTION("""COMPUTED_VALUE"""),3000.0)</f>
        <v>3000</v>
      </c>
    </row>
    <row r="315">
      <c r="A315" s="99"/>
      <c r="C315" s="100"/>
      <c r="D315" s="99" t="str">
        <f>IFERROR(__xludf.DUMMYFUNCTION("""COMPUTED_VALUE"""),"EFECTIVO")</f>
        <v>EFECTIVO</v>
      </c>
      <c r="F315" s="101">
        <f>IFERROR(__xludf.DUMMYFUNCTION("""COMPUTED_VALUE"""),5550.0)</f>
        <v>5550</v>
      </c>
      <c r="G315" s="99"/>
      <c r="I315" s="100"/>
      <c r="J315" s="99"/>
      <c r="L315" s="101">
        <f>IFERROR(__xludf.DUMMYFUNCTION("""COMPUTED_VALUE"""),29200.0)</f>
        <v>29200</v>
      </c>
      <c r="M315" s="99" t="str">
        <f>IFERROR(__xludf.DUMMYFUNCTION("""COMPUTED_VALUE"""),"EFECTIVO")</f>
        <v>EFECTIVO</v>
      </c>
      <c r="O315" s="101">
        <f>IFERROR(__xludf.DUMMYFUNCTION("""COMPUTED_VALUE"""),1600.0)</f>
        <v>1600</v>
      </c>
      <c r="P315" s="99"/>
      <c r="R315" s="100"/>
      <c r="S315" s="99" t="str">
        <f>IFERROR(__xludf.DUMMYFUNCTION("""COMPUTED_VALUE"""),"TRANSFERENCIA")</f>
        <v>TRANSFERENCIA</v>
      </c>
      <c r="U315" s="101">
        <f>IFERROR(__xludf.DUMMYFUNCTION("""COMPUTED_VALUE"""),3000.0)</f>
        <v>3000</v>
      </c>
    </row>
    <row r="316">
      <c r="A316" s="99"/>
      <c r="C316" s="100"/>
      <c r="D316" s="99" t="str">
        <f>IFERROR(__xludf.DUMMYFUNCTION("""COMPUTED_VALUE"""),"EFECTIVO")</f>
        <v>EFECTIVO</v>
      </c>
      <c r="F316" s="101">
        <f>IFERROR(__xludf.DUMMYFUNCTION("""COMPUTED_VALUE"""),2500.0)</f>
        <v>2500</v>
      </c>
      <c r="G316" s="99"/>
      <c r="I316" s="100"/>
      <c r="J316" s="99"/>
      <c r="L316" s="100"/>
      <c r="M316" s="99"/>
      <c r="O316" s="101">
        <f>IFERROR(__xludf.DUMMYFUNCTION("""COMPUTED_VALUE"""),54000.0)</f>
        <v>54000</v>
      </c>
      <c r="P316" s="99"/>
      <c r="R316" s="100"/>
      <c r="S316" s="99" t="str">
        <f>IFERROR(__xludf.DUMMYFUNCTION("""COMPUTED_VALUE"""),"TRANSFERENCIA")</f>
        <v>TRANSFERENCIA</v>
      </c>
      <c r="U316" s="101">
        <f>IFERROR(__xludf.DUMMYFUNCTION("""COMPUTED_VALUE"""),4200.0)</f>
        <v>4200</v>
      </c>
    </row>
    <row r="317">
      <c r="A317" s="99"/>
      <c r="C317" s="100"/>
      <c r="D317" s="99" t="str">
        <f>IFERROR(__xludf.DUMMYFUNCTION("""COMPUTED_VALUE"""),"EFECTIVO")</f>
        <v>EFECTIVO</v>
      </c>
      <c r="F317" s="101">
        <f>IFERROR(__xludf.DUMMYFUNCTION("""COMPUTED_VALUE"""),5150.0)</f>
        <v>5150</v>
      </c>
      <c r="G317" s="99"/>
      <c r="I317" s="100"/>
      <c r="J317" s="99"/>
      <c r="L317" s="100"/>
      <c r="M317" s="99" t="str">
        <f>IFERROR(__xludf.DUMMYFUNCTION("""COMPUTED_VALUE"""),"MERCADO PAGO")</f>
        <v>MERCADO PAGO</v>
      </c>
      <c r="O317" s="101">
        <f>IFERROR(__xludf.DUMMYFUNCTION("""COMPUTED_VALUE"""),1000.0)</f>
        <v>1000</v>
      </c>
      <c r="P317" s="99"/>
      <c r="R317" s="100"/>
      <c r="S317" s="99" t="str">
        <f>IFERROR(__xludf.DUMMYFUNCTION("""COMPUTED_VALUE"""),"MERCADO PAGO")</f>
        <v>MERCADO PAGO</v>
      </c>
      <c r="U317" s="101">
        <f>IFERROR(__xludf.DUMMYFUNCTION("""COMPUTED_VALUE"""),1600.0)</f>
        <v>1600</v>
      </c>
    </row>
    <row r="318">
      <c r="A318" s="99"/>
      <c r="C318" s="100"/>
      <c r="D318" s="99" t="str">
        <f>IFERROR(__xludf.DUMMYFUNCTION("""COMPUTED_VALUE"""),"EFECTIVO")</f>
        <v>EFECTIVO</v>
      </c>
      <c r="F318" s="101">
        <f>IFERROR(__xludf.DUMMYFUNCTION("""COMPUTED_VALUE"""),3000.0)</f>
        <v>3000</v>
      </c>
      <c r="G318" s="99"/>
      <c r="I318" s="100"/>
      <c r="J318" s="99"/>
      <c r="L318" s="100"/>
      <c r="M318" s="99" t="str">
        <f>IFERROR(__xludf.DUMMYFUNCTION("""COMPUTED_VALUE"""),"EFECTIVO")</f>
        <v>EFECTIVO</v>
      </c>
      <c r="O318" s="101">
        <f>IFERROR(__xludf.DUMMYFUNCTION("""COMPUTED_VALUE"""),3000.0)</f>
        <v>3000</v>
      </c>
      <c r="P318" s="99"/>
      <c r="R318" s="100"/>
      <c r="S318" s="99" t="str">
        <f>IFERROR(__xludf.DUMMYFUNCTION("""COMPUTED_VALUE"""),"TRANSFERENCIA")</f>
        <v>TRANSFERENCIA</v>
      </c>
      <c r="U318" s="101">
        <f>IFERROR(__xludf.DUMMYFUNCTION("""COMPUTED_VALUE"""),1000.0)</f>
        <v>1000</v>
      </c>
    </row>
    <row r="319">
      <c r="A319" s="99"/>
      <c r="C319" s="100"/>
      <c r="D319" s="99" t="str">
        <f>IFERROR(__xludf.DUMMYFUNCTION("""COMPUTED_VALUE"""),"EFECTIVO")</f>
        <v>EFECTIVO</v>
      </c>
      <c r="F319" s="101">
        <f>IFERROR(__xludf.DUMMYFUNCTION("""COMPUTED_VALUE"""),200.0)</f>
        <v>200</v>
      </c>
      <c r="G319" s="99"/>
      <c r="I319" s="100"/>
      <c r="J319" s="99"/>
      <c r="L319" s="100"/>
      <c r="M319" s="99" t="str">
        <f>IFERROR(__xludf.DUMMYFUNCTION("""COMPUTED_VALUE"""),"EFECTIVO")</f>
        <v>EFECTIVO</v>
      </c>
      <c r="O319" s="101">
        <f>IFERROR(__xludf.DUMMYFUNCTION("""COMPUTED_VALUE"""),3000.0)</f>
        <v>3000</v>
      </c>
      <c r="P319" s="99"/>
      <c r="R319" s="100"/>
      <c r="S319" s="99" t="str">
        <f>IFERROR(__xludf.DUMMYFUNCTION("""COMPUTED_VALUE"""),"TRANSFERENCIA")</f>
        <v>TRANSFERENCIA</v>
      </c>
      <c r="U319" s="101">
        <f>IFERROR(__xludf.DUMMYFUNCTION("""COMPUTED_VALUE"""),3000.0)</f>
        <v>3000</v>
      </c>
    </row>
    <row r="320">
      <c r="A320" s="99"/>
      <c r="C320" s="100"/>
      <c r="D320" s="99" t="str">
        <f>IFERROR(__xludf.DUMMYFUNCTION("""COMPUTED_VALUE"""),"EFECTIVO")</f>
        <v>EFECTIVO</v>
      </c>
      <c r="F320" s="101">
        <f>IFERROR(__xludf.DUMMYFUNCTION("""COMPUTED_VALUE"""),300.0)</f>
        <v>300</v>
      </c>
      <c r="G320" s="99"/>
      <c r="I320" s="100"/>
      <c r="J320" s="99"/>
      <c r="L320" s="100"/>
      <c r="M320" s="99" t="str">
        <f>IFERROR(__xludf.DUMMYFUNCTION("""COMPUTED_VALUE"""),"EFECTIVO")</f>
        <v>EFECTIVO</v>
      </c>
      <c r="O320" s="101">
        <f>IFERROR(__xludf.DUMMYFUNCTION("""COMPUTED_VALUE"""),100.0)</f>
        <v>100</v>
      </c>
      <c r="P320" s="99"/>
      <c r="R320" s="100"/>
      <c r="S320" s="99" t="str">
        <f>IFERROR(__xludf.DUMMYFUNCTION("""COMPUTED_VALUE"""),"MERCADO PAGO")</f>
        <v>MERCADO PAGO</v>
      </c>
      <c r="U320" s="101">
        <f>IFERROR(__xludf.DUMMYFUNCTION("""COMPUTED_VALUE"""),3000.0)</f>
        <v>3000</v>
      </c>
    </row>
    <row r="321">
      <c r="A321" s="99"/>
      <c r="C321" s="100"/>
      <c r="D321" s="99" t="str">
        <f>IFERROR(__xludf.DUMMYFUNCTION("""COMPUTED_VALUE"""),"MERCADO PAGO")</f>
        <v>MERCADO PAGO</v>
      </c>
      <c r="F321" s="101">
        <f>IFERROR(__xludf.DUMMYFUNCTION("""COMPUTED_VALUE"""),4200.0)</f>
        <v>4200</v>
      </c>
      <c r="G321" s="99"/>
      <c r="I321" s="100"/>
      <c r="J321" s="99"/>
      <c r="L321" s="100"/>
      <c r="M321" s="99" t="str">
        <f>IFERROR(__xludf.DUMMYFUNCTION("""COMPUTED_VALUE"""),"EFECTIVO")</f>
        <v>EFECTIVO</v>
      </c>
      <c r="O321" s="101">
        <f>IFERROR(__xludf.DUMMYFUNCTION("""COMPUTED_VALUE"""),50.0)</f>
        <v>50</v>
      </c>
      <c r="P321" s="99"/>
      <c r="R321" s="100"/>
      <c r="S321" s="99" t="str">
        <f>IFERROR(__xludf.DUMMYFUNCTION("""COMPUTED_VALUE"""),"MERCADO PAGO")</f>
        <v>MERCADO PAGO</v>
      </c>
      <c r="U321" s="101">
        <f>IFERROR(__xludf.DUMMYFUNCTION("""COMPUTED_VALUE"""),4200.0)</f>
        <v>4200</v>
      </c>
    </row>
    <row r="322">
      <c r="A322" s="99"/>
      <c r="C322" s="100"/>
      <c r="D322" s="99" t="str">
        <f>IFERROR(__xludf.DUMMYFUNCTION("""COMPUTED_VALUE"""),"EFECTIVO")</f>
        <v>EFECTIVO</v>
      </c>
      <c r="F322" s="101">
        <f>IFERROR(__xludf.DUMMYFUNCTION("""COMPUTED_VALUE"""),200.0)</f>
        <v>200</v>
      </c>
      <c r="G322" s="99"/>
      <c r="I322" s="100"/>
      <c r="J322" s="99"/>
      <c r="L322" s="100"/>
      <c r="M322" s="99" t="str">
        <f>IFERROR(__xludf.DUMMYFUNCTION("""COMPUTED_VALUE"""),"TARJETA DE DÉBITO")</f>
        <v>TARJETA DE DÉBITO</v>
      </c>
      <c r="O322" s="101">
        <f>IFERROR(__xludf.DUMMYFUNCTION("""COMPUTED_VALUE"""),3000.0)</f>
        <v>3000</v>
      </c>
      <c r="P322" s="99"/>
      <c r="R322" s="100"/>
      <c r="S322" s="99" t="str">
        <f>IFERROR(__xludf.DUMMYFUNCTION("""COMPUTED_VALUE"""),"MERCADO PAGO")</f>
        <v>MERCADO PAGO</v>
      </c>
      <c r="U322" s="101">
        <f>IFERROR(__xludf.DUMMYFUNCTION("""COMPUTED_VALUE"""),5150.0)</f>
        <v>5150</v>
      </c>
    </row>
    <row r="323">
      <c r="A323" s="99"/>
      <c r="C323" s="100"/>
      <c r="D323" s="99"/>
      <c r="F323" s="101">
        <f>IFERROR(__xludf.DUMMYFUNCTION("""COMPUTED_VALUE"""),32950.0)</f>
        <v>32950</v>
      </c>
      <c r="G323" s="99"/>
      <c r="I323" s="100"/>
      <c r="J323" s="99"/>
      <c r="L323" s="100"/>
      <c r="M323" s="99" t="str">
        <f>IFERROR(__xludf.DUMMYFUNCTION("""COMPUTED_VALUE"""),"EFECTIVO")</f>
        <v>EFECTIVO</v>
      </c>
      <c r="O323" s="101">
        <f>IFERROR(__xludf.DUMMYFUNCTION("""COMPUTED_VALUE"""),4950.0)</f>
        <v>4950</v>
      </c>
      <c r="P323" s="99"/>
      <c r="R323" s="100"/>
      <c r="S323" s="99" t="str">
        <f>IFERROR(__xludf.DUMMYFUNCTION("""COMPUTED_VALUE"""),"MERCADO PAGO")</f>
        <v>MERCADO PAGO</v>
      </c>
      <c r="U323" s="101">
        <f>IFERROR(__xludf.DUMMYFUNCTION("""COMPUTED_VALUE"""),1000.0)</f>
        <v>1000</v>
      </c>
    </row>
    <row r="324">
      <c r="A324" s="99"/>
      <c r="C324" s="100"/>
      <c r="D324" s="99"/>
      <c r="F324" s="100"/>
      <c r="G324" s="99"/>
      <c r="I324" s="100"/>
      <c r="J324" s="99"/>
      <c r="L324" s="100"/>
      <c r="M324" s="99" t="str">
        <f>IFERROR(__xludf.DUMMYFUNCTION("""COMPUTED_VALUE"""),"EFECTIVO")</f>
        <v>EFECTIVO</v>
      </c>
      <c r="O324" s="101">
        <f>IFERROR(__xludf.DUMMYFUNCTION("""COMPUTED_VALUE"""),100.0)</f>
        <v>100</v>
      </c>
      <c r="P324" s="99"/>
      <c r="R324" s="100"/>
      <c r="S324" s="99"/>
      <c r="U324" s="101">
        <f>IFERROR(__xludf.DUMMYFUNCTION("""COMPUTED_VALUE"""),97450.0)</f>
        <v>97450</v>
      </c>
    </row>
    <row r="325">
      <c r="A325" s="99"/>
      <c r="C325" s="100"/>
      <c r="D325" s="99" t="str">
        <f>IFERROR(__xludf.DUMMYFUNCTION("""COMPUTED_VALUE"""),"EFECTIVO")</f>
        <v>EFECTIVO</v>
      </c>
      <c r="F325" s="101">
        <f>IFERROR(__xludf.DUMMYFUNCTION("""COMPUTED_VALUE"""),4200.0)</f>
        <v>4200</v>
      </c>
      <c r="G325" s="99"/>
      <c r="I325" s="100"/>
      <c r="J325" s="99"/>
      <c r="L325" s="100"/>
      <c r="M325" s="99"/>
      <c r="O325" s="101">
        <f>IFERROR(__xludf.DUMMYFUNCTION("""COMPUTED_VALUE"""),15200.0)</f>
        <v>15200</v>
      </c>
      <c r="P325" s="99"/>
      <c r="R325" s="100"/>
      <c r="S325" s="99" t="str">
        <f>IFERROR(__xludf.DUMMYFUNCTION("""COMPUTED_VALUE"""),"MERCADO PAGO")</f>
        <v>MERCADO PAGO</v>
      </c>
      <c r="U325" s="101">
        <f>IFERROR(__xludf.DUMMYFUNCTION("""COMPUTED_VALUE"""),3000.0)</f>
        <v>3000</v>
      </c>
    </row>
    <row r="326">
      <c r="A326" s="99"/>
      <c r="C326" s="100"/>
      <c r="D326" s="99" t="str">
        <f>IFERROR(__xludf.DUMMYFUNCTION("""COMPUTED_VALUE"""),"EFECTIVO")</f>
        <v>EFECTIVO</v>
      </c>
      <c r="F326" s="101">
        <f>IFERROR(__xludf.DUMMYFUNCTION("""COMPUTED_VALUE"""),3000.0)</f>
        <v>3000</v>
      </c>
      <c r="G326" s="99"/>
      <c r="I326" s="100"/>
      <c r="J326" s="99"/>
      <c r="L326" s="100"/>
      <c r="M326" s="99"/>
      <c r="O326" s="100"/>
      <c r="P326" s="99"/>
      <c r="R326" s="100"/>
      <c r="S326" s="99" t="str">
        <f>IFERROR(__xludf.DUMMYFUNCTION("""COMPUTED_VALUE"""),"MERCADO PAGO")</f>
        <v>MERCADO PAGO</v>
      </c>
      <c r="U326" s="101">
        <f>IFERROR(__xludf.DUMMYFUNCTION("""COMPUTED_VALUE"""),4200.0)</f>
        <v>4200</v>
      </c>
    </row>
    <row r="327">
      <c r="A327" s="99"/>
      <c r="C327" s="100"/>
      <c r="D327" s="99" t="str">
        <f>IFERROR(__xludf.DUMMYFUNCTION("""COMPUTED_VALUE"""),"TARJETA DE DÉBITO")</f>
        <v>TARJETA DE DÉBITO</v>
      </c>
      <c r="F327" s="101">
        <f>IFERROR(__xludf.DUMMYFUNCTION("""COMPUTED_VALUE"""),3000.0)</f>
        <v>3000</v>
      </c>
      <c r="G327" s="99"/>
      <c r="I327" s="100"/>
      <c r="J327" s="99"/>
      <c r="L327" s="100"/>
      <c r="M327" s="99" t="str">
        <f>IFERROR(__xludf.DUMMYFUNCTION("""COMPUTED_VALUE"""),"EFECTIVO")</f>
        <v>EFECTIVO</v>
      </c>
      <c r="O327" s="101">
        <f>IFERROR(__xludf.DUMMYFUNCTION("""COMPUTED_VALUE"""),4200.0)</f>
        <v>4200</v>
      </c>
      <c r="P327" s="99"/>
      <c r="R327" s="100"/>
      <c r="S327" s="99" t="str">
        <f>IFERROR(__xludf.DUMMYFUNCTION("""COMPUTED_VALUE"""),"MERCADO PAGO")</f>
        <v>MERCADO PAGO</v>
      </c>
      <c r="U327" s="101">
        <f>IFERROR(__xludf.DUMMYFUNCTION("""COMPUTED_VALUE"""),3000.0)</f>
        <v>3000</v>
      </c>
    </row>
    <row r="328">
      <c r="A328" s="99"/>
      <c r="C328" s="100"/>
      <c r="D328" s="99" t="str">
        <f>IFERROR(__xludf.DUMMYFUNCTION("""COMPUTED_VALUE"""),"EFECTIVO")</f>
        <v>EFECTIVO</v>
      </c>
      <c r="F328" s="101">
        <f>IFERROR(__xludf.DUMMYFUNCTION("""COMPUTED_VALUE"""),3000.0)</f>
        <v>3000</v>
      </c>
      <c r="G328" s="99"/>
      <c r="I328" s="100"/>
      <c r="J328" s="99"/>
      <c r="L328" s="100"/>
      <c r="M328" s="99"/>
      <c r="O328" s="100"/>
      <c r="P328" s="99"/>
      <c r="R328" s="100"/>
      <c r="S328" s="99" t="str">
        <f>IFERROR(__xludf.DUMMYFUNCTION("""COMPUTED_VALUE"""),"MERCADO PAGO")</f>
        <v>MERCADO PAGO</v>
      </c>
      <c r="U328" s="101">
        <f>IFERROR(__xludf.DUMMYFUNCTION("""COMPUTED_VALUE"""),600.0)</f>
        <v>600</v>
      </c>
    </row>
    <row r="329">
      <c r="A329" s="99"/>
      <c r="C329" s="100"/>
      <c r="D329" s="99"/>
      <c r="F329" s="100"/>
      <c r="G329" s="99"/>
      <c r="I329" s="100"/>
      <c r="J329" s="99"/>
      <c r="L329" s="100"/>
      <c r="M329" s="99" t="str">
        <f>IFERROR(__xludf.DUMMYFUNCTION("""COMPUTED_VALUE"""),"EFECTIVO")</f>
        <v>EFECTIVO</v>
      </c>
      <c r="O329" s="101">
        <f>IFERROR(__xludf.DUMMYFUNCTION("""COMPUTED_VALUE"""),2500.0)</f>
        <v>2500</v>
      </c>
      <c r="P329" s="99"/>
      <c r="R329" s="100"/>
      <c r="S329" s="99" t="str">
        <f>IFERROR(__xludf.DUMMYFUNCTION("""COMPUTED_VALUE"""),"TRANSFERENCIA")</f>
        <v>TRANSFERENCIA</v>
      </c>
      <c r="U329" s="101">
        <f>IFERROR(__xludf.DUMMYFUNCTION("""COMPUTED_VALUE"""),4200.0)</f>
        <v>4200</v>
      </c>
    </row>
    <row r="330">
      <c r="A330" s="99"/>
      <c r="C330" s="100"/>
      <c r="D330" s="99" t="str">
        <f>IFERROR(__xludf.DUMMYFUNCTION("""COMPUTED_VALUE"""),"MERCADO PAGO")</f>
        <v>MERCADO PAGO</v>
      </c>
      <c r="F330" s="101">
        <f>IFERROR(__xludf.DUMMYFUNCTION("""COMPUTED_VALUE"""),5550.0)</f>
        <v>5550</v>
      </c>
      <c r="G330" s="99"/>
      <c r="I330" s="100"/>
      <c r="J330" s="99"/>
      <c r="L330" s="100"/>
      <c r="M330" s="99" t="str">
        <f>IFERROR(__xludf.DUMMYFUNCTION("""COMPUTED_VALUE"""),"EFECTIVO")</f>
        <v>EFECTIVO</v>
      </c>
      <c r="O330" s="101">
        <f>IFERROR(__xludf.DUMMYFUNCTION("""COMPUTED_VALUE"""),3000.0)</f>
        <v>3000</v>
      </c>
      <c r="P330" s="99"/>
      <c r="R330" s="100"/>
      <c r="S330" s="99"/>
      <c r="U330" s="101">
        <f>IFERROR(__xludf.DUMMYFUNCTION("""COMPUTED_VALUE"""),15000.0)</f>
        <v>15000</v>
      </c>
    </row>
    <row r="331">
      <c r="A331" s="99"/>
      <c r="C331" s="100"/>
      <c r="D331" s="99" t="str">
        <f>IFERROR(__xludf.DUMMYFUNCTION("""COMPUTED_VALUE"""),"MERCADO PAGO")</f>
        <v>MERCADO PAGO</v>
      </c>
      <c r="F331" s="101">
        <f>IFERROR(__xludf.DUMMYFUNCTION("""COMPUTED_VALUE"""),4700.0)</f>
        <v>4700</v>
      </c>
      <c r="G331" s="99"/>
      <c r="I331" s="100"/>
      <c r="J331" s="99"/>
      <c r="L331" s="100"/>
      <c r="M331" s="99" t="str">
        <f>IFERROR(__xludf.DUMMYFUNCTION("""COMPUTED_VALUE"""),"EFECTIVO")</f>
        <v>EFECTIVO</v>
      </c>
      <c r="O331" s="101">
        <f>IFERROR(__xludf.DUMMYFUNCTION("""COMPUTED_VALUE"""),2500.0)</f>
        <v>2500</v>
      </c>
      <c r="P331" s="99"/>
      <c r="R331" s="100"/>
      <c r="S331" s="99" t="str">
        <f>IFERROR(__xludf.DUMMYFUNCTION("""COMPUTED_VALUE"""),"TRANSFERENCIA")</f>
        <v>TRANSFERENCIA</v>
      </c>
      <c r="U331" s="101">
        <f>IFERROR(__xludf.DUMMYFUNCTION("""COMPUTED_VALUE"""),2000.0)</f>
        <v>2000</v>
      </c>
    </row>
    <row r="332">
      <c r="A332" s="99"/>
      <c r="C332" s="100"/>
      <c r="D332" s="99" t="str">
        <f>IFERROR(__xludf.DUMMYFUNCTION("""COMPUTED_VALUE"""),"MERCADO PAGO")</f>
        <v>MERCADO PAGO</v>
      </c>
      <c r="F332" s="101">
        <f>IFERROR(__xludf.DUMMYFUNCTION("""COMPUTED_VALUE"""),2500.0)</f>
        <v>2500</v>
      </c>
      <c r="G332" s="99"/>
      <c r="I332" s="100"/>
      <c r="J332" s="99"/>
      <c r="L332" s="100"/>
      <c r="M332" s="99" t="str">
        <f>IFERROR(__xludf.DUMMYFUNCTION("""COMPUTED_VALUE"""),"EFECTIVO")</f>
        <v>EFECTIVO</v>
      </c>
      <c r="O332" s="101">
        <f>IFERROR(__xludf.DUMMYFUNCTION("""COMPUTED_VALUE"""),5550.0)</f>
        <v>5550</v>
      </c>
      <c r="P332" s="99"/>
      <c r="R332" s="100"/>
      <c r="S332" s="99" t="str">
        <f>IFERROR(__xludf.DUMMYFUNCTION("""COMPUTED_VALUE"""),"MERCADO PAGO")</f>
        <v>MERCADO PAGO</v>
      </c>
      <c r="U332" s="101">
        <f>IFERROR(__xludf.DUMMYFUNCTION("""COMPUTED_VALUE"""),5150.0)</f>
        <v>5150</v>
      </c>
    </row>
    <row r="333">
      <c r="A333" s="99"/>
      <c r="C333" s="100"/>
      <c r="D333" s="99"/>
      <c r="F333" s="100"/>
      <c r="G333" s="99"/>
      <c r="I333" s="100"/>
      <c r="J333" s="99"/>
      <c r="L333" s="100"/>
      <c r="M333" s="99" t="str">
        <f>IFERROR(__xludf.DUMMYFUNCTION("""COMPUTED_VALUE"""),"EFECTIVO")</f>
        <v>EFECTIVO</v>
      </c>
      <c r="O333" s="101">
        <f>IFERROR(__xludf.DUMMYFUNCTION("""COMPUTED_VALUE"""),3000.0)</f>
        <v>3000</v>
      </c>
      <c r="P333" s="99"/>
      <c r="R333" s="100"/>
      <c r="S333" s="99"/>
      <c r="U333" s="101">
        <f>IFERROR(__xludf.DUMMYFUNCTION("""COMPUTED_VALUE"""),7150.0)</f>
        <v>7150</v>
      </c>
    </row>
    <row r="334">
      <c r="A334" s="99"/>
      <c r="C334" s="100"/>
      <c r="D334" s="99" t="str">
        <f>IFERROR(__xludf.DUMMYFUNCTION("""COMPUTED_VALUE"""),"EFECTIVO")</f>
        <v>EFECTIVO</v>
      </c>
      <c r="F334" s="101">
        <f>IFERROR(__xludf.DUMMYFUNCTION("""COMPUTED_VALUE"""),7700.0)</f>
        <v>7700</v>
      </c>
      <c r="G334" s="99"/>
      <c r="I334" s="100"/>
      <c r="J334" s="99"/>
      <c r="L334" s="100"/>
      <c r="M334" s="99" t="str">
        <f>IFERROR(__xludf.DUMMYFUNCTION("""COMPUTED_VALUE"""),"EFECTIVO")</f>
        <v>EFECTIVO</v>
      </c>
      <c r="O334" s="101">
        <f>IFERROR(__xludf.DUMMYFUNCTION("""COMPUTED_VALUE"""),2000.0)</f>
        <v>2000</v>
      </c>
      <c r="P334" s="99"/>
      <c r="R334" s="100"/>
      <c r="S334" s="99" t="str">
        <f>IFERROR(__xludf.DUMMYFUNCTION("""COMPUTED_VALUE"""),"TRANSFERENCIA")</f>
        <v>TRANSFERENCIA</v>
      </c>
      <c r="U334" s="101">
        <f>IFERROR(__xludf.DUMMYFUNCTION("""COMPUTED_VALUE"""),2500.0)</f>
        <v>2500</v>
      </c>
    </row>
    <row r="335">
      <c r="A335" s="99"/>
      <c r="C335" s="100"/>
      <c r="D335" s="99" t="str">
        <f>IFERROR(__xludf.DUMMYFUNCTION("""COMPUTED_VALUE"""),"EFECTIVO")</f>
        <v>EFECTIVO</v>
      </c>
      <c r="F335" s="101">
        <f>IFERROR(__xludf.DUMMYFUNCTION("""COMPUTED_VALUE"""),3000.0)</f>
        <v>3000</v>
      </c>
      <c r="G335" s="99"/>
      <c r="I335" s="100"/>
      <c r="J335" s="99"/>
      <c r="L335" s="100"/>
      <c r="M335" s="99" t="str">
        <f>IFERROR(__xludf.DUMMYFUNCTION("""COMPUTED_VALUE"""),"EFECTIVO")</f>
        <v>EFECTIVO</v>
      </c>
      <c r="O335" s="101">
        <f>IFERROR(__xludf.DUMMYFUNCTION("""COMPUTED_VALUE"""),5150.0)</f>
        <v>5150</v>
      </c>
      <c r="P335" s="99"/>
      <c r="R335" s="100"/>
      <c r="S335" s="99" t="str">
        <f>IFERROR(__xludf.DUMMYFUNCTION("""COMPUTED_VALUE"""),"TRANSFERENCIA")</f>
        <v>TRANSFERENCIA</v>
      </c>
      <c r="U335" s="101">
        <f>IFERROR(__xludf.DUMMYFUNCTION("""COMPUTED_VALUE"""),5550.0)</f>
        <v>5550</v>
      </c>
    </row>
    <row r="336">
      <c r="A336" s="99"/>
      <c r="C336" s="100"/>
      <c r="D336" s="99"/>
      <c r="F336" s="100"/>
      <c r="G336" s="99"/>
      <c r="I336" s="100"/>
      <c r="J336" s="99"/>
      <c r="L336" s="100"/>
      <c r="M336" s="99"/>
      <c r="O336" s="101">
        <f>IFERROR(__xludf.DUMMYFUNCTION("""COMPUTED_VALUE"""),27900.0)</f>
        <v>27900</v>
      </c>
      <c r="P336" s="99"/>
      <c r="R336" s="100"/>
      <c r="S336" s="99" t="str">
        <f>IFERROR(__xludf.DUMMYFUNCTION("""COMPUTED_VALUE"""),"MERCADO PAGO")</f>
        <v>MERCADO PAGO</v>
      </c>
      <c r="U336" s="101">
        <f>IFERROR(__xludf.DUMMYFUNCTION("""COMPUTED_VALUE"""),2500.0)</f>
        <v>2500</v>
      </c>
    </row>
    <row r="337">
      <c r="A337" s="99"/>
      <c r="C337" s="100"/>
      <c r="D337" s="99" t="str">
        <f>IFERROR(__xludf.DUMMYFUNCTION("""COMPUTED_VALUE"""),"TARJETA DE DÉBITO")</f>
        <v>TARJETA DE DÉBITO</v>
      </c>
      <c r="F337" s="101">
        <f>IFERROR(__xludf.DUMMYFUNCTION("""COMPUTED_VALUE"""),8600.0)</f>
        <v>8600</v>
      </c>
      <c r="G337" s="99"/>
      <c r="I337" s="100"/>
      <c r="J337" s="99"/>
      <c r="L337" s="100"/>
      <c r="M337" s="99" t="str">
        <f>IFERROR(__xludf.DUMMYFUNCTION("""COMPUTED_VALUE"""),"EFECTIVO")</f>
        <v>EFECTIVO</v>
      </c>
      <c r="O337" s="101">
        <f>IFERROR(__xludf.DUMMYFUNCTION("""COMPUTED_VALUE"""),200.0)</f>
        <v>200</v>
      </c>
      <c r="P337" s="99"/>
      <c r="R337" s="100"/>
      <c r="S337" s="99" t="str">
        <f>IFERROR(__xludf.DUMMYFUNCTION("""COMPUTED_VALUE"""),"MERCADO PAGO")</f>
        <v>MERCADO PAGO</v>
      </c>
      <c r="U337" s="101">
        <f>IFERROR(__xludf.DUMMYFUNCTION("""COMPUTED_VALUE"""),5550.0)</f>
        <v>5550</v>
      </c>
    </row>
    <row r="338">
      <c r="A338" s="99"/>
      <c r="C338" s="100"/>
      <c r="D338" s="99" t="str">
        <f>IFERROR(__xludf.DUMMYFUNCTION("""COMPUTED_VALUE"""),"EFECTIVO")</f>
        <v>EFECTIVO</v>
      </c>
      <c r="F338" s="101">
        <f>IFERROR(__xludf.DUMMYFUNCTION("""COMPUTED_VALUE"""),10250.0)</f>
        <v>10250</v>
      </c>
      <c r="G338" s="99"/>
      <c r="I338" s="100"/>
      <c r="J338" s="99"/>
      <c r="L338" s="100"/>
      <c r="M338" s="99" t="str">
        <f>IFERROR(__xludf.DUMMYFUNCTION("""COMPUTED_VALUE"""),"EFECTIVO")</f>
        <v>EFECTIVO</v>
      </c>
      <c r="O338" s="101">
        <f>IFERROR(__xludf.DUMMYFUNCTION("""COMPUTED_VALUE"""),5150.0)</f>
        <v>5150</v>
      </c>
      <c r="P338" s="99"/>
      <c r="R338" s="100"/>
      <c r="S338" s="99" t="str">
        <f>IFERROR(__xludf.DUMMYFUNCTION("""COMPUTED_VALUE"""),"MERCADO PAGO")</f>
        <v>MERCADO PAGO</v>
      </c>
      <c r="U338" s="101">
        <f>IFERROR(__xludf.DUMMYFUNCTION("""COMPUTED_VALUE"""),4200.0)</f>
        <v>4200</v>
      </c>
    </row>
    <row r="339">
      <c r="A339" s="99"/>
      <c r="C339" s="100"/>
      <c r="D339" s="99" t="str">
        <f>IFERROR(__xludf.DUMMYFUNCTION("""COMPUTED_VALUE"""),"EFECTIVO")</f>
        <v>EFECTIVO</v>
      </c>
      <c r="F339" s="101">
        <f>IFERROR(__xludf.DUMMYFUNCTION("""COMPUTED_VALUE"""),2500.0)</f>
        <v>2500</v>
      </c>
      <c r="G339" s="99"/>
      <c r="I339" s="100"/>
      <c r="J339" s="99"/>
      <c r="L339" s="100"/>
      <c r="M339" s="99" t="str">
        <f>IFERROR(__xludf.DUMMYFUNCTION("""COMPUTED_VALUE"""),"EFECTIVO")</f>
        <v>EFECTIVO</v>
      </c>
      <c r="O339" s="101">
        <f>IFERROR(__xludf.DUMMYFUNCTION("""COMPUTED_VALUE"""),200.0)</f>
        <v>200</v>
      </c>
      <c r="P339" s="99"/>
      <c r="R339" s="100"/>
      <c r="S339" s="99"/>
      <c r="U339" s="100"/>
    </row>
    <row r="340">
      <c r="A340" s="99"/>
      <c r="C340" s="100"/>
      <c r="D340" s="99"/>
      <c r="F340" s="100"/>
      <c r="G340" s="99"/>
      <c r="I340" s="100"/>
      <c r="J340" s="99"/>
      <c r="L340" s="100"/>
      <c r="M340" s="99" t="str">
        <f>IFERROR(__xludf.DUMMYFUNCTION("""COMPUTED_VALUE"""),"EFECTIVO")</f>
        <v>EFECTIVO</v>
      </c>
      <c r="O340" s="101">
        <f>IFERROR(__xludf.DUMMYFUNCTION("""COMPUTED_VALUE"""),500.0)</f>
        <v>500</v>
      </c>
      <c r="P340" s="99"/>
      <c r="R340" s="100"/>
      <c r="S340" s="99"/>
      <c r="U340" s="101">
        <f>IFERROR(__xludf.DUMMYFUNCTION("""COMPUTED_VALUE"""),20300.0)</f>
        <v>20300</v>
      </c>
    </row>
    <row r="341">
      <c r="A341" s="99"/>
      <c r="C341" s="100"/>
      <c r="D341" s="99"/>
      <c r="F341" s="101">
        <f>IFERROR(__xludf.DUMMYFUNCTION("""COMPUTED_VALUE"""),7700.0)</f>
        <v>7700</v>
      </c>
      <c r="G341" s="99"/>
      <c r="I341" s="100"/>
      <c r="J341" s="99"/>
      <c r="L341" s="100"/>
      <c r="M341" s="99" t="str">
        <f>IFERROR(__xludf.DUMMYFUNCTION("""COMPUTED_VALUE"""),"MERCADO PAGO")</f>
        <v>MERCADO PAGO</v>
      </c>
      <c r="O341" s="101">
        <f>IFERROR(__xludf.DUMMYFUNCTION("""COMPUTED_VALUE"""),5550.0)</f>
        <v>5550</v>
      </c>
      <c r="P341" s="99"/>
      <c r="R341" s="100"/>
      <c r="S341" s="99"/>
      <c r="U341" s="100"/>
    </row>
    <row r="342">
      <c r="A342" s="99"/>
      <c r="C342" s="100"/>
      <c r="D342" s="99"/>
      <c r="F342" s="101">
        <f>IFERROR(__xludf.DUMMYFUNCTION("""COMPUTED_VALUE"""),3000.0)</f>
        <v>3000</v>
      </c>
      <c r="G342" s="99"/>
      <c r="I342" s="100"/>
      <c r="J342" s="99"/>
      <c r="L342" s="100"/>
      <c r="M342" s="99" t="str">
        <f>IFERROR(__xludf.DUMMYFUNCTION("""COMPUTED_VALUE"""),"EFECTIVO")</f>
        <v>EFECTIVO</v>
      </c>
      <c r="O342" s="101">
        <f>IFERROR(__xludf.DUMMYFUNCTION("""COMPUTED_VALUE"""),4200.0)</f>
        <v>4200</v>
      </c>
      <c r="P342" s="99"/>
      <c r="R342" s="100"/>
      <c r="S342" s="99"/>
      <c r="U342" s="100"/>
    </row>
    <row r="343">
      <c r="A343" s="99"/>
      <c r="C343" s="100"/>
      <c r="D343" s="99"/>
      <c r="F343" s="100"/>
      <c r="G343" s="99"/>
      <c r="I343" s="100"/>
      <c r="J343" s="99"/>
      <c r="L343" s="100"/>
      <c r="M343" s="99" t="str">
        <f>IFERROR(__xludf.DUMMYFUNCTION("""COMPUTED_VALUE"""),"EFECTIVO")</f>
        <v>EFECTIVO</v>
      </c>
      <c r="O343" s="101">
        <f>IFERROR(__xludf.DUMMYFUNCTION("""COMPUTED_VALUE"""),4200.0)</f>
        <v>4200</v>
      </c>
      <c r="P343" s="99"/>
      <c r="R343" s="100"/>
      <c r="S343" s="99"/>
      <c r="U343" s="100"/>
    </row>
    <row r="344">
      <c r="A344" s="99"/>
      <c r="C344" s="100"/>
      <c r="D344" s="99" t="str">
        <f>IFERROR(__xludf.DUMMYFUNCTION("""COMPUTED_VALUE"""),"EFECTIVO")</f>
        <v>EFECTIVO</v>
      </c>
      <c r="F344" s="101">
        <f>IFERROR(__xludf.DUMMYFUNCTION("""COMPUTED_VALUE"""),100.0)</f>
        <v>100</v>
      </c>
      <c r="G344" s="99"/>
      <c r="I344" s="100"/>
      <c r="J344" s="99"/>
      <c r="L344" s="100"/>
      <c r="M344" s="99"/>
      <c r="O344" s="101">
        <f>IFERROR(__xludf.DUMMYFUNCTION("""COMPUTED_VALUE"""),20000.0)</f>
        <v>20000</v>
      </c>
      <c r="P344" s="99"/>
      <c r="R344" s="100"/>
      <c r="S344" s="99"/>
      <c r="U344" s="100"/>
    </row>
    <row r="345">
      <c r="A345" s="99"/>
      <c r="C345" s="100"/>
      <c r="D345" s="99" t="str">
        <f>IFERROR(__xludf.DUMMYFUNCTION("""COMPUTED_VALUE"""),"EFECTIVO")</f>
        <v>EFECTIVO</v>
      </c>
      <c r="F345" s="101">
        <f>IFERROR(__xludf.DUMMYFUNCTION("""COMPUTED_VALUE"""),300.0)</f>
        <v>300</v>
      </c>
      <c r="G345" s="99"/>
      <c r="I345" s="100"/>
      <c r="J345" s="99"/>
      <c r="L345" s="100"/>
      <c r="M345" s="99"/>
      <c r="O345" s="100"/>
      <c r="P345" s="99"/>
      <c r="R345" s="100"/>
      <c r="S345" s="99"/>
      <c r="U345" s="100"/>
    </row>
    <row r="346">
      <c r="A346" s="99"/>
      <c r="C346" s="100"/>
      <c r="D346" s="99" t="str">
        <f>IFERROR(__xludf.DUMMYFUNCTION("""COMPUTED_VALUE"""),"EFECTIVO")</f>
        <v>EFECTIVO</v>
      </c>
      <c r="F346" s="101">
        <f>IFERROR(__xludf.DUMMYFUNCTION("""COMPUTED_VALUE"""),400.0)</f>
        <v>400</v>
      </c>
      <c r="G346" s="99"/>
      <c r="I346" s="100"/>
      <c r="J346" s="99"/>
      <c r="L346" s="100"/>
      <c r="M346" s="99"/>
      <c r="O346" s="100"/>
      <c r="P346" s="99"/>
      <c r="R346" s="100"/>
      <c r="S346" s="99"/>
      <c r="U346" s="100"/>
    </row>
    <row r="347">
      <c r="A347" s="99"/>
      <c r="C347" s="100"/>
      <c r="D347" s="99" t="str">
        <f>IFERROR(__xludf.DUMMYFUNCTION("""COMPUTED_VALUE"""),"EFECTIVO")</f>
        <v>EFECTIVO</v>
      </c>
      <c r="F347" s="101">
        <f>IFERROR(__xludf.DUMMYFUNCTION("""COMPUTED_VALUE"""),3000.0)</f>
        <v>3000</v>
      </c>
      <c r="G347" s="99"/>
      <c r="I347" s="100"/>
      <c r="J347" s="99"/>
      <c r="L347" s="100"/>
      <c r="M347" s="99"/>
      <c r="O347" s="100"/>
      <c r="P347" s="99"/>
      <c r="R347" s="100"/>
      <c r="S347" s="99"/>
      <c r="U347" s="100"/>
    </row>
    <row r="348">
      <c r="A348" s="99"/>
      <c r="C348" s="100"/>
      <c r="D348" s="99" t="str">
        <f>IFERROR(__xludf.DUMMYFUNCTION("""COMPUTED_VALUE"""),"EFECTIVO")</f>
        <v>EFECTIVO</v>
      </c>
      <c r="F348" s="101">
        <f>IFERROR(__xludf.DUMMYFUNCTION("""COMPUTED_VALUE"""),100.0)</f>
        <v>100</v>
      </c>
      <c r="G348" s="99"/>
      <c r="I348" s="100"/>
      <c r="J348" s="99"/>
      <c r="L348" s="100"/>
      <c r="M348" s="99"/>
      <c r="O348" s="100"/>
      <c r="P348" s="99"/>
      <c r="R348" s="100"/>
      <c r="S348" s="99"/>
      <c r="U348" s="100"/>
    </row>
    <row r="349">
      <c r="A349" s="99"/>
      <c r="C349" s="100"/>
      <c r="D349" s="99" t="str">
        <f>IFERROR(__xludf.DUMMYFUNCTION("""COMPUTED_VALUE"""),"TARJETA DE DÉBITO")</f>
        <v>TARJETA DE DÉBITO</v>
      </c>
      <c r="F349" s="101">
        <f>IFERROR(__xludf.DUMMYFUNCTION("""COMPUTED_VALUE"""),4200.0)</f>
        <v>4200</v>
      </c>
      <c r="G349" s="99"/>
      <c r="I349" s="100"/>
      <c r="J349" s="99"/>
      <c r="L349" s="100"/>
      <c r="M349" s="99"/>
      <c r="O349" s="100"/>
      <c r="P349" s="99"/>
      <c r="R349" s="100"/>
      <c r="S349" s="99"/>
      <c r="U349" s="100"/>
    </row>
    <row r="350">
      <c r="A350" s="99"/>
      <c r="C350" s="100"/>
      <c r="D350" s="99" t="str">
        <f>IFERROR(__xludf.DUMMYFUNCTION("""COMPUTED_VALUE"""),"EFECTIVO")</f>
        <v>EFECTIVO</v>
      </c>
      <c r="F350" s="101">
        <f>IFERROR(__xludf.DUMMYFUNCTION("""COMPUTED_VALUE"""),3000.0)</f>
        <v>3000</v>
      </c>
      <c r="G350" s="99"/>
      <c r="I350" s="100"/>
      <c r="J350" s="99"/>
      <c r="L350" s="100"/>
      <c r="M350" s="99"/>
      <c r="O350" s="100"/>
      <c r="P350" s="99"/>
      <c r="R350" s="100"/>
      <c r="S350" s="99"/>
      <c r="U350" s="100"/>
    </row>
    <row r="351">
      <c r="A351" s="99"/>
      <c r="C351" s="100"/>
      <c r="D351" s="99"/>
      <c r="F351" s="100"/>
      <c r="G351" s="99"/>
      <c r="I351" s="100"/>
      <c r="J351" s="99"/>
      <c r="L351" s="100"/>
      <c r="M351" s="99"/>
      <c r="O351" s="100"/>
      <c r="P351" s="99"/>
      <c r="R351" s="100"/>
      <c r="S351" s="99"/>
      <c r="U351" s="100"/>
    </row>
    <row r="352">
      <c r="A352" s="99"/>
      <c r="C352" s="100"/>
      <c r="D352" s="99" t="str">
        <f>IFERROR(__xludf.DUMMYFUNCTION("""COMPUTED_VALUE"""),"EFECTIVO")</f>
        <v>EFECTIVO</v>
      </c>
      <c r="F352" s="101">
        <f>IFERROR(__xludf.DUMMYFUNCTION("""COMPUTED_VALUE"""),200.0)</f>
        <v>200</v>
      </c>
      <c r="G352" s="99"/>
      <c r="I352" s="100"/>
      <c r="J352" s="99"/>
      <c r="L352" s="100"/>
      <c r="M352" s="99"/>
      <c r="O352" s="100"/>
      <c r="P352" s="99"/>
      <c r="R352" s="100"/>
      <c r="S352" s="99"/>
      <c r="U352" s="100"/>
    </row>
    <row r="353">
      <c r="A353" s="99"/>
      <c r="C353" s="100"/>
      <c r="D353" s="99" t="str">
        <f>IFERROR(__xludf.DUMMYFUNCTION("""COMPUTED_VALUE"""),"TARJETA DE DÉBITO")</f>
        <v>TARJETA DE DÉBITO</v>
      </c>
      <c r="F353" s="101">
        <f>IFERROR(__xludf.DUMMYFUNCTION("""COMPUTED_VALUE"""),4200.0)</f>
        <v>4200</v>
      </c>
      <c r="G353" s="99"/>
      <c r="I353" s="100"/>
      <c r="J353" s="99"/>
      <c r="L353" s="100"/>
      <c r="M353" s="99"/>
      <c r="O353" s="100"/>
      <c r="P353" s="99"/>
      <c r="R353" s="100"/>
      <c r="S353" s="99"/>
      <c r="U353" s="100"/>
    </row>
    <row r="354">
      <c r="A354" s="99"/>
      <c r="C354" s="100"/>
      <c r="D354" s="99" t="str">
        <f>IFERROR(__xludf.DUMMYFUNCTION("""COMPUTED_VALUE"""),"TARJETA DE DÉBITO")</f>
        <v>TARJETA DE DÉBITO</v>
      </c>
      <c r="F354" s="101">
        <f>IFERROR(__xludf.DUMMYFUNCTION("""COMPUTED_VALUE"""),3000.0)</f>
        <v>3000</v>
      </c>
      <c r="G354" s="99"/>
      <c r="I354" s="100"/>
      <c r="J354" s="99"/>
      <c r="L354" s="100"/>
      <c r="M354" s="99"/>
      <c r="O354" s="100"/>
      <c r="P354" s="99"/>
      <c r="R354" s="100"/>
      <c r="S354" s="99"/>
      <c r="U354" s="100"/>
    </row>
    <row r="355">
      <c r="A355" s="99"/>
      <c r="C355" s="100"/>
      <c r="D355" s="99" t="str">
        <f>IFERROR(__xludf.DUMMYFUNCTION("""COMPUTED_VALUE"""),"TARJETA DE DÉBITO")</f>
        <v>TARJETA DE DÉBITO</v>
      </c>
      <c r="F355" s="101">
        <f>IFERROR(__xludf.DUMMYFUNCTION("""COMPUTED_VALUE"""),4200.0)</f>
        <v>4200</v>
      </c>
      <c r="G355" s="99"/>
      <c r="I355" s="100"/>
      <c r="J355" s="99"/>
      <c r="L355" s="100"/>
      <c r="M355" s="99"/>
      <c r="O355" s="100"/>
      <c r="P355" s="99"/>
      <c r="R355" s="100"/>
      <c r="S355" s="99"/>
      <c r="U355" s="100"/>
    </row>
    <row r="356">
      <c r="A356" s="99"/>
      <c r="C356" s="100"/>
      <c r="D356" s="99" t="str">
        <f>IFERROR(__xludf.DUMMYFUNCTION("""COMPUTED_VALUE"""),"TARJETA DE DÉBITO")</f>
        <v>TARJETA DE DÉBITO</v>
      </c>
      <c r="F356" s="101">
        <f>IFERROR(__xludf.DUMMYFUNCTION("""COMPUTED_VALUE"""),3000.0)</f>
        <v>3000</v>
      </c>
      <c r="G356" s="99"/>
      <c r="I356" s="100"/>
      <c r="J356" s="99"/>
      <c r="L356" s="100"/>
      <c r="M356" s="99"/>
      <c r="O356" s="100"/>
      <c r="P356" s="99"/>
      <c r="R356" s="100"/>
      <c r="S356" s="99"/>
      <c r="U356" s="100"/>
    </row>
    <row r="357">
      <c r="A357" s="99"/>
      <c r="C357" s="100"/>
      <c r="D357" s="99" t="str">
        <f>IFERROR(__xludf.DUMMYFUNCTION("""COMPUTED_VALUE"""),"TARJETA DE DÉBITO")</f>
        <v>TARJETA DE DÉBITO</v>
      </c>
      <c r="F357" s="101">
        <f>IFERROR(__xludf.DUMMYFUNCTION("""COMPUTED_VALUE"""),3000.0)</f>
        <v>3000</v>
      </c>
      <c r="G357" s="99"/>
      <c r="I357" s="100"/>
      <c r="J357" s="99"/>
      <c r="L357" s="100"/>
      <c r="M357" s="99"/>
      <c r="O357" s="100"/>
      <c r="P357" s="99"/>
      <c r="R357" s="100"/>
      <c r="S357" s="99"/>
      <c r="U357" s="100"/>
    </row>
    <row r="358">
      <c r="A358" s="99"/>
      <c r="C358" s="100"/>
      <c r="D358" s="99" t="str">
        <f>IFERROR(__xludf.DUMMYFUNCTION("""COMPUTED_VALUE"""),"TARJETA DE DÉBITO")</f>
        <v>TARJETA DE DÉBITO</v>
      </c>
      <c r="F358" s="101">
        <f>IFERROR(__xludf.DUMMYFUNCTION("""COMPUTED_VALUE"""),2500.0)</f>
        <v>2500</v>
      </c>
      <c r="G358" s="99"/>
      <c r="I358" s="100"/>
      <c r="J358" s="99"/>
      <c r="L358" s="100"/>
      <c r="M358" s="99"/>
      <c r="O358" s="100"/>
      <c r="P358" s="99"/>
      <c r="R358" s="100"/>
      <c r="S358" s="99"/>
      <c r="U358" s="100"/>
    </row>
    <row r="359">
      <c r="A359" s="99"/>
      <c r="C359" s="100"/>
      <c r="D359" s="99" t="str">
        <f>IFERROR(__xludf.DUMMYFUNCTION("""COMPUTED_VALUE"""),"EFECTIVO")</f>
        <v>EFECTIVO</v>
      </c>
      <c r="F359" s="101">
        <f>IFERROR(__xludf.DUMMYFUNCTION("""COMPUTED_VALUE"""),200.0)</f>
        <v>200</v>
      </c>
      <c r="G359" s="99"/>
      <c r="I359" s="100"/>
      <c r="J359" s="99"/>
      <c r="L359" s="100"/>
      <c r="M359" s="99"/>
      <c r="O359" s="100"/>
      <c r="P359" s="99"/>
      <c r="R359" s="100"/>
      <c r="S359" s="99"/>
      <c r="U359" s="100"/>
    </row>
    <row r="360">
      <c r="A360" s="99"/>
      <c r="C360" s="100"/>
      <c r="D360" s="99" t="str">
        <f>IFERROR(__xludf.DUMMYFUNCTION("""COMPUTED_VALUE"""),"MERCADO PAGO")</f>
        <v>MERCADO PAGO</v>
      </c>
      <c r="F360" s="101">
        <f>IFERROR(__xludf.DUMMYFUNCTION("""COMPUTED_VALUE"""),2000.0)</f>
        <v>2000</v>
      </c>
      <c r="G360" s="99"/>
      <c r="I360" s="100"/>
      <c r="J360" s="99"/>
      <c r="L360" s="100"/>
      <c r="M360" s="99"/>
      <c r="O360" s="100"/>
      <c r="P360" s="99"/>
      <c r="R360" s="100"/>
      <c r="S360" s="99"/>
      <c r="U360" s="100"/>
    </row>
    <row r="361">
      <c r="A361" s="99"/>
      <c r="C361" s="100"/>
      <c r="D361" s="99" t="str">
        <f>IFERROR(__xludf.DUMMYFUNCTION("""COMPUTED_VALUE"""),"TARJETA DE DÉBITO")</f>
        <v>TARJETA DE DÉBITO</v>
      </c>
      <c r="F361" s="101">
        <f>IFERROR(__xludf.DUMMYFUNCTION("""COMPUTED_VALUE"""),3500.0)</f>
        <v>3500</v>
      </c>
      <c r="G361" s="99"/>
      <c r="I361" s="100"/>
      <c r="J361" s="99"/>
      <c r="L361" s="100"/>
      <c r="M361" s="99"/>
      <c r="O361" s="100"/>
      <c r="P361" s="99"/>
      <c r="R361" s="100"/>
      <c r="S361" s="99"/>
      <c r="U361" s="100"/>
    </row>
    <row r="362">
      <c r="A362" s="99"/>
      <c r="C362" s="100"/>
      <c r="D362" s="99" t="str">
        <f>IFERROR(__xludf.DUMMYFUNCTION("""COMPUTED_VALUE"""),"MERCADO PAGO")</f>
        <v>MERCADO PAGO</v>
      </c>
      <c r="F362" s="101">
        <f>IFERROR(__xludf.DUMMYFUNCTION("""COMPUTED_VALUE"""),200.0)</f>
        <v>200</v>
      </c>
      <c r="G362" s="99"/>
      <c r="I362" s="100"/>
      <c r="J362" s="99"/>
      <c r="L362" s="100"/>
      <c r="M362" s="99"/>
      <c r="O362" s="100"/>
      <c r="P362" s="99"/>
      <c r="R362" s="100"/>
      <c r="S362" s="99"/>
      <c r="U362" s="100"/>
    </row>
    <row r="363">
      <c r="A363" s="99"/>
      <c r="C363" s="100"/>
      <c r="D363" s="99" t="str">
        <f>IFERROR(__xludf.DUMMYFUNCTION("""COMPUTED_VALUE"""),"TARJETA DE DÉBITO")</f>
        <v>TARJETA DE DÉBITO</v>
      </c>
      <c r="F363" s="101">
        <f>IFERROR(__xludf.DUMMYFUNCTION("""COMPUTED_VALUE"""),7700.0)</f>
        <v>7700</v>
      </c>
      <c r="G363" s="99"/>
      <c r="I363" s="100"/>
      <c r="J363" s="99"/>
      <c r="L363" s="100"/>
      <c r="M363" s="99"/>
      <c r="O363" s="100"/>
      <c r="P363" s="99"/>
      <c r="R363" s="100"/>
      <c r="S363" s="99"/>
      <c r="U363" s="100"/>
    </row>
    <row r="364">
      <c r="A364" s="99"/>
      <c r="C364" s="100"/>
      <c r="D364" s="99" t="str">
        <f>IFERROR(__xludf.DUMMYFUNCTION("""COMPUTED_VALUE"""),"MERCADO PAGO")</f>
        <v>MERCADO PAGO</v>
      </c>
      <c r="F364" s="101">
        <f>IFERROR(__xludf.DUMMYFUNCTION("""COMPUTED_VALUE"""),4200.0)</f>
        <v>4200</v>
      </c>
      <c r="G364" s="99"/>
      <c r="I364" s="100"/>
      <c r="J364" s="99"/>
      <c r="L364" s="100"/>
      <c r="M364" s="99"/>
      <c r="O364" s="100"/>
      <c r="P364" s="99"/>
      <c r="R364" s="100"/>
      <c r="S364" s="99"/>
      <c r="U364" s="100"/>
    </row>
    <row r="365">
      <c r="A365" s="99"/>
      <c r="C365" s="100"/>
      <c r="D365" s="99"/>
      <c r="F365" s="101">
        <f>IFERROR(__xludf.DUMMYFUNCTION("""COMPUTED_VALUE"""),117700.0)</f>
        <v>117700</v>
      </c>
      <c r="G365" s="99"/>
      <c r="I365" s="100"/>
      <c r="J365" s="99"/>
      <c r="L365" s="100"/>
      <c r="M365" s="99"/>
      <c r="O365" s="100"/>
      <c r="P365" s="99"/>
      <c r="R365" s="100"/>
      <c r="S365" s="99"/>
      <c r="U365" s="100"/>
    </row>
    <row r="366">
      <c r="A366" s="99"/>
      <c r="C366" s="100"/>
      <c r="D366" s="99"/>
      <c r="F366" s="100"/>
      <c r="G366" s="99"/>
      <c r="I366" s="100"/>
      <c r="J366" s="99"/>
      <c r="L366" s="100"/>
      <c r="M366" s="99"/>
      <c r="O366" s="100"/>
      <c r="P366" s="99"/>
      <c r="R366" s="100"/>
      <c r="S366" s="99"/>
      <c r="U366" s="100"/>
    </row>
    <row r="367">
      <c r="A367" s="99"/>
      <c r="C367" s="100"/>
      <c r="D367" s="99" t="str">
        <f>IFERROR(__xludf.DUMMYFUNCTION("""COMPUTED_VALUE"""),"MERCADO PAGO")</f>
        <v>MERCADO PAGO</v>
      </c>
      <c r="F367" s="101">
        <f>IFERROR(__xludf.DUMMYFUNCTION("""COMPUTED_VALUE"""),2000.0)</f>
        <v>2000</v>
      </c>
      <c r="G367" s="99"/>
      <c r="I367" s="100"/>
      <c r="J367" s="99"/>
      <c r="L367" s="100"/>
      <c r="M367" s="99"/>
      <c r="O367" s="100"/>
      <c r="P367" s="99"/>
      <c r="R367" s="100"/>
      <c r="S367" s="99"/>
      <c r="U367" s="100"/>
    </row>
    <row r="368">
      <c r="A368" s="99"/>
      <c r="C368" s="100"/>
      <c r="D368" s="99" t="str">
        <f>IFERROR(__xludf.DUMMYFUNCTION("""COMPUTED_VALUE"""),"EFECTIVO")</f>
        <v>EFECTIVO</v>
      </c>
      <c r="F368" s="101">
        <f>IFERROR(__xludf.DUMMYFUNCTION("""COMPUTED_VALUE"""),5150.0)</f>
        <v>5150</v>
      </c>
      <c r="G368" s="99"/>
      <c r="I368" s="100"/>
      <c r="J368" s="99"/>
      <c r="L368" s="100"/>
      <c r="M368" s="99"/>
      <c r="O368" s="100"/>
      <c r="P368" s="99"/>
      <c r="R368" s="100"/>
      <c r="S368" s="99"/>
      <c r="U368" s="100"/>
    </row>
    <row r="369">
      <c r="A369" s="99"/>
      <c r="C369" s="100"/>
      <c r="D369" s="99" t="str">
        <f>IFERROR(__xludf.DUMMYFUNCTION("""COMPUTED_VALUE"""),"EFECTIVO")</f>
        <v>EFECTIVO</v>
      </c>
      <c r="F369" s="101">
        <f>IFERROR(__xludf.DUMMYFUNCTION("""COMPUTED_VALUE"""),2000.0)</f>
        <v>2000</v>
      </c>
      <c r="G369" s="99"/>
      <c r="I369" s="100"/>
      <c r="J369" s="99"/>
      <c r="L369" s="100"/>
      <c r="M369" s="99"/>
      <c r="O369" s="100"/>
      <c r="P369" s="99"/>
      <c r="R369" s="100"/>
      <c r="S369" s="99"/>
      <c r="U369" s="100"/>
    </row>
    <row r="370">
      <c r="A370" s="99"/>
      <c r="C370" s="100"/>
      <c r="D370" s="99" t="str">
        <f>IFERROR(__xludf.DUMMYFUNCTION("""COMPUTED_VALUE"""),"TARJETA DE DÉBITO")</f>
        <v>TARJETA DE DÉBITO</v>
      </c>
      <c r="F370" s="101">
        <f>IFERROR(__xludf.DUMMYFUNCTION("""COMPUTED_VALUE"""),4200.0)</f>
        <v>4200</v>
      </c>
      <c r="G370" s="99"/>
      <c r="I370" s="100"/>
      <c r="J370" s="99"/>
      <c r="L370" s="100"/>
      <c r="M370" s="99"/>
      <c r="O370" s="100"/>
      <c r="P370" s="99"/>
      <c r="R370" s="100"/>
      <c r="S370" s="99"/>
      <c r="U370" s="100"/>
    </row>
    <row r="371">
      <c r="A371" s="99"/>
      <c r="C371" s="100"/>
      <c r="D371" s="99" t="str">
        <f>IFERROR(__xludf.DUMMYFUNCTION("""COMPUTED_VALUE"""),"EFECTIVO")</f>
        <v>EFECTIVO</v>
      </c>
      <c r="F371" s="101">
        <f>IFERROR(__xludf.DUMMYFUNCTION("""COMPUTED_VALUE"""),100.0)</f>
        <v>100</v>
      </c>
      <c r="G371" s="99"/>
      <c r="I371" s="100"/>
      <c r="J371" s="99"/>
      <c r="L371" s="100"/>
      <c r="M371" s="99"/>
      <c r="O371" s="100"/>
      <c r="P371" s="99"/>
      <c r="R371" s="100"/>
      <c r="S371" s="99"/>
      <c r="U371" s="100"/>
    </row>
    <row r="372">
      <c r="A372" s="99"/>
      <c r="C372" s="100"/>
      <c r="D372" s="99" t="str">
        <f>IFERROR(__xludf.DUMMYFUNCTION("""COMPUTED_VALUE"""),"TARJETA DE DÉBITO")</f>
        <v>TARJETA DE DÉBITO</v>
      </c>
      <c r="F372" s="101">
        <f>IFERROR(__xludf.DUMMYFUNCTION("""COMPUTED_VALUE"""),4700.0)</f>
        <v>4700</v>
      </c>
      <c r="G372" s="99"/>
      <c r="I372" s="100"/>
      <c r="J372" s="99"/>
      <c r="L372" s="100"/>
      <c r="M372" s="99"/>
      <c r="O372" s="100"/>
      <c r="P372" s="99"/>
      <c r="R372" s="100"/>
      <c r="S372" s="99"/>
      <c r="U372" s="100"/>
    </row>
    <row r="373">
      <c r="A373" s="99"/>
      <c r="C373" s="100"/>
      <c r="D373" s="99" t="str">
        <f>IFERROR(__xludf.DUMMYFUNCTION("""COMPUTED_VALUE"""),"MERCADO PAGO")</f>
        <v>MERCADO PAGO</v>
      </c>
      <c r="F373" s="101">
        <f>IFERROR(__xludf.DUMMYFUNCTION("""COMPUTED_VALUE"""),3000.0)</f>
        <v>3000</v>
      </c>
      <c r="G373" s="99"/>
      <c r="I373" s="100"/>
      <c r="J373" s="99"/>
      <c r="L373" s="100"/>
      <c r="M373" s="99"/>
      <c r="O373" s="100"/>
      <c r="P373" s="99"/>
      <c r="R373" s="100"/>
      <c r="S373" s="99"/>
      <c r="U373" s="100"/>
    </row>
    <row r="374">
      <c r="A374" s="99"/>
      <c r="C374" s="100"/>
      <c r="D374" s="99" t="str">
        <f>IFERROR(__xludf.DUMMYFUNCTION("""COMPUTED_VALUE"""),"EFECTIVO")</f>
        <v>EFECTIVO</v>
      </c>
      <c r="F374" s="101">
        <f>IFERROR(__xludf.DUMMYFUNCTION("""COMPUTED_VALUE"""),500.0)</f>
        <v>500</v>
      </c>
      <c r="G374" s="99"/>
      <c r="I374" s="100"/>
      <c r="J374" s="99"/>
      <c r="L374" s="100"/>
      <c r="M374" s="99"/>
      <c r="O374" s="100"/>
      <c r="P374" s="99"/>
      <c r="R374" s="100"/>
      <c r="S374" s="99"/>
      <c r="U374" s="100"/>
    </row>
    <row r="375">
      <c r="A375" s="99"/>
      <c r="C375" s="100"/>
      <c r="D375" s="99" t="str">
        <f>IFERROR(__xludf.DUMMYFUNCTION("""COMPUTED_VALUE"""),"EFECTIVO")</f>
        <v>EFECTIVO</v>
      </c>
      <c r="F375" s="101">
        <f>IFERROR(__xludf.DUMMYFUNCTION("""COMPUTED_VALUE"""),200.0)</f>
        <v>200</v>
      </c>
      <c r="G375" s="99"/>
      <c r="I375" s="100"/>
      <c r="J375" s="99"/>
      <c r="L375" s="100"/>
      <c r="M375" s="99"/>
      <c r="O375" s="100"/>
      <c r="P375" s="99"/>
      <c r="R375" s="100"/>
      <c r="S375" s="99"/>
      <c r="U375" s="100"/>
    </row>
    <row r="376">
      <c r="A376" s="99"/>
      <c r="C376" s="100"/>
      <c r="D376" s="99" t="str">
        <f>IFERROR(__xludf.DUMMYFUNCTION("""COMPUTED_VALUE"""),"EFECTIVO")</f>
        <v>EFECTIVO</v>
      </c>
      <c r="F376" s="101">
        <f>IFERROR(__xludf.DUMMYFUNCTION("""COMPUTED_VALUE"""),200.0)</f>
        <v>200</v>
      </c>
      <c r="G376" s="99"/>
      <c r="I376" s="100"/>
      <c r="J376" s="99"/>
      <c r="L376" s="100"/>
      <c r="M376" s="99"/>
      <c r="O376" s="100"/>
      <c r="P376" s="99"/>
      <c r="R376" s="100"/>
      <c r="S376" s="99"/>
      <c r="U376" s="100"/>
    </row>
    <row r="377">
      <c r="A377" s="99"/>
      <c r="C377" s="100"/>
      <c r="D377" s="99" t="str">
        <f>IFERROR(__xludf.DUMMYFUNCTION("""COMPUTED_VALUE"""),"EFECTIVO")</f>
        <v>EFECTIVO</v>
      </c>
      <c r="F377" s="101">
        <f>IFERROR(__xludf.DUMMYFUNCTION("""COMPUTED_VALUE"""),5150.0)</f>
        <v>5150</v>
      </c>
      <c r="G377" s="99"/>
      <c r="I377" s="100"/>
      <c r="J377" s="99"/>
      <c r="L377" s="100"/>
      <c r="M377" s="99"/>
      <c r="O377" s="100"/>
      <c r="P377" s="99"/>
      <c r="R377" s="100"/>
      <c r="S377" s="99"/>
      <c r="U377" s="100"/>
    </row>
    <row r="378">
      <c r="A378" s="99"/>
      <c r="C378" s="100"/>
      <c r="D378" s="99" t="str">
        <f>IFERROR(__xludf.DUMMYFUNCTION("""COMPUTED_VALUE"""),"EFECTIVO")</f>
        <v>EFECTIVO</v>
      </c>
      <c r="F378" s="101">
        <f>IFERROR(__xludf.DUMMYFUNCTION("""COMPUTED_VALUE"""),5550.0)</f>
        <v>5550</v>
      </c>
      <c r="G378" s="99"/>
      <c r="I378" s="100"/>
      <c r="J378" s="99"/>
      <c r="L378" s="100"/>
      <c r="M378" s="99"/>
      <c r="O378" s="100"/>
      <c r="P378" s="99"/>
      <c r="R378" s="100"/>
      <c r="S378" s="99"/>
      <c r="U378" s="100"/>
    </row>
    <row r="379">
      <c r="A379" s="99"/>
      <c r="C379" s="100"/>
      <c r="D379" s="99"/>
      <c r="F379" s="100"/>
      <c r="G379" s="99"/>
      <c r="I379" s="100"/>
      <c r="J379" s="99"/>
      <c r="L379" s="100"/>
      <c r="M379" s="99"/>
      <c r="O379" s="100"/>
      <c r="P379" s="99"/>
      <c r="R379" s="100"/>
      <c r="S379" s="99"/>
      <c r="U379" s="100"/>
    </row>
    <row r="380">
      <c r="A380" s="99"/>
      <c r="C380" s="100"/>
      <c r="D380" s="99" t="str">
        <f>IFERROR(__xludf.DUMMYFUNCTION("""COMPUTED_VALUE"""),"EFECTIVO")</f>
        <v>EFECTIVO</v>
      </c>
      <c r="F380" s="101">
        <f>IFERROR(__xludf.DUMMYFUNCTION("""COMPUTED_VALUE"""),200.0)</f>
        <v>200</v>
      </c>
      <c r="G380" s="99"/>
      <c r="I380" s="100"/>
      <c r="J380" s="99"/>
      <c r="L380" s="100"/>
      <c r="M380" s="99"/>
      <c r="O380" s="100"/>
      <c r="P380" s="99"/>
      <c r="R380" s="100"/>
      <c r="S380" s="99"/>
      <c r="U380" s="100"/>
    </row>
    <row r="381">
      <c r="A381" s="99"/>
      <c r="C381" s="100"/>
      <c r="D381" s="99" t="str">
        <f>IFERROR(__xludf.DUMMYFUNCTION("""COMPUTED_VALUE"""),"EFECTIVO")</f>
        <v>EFECTIVO</v>
      </c>
      <c r="F381" s="101">
        <f>IFERROR(__xludf.DUMMYFUNCTION("""COMPUTED_VALUE"""),3000.0)</f>
        <v>3000</v>
      </c>
      <c r="G381" s="99"/>
      <c r="I381" s="100"/>
      <c r="J381" s="99"/>
      <c r="L381" s="100"/>
      <c r="M381" s="99"/>
      <c r="O381" s="100"/>
      <c r="P381" s="99"/>
      <c r="R381" s="100"/>
      <c r="S381" s="99"/>
      <c r="U381" s="100"/>
    </row>
    <row r="382">
      <c r="A382" s="99"/>
      <c r="C382" s="100"/>
      <c r="D382" s="99" t="str">
        <f>IFERROR(__xludf.DUMMYFUNCTION("""COMPUTED_VALUE"""),"EFECTIVO")</f>
        <v>EFECTIVO</v>
      </c>
      <c r="F382" s="101">
        <f>IFERROR(__xludf.DUMMYFUNCTION("""COMPUTED_VALUE"""),3000.0)</f>
        <v>3000</v>
      </c>
      <c r="G382" s="99"/>
      <c r="I382" s="100"/>
      <c r="J382" s="99"/>
      <c r="L382" s="100"/>
      <c r="M382" s="99"/>
      <c r="O382" s="100"/>
      <c r="P382" s="99"/>
      <c r="R382" s="100"/>
      <c r="S382" s="99"/>
      <c r="U382" s="100"/>
    </row>
    <row r="383">
      <c r="A383" s="99"/>
      <c r="C383" s="100"/>
      <c r="D383" s="99"/>
      <c r="F383" s="100"/>
      <c r="G383" s="99"/>
      <c r="I383" s="100"/>
      <c r="J383" s="99"/>
      <c r="L383" s="100"/>
      <c r="M383" s="99"/>
      <c r="O383" s="100"/>
      <c r="P383" s="99"/>
      <c r="R383" s="100"/>
      <c r="S383" s="99"/>
      <c r="U383" s="100"/>
    </row>
    <row r="384">
      <c r="A384" s="99"/>
      <c r="C384" s="100"/>
      <c r="D384" s="99" t="str">
        <f>IFERROR(__xludf.DUMMYFUNCTION("""COMPUTED_VALUE"""),"TARJETA DE DÉBITO")</f>
        <v>TARJETA DE DÉBITO</v>
      </c>
      <c r="F384" s="101">
        <f>IFERROR(__xludf.DUMMYFUNCTION("""COMPUTED_VALUE"""),10250.0)</f>
        <v>10250</v>
      </c>
      <c r="G384" s="99"/>
      <c r="I384" s="100"/>
      <c r="J384" s="99"/>
      <c r="L384" s="100"/>
      <c r="M384" s="99"/>
      <c r="O384" s="100"/>
      <c r="P384" s="99"/>
      <c r="R384" s="100"/>
      <c r="S384" s="99"/>
      <c r="U384" s="100"/>
    </row>
    <row r="385">
      <c r="A385" s="99"/>
      <c r="C385" s="100"/>
      <c r="D385" s="99" t="str">
        <f>IFERROR(__xludf.DUMMYFUNCTION("""COMPUTED_VALUE"""),"TARJETA DE DÉBITO")</f>
        <v>TARJETA DE DÉBITO</v>
      </c>
      <c r="F385" s="101">
        <f>IFERROR(__xludf.DUMMYFUNCTION("""COMPUTED_VALUE"""),2500.0)</f>
        <v>2500</v>
      </c>
      <c r="G385" s="99"/>
      <c r="I385" s="100"/>
      <c r="J385" s="99"/>
      <c r="L385" s="100"/>
      <c r="M385" s="99"/>
      <c r="O385" s="100"/>
      <c r="P385" s="99"/>
      <c r="R385" s="100"/>
      <c r="S385" s="99"/>
      <c r="U385" s="100"/>
    </row>
    <row r="386">
      <c r="A386" s="99"/>
      <c r="C386" s="100"/>
      <c r="D386" s="99"/>
      <c r="F386" s="100"/>
      <c r="G386" s="99"/>
      <c r="I386" s="100"/>
      <c r="J386" s="99"/>
      <c r="L386" s="100"/>
      <c r="M386" s="99"/>
      <c r="O386" s="100"/>
      <c r="P386" s="99"/>
      <c r="R386" s="100"/>
      <c r="S386" s="99"/>
      <c r="U386" s="100"/>
    </row>
    <row r="387">
      <c r="A387" s="99"/>
      <c r="C387" s="100"/>
      <c r="D387" s="99" t="str">
        <f>IFERROR(__xludf.DUMMYFUNCTION("""COMPUTED_VALUE"""),"EFECTIVO")</f>
        <v>EFECTIVO</v>
      </c>
      <c r="F387" s="101">
        <f>IFERROR(__xludf.DUMMYFUNCTION("""COMPUTED_VALUE"""),1000.0)</f>
        <v>1000</v>
      </c>
      <c r="G387" s="99"/>
      <c r="I387" s="100"/>
      <c r="J387" s="99"/>
      <c r="L387" s="100"/>
      <c r="M387" s="99"/>
      <c r="O387" s="100"/>
      <c r="P387" s="99"/>
      <c r="R387" s="100"/>
      <c r="S387" s="99"/>
      <c r="U387" s="100"/>
    </row>
    <row r="388">
      <c r="A388" s="99"/>
      <c r="C388" s="100"/>
      <c r="D388" s="99"/>
      <c r="F388" s="101">
        <f>IFERROR(__xludf.DUMMYFUNCTION("""COMPUTED_VALUE"""),52700.0)</f>
        <v>52700</v>
      </c>
      <c r="G388" s="99"/>
      <c r="I388" s="100"/>
      <c r="J388" s="99"/>
      <c r="L388" s="100"/>
      <c r="M388" s="99"/>
      <c r="O388" s="100"/>
      <c r="P388" s="99"/>
      <c r="R388" s="100"/>
      <c r="S388" s="99"/>
      <c r="U388" s="100"/>
    </row>
    <row r="389">
      <c r="A389" s="99"/>
      <c r="C389" s="100"/>
      <c r="D389" s="99"/>
      <c r="F389" s="100"/>
      <c r="G389" s="99"/>
      <c r="I389" s="100"/>
      <c r="J389" s="99"/>
      <c r="L389" s="100"/>
      <c r="M389" s="99"/>
      <c r="O389" s="100"/>
      <c r="P389" s="99"/>
      <c r="R389" s="100"/>
      <c r="S389" s="99"/>
      <c r="U389" s="100"/>
    </row>
    <row r="390">
      <c r="A390" s="99"/>
      <c r="C390" s="100"/>
      <c r="D390" s="99"/>
      <c r="F390" s="100"/>
      <c r="G390" s="99"/>
      <c r="I390" s="100"/>
      <c r="J390" s="99"/>
      <c r="L390" s="100"/>
      <c r="M390" s="99"/>
      <c r="O390" s="100"/>
      <c r="P390" s="99"/>
      <c r="R390" s="100"/>
      <c r="S390" s="99"/>
      <c r="U390" s="100"/>
    </row>
    <row r="391">
      <c r="A391" s="99"/>
      <c r="C391" s="100"/>
      <c r="D391" s="99"/>
      <c r="F391" s="100"/>
      <c r="G391" s="99"/>
      <c r="I391" s="100"/>
      <c r="J391" s="99"/>
      <c r="L391" s="100"/>
      <c r="M391" s="99"/>
      <c r="O391" s="100"/>
      <c r="P391" s="99"/>
      <c r="R391" s="100"/>
      <c r="S391" s="99"/>
      <c r="U391" s="100"/>
    </row>
    <row r="392">
      <c r="A392" s="99"/>
      <c r="C392" s="100"/>
      <c r="D392" s="99"/>
      <c r="F392" s="100"/>
      <c r="G392" s="99"/>
      <c r="I392" s="100"/>
      <c r="J392" s="99"/>
      <c r="L392" s="100"/>
      <c r="M392" s="99"/>
      <c r="O392" s="100"/>
      <c r="P392" s="99"/>
      <c r="R392" s="100"/>
      <c r="S392" s="99"/>
      <c r="U392" s="100"/>
    </row>
    <row r="393">
      <c r="A393" s="99"/>
      <c r="C393" s="100"/>
      <c r="D393" s="99"/>
      <c r="F393" s="100"/>
      <c r="G393" s="99"/>
      <c r="I393" s="100"/>
      <c r="J393" s="99"/>
      <c r="L393" s="100"/>
      <c r="M393" s="99"/>
      <c r="O393" s="100"/>
      <c r="P393" s="99"/>
      <c r="R393" s="100"/>
      <c r="S393" s="99"/>
      <c r="U393" s="100"/>
    </row>
    <row r="394">
      <c r="A394" s="99"/>
      <c r="C394" s="100"/>
      <c r="D394" s="99"/>
      <c r="F394" s="100"/>
      <c r="G394" s="99"/>
      <c r="I394" s="100"/>
      <c r="J394" s="99"/>
      <c r="L394" s="100"/>
      <c r="M394" s="99"/>
      <c r="O394" s="100"/>
      <c r="P394" s="99"/>
      <c r="R394" s="100"/>
      <c r="S394" s="99"/>
      <c r="U394" s="100"/>
    </row>
    <row r="395">
      <c r="A395" s="99"/>
      <c r="C395" s="100"/>
      <c r="D395" s="99"/>
      <c r="F395" s="100"/>
      <c r="G395" s="99"/>
      <c r="I395" s="100"/>
      <c r="J395" s="99"/>
      <c r="L395" s="100"/>
      <c r="M395" s="99"/>
      <c r="O395" s="100"/>
      <c r="P395" s="99"/>
      <c r="R395" s="100"/>
      <c r="S395" s="99"/>
      <c r="U395" s="100"/>
    </row>
    <row r="396">
      <c r="A396" s="99"/>
      <c r="C396" s="100"/>
      <c r="D396" s="99"/>
      <c r="F396" s="100"/>
      <c r="G396" s="99"/>
      <c r="I396" s="100"/>
      <c r="J396" s="99"/>
      <c r="L396" s="100"/>
      <c r="M396" s="99"/>
      <c r="O396" s="100"/>
      <c r="P396" s="99"/>
      <c r="R396" s="100"/>
      <c r="S396" s="99"/>
      <c r="U396" s="100"/>
    </row>
    <row r="397">
      <c r="A397" s="99"/>
      <c r="C397" s="100"/>
      <c r="D397" s="99"/>
      <c r="F397" s="100"/>
      <c r="G397" s="99"/>
      <c r="I397" s="100"/>
      <c r="J397" s="99"/>
      <c r="L397" s="100"/>
      <c r="M397" s="99"/>
      <c r="O397" s="100"/>
      <c r="P397" s="99"/>
      <c r="R397" s="100"/>
      <c r="S397" s="99"/>
      <c r="U397" s="100"/>
    </row>
    <row r="398">
      <c r="A398" s="99"/>
      <c r="C398" s="100"/>
      <c r="D398" s="99"/>
      <c r="F398" s="100"/>
      <c r="G398" s="99"/>
      <c r="I398" s="100"/>
      <c r="J398" s="99"/>
      <c r="L398" s="100"/>
      <c r="M398" s="99"/>
      <c r="O398" s="100"/>
      <c r="P398" s="99"/>
      <c r="R398" s="100"/>
      <c r="S398" s="99"/>
      <c r="U398" s="100"/>
    </row>
    <row r="399">
      <c r="A399" s="99"/>
      <c r="C399" s="100"/>
      <c r="D399" s="99"/>
      <c r="F399" s="100"/>
      <c r="G399" s="99"/>
      <c r="I399" s="100"/>
      <c r="J399" s="99"/>
      <c r="L399" s="100"/>
      <c r="M399" s="99"/>
      <c r="O399" s="100"/>
      <c r="P399" s="99"/>
      <c r="R399" s="100"/>
      <c r="S399" s="99"/>
      <c r="U399" s="100"/>
    </row>
    <row r="400">
      <c r="A400" s="99"/>
      <c r="C400" s="100"/>
      <c r="D400" s="99"/>
      <c r="F400" s="100"/>
      <c r="G400" s="99"/>
      <c r="I400" s="100"/>
      <c r="J400" s="99"/>
      <c r="L400" s="100"/>
      <c r="M400" s="99"/>
      <c r="O400" s="100"/>
      <c r="P400" s="99"/>
      <c r="R400" s="100"/>
      <c r="S400" s="99"/>
      <c r="U400" s="100"/>
    </row>
    <row r="401">
      <c r="A401" s="99"/>
      <c r="C401" s="100"/>
      <c r="D401" s="99"/>
      <c r="F401" s="100"/>
      <c r="G401" s="99"/>
      <c r="I401" s="100"/>
      <c r="J401" s="99"/>
      <c r="L401" s="100"/>
      <c r="M401" s="99"/>
      <c r="O401" s="100"/>
      <c r="P401" s="99"/>
      <c r="R401" s="100"/>
      <c r="S401" s="99"/>
      <c r="U401" s="100"/>
    </row>
    <row r="402">
      <c r="A402" s="99"/>
      <c r="C402" s="100"/>
      <c r="D402" s="99"/>
      <c r="F402" s="100"/>
      <c r="G402" s="99"/>
      <c r="I402" s="100"/>
      <c r="J402" s="99"/>
      <c r="L402" s="100"/>
      <c r="M402" s="99"/>
      <c r="O402" s="100"/>
      <c r="P402" s="99"/>
      <c r="R402" s="100"/>
      <c r="S402" s="99"/>
      <c r="U402" s="100"/>
    </row>
    <row r="403">
      <c r="A403" s="99"/>
      <c r="C403" s="100"/>
      <c r="D403" s="99"/>
      <c r="F403" s="100"/>
      <c r="G403" s="99"/>
      <c r="I403" s="100"/>
      <c r="J403" s="99"/>
      <c r="L403" s="100"/>
      <c r="M403" s="99"/>
      <c r="O403" s="100"/>
      <c r="P403" s="99"/>
      <c r="R403" s="100"/>
      <c r="S403" s="99"/>
      <c r="U403" s="100"/>
    </row>
    <row r="404">
      <c r="A404" s="99"/>
      <c r="C404" s="100"/>
      <c r="D404" s="99"/>
      <c r="F404" s="100"/>
      <c r="G404" s="99"/>
      <c r="I404" s="100"/>
      <c r="J404" s="99"/>
      <c r="L404" s="100"/>
      <c r="M404" s="99"/>
      <c r="O404" s="100"/>
      <c r="P404" s="99"/>
      <c r="R404" s="100"/>
      <c r="S404" s="99"/>
      <c r="U404" s="100"/>
    </row>
    <row r="405">
      <c r="A405" s="99"/>
      <c r="C405" s="100"/>
      <c r="D405" s="99"/>
      <c r="F405" s="100"/>
      <c r="G405" s="99"/>
      <c r="I405" s="100"/>
      <c r="J405" s="99"/>
      <c r="L405" s="100"/>
      <c r="M405" s="99"/>
      <c r="O405" s="100"/>
      <c r="P405" s="99"/>
      <c r="R405" s="100"/>
      <c r="S405" s="99"/>
      <c r="U405" s="100"/>
    </row>
    <row r="406">
      <c r="A406" s="99"/>
      <c r="C406" s="100"/>
      <c r="D406" s="99"/>
      <c r="F406" s="100"/>
      <c r="G406" s="99"/>
      <c r="I406" s="100"/>
      <c r="J406" s="99"/>
      <c r="L406" s="100"/>
      <c r="M406" s="99"/>
      <c r="O406" s="100"/>
      <c r="P406" s="99"/>
      <c r="R406" s="100"/>
      <c r="S406" s="99"/>
      <c r="U406" s="100"/>
    </row>
    <row r="407">
      <c r="A407" s="99"/>
      <c r="C407" s="100"/>
      <c r="D407" s="99"/>
      <c r="F407" s="100"/>
      <c r="G407" s="99"/>
      <c r="I407" s="100"/>
      <c r="J407" s="99"/>
      <c r="L407" s="100"/>
      <c r="M407" s="99"/>
      <c r="O407" s="100"/>
      <c r="P407" s="99"/>
      <c r="R407" s="100"/>
      <c r="S407" s="99"/>
      <c r="U407" s="100"/>
    </row>
    <row r="408">
      <c r="A408" s="99"/>
      <c r="C408" s="100"/>
      <c r="D408" s="99"/>
      <c r="F408" s="100"/>
      <c r="G408" s="99"/>
      <c r="I408" s="100"/>
      <c r="J408" s="99"/>
      <c r="L408" s="100"/>
      <c r="M408" s="99"/>
      <c r="O408" s="100"/>
      <c r="P408" s="99"/>
      <c r="R408" s="100"/>
      <c r="S408" s="99"/>
      <c r="U408" s="100"/>
    </row>
    <row r="409">
      <c r="A409" s="99"/>
      <c r="C409" s="100"/>
      <c r="D409" s="99"/>
      <c r="F409" s="100"/>
      <c r="G409" s="99"/>
      <c r="I409" s="100"/>
      <c r="J409" s="99"/>
      <c r="L409" s="100"/>
      <c r="M409" s="99"/>
      <c r="O409" s="100"/>
      <c r="P409" s="99"/>
      <c r="R409" s="100"/>
      <c r="S409" s="99"/>
      <c r="U409" s="100"/>
    </row>
    <row r="410">
      <c r="A410" s="99"/>
      <c r="C410" s="100"/>
      <c r="D410" s="99"/>
      <c r="F410" s="100"/>
      <c r="G410" s="99"/>
      <c r="I410" s="100"/>
      <c r="J410" s="99"/>
      <c r="L410" s="100"/>
      <c r="M410" s="99"/>
      <c r="O410" s="100"/>
      <c r="P410" s="99"/>
      <c r="R410" s="100"/>
      <c r="S410" s="99"/>
      <c r="U410" s="100"/>
    </row>
    <row r="411">
      <c r="A411" s="99"/>
      <c r="C411" s="100"/>
      <c r="D411" s="99"/>
      <c r="F411" s="100"/>
      <c r="G411" s="99"/>
      <c r="I411" s="100"/>
      <c r="J411" s="99"/>
      <c r="L411" s="100"/>
      <c r="M411" s="99"/>
      <c r="O411" s="100"/>
      <c r="P411" s="99"/>
      <c r="R411" s="100"/>
      <c r="S411" s="99"/>
      <c r="U411" s="100"/>
    </row>
    <row r="412">
      <c r="A412" s="99"/>
      <c r="C412" s="100"/>
      <c r="D412" s="99"/>
      <c r="F412" s="100"/>
      <c r="G412" s="99"/>
      <c r="I412" s="100"/>
      <c r="J412" s="99"/>
      <c r="L412" s="100"/>
      <c r="M412" s="99"/>
      <c r="O412" s="100"/>
      <c r="P412" s="99"/>
      <c r="R412" s="100"/>
      <c r="S412" s="99"/>
      <c r="U412" s="100"/>
    </row>
    <row r="413">
      <c r="A413" s="99"/>
      <c r="C413" s="100"/>
      <c r="D413" s="99"/>
      <c r="F413" s="100"/>
      <c r="G413" s="99"/>
      <c r="I413" s="100"/>
      <c r="J413" s="99"/>
      <c r="L413" s="100"/>
      <c r="M413" s="99"/>
      <c r="O413" s="100"/>
      <c r="P413" s="99"/>
      <c r="R413" s="100"/>
      <c r="S413" s="99"/>
      <c r="U413" s="100"/>
    </row>
    <row r="414">
      <c r="A414" s="99"/>
      <c r="C414" s="100"/>
      <c r="D414" s="99"/>
      <c r="F414" s="100"/>
      <c r="G414" s="99"/>
      <c r="I414" s="100"/>
      <c r="J414" s="99"/>
      <c r="L414" s="100"/>
      <c r="M414" s="99"/>
      <c r="O414" s="100"/>
      <c r="P414" s="99"/>
      <c r="R414" s="100"/>
      <c r="S414" s="99"/>
      <c r="U414" s="100"/>
    </row>
    <row r="415">
      <c r="A415" s="99"/>
      <c r="C415" s="100"/>
      <c r="D415" s="99"/>
      <c r="F415" s="100"/>
      <c r="G415" s="99"/>
      <c r="I415" s="100"/>
      <c r="J415" s="99"/>
      <c r="L415" s="100"/>
      <c r="M415" s="99"/>
      <c r="O415" s="100"/>
      <c r="P415" s="99"/>
      <c r="R415" s="100"/>
      <c r="S415" s="99"/>
      <c r="U415" s="100"/>
    </row>
    <row r="416">
      <c r="A416" s="99"/>
      <c r="C416" s="100"/>
      <c r="D416" s="99"/>
      <c r="F416" s="100"/>
      <c r="G416" s="99"/>
      <c r="I416" s="100"/>
      <c r="J416" s="99"/>
      <c r="L416" s="100"/>
      <c r="M416" s="99"/>
      <c r="O416" s="100"/>
      <c r="P416" s="99"/>
      <c r="R416" s="100"/>
      <c r="S416" s="99"/>
      <c r="U416" s="100"/>
    </row>
    <row r="417">
      <c r="A417" s="99"/>
      <c r="C417" s="100"/>
      <c r="D417" s="99"/>
      <c r="F417" s="100"/>
      <c r="G417" s="99"/>
      <c r="I417" s="100"/>
      <c r="J417" s="99"/>
      <c r="L417" s="100"/>
      <c r="M417" s="99"/>
      <c r="O417" s="100"/>
      <c r="P417" s="99"/>
      <c r="R417" s="100"/>
      <c r="S417" s="99"/>
      <c r="U417" s="100"/>
    </row>
    <row r="418">
      <c r="A418" s="99"/>
      <c r="C418" s="100"/>
      <c r="D418" s="99"/>
      <c r="F418" s="100"/>
      <c r="G418" s="99"/>
      <c r="I418" s="100"/>
      <c r="J418" s="99"/>
      <c r="L418" s="100"/>
      <c r="M418" s="99"/>
      <c r="O418" s="100"/>
      <c r="P418" s="99"/>
      <c r="R418" s="100"/>
      <c r="S418" s="99"/>
      <c r="U418" s="100"/>
    </row>
    <row r="419">
      <c r="A419" s="99"/>
      <c r="C419" s="100"/>
      <c r="D419" s="99"/>
      <c r="F419" s="100"/>
      <c r="G419" s="99"/>
      <c r="I419" s="100"/>
      <c r="J419" s="99"/>
      <c r="L419" s="100"/>
      <c r="M419" s="99"/>
      <c r="O419" s="100"/>
      <c r="P419" s="99"/>
      <c r="R419" s="100"/>
      <c r="S419" s="99"/>
      <c r="U419" s="100"/>
    </row>
    <row r="420">
      <c r="A420" s="99"/>
      <c r="C420" s="100"/>
      <c r="D420" s="99"/>
      <c r="F420" s="100"/>
      <c r="G420" s="99"/>
      <c r="I420" s="100"/>
      <c r="J420" s="99"/>
      <c r="L420" s="100"/>
      <c r="M420" s="99"/>
      <c r="O420" s="100"/>
      <c r="P420" s="99"/>
      <c r="R420" s="100"/>
      <c r="S420" s="99"/>
      <c r="U420" s="100"/>
    </row>
    <row r="421">
      <c r="A421" s="99"/>
      <c r="C421" s="100"/>
      <c r="D421" s="99"/>
      <c r="F421" s="100"/>
      <c r="G421" s="99"/>
      <c r="I421" s="100"/>
      <c r="J421" s="99"/>
      <c r="L421" s="100"/>
      <c r="M421" s="99"/>
      <c r="O421" s="100"/>
      <c r="P421" s="99"/>
      <c r="R421" s="100"/>
      <c r="S421" s="99"/>
      <c r="U421" s="100"/>
    </row>
    <row r="422">
      <c r="A422" s="99"/>
      <c r="C422" s="100"/>
      <c r="D422" s="99"/>
      <c r="F422" s="100"/>
      <c r="G422" s="99"/>
      <c r="I422" s="100"/>
      <c r="J422" s="99"/>
      <c r="L422" s="100"/>
      <c r="M422" s="99"/>
      <c r="O422" s="100"/>
      <c r="P422" s="99"/>
      <c r="R422" s="100"/>
      <c r="S422" s="99"/>
      <c r="U422" s="100"/>
    </row>
    <row r="423">
      <c r="A423" s="99"/>
      <c r="C423" s="100"/>
      <c r="D423" s="99"/>
      <c r="F423" s="100"/>
      <c r="G423" s="99"/>
      <c r="I423" s="100"/>
      <c r="J423" s="99"/>
      <c r="L423" s="100"/>
      <c r="M423" s="99"/>
      <c r="O423" s="100"/>
      <c r="P423" s="99"/>
      <c r="R423" s="100"/>
      <c r="S423" s="99"/>
      <c r="U423" s="100"/>
    </row>
    <row r="424">
      <c r="A424" s="99"/>
      <c r="C424" s="100"/>
      <c r="D424" s="99"/>
      <c r="F424" s="100"/>
      <c r="G424" s="99"/>
      <c r="I424" s="100"/>
      <c r="J424" s="99"/>
      <c r="L424" s="100"/>
      <c r="M424" s="99"/>
      <c r="O424" s="100"/>
      <c r="P424" s="99"/>
      <c r="R424" s="100"/>
      <c r="S424" s="99"/>
      <c r="U424" s="100"/>
    </row>
    <row r="425">
      <c r="A425" s="99"/>
      <c r="C425" s="100"/>
      <c r="D425" s="99"/>
      <c r="F425" s="100"/>
      <c r="G425" s="99"/>
      <c r="I425" s="100"/>
      <c r="J425" s="99"/>
      <c r="L425" s="100"/>
      <c r="M425" s="99"/>
      <c r="O425" s="100"/>
      <c r="P425" s="99"/>
      <c r="R425" s="100"/>
      <c r="S425" s="99"/>
      <c r="U425" s="100"/>
    </row>
    <row r="426">
      <c r="A426" s="99"/>
      <c r="C426" s="100"/>
      <c r="D426" s="99"/>
      <c r="F426" s="100"/>
      <c r="G426" s="99"/>
      <c r="I426" s="100"/>
      <c r="J426" s="99"/>
      <c r="L426" s="100"/>
      <c r="M426" s="99"/>
      <c r="O426" s="100"/>
      <c r="P426" s="99"/>
      <c r="R426" s="100"/>
      <c r="S426" s="99"/>
      <c r="U426" s="100"/>
    </row>
    <row r="427">
      <c r="A427" s="99"/>
      <c r="C427" s="100"/>
      <c r="D427" s="99"/>
      <c r="F427" s="100"/>
      <c r="G427" s="99"/>
      <c r="I427" s="100"/>
      <c r="J427" s="99"/>
      <c r="L427" s="100"/>
      <c r="M427" s="99"/>
      <c r="O427" s="100"/>
      <c r="P427" s="99"/>
      <c r="R427" s="100"/>
      <c r="S427" s="99"/>
      <c r="U427" s="100"/>
    </row>
    <row r="428">
      <c r="A428" s="99"/>
      <c r="C428" s="100"/>
      <c r="D428" s="99"/>
      <c r="F428" s="100"/>
      <c r="G428" s="99"/>
      <c r="I428" s="100"/>
      <c r="J428" s="99"/>
      <c r="L428" s="100"/>
      <c r="M428" s="99"/>
      <c r="O428" s="100"/>
      <c r="P428" s="99"/>
      <c r="R428" s="100"/>
      <c r="S428" s="99"/>
      <c r="U428" s="100"/>
    </row>
    <row r="429">
      <c r="A429" s="99"/>
      <c r="C429" s="100"/>
      <c r="D429" s="99"/>
      <c r="F429" s="100"/>
      <c r="G429" s="99"/>
      <c r="I429" s="100"/>
      <c r="J429" s="99"/>
      <c r="L429" s="100"/>
      <c r="M429" s="99"/>
      <c r="O429" s="100"/>
      <c r="P429" s="99"/>
      <c r="R429" s="100"/>
      <c r="S429" s="99"/>
      <c r="U429" s="100"/>
    </row>
    <row r="430">
      <c r="A430" s="99"/>
      <c r="C430" s="100"/>
      <c r="D430" s="99"/>
      <c r="F430" s="100"/>
      <c r="G430" s="99"/>
      <c r="I430" s="100"/>
      <c r="J430" s="99"/>
      <c r="L430" s="100"/>
      <c r="M430" s="99"/>
      <c r="O430" s="100"/>
      <c r="P430" s="99"/>
      <c r="R430" s="100"/>
      <c r="S430" s="99"/>
      <c r="U430" s="100"/>
    </row>
    <row r="431">
      <c r="A431" s="99"/>
      <c r="C431" s="100"/>
      <c r="D431" s="99"/>
      <c r="F431" s="100"/>
      <c r="G431" s="99"/>
      <c r="I431" s="100"/>
      <c r="J431" s="99"/>
      <c r="L431" s="100"/>
      <c r="M431" s="99"/>
      <c r="O431" s="100"/>
      <c r="P431" s="99"/>
      <c r="R431" s="100"/>
      <c r="S431" s="99"/>
      <c r="U431" s="100"/>
    </row>
    <row r="432">
      <c r="A432" s="99"/>
      <c r="C432" s="100"/>
      <c r="D432" s="99"/>
      <c r="F432" s="100"/>
      <c r="G432" s="99"/>
      <c r="I432" s="100"/>
      <c r="J432" s="99"/>
      <c r="L432" s="100"/>
      <c r="M432" s="99"/>
      <c r="O432" s="100"/>
      <c r="P432" s="99"/>
      <c r="R432" s="100"/>
      <c r="S432" s="99"/>
      <c r="U432" s="100"/>
    </row>
    <row r="433">
      <c r="A433" s="99"/>
      <c r="C433" s="100"/>
      <c r="D433" s="99"/>
      <c r="F433" s="100"/>
      <c r="G433" s="99"/>
      <c r="I433" s="100"/>
      <c r="J433" s="99"/>
      <c r="L433" s="100"/>
      <c r="M433" s="99"/>
      <c r="O433" s="100"/>
      <c r="P433" s="99"/>
      <c r="R433" s="100"/>
      <c r="S433" s="99"/>
      <c r="U433" s="100"/>
    </row>
    <row r="434">
      <c r="A434" s="99"/>
      <c r="C434" s="100"/>
      <c r="D434" s="99"/>
      <c r="F434" s="100"/>
      <c r="G434" s="99"/>
      <c r="I434" s="100"/>
      <c r="J434" s="99"/>
      <c r="L434" s="100"/>
      <c r="M434" s="99"/>
      <c r="O434" s="100"/>
      <c r="P434" s="99"/>
      <c r="R434" s="100"/>
      <c r="S434" s="99"/>
      <c r="U434" s="100"/>
    </row>
    <row r="435">
      <c r="A435" s="99"/>
      <c r="C435" s="100"/>
      <c r="D435" s="99"/>
      <c r="F435" s="100"/>
      <c r="G435" s="99"/>
      <c r="I435" s="100"/>
      <c r="J435" s="99"/>
      <c r="L435" s="100"/>
      <c r="M435" s="99"/>
      <c r="O435" s="100"/>
      <c r="P435" s="99"/>
      <c r="R435" s="100"/>
      <c r="S435" s="99"/>
      <c r="U435" s="100"/>
    </row>
    <row r="436">
      <c r="A436" s="99"/>
      <c r="C436" s="100"/>
      <c r="D436" s="99"/>
      <c r="F436" s="100"/>
      <c r="G436" s="99"/>
      <c r="I436" s="100"/>
      <c r="J436" s="99"/>
      <c r="L436" s="100"/>
      <c r="M436" s="99"/>
      <c r="O436" s="100"/>
      <c r="P436" s="99"/>
      <c r="R436" s="100"/>
      <c r="S436" s="99"/>
      <c r="U436" s="100"/>
    </row>
    <row r="437">
      <c r="A437" s="99"/>
      <c r="C437" s="100"/>
      <c r="D437" s="99"/>
      <c r="F437" s="100"/>
      <c r="G437" s="99"/>
      <c r="I437" s="100"/>
      <c r="J437" s="99"/>
      <c r="L437" s="100"/>
      <c r="M437" s="99"/>
      <c r="O437" s="100"/>
      <c r="P437" s="99"/>
      <c r="R437" s="100"/>
      <c r="S437" s="99"/>
      <c r="U437" s="100"/>
    </row>
    <row r="438">
      <c r="A438" s="99"/>
      <c r="C438" s="100"/>
      <c r="D438" s="99"/>
      <c r="F438" s="100"/>
      <c r="G438" s="99"/>
      <c r="I438" s="100"/>
      <c r="J438" s="99"/>
      <c r="L438" s="100"/>
      <c r="M438" s="99"/>
      <c r="O438" s="100"/>
      <c r="P438" s="99"/>
      <c r="R438" s="100"/>
      <c r="S438" s="99"/>
      <c r="U438" s="100"/>
    </row>
    <row r="439">
      <c r="A439" s="99"/>
      <c r="C439" s="100"/>
      <c r="D439" s="99"/>
      <c r="F439" s="100"/>
      <c r="G439" s="99"/>
      <c r="I439" s="100"/>
      <c r="J439" s="99"/>
      <c r="L439" s="100"/>
      <c r="M439" s="99"/>
      <c r="O439" s="100"/>
      <c r="P439" s="99"/>
      <c r="R439" s="100"/>
      <c r="S439" s="99"/>
      <c r="U439" s="100"/>
    </row>
    <row r="440">
      <c r="A440" s="99"/>
      <c r="C440" s="100"/>
      <c r="D440" s="99"/>
      <c r="F440" s="100"/>
      <c r="G440" s="99"/>
      <c r="I440" s="100"/>
      <c r="J440" s="99"/>
      <c r="L440" s="100"/>
      <c r="M440" s="99"/>
      <c r="O440" s="100"/>
      <c r="P440" s="99"/>
      <c r="R440" s="100"/>
      <c r="S440" s="99"/>
      <c r="U440" s="100"/>
    </row>
    <row r="441">
      <c r="A441" s="99"/>
      <c r="C441" s="100"/>
      <c r="D441" s="99"/>
      <c r="F441" s="100"/>
      <c r="G441" s="99"/>
      <c r="I441" s="100"/>
      <c r="J441" s="99"/>
      <c r="L441" s="100"/>
      <c r="M441" s="99"/>
      <c r="O441" s="100"/>
      <c r="P441" s="99"/>
      <c r="R441" s="100"/>
      <c r="S441" s="99"/>
      <c r="U441" s="100"/>
    </row>
    <row r="442">
      <c r="A442" s="99"/>
      <c r="C442" s="100"/>
      <c r="D442" s="99"/>
      <c r="F442" s="100"/>
      <c r="G442" s="99"/>
      <c r="I442" s="100"/>
      <c r="J442" s="99"/>
      <c r="L442" s="100"/>
      <c r="M442" s="99"/>
      <c r="O442" s="100"/>
      <c r="P442" s="99"/>
      <c r="R442" s="100"/>
      <c r="S442" s="99"/>
      <c r="U442" s="100"/>
    </row>
    <row r="443">
      <c r="A443" s="99"/>
      <c r="C443" s="100"/>
      <c r="D443" s="99"/>
      <c r="F443" s="100"/>
      <c r="G443" s="99"/>
      <c r="I443" s="100"/>
      <c r="J443" s="99"/>
      <c r="L443" s="100"/>
      <c r="M443" s="99"/>
      <c r="O443" s="100"/>
      <c r="P443" s="99"/>
      <c r="R443" s="100"/>
      <c r="S443" s="99"/>
      <c r="U443" s="100"/>
    </row>
    <row r="444">
      <c r="A444" s="99"/>
      <c r="C444" s="100"/>
      <c r="D444" s="99"/>
      <c r="F444" s="100"/>
      <c r="G444" s="99"/>
      <c r="I444" s="100"/>
      <c r="J444" s="99"/>
      <c r="L444" s="100"/>
      <c r="M444" s="99"/>
      <c r="O444" s="100"/>
      <c r="P444" s="99"/>
      <c r="R444" s="100"/>
      <c r="S444" s="99"/>
      <c r="U444" s="100"/>
    </row>
    <row r="445">
      <c r="A445" s="99"/>
      <c r="C445" s="100"/>
      <c r="D445" s="99"/>
      <c r="F445" s="100"/>
      <c r="G445" s="99"/>
      <c r="I445" s="100"/>
      <c r="J445" s="99"/>
      <c r="L445" s="100"/>
      <c r="M445" s="99"/>
      <c r="O445" s="100"/>
      <c r="P445" s="99"/>
      <c r="R445" s="100"/>
      <c r="S445" s="99"/>
      <c r="U445" s="100"/>
    </row>
    <row r="446">
      <c r="A446" s="99"/>
      <c r="C446" s="100"/>
      <c r="D446" s="99"/>
      <c r="F446" s="100"/>
      <c r="G446" s="99"/>
      <c r="I446" s="100"/>
      <c r="J446" s="99"/>
      <c r="L446" s="100"/>
      <c r="M446" s="99"/>
      <c r="O446" s="100"/>
      <c r="P446" s="99"/>
      <c r="R446" s="100"/>
      <c r="S446" s="99"/>
      <c r="U446" s="100"/>
    </row>
    <row r="447">
      <c r="A447" s="99"/>
      <c r="C447" s="100"/>
      <c r="D447" s="99"/>
      <c r="F447" s="100"/>
      <c r="G447" s="99"/>
      <c r="I447" s="100"/>
      <c r="J447" s="99"/>
      <c r="L447" s="100"/>
      <c r="M447" s="99"/>
      <c r="O447" s="100"/>
      <c r="P447" s="99"/>
      <c r="R447" s="100"/>
      <c r="S447" s="99"/>
      <c r="U447" s="100"/>
    </row>
    <row r="448">
      <c r="A448" s="99"/>
      <c r="C448" s="100"/>
      <c r="D448" s="99"/>
      <c r="F448" s="100"/>
      <c r="G448" s="99"/>
      <c r="I448" s="100"/>
      <c r="J448" s="99"/>
      <c r="L448" s="100"/>
      <c r="M448" s="99"/>
      <c r="O448" s="100"/>
      <c r="P448" s="99"/>
      <c r="R448" s="100"/>
      <c r="S448" s="99"/>
      <c r="U448" s="100"/>
    </row>
    <row r="449">
      <c r="A449" s="99"/>
      <c r="C449" s="100"/>
      <c r="D449" s="99"/>
      <c r="F449" s="100"/>
      <c r="G449" s="99"/>
      <c r="I449" s="100"/>
      <c r="J449" s="99"/>
      <c r="L449" s="100"/>
      <c r="M449" s="99"/>
      <c r="O449" s="100"/>
      <c r="P449" s="99"/>
      <c r="R449" s="100"/>
      <c r="S449" s="99"/>
      <c r="U449" s="100"/>
    </row>
    <row r="450">
      <c r="A450" s="99"/>
      <c r="C450" s="100"/>
      <c r="D450" s="99"/>
      <c r="F450" s="100"/>
      <c r="G450" s="99"/>
      <c r="I450" s="100"/>
      <c r="J450" s="99"/>
      <c r="L450" s="100"/>
      <c r="M450" s="99"/>
      <c r="O450" s="100"/>
      <c r="P450" s="99"/>
      <c r="R450" s="100"/>
      <c r="S450" s="99"/>
      <c r="U450" s="100"/>
    </row>
    <row r="451">
      <c r="A451" s="99"/>
      <c r="C451" s="100"/>
      <c r="D451" s="99"/>
      <c r="F451" s="100"/>
      <c r="G451" s="99"/>
      <c r="I451" s="100"/>
      <c r="J451" s="99"/>
      <c r="L451" s="100"/>
      <c r="M451" s="99"/>
      <c r="O451" s="100"/>
      <c r="P451" s="99"/>
      <c r="R451" s="100"/>
      <c r="S451" s="99"/>
      <c r="U451" s="100"/>
    </row>
    <row r="452">
      <c r="A452" s="99"/>
      <c r="C452" s="100"/>
      <c r="D452" s="99"/>
      <c r="F452" s="100"/>
      <c r="G452" s="99"/>
      <c r="I452" s="100"/>
      <c r="J452" s="99"/>
      <c r="L452" s="100"/>
      <c r="M452" s="99"/>
      <c r="O452" s="100"/>
      <c r="P452" s="99"/>
      <c r="R452" s="100"/>
      <c r="S452" s="99"/>
      <c r="U452" s="100"/>
    </row>
    <row r="453">
      <c r="A453" s="99"/>
      <c r="C453" s="100"/>
      <c r="D453" s="99"/>
      <c r="F453" s="100"/>
      <c r="G453" s="99"/>
      <c r="I453" s="100"/>
      <c r="J453" s="99"/>
      <c r="L453" s="100"/>
      <c r="M453" s="99"/>
      <c r="O453" s="100"/>
      <c r="P453" s="99"/>
      <c r="R453" s="100"/>
      <c r="S453" s="99"/>
      <c r="U453" s="100"/>
    </row>
    <row r="454">
      <c r="A454" s="99"/>
      <c r="C454" s="100"/>
      <c r="D454" s="99"/>
      <c r="F454" s="100"/>
      <c r="G454" s="99"/>
      <c r="I454" s="100"/>
      <c r="J454" s="99"/>
      <c r="L454" s="100"/>
      <c r="M454" s="99"/>
      <c r="O454" s="100"/>
      <c r="P454" s="99"/>
      <c r="R454" s="100"/>
      <c r="S454" s="99"/>
      <c r="U454" s="100"/>
    </row>
    <row r="455">
      <c r="A455" s="99"/>
      <c r="C455" s="100"/>
      <c r="D455" s="99"/>
      <c r="F455" s="100"/>
      <c r="G455" s="99"/>
      <c r="I455" s="100"/>
      <c r="J455" s="99"/>
      <c r="L455" s="100"/>
      <c r="M455" s="99"/>
      <c r="O455" s="100"/>
      <c r="P455" s="99"/>
      <c r="R455" s="100"/>
      <c r="S455" s="99"/>
      <c r="U455" s="100"/>
    </row>
    <row r="456">
      <c r="A456" s="99"/>
      <c r="C456" s="100"/>
      <c r="D456" s="99"/>
      <c r="F456" s="100"/>
      <c r="G456" s="99"/>
      <c r="I456" s="100"/>
      <c r="J456" s="99"/>
      <c r="L456" s="100"/>
      <c r="M456" s="99"/>
      <c r="O456" s="100"/>
      <c r="P456" s="99"/>
      <c r="R456" s="100"/>
      <c r="S456" s="99"/>
      <c r="U456" s="100"/>
    </row>
    <row r="457">
      <c r="A457" s="99"/>
      <c r="C457" s="100"/>
      <c r="D457" s="99"/>
      <c r="F457" s="100"/>
      <c r="G457" s="99"/>
      <c r="I457" s="100"/>
      <c r="J457" s="99"/>
      <c r="L457" s="100"/>
      <c r="M457" s="99"/>
      <c r="O457" s="100"/>
      <c r="P457" s="99"/>
      <c r="R457" s="100"/>
      <c r="S457" s="99"/>
      <c r="U457" s="100"/>
    </row>
    <row r="458">
      <c r="A458" s="99"/>
      <c r="C458" s="100"/>
      <c r="D458" s="99"/>
      <c r="F458" s="100"/>
      <c r="G458" s="99"/>
      <c r="I458" s="100"/>
      <c r="J458" s="99"/>
      <c r="L458" s="100"/>
      <c r="M458" s="99"/>
      <c r="O458" s="100"/>
      <c r="P458" s="99"/>
      <c r="R458" s="100"/>
      <c r="S458" s="99"/>
      <c r="U458" s="100"/>
    </row>
    <row r="459">
      <c r="A459" s="99"/>
      <c r="C459" s="100"/>
      <c r="D459" s="99"/>
      <c r="F459" s="100"/>
      <c r="G459" s="99"/>
      <c r="I459" s="100"/>
      <c r="J459" s="99"/>
      <c r="L459" s="100"/>
      <c r="M459" s="99"/>
      <c r="O459" s="100"/>
      <c r="P459" s="99"/>
      <c r="R459" s="100"/>
      <c r="S459" s="99"/>
      <c r="U459" s="100"/>
    </row>
    <row r="460">
      <c r="A460" s="99"/>
      <c r="C460" s="100"/>
      <c r="D460" s="99"/>
      <c r="F460" s="100"/>
      <c r="G460" s="99"/>
      <c r="I460" s="100"/>
      <c r="J460" s="99"/>
      <c r="L460" s="100"/>
      <c r="M460" s="99"/>
      <c r="O460" s="100"/>
      <c r="P460" s="99"/>
      <c r="R460" s="100"/>
      <c r="S460" s="99"/>
      <c r="U460" s="100"/>
    </row>
    <row r="461">
      <c r="A461" s="99"/>
      <c r="C461" s="100"/>
      <c r="D461" s="99"/>
      <c r="F461" s="100"/>
      <c r="G461" s="99"/>
      <c r="I461" s="100"/>
      <c r="J461" s="99"/>
      <c r="L461" s="100"/>
      <c r="M461" s="99"/>
      <c r="O461" s="100"/>
      <c r="P461" s="99"/>
      <c r="R461" s="100"/>
      <c r="S461" s="99"/>
      <c r="U461" s="100"/>
    </row>
    <row r="462">
      <c r="A462" s="99"/>
      <c r="C462" s="100"/>
      <c r="D462" s="99"/>
      <c r="F462" s="100"/>
      <c r="G462" s="99"/>
      <c r="I462" s="100"/>
      <c r="J462" s="99"/>
      <c r="L462" s="100"/>
      <c r="M462" s="99"/>
      <c r="O462" s="100"/>
      <c r="P462" s="99"/>
      <c r="R462" s="100"/>
      <c r="S462" s="99"/>
      <c r="U462" s="100"/>
    </row>
    <row r="463">
      <c r="A463" s="99"/>
      <c r="C463" s="100"/>
      <c r="D463" s="99"/>
      <c r="F463" s="100"/>
      <c r="G463" s="99"/>
      <c r="I463" s="100"/>
      <c r="J463" s="99"/>
      <c r="L463" s="100"/>
      <c r="M463" s="99"/>
      <c r="O463" s="100"/>
      <c r="P463" s="99"/>
      <c r="R463" s="100"/>
      <c r="S463" s="99"/>
      <c r="U463" s="100"/>
    </row>
    <row r="464">
      <c r="A464" s="99"/>
      <c r="C464" s="100"/>
      <c r="D464" s="99"/>
      <c r="F464" s="100"/>
      <c r="G464" s="99"/>
      <c r="I464" s="100"/>
      <c r="J464" s="99"/>
      <c r="L464" s="100"/>
      <c r="M464" s="99"/>
      <c r="O464" s="100"/>
      <c r="P464" s="99"/>
      <c r="R464" s="100"/>
      <c r="S464" s="99"/>
      <c r="U464" s="100"/>
    </row>
    <row r="465">
      <c r="A465" s="99"/>
      <c r="C465" s="100"/>
      <c r="D465" s="99"/>
      <c r="F465" s="100"/>
      <c r="G465" s="99"/>
      <c r="I465" s="100"/>
      <c r="J465" s="99"/>
      <c r="L465" s="100"/>
      <c r="M465" s="99"/>
      <c r="O465" s="100"/>
      <c r="P465" s="99"/>
      <c r="R465" s="100"/>
      <c r="S465" s="99"/>
      <c r="U465" s="100"/>
    </row>
    <row r="466">
      <c r="A466" s="99"/>
      <c r="C466" s="100"/>
      <c r="D466" s="99"/>
      <c r="F466" s="100"/>
      <c r="G466" s="99"/>
      <c r="I466" s="100"/>
      <c r="J466" s="99"/>
      <c r="L466" s="100"/>
      <c r="M466" s="99"/>
      <c r="O466" s="100"/>
      <c r="P466" s="99"/>
      <c r="R466" s="100"/>
      <c r="S466" s="99"/>
      <c r="U466" s="100"/>
    </row>
    <row r="467">
      <c r="A467" s="99"/>
      <c r="C467" s="100"/>
      <c r="D467" s="99"/>
      <c r="F467" s="100"/>
      <c r="G467" s="99"/>
      <c r="I467" s="100"/>
      <c r="J467" s="99"/>
      <c r="L467" s="100"/>
      <c r="M467" s="99"/>
      <c r="O467" s="100"/>
      <c r="P467" s="99"/>
      <c r="R467" s="100"/>
      <c r="S467" s="99"/>
      <c r="U467" s="100"/>
    </row>
    <row r="468">
      <c r="A468" s="99"/>
      <c r="C468" s="100"/>
      <c r="D468" s="99"/>
      <c r="F468" s="100"/>
      <c r="G468" s="99"/>
      <c r="I468" s="100"/>
      <c r="J468" s="99"/>
      <c r="L468" s="100"/>
      <c r="M468" s="99"/>
      <c r="O468" s="100"/>
      <c r="P468" s="99"/>
      <c r="R468" s="100"/>
      <c r="S468" s="99"/>
      <c r="U468" s="100"/>
    </row>
    <row r="469">
      <c r="A469" s="99"/>
      <c r="C469" s="100"/>
      <c r="D469" s="99"/>
      <c r="F469" s="100"/>
      <c r="G469" s="99"/>
      <c r="I469" s="100"/>
      <c r="J469" s="99"/>
      <c r="L469" s="100"/>
      <c r="M469" s="99"/>
      <c r="O469" s="100"/>
      <c r="P469" s="99"/>
      <c r="R469" s="100"/>
      <c r="S469" s="99"/>
      <c r="U469" s="100"/>
    </row>
    <row r="470">
      <c r="A470" s="99"/>
      <c r="C470" s="100"/>
      <c r="D470" s="99"/>
      <c r="F470" s="100"/>
      <c r="G470" s="99"/>
      <c r="I470" s="100"/>
      <c r="J470" s="99"/>
      <c r="L470" s="100"/>
      <c r="M470" s="99"/>
      <c r="O470" s="100"/>
      <c r="P470" s="99"/>
      <c r="R470" s="100"/>
      <c r="S470" s="99"/>
      <c r="U470" s="100"/>
    </row>
    <row r="471">
      <c r="A471" s="99"/>
      <c r="C471" s="100"/>
      <c r="D471" s="99"/>
      <c r="F471" s="100"/>
      <c r="G471" s="99"/>
      <c r="I471" s="100"/>
      <c r="J471" s="99"/>
      <c r="L471" s="100"/>
      <c r="M471" s="99"/>
      <c r="O471" s="100"/>
      <c r="P471" s="99"/>
      <c r="R471" s="100"/>
      <c r="S471" s="99"/>
      <c r="U471" s="100"/>
    </row>
    <row r="472">
      <c r="A472" s="99"/>
      <c r="C472" s="100"/>
      <c r="D472" s="99"/>
      <c r="F472" s="100"/>
      <c r="G472" s="99"/>
      <c r="I472" s="100"/>
      <c r="J472" s="99"/>
      <c r="L472" s="100"/>
      <c r="M472" s="99"/>
      <c r="O472" s="100"/>
      <c r="P472" s="99"/>
      <c r="R472" s="100"/>
      <c r="S472" s="99"/>
      <c r="U472" s="100"/>
    </row>
    <row r="473">
      <c r="A473" s="99"/>
      <c r="C473" s="100"/>
      <c r="D473" s="99"/>
      <c r="F473" s="100"/>
      <c r="G473" s="99"/>
      <c r="I473" s="100"/>
      <c r="J473" s="99"/>
      <c r="L473" s="100"/>
      <c r="M473" s="99"/>
      <c r="O473" s="100"/>
      <c r="P473" s="99"/>
      <c r="R473" s="100"/>
      <c r="S473" s="99"/>
      <c r="U473" s="100"/>
    </row>
    <row r="474">
      <c r="A474" s="99"/>
      <c r="C474" s="100"/>
      <c r="D474" s="99"/>
      <c r="F474" s="100"/>
      <c r="G474" s="99"/>
      <c r="I474" s="100"/>
      <c r="J474" s="99"/>
      <c r="L474" s="100"/>
      <c r="M474" s="99"/>
      <c r="O474" s="100"/>
      <c r="P474" s="99"/>
      <c r="R474" s="100"/>
      <c r="S474" s="99"/>
      <c r="U474" s="100"/>
    </row>
    <row r="475">
      <c r="A475" s="99"/>
      <c r="C475" s="100"/>
      <c r="D475" s="99"/>
      <c r="F475" s="100"/>
      <c r="G475" s="99"/>
      <c r="I475" s="100"/>
      <c r="J475" s="99"/>
      <c r="L475" s="100"/>
      <c r="M475" s="99"/>
      <c r="O475" s="100"/>
      <c r="P475" s="99"/>
      <c r="R475" s="100"/>
      <c r="S475" s="99"/>
      <c r="U475" s="100"/>
    </row>
    <row r="476">
      <c r="A476" s="99"/>
      <c r="C476" s="100"/>
      <c r="D476" s="99"/>
      <c r="F476" s="100"/>
      <c r="G476" s="99"/>
      <c r="I476" s="100"/>
      <c r="J476" s="99"/>
      <c r="L476" s="100"/>
      <c r="M476" s="99"/>
      <c r="O476" s="100"/>
      <c r="P476" s="99"/>
      <c r="R476" s="100"/>
      <c r="S476" s="99"/>
      <c r="U476" s="100"/>
    </row>
    <row r="477">
      <c r="A477" s="99"/>
      <c r="C477" s="100"/>
      <c r="D477" s="99"/>
      <c r="F477" s="100"/>
      <c r="G477" s="99"/>
      <c r="I477" s="100"/>
      <c r="J477" s="99"/>
      <c r="L477" s="100"/>
      <c r="M477" s="99"/>
      <c r="O477" s="100"/>
      <c r="P477" s="99"/>
      <c r="R477" s="100"/>
      <c r="S477" s="99"/>
      <c r="U477" s="100"/>
    </row>
    <row r="478">
      <c r="A478" s="99"/>
      <c r="C478" s="100"/>
      <c r="D478" s="99"/>
      <c r="F478" s="100"/>
      <c r="G478" s="99"/>
      <c r="I478" s="100"/>
      <c r="J478" s="99"/>
      <c r="L478" s="100"/>
      <c r="M478" s="99"/>
      <c r="O478" s="100"/>
      <c r="P478" s="99"/>
      <c r="R478" s="100"/>
      <c r="S478" s="99"/>
      <c r="U478" s="100"/>
    </row>
    <row r="479">
      <c r="A479" s="99"/>
      <c r="C479" s="100"/>
      <c r="D479" s="99"/>
      <c r="F479" s="100"/>
      <c r="G479" s="99"/>
      <c r="I479" s="100"/>
      <c r="J479" s="99"/>
      <c r="L479" s="100"/>
      <c r="M479" s="99"/>
      <c r="O479" s="100"/>
      <c r="P479" s="99"/>
      <c r="R479" s="100"/>
      <c r="S479" s="99"/>
      <c r="U479" s="100"/>
    </row>
    <row r="480">
      <c r="A480" s="99"/>
      <c r="C480" s="100"/>
      <c r="D480" s="99"/>
      <c r="F480" s="100"/>
      <c r="G480" s="99"/>
      <c r="I480" s="100"/>
      <c r="J480" s="99"/>
      <c r="L480" s="100"/>
      <c r="M480" s="99"/>
      <c r="O480" s="100"/>
      <c r="P480" s="99"/>
      <c r="R480" s="100"/>
      <c r="S480" s="99"/>
      <c r="U480" s="100"/>
    </row>
    <row r="481">
      <c r="A481" s="99"/>
      <c r="C481" s="100"/>
      <c r="D481" s="99"/>
      <c r="F481" s="100"/>
      <c r="G481" s="99"/>
      <c r="I481" s="100"/>
      <c r="J481" s="99"/>
      <c r="L481" s="100"/>
      <c r="M481" s="99"/>
      <c r="O481" s="100"/>
      <c r="P481" s="99"/>
      <c r="R481" s="100"/>
      <c r="S481" s="99"/>
      <c r="U481" s="100"/>
    </row>
    <row r="482">
      <c r="A482" s="99"/>
      <c r="C482" s="100"/>
      <c r="D482" s="99"/>
      <c r="F482" s="100"/>
      <c r="G482" s="99"/>
      <c r="I482" s="100"/>
      <c r="J482" s="99"/>
      <c r="L482" s="100"/>
      <c r="M482" s="99"/>
      <c r="O482" s="100"/>
      <c r="P482" s="99"/>
      <c r="R482" s="100"/>
      <c r="S482" s="99"/>
      <c r="U482" s="100"/>
    </row>
    <row r="483">
      <c r="A483" s="99"/>
      <c r="C483" s="100"/>
      <c r="D483" s="99"/>
      <c r="F483" s="100"/>
      <c r="G483" s="99"/>
      <c r="I483" s="100"/>
      <c r="J483" s="99"/>
      <c r="L483" s="100"/>
      <c r="M483" s="99"/>
      <c r="O483" s="100"/>
      <c r="P483" s="99"/>
      <c r="R483" s="100"/>
      <c r="S483" s="99"/>
      <c r="U483" s="100"/>
    </row>
    <row r="484">
      <c r="A484" s="99"/>
      <c r="C484" s="100"/>
      <c r="D484" s="99"/>
      <c r="F484" s="100"/>
      <c r="G484" s="99"/>
      <c r="I484" s="100"/>
      <c r="J484" s="99"/>
      <c r="L484" s="100"/>
      <c r="M484" s="99"/>
      <c r="O484" s="100"/>
      <c r="P484" s="99"/>
      <c r="R484" s="100"/>
      <c r="S484" s="99"/>
      <c r="U484" s="100"/>
    </row>
    <row r="485">
      <c r="A485" s="99"/>
      <c r="C485" s="100"/>
      <c r="D485" s="99"/>
      <c r="F485" s="100"/>
      <c r="G485" s="99"/>
      <c r="I485" s="100"/>
      <c r="J485" s="99"/>
      <c r="L485" s="100"/>
      <c r="M485" s="99"/>
      <c r="O485" s="100"/>
      <c r="P485" s="99"/>
      <c r="R485" s="100"/>
      <c r="S485" s="99"/>
      <c r="U485" s="100"/>
    </row>
    <row r="486">
      <c r="A486" s="99"/>
      <c r="C486" s="100"/>
      <c r="D486" s="99"/>
      <c r="F486" s="100"/>
      <c r="G486" s="99"/>
      <c r="I486" s="100"/>
      <c r="J486" s="99"/>
      <c r="L486" s="100"/>
      <c r="M486" s="99"/>
      <c r="O486" s="100"/>
      <c r="P486" s="99"/>
      <c r="R486" s="100"/>
      <c r="S486" s="99"/>
      <c r="U486" s="100"/>
    </row>
    <row r="487">
      <c r="A487" s="99"/>
      <c r="C487" s="100"/>
      <c r="D487" s="99"/>
      <c r="F487" s="100"/>
      <c r="G487" s="99"/>
      <c r="I487" s="100"/>
      <c r="J487" s="99"/>
      <c r="L487" s="100"/>
      <c r="M487" s="99"/>
      <c r="O487" s="100"/>
      <c r="P487" s="99"/>
      <c r="R487" s="100"/>
      <c r="S487" s="99"/>
      <c r="U487" s="100"/>
    </row>
    <row r="488">
      <c r="A488" s="99"/>
      <c r="C488" s="100"/>
      <c r="D488" s="99"/>
      <c r="F488" s="100"/>
      <c r="G488" s="99"/>
      <c r="I488" s="100"/>
      <c r="J488" s="99"/>
      <c r="L488" s="100"/>
      <c r="M488" s="99"/>
      <c r="O488" s="100"/>
      <c r="P488" s="99"/>
      <c r="R488" s="100"/>
      <c r="S488" s="99"/>
      <c r="U488" s="100"/>
    </row>
    <row r="489">
      <c r="A489" s="99"/>
      <c r="C489" s="100"/>
      <c r="D489" s="99"/>
      <c r="F489" s="100"/>
      <c r="G489" s="99"/>
      <c r="I489" s="100"/>
      <c r="J489" s="99"/>
      <c r="L489" s="100"/>
      <c r="M489" s="99"/>
      <c r="O489" s="100"/>
      <c r="P489" s="99"/>
      <c r="R489" s="100"/>
      <c r="S489" s="99"/>
      <c r="U489" s="100"/>
    </row>
    <row r="490">
      <c r="A490" s="99"/>
      <c r="C490" s="100"/>
      <c r="D490" s="99"/>
      <c r="F490" s="100"/>
      <c r="G490" s="99"/>
      <c r="I490" s="100"/>
      <c r="J490" s="99"/>
      <c r="L490" s="100"/>
      <c r="M490" s="99"/>
      <c r="O490" s="100"/>
      <c r="P490" s="99"/>
      <c r="R490" s="100"/>
      <c r="S490" s="99"/>
      <c r="U490" s="100"/>
    </row>
    <row r="491">
      <c r="A491" s="99"/>
      <c r="C491" s="100"/>
      <c r="D491" s="99"/>
      <c r="F491" s="100"/>
      <c r="G491" s="99"/>
      <c r="I491" s="100"/>
      <c r="J491" s="99"/>
      <c r="L491" s="100"/>
      <c r="M491" s="99"/>
      <c r="O491" s="100"/>
      <c r="P491" s="99"/>
      <c r="R491" s="100"/>
      <c r="S491" s="99"/>
      <c r="U491" s="100"/>
    </row>
    <row r="492">
      <c r="A492" s="99"/>
      <c r="C492" s="100"/>
      <c r="D492" s="99"/>
      <c r="F492" s="100"/>
      <c r="G492" s="99"/>
      <c r="I492" s="100"/>
      <c r="J492" s="99"/>
      <c r="L492" s="100"/>
      <c r="M492" s="99"/>
      <c r="O492" s="100"/>
      <c r="P492" s="99"/>
      <c r="R492" s="100"/>
      <c r="S492" s="99"/>
      <c r="U492" s="100"/>
    </row>
    <row r="493">
      <c r="A493" s="99"/>
      <c r="C493" s="100"/>
      <c r="D493" s="99"/>
      <c r="F493" s="100"/>
      <c r="G493" s="99"/>
      <c r="I493" s="100"/>
      <c r="J493" s="99"/>
      <c r="L493" s="100"/>
      <c r="M493" s="99"/>
      <c r="O493" s="100"/>
      <c r="P493" s="99"/>
      <c r="R493" s="100"/>
      <c r="S493" s="99"/>
      <c r="U493" s="100"/>
    </row>
    <row r="494">
      <c r="A494" s="99"/>
      <c r="C494" s="100"/>
      <c r="D494" s="99"/>
      <c r="F494" s="100"/>
      <c r="G494" s="99"/>
      <c r="I494" s="100"/>
      <c r="J494" s="99"/>
      <c r="L494" s="100"/>
      <c r="M494" s="99"/>
      <c r="O494" s="100"/>
      <c r="P494" s="99"/>
      <c r="R494" s="100"/>
      <c r="S494" s="99"/>
      <c r="U494" s="100"/>
    </row>
    <row r="495">
      <c r="A495" s="99"/>
      <c r="C495" s="100"/>
      <c r="D495" s="99"/>
      <c r="F495" s="100"/>
      <c r="G495" s="99"/>
      <c r="I495" s="100"/>
      <c r="J495" s="99"/>
      <c r="L495" s="100"/>
      <c r="M495" s="99"/>
      <c r="O495" s="100"/>
      <c r="P495" s="99"/>
      <c r="R495" s="100"/>
      <c r="S495" s="99"/>
      <c r="U495" s="100"/>
    </row>
    <row r="496">
      <c r="A496" s="99"/>
      <c r="C496" s="100"/>
      <c r="D496" s="99"/>
      <c r="F496" s="100"/>
      <c r="G496" s="99"/>
      <c r="I496" s="100"/>
      <c r="J496" s="99"/>
      <c r="L496" s="100"/>
      <c r="M496" s="99"/>
      <c r="O496" s="100"/>
      <c r="P496" s="99"/>
      <c r="R496" s="100"/>
      <c r="S496" s="99"/>
      <c r="U496" s="100"/>
    </row>
    <row r="497">
      <c r="A497" s="99"/>
      <c r="C497" s="100"/>
      <c r="D497" s="99"/>
      <c r="F497" s="100"/>
      <c r="G497" s="99"/>
      <c r="I497" s="100"/>
      <c r="J497" s="99"/>
      <c r="L497" s="100"/>
      <c r="M497" s="99"/>
      <c r="O497" s="100"/>
      <c r="P497" s="99"/>
      <c r="R497" s="100"/>
      <c r="S497" s="99"/>
      <c r="U497" s="100"/>
    </row>
    <row r="498">
      <c r="A498" s="99"/>
      <c r="C498" s="100"/>
      <c r="D498" s="99"/>
      <c r="F498" s="100"/>
      <c r="G498" s="99"/>
      <c r="I498" s="100"/>
      <c r="J498" s="99"/>
      <c r="L498" s="100"/>
      <c r="M498" s="99"/>
      <c r="O498" s="100"/>
      <c r="P498" s="99"/>
      <c r="R498" s="100"/>
      <c r="S498" s="99"/>
      <c r="U498" s="100"/>
    </row>
    <row r="499">
      <c r="A499" s="99"/>
      <c r="C499" s="100"/>
      <c r="D499" s="99"/>
      <c r="F499" s="100"/>
      <c r="G499" s="99"/>
      <c r="I499" s="100"/>
      <c r="J499" s="99"/>
      <c r="L499" s="100"/>
      <c r="M499" s="99"/>
      <c r="O499" s="100"/>
      <c r="P499" s="99"/>
      <c r="R499" s="100"/>
      <c r="S499" s="99"/>
      <c r="U499" s="100"/>
    </row>
    <row r="500">
      <c r="A500" s="99"/>
      <c r="C500" s="100"/>
      <c r="D500" s="99"/>
      <c r="F500" s="100"/>
      <c r="G500" s="99"/>
      <c r="I500" s="100"/>
      <c r="J500" s="99"/>
      <c r="L500" s="100"/>
      <c r="M500" s="99"/>
      <c r="O500" s="100"/>
      <c r="P500" s="99"/>
      <c r="R500" s="100"/>
      <c r="S500" s="99"/>
      <c r="U500" s="100"/>
    </row>
    <row r="501">
      <c r="A501" s="99"/>
      <c r="C501" s="100"/>
      <c r="D501" s="99"/>
      <c r="F501" s="100"/>
      <c r="G501" s="99"/>
      <c r="I501" s="100"/>
      <c r="J501" s="99"/>
      <c r="L501" s="100"/>
      <c r="M501" s="99"/>
      <c r="O501" s="100"/>
      <c r="P501" s="99"/>
      <c r="R501" s="100"/>
      <c r="S501" s="99"/>
      <c r="U501" s="100"/>
    </row>
    <row r="502">
      <c r="A502" s="99"/>
      <c r="C502" s="100"/>
      <c r="D502" s="99"/>
      <c r="F502" s="100"/>
      <c r="G502" s="99"/>
      <c r="I502" s="100"/>
      <c r="J502" s="99"/>
      <c r="L502" s="100"/>
      <c r="M502" s="99"/>
      <c r="O502" s="100"/>
      <c r="P502" s="99"/>
      <c r="R502" s="100"/>
      <c r="S502" s="99"/>
      <c r="U502" s="100"/>
    </row>
    <row r="503">
      <c r="A503" s="99"/>
      <c r="C503" s="100"/>
      <c r="D503" s="99"/>
      <c r="F503" s="100"/>
      <c r="G503" s="99"/>
      <c r="I503" s="100"/>
      <c r="J503" s="99"/>
      <c r="L503" s="100"/>
      <c r="M503" s="99"/>
      <c r="O503" s="100"/>
      <c r="P503" s="99"/>
      <c r="R503" s="100"/>
      <c r="S503" s="99"/>
      <c r="U503" s="100"/>
    </row>
    <row r="504">
      <c r="A504" s="99"/>
      <c r="C504" s="100"/>
      <c r="D504" s="99"/>
      <c r="F504" s="100"/>
      <c r="G504" s="99"/>
      <c r="I504" s="100"/>
      <c r="J504" s="99"/>
      <c r="L504" s="100"/>
      <c r="M504" s="99"/>
      <c r="O504" s="100"/>
      <c r="P504" s="99"/>
      <c r="R504" s="100"/>
      <c r="S504" s="99"/>
      <c r="U504" s="100"/>
    </row>
    <row r="505">
      <c r="A505" s="99"/>
      <c r="C505" s="100"/>
      <c r="D505" s="99"/>
      <c r="F505" s="100"/>
      <c r="G505" s="99"/>
      <c r="I505" s="100"/>
      <c r="J505" s="99"/>
      <c r="L505" s="100"/>
      <c r="M505" s="99"/>
      <c r="O505" s="100"/>
      <c r="P505" s="99"/>
      <c r="R505" s="100"/>
      <c r="S505" s="99"/>
      <c r="U505" s="100"/>
    </row>
    <row r="506">
      <c r="A506" s="99"/>
      <c r="C506" s="100"/>
      <c r="D506" s="99"/>
      <c r="F506" s="100"/>
      <c r="G506" s="99"/>
      <c r="I506" s="100"/>
      <c r="J506" s="99"/>
      <c r="L506" s="100"/>
      <c r="M506" s="99"/>
      <c r="O506" s="100"/>
      <c r="P506" s="99"/>
      <c r="R506" s="100"/>
      <c r="S506" s="99"/>
      <c r="U506" s="100"/>
    </row>
    <row r="507">
      <c r="A507" s="99"/>
      <c r="C507" s="100"/>
      <c r="D507" s="99"/>
      <c r="F507" s="100"/>
      <c r="G507" s="99"/>
      <c r="I507" s="100"/>
      <c r="J507" s="99"/>
      <c r="L507" s="100"/>
      <c r="M507" s="99"/>
      <c r="O507" s="100"/>
      <c r="P507" s="99"/>
      <c r="R507" s="100"/>
      <c r="S507" s="99"/>
      <c r="U507" s="100"/>
    </row>
    <row r="508">
      <c r="A508" s="99"/>
      <c r="C508" s="100"/>
      <c r="D508" s="99"/>
      <c r="F508" s="100"/>
      <c r="G508" s="99"/>
      <c r="I508" s="100"/>
      <c r="J508" s="99"/>
      <c r="L508" s="100"/>
      <c r="M508" s="99"/>
      <c r="O508" s="100"/>
      <c r="P508" s="99"/>
      <c r="R508" s="100"/>
      <c r="S508" s="99"/>
      <c r="U508" s="100"/>
    </row>
    <row r="509">
      <c r="A509" s="99"/>
      <c r="C509" s="100"/>
      <c r="D509" s="99"/>
      <c r="F509" s="100"/>
      <c r="G509" s="99"/>
      <c r="I509" s="100"/>
      <c r="J509" s="99"/>
      <c r="L509" s="100"/>
      <c r="M509" s="99"/>
      <c r="O509" s="100"/>
      <c r="P509" s="99"/>
      <c r="R509" s="100"/>
      <c r="S509" s="99"/>
      <c r="U509" s="100"/>
    </row>
    <row r="510">
      <c r="A510" s="99"/>
      <c r="C510" s="100"/>
      <c r="D510" s="99"/>
      <c r="F510" s="100"/>
      <c r="G510" s="99"/>
      <c r="I510" s="100"/>
      <c r="J510" s="99"/>
      <c r="L510" s="100"/>
      <c r="M510" s="99"/>
      <c r="O510" s="100"/>
      <c r="P510" s="99"/>
      <c r="R510" s="100"/>
      <c r="S510" s="99"/>
      <c r="U510" s="100"/>
    </row>
    <row r="511">
      <c r="A511" s="99"/>
      <c r="C511" s="100"/>
      <c r="D511" s="99"/>
      <c r="F511" s="100"/>
      <c r="G511" s="99"/>
      <c r="I511" s="100"/>
      <c r="J511" s="99"/>
      <c r="L511" s="100"/>
      <c r="M511" s="99"/>
      <c r="O511" s="100"/>
      <c r="P511" s="99"/>
      <c r="R511" s="100"/>
      <c r="S511" s="99"/>
      <c r="U511" s="100"/>
    </row>
    <row r="512">
      <c r="A512" s="99"/>
      <c r="C512" s="100"/>
      <c r="D512" s="99"/>
      <c r="F512" s="100"/>
      <c r="G512" s="99"/>
      <c r="I512" s="100"/>
      <c r="J512" s="99"/>
      <c r="L512" s="100"/>
      <c r="M512" s="99"/>
      <c r="O512" s="100"/>
      <c r="P512" s="99"/>
      <c r="R512" s="100"/>
      <c r="S512" s="99"/>
      <c r="U512" s="100"/>
    </row>
    <row r="513">
      <c r="A513" s="99"/>
      <c r="C513" s="100"/>
      <c r="D513" s="99"/>
      <c r="F513" s="100"/>
      <c r="G513" s="99"/>
      <c r="I513" s="100"/>
      <c r="J513" s="99"/>
      <c r="L513" s="100"/>
      <c r="M513" s="99"/>
      <c r="O513" s="100"/>
      <c r="P513" s="99"/>
      <c r="R513" s="100"/>
      <c r="S513" s="99"/>
      <c r="U513" s="100"/>
    </row>
    <row r="514">
      <c r="A514" s="99"/>
      <c r="C514" s="100"/>
      <c r="D514" s="99"/>
      <c r="F514" s="100"/>
      <c r="G514" s="99"/>
      <c r="I514" s="100"/>
      <c r="J514" s="99"/>
      <c r="L514" s="100"/>
      <c r="M514" s="99"/>
      <c r="O514" s="100"/>
      <c r="P514" s="99"/>
      <c r="R514" s="100"/>
      <c r="S514" s="99"/>
      <c r="U514" s="100"/>
    </row>
    <row r="515">
      <c r="A515" s="99"/>
      <c r="C515" s="100"/>
      <c r="D515" s="99"/>
      <c r="F515" s="100"/>
      <c r="G515" s="99"/>
      <c r="I515" s="100"/>
      <c r="J515" s="99"/>
      <c r="L515" s="100"/>
      <c r="M515" s="99"/>
      <c r="O515" s="100"/>
      <c r="P515" s="99"/>
      <c r="R515" s="100"/>
      <c r="S515" s="99"/>
      <c r="U515" s="100"/>
    </row>
    <row r="516">
      <c r="A516" s="99"/>
      <c r="C516" s="100"/>
      <c r="D516" s="99"/>
      <c r="F516" s="100"/>
      <c r="G516" s="99"/>
      <c r="I516" s="100"/>
      <c r="J516" s="99"/>
      <c r="L516" s="100"/>
      <c r="M516" s="99"/>
      <c r="O516" s="100"/>
      <c r="P516" s="99"/>
      <c r="R516" s="100"/>
      <c r="S516" s="99"/>
      <c r="U516" s="100"/>
    </row>
    <row r="517">
      <c r="A517" s="99"/>
      <c r="C517" s="100"/>
      <c r="D517" s="99"/>
      <c r="F517" s="100"/>
      <c r="G517" s="99"/>
      <c r="I517" s="100"/>
      <c r="J517" s="99"/>
      <c r="L517" s="100"/>
      <c r="M517" s="99"/>
      <c r="O517" s="100"/>
      <c r="P517" s="99"/>
      <c r="R517" s="100"/>
      <c r="S517" s="99"/>
      <c r="U517" s="100"/>
    </row>
    <row r="518">
      <c r="A518" s="99"/>
      <c r="C518" s="100"/>
      <c r="D518" s="99"/>
      <c r="F518" s="100"/>
      <c r="G518" s="99"/>
      <c r="I518" s="100"/>
      <c r="J518" s="99"/>
      <c r="L518" s="100"/>
      <c r="M518" s="99"/>
      <c r="O518" s="100"/>
      <c r="P518" s="99"/>
      <c r="R518" s="100"/>
      <c r="S518" s="99"/>
      <c r="U518" s="100"/>
    </row>
    <row r="519">
      <c r="A519" s="99"/>
      <c r="C519" s="100"/>
      <c r="D519" s="99"/>
      <c r="F519" s="100"/>
      <c r="G519" s="99"/>
      <c r="I519" s="100"/>
      <c r="J519" s="99"/>
      <c r="L519" s="100"/>
      <c r="M519" s="99"/>
      <c r="O519" s="100"/>
      <c r="P519" s="99"/>
      <c r="R519" s="100"/>
      <c r="S519" s="99"/>
      <c r="U519" s="100"/>
    </row>
    <row r="520">
      <c r="A520" s="99"/>
      <c r="C520" s="100"/>
      <c r="D520" s="99"/>
      <c r="F520" s="100"/>
      <c r="G520" s="99"/>
      <c r="I520" s="100"/>
      <c r="J520" s="99"/>
      <c r="L520" s="100"/>
      <c r="M520" s="99"/>
      <c r="O520" s="100"/>
      <c r="P520" s="99"/>
      <c r="R520" s="100"/>
      <c r="S520" s="99"/>
      <c r="U520" s="100"/>
    </row>
    <row r="521">
      <c r="A521" s="99"/>
      <c r="C521" s="100"/>
      <c r="D521" s="99"/>
      <c r="F521" s="100"/>
      <c r="G521" s="99"/>
      <c r="I521" s="100"/>
      <c r="J521" s="99"/>
      <c r="L521" s="100"/>
      <c r="M521" s="99"/>
      <c r="O521" s="100"/>
      <c r="P521" s="99"/>
      <c r="R521" s="100"/>
      <c r="S521" s="99"/>
      <c r="U521" s="100"/>
    </row>
    <row r="522">
      <c r="A522" s="99"/>
      <c r="C522" s="100"/>
      <c r="D522" s="99"/>
      <c r="F522" s="100"/>
      <c r="G522" s="99"/>
      <c r="I522" s="100"/>
      <c r="J522" s="99"/>
      <c r="L522" s="100"/>
      <c r="M522" s="99"/>
      <c r="O522" s="100"/>
      <c r="P522" s="99"/>
      <c r="R522" s="100"/>
      <c r="S522" s="99"/>
      <c r="U522" s="100"/>
    </row>
    <row r="523">
      <c r="A523" s="99"/>
      <c r="C523" s="100"/>
      <c r="D523" s="99"/>
      <c r="F523" s="100"/>
      <c r="G523" s="99"/>
      <c r="I523" s="100"/>
      <c r="J523" s="99"/>
      <c r="L523" s="100"/>
      <c r="M523" s="99"/>
      <c r="O523" s="100"/>
      <c r="P523" s="99"/>
      <c r="R523" s="100"/>
      <c r="S523" s="99"/>
      <c r="U523" s="100"/>
    </row>
    <row r="524">
      <c r="A524" s="99"/>
      <c r="C524" s="100"/>
      <c r="D524" s="99"/>
      <c r="F524" s="100"/>
      <c r="G524" s="99"/>
      <c r="I524" s="100"/>
      <c r="J524" s="99"/>
      <c r="L524" s="100"/>
      <c r="M524" s="99"/>
      <c r="O524" s="100"/>
      <c r="P524" s="99"/>
      <c r="R524" s="100"/>
      <c r="S524" s="99"/>
      <c r="U524" s="100"/>
    </row>
    <row r="525">
      <c r="A525" s="99"/>
      <c r="C525" s="100"/>
      <c r="D525" s="99"/>
      <c r="F525" s="100"/>
      <c r="G525" s="99"/>
      <c r="I525" s="100"/>
      <c r="J525" s="99"/>
      <c r="L525" s="100"/>
      <c r="M525" s="99"/>
      <c r="O525" s="100"/>
      <c r="P525" s="99"/>
      <c r="R525" s="100"/>
      <c r="S525" s="99"/>
      <c r="U525" s="100"/>
    </row>
    <row r="526">
      <c r="A526" s="99"/>
      <c r="C526" s="100"/>
      <c r="D526" s="99"/>
      <c r="F526" s="100"/>
      <c r="G526" s="99"/>
      <c r="I526" s="100"/>
      <c r="J526" s="99"/>
      <c r="L526" s="100"/>
      <c r="M526" s="99"/>
      <c r="O526" s="100"/>
      <c r="P526" s="99"/>
      <c r="R526" s="100"/>
      <c r="S526" s="99"/>
      <c r="U526" s="100"/>
    </row>
    <row r="527">
      <c r="A527" s="99"/>
      <c r="C527" s="100"/>
      <c r="D527" s="99"/>
      <c r="F527" s="100"/>
      <c r="G527" s="99"/>
      <c r="I527" s="100"/>
      <c r="J527" s="99"/>
      <c r="L527" s="100"/>
      <c r="M527" s="99"/>
      <c r="O527" s="100"/>
      <c r="P527" s="99"/>
      <c r="R527" s="100"/>
      <c r="S527" s="99"/>
      <c r="U527" s="100"/>
    </row>
    <row r="528">
      <c r="A528" s="99"/>
      <c r="C528" s="100"/>
      <c r="D528" s="99"/>
      <c r="F528" s="100"/>
      <c r="G528" s="99"/>
      <c r="I528" s="100"/>
      <c r="J528" s="99"/>
      <c r="L528" s="100"/>
      <c r="M528" s="99"/>
      <c r="O528" s="100"/>
      <c r="P528" s="99"/>
      <c r="R528" s="100"/>
      <c r="S528" s="99"/>
      <c r="U528" s="100"/>
    </row>
    <row r="529">
      <c r="A529" s="99"/>
      <c r="C529" s="100"/>
      <c r="D529" s="99"/>
      <c r="F529" s="100"/>
      <c r="G529" s="99"/>
      <c r="I529" s="100"/>
      <c r="J529" s="99"/>
      <c r="L529" s="100"/>
      <c r="M529" s="99"/>
      <c r="O529" s="100"/>
      <c r="P529" s="99"/>
      <c r="R529" s="100"/>
      <c r="S529" s="99"/>
      <c r="U529" s="100"/>
    </row>
    <row r="530">
      <c r="A530" s="99"/>
      <c r="C530" s="100"/>
      <c r="D530" s="99"/>
      <c r="F530" s="100"/>
      <c r="G530" s="99"/>
      <c r="I530" s="100"/>
      <c r="J530" s="99"/>
      <c r="L530" s="100"/>
      <c r="M530" s="99"/>
      <c r="O530" s="100"/>
      <c r="P530" s="99"/>
      <c r="R530" s="100"/>
      <c r="S530" s="99"/>
      <c r="U530" s="100"/>
    </row>
    <row r="531">
      <c r="A531" s="99"/>
      <c r="C531" s="100"/>
      <c r="D531" s="99"/>
      <c r="F531" s="100"/>
      <c r="G531" s="99"/>
      <c r="I531" s="100"/>
      <c r="J531" s="99"/>
      <c r="L531" s="100"/>
      <c r="M531" s="99"/>
      <c r="O531" s="100"/>
      <c r="P531" s="99"/>
      <c r="R531" s="100"/>
      <c r="S531" s="99"/>
      <c r="U531" s="100"/>
    </row>
    <row r="532">
      <c r="A532" s="99"/>
      <c r="C532" s="100"/>
      <c r="D532" s="99"/>
      <c r="F532" s="100"/>
      <c r="G532" s="99"/>
      <c r="I532" s="100"/>
      <c r="J532" s="99"/>
      <c r="L532" s="100"/>
      <c r="M532" s="99"/>
      <c r="O532" s="100"/>
      <c r="P532" s="99"/>
      <c r="R532" s="100"/>
      <c r="S532" s="99"/>
      <c r="U532" s="100"/>
    </row>
    <row r="533">
      <c r="A533" s="99"/>
      <c r="C533" s="100"/>
      <c r="D533" s="99"/>
      <c r="F533" s="100"/>
      <c r="G533" s="99"/>
      <c r="I533" s="100"/>
      <c r="J533" s="99"/>
      <c r="L533" s="100"/>
      <c r="M533" s="99"/>
      <c r="O533" s="100"/>
      <c r="P533" s="99"/>
      <c r="R533" s="100"/>
      <c r="S533" s="99"/>
      <c r="U533" s="100"/>
    </row>
    <row r="534">
      <c r="A534" s="99"/>
      <c r="C534" s="100"/>
      <c r="D534" s="99"/>
      <c r="F534" s="100"/>
      <c r="G534" s="99"/>
      <c r="I534" s="100"/>
      <c r="J534" s="99"/>
      <c r="L534" s="100"/>
      <c r="M534" s="99"/>
      <c r="O534" s="100"/>
      <c r="P534" s="99"/>
      <c r="R534" s="100"/>
      <c r="S534" s="99"/>
      <c r="U534" s="100"/>
    </row>
    <row r="535">
      <c r="A535" s="99"/>
      <c r="C535" s="100"/>
      <c r="D535" s="99"/>
      <c r="F535" s="100"/>
      <c r="G535" s="99"/>
      <c r="I535" s="100"/>
      <c r="J535" s="99"/>
      <c r="L535" s="100"/>
      <c r="M535" s="99"/>
      <c r="O535" s="100"/>
      <c r="P535" s="99"/>
      <c r="R535" s="100"/>
      <c r="S535" s="99"/>
      <c r="U535" s="100"/>
    </row>
    <row r="536">
      <c r="A536" s="99"/>
      <c r="C536" s="100"/>
      <c r="D536" s="99"/>
      <c r="F536" s="100"/>
      <c r="G536" s="99"/>
      <c r="I536" s="100"/>
      <c r="J536" s="99"/>
      <c r="L536" s="100"/>
      <c r="M536" s="99"/>
      <c r="O536" s="100"/>
      <c r="P536" s="99"/>
      <c r="R536" s="100"/>
      <c r="S536" s="99"/>
      <c r="U536" s="100"/>
    </row>
    <row r="537">
      <c r="A537" s="99"/>
      <c r="C537" s="100"/>
      <c r="D537" s="99"/>
      <c r="F537" s="100"/>
      <c r="G537" s="99"/>
      <c r="I537" s="100"/>
      <c r="J537" s="99"/>
      <c r="L537" s="100"/>
      <c r="M537" s="99"/>
      <c r="O537" s="100"/>
      <c r="P537" s="99"/>
      <c r="R537" s="100"/>
      <c r="S537" s="99"/>
      <c r="U537" s="100"/>
    </row>
    <row r="538">
      <c r="A538" s="99"/>
      <c r="C538" s="100"/>
      <c r="D538" s="99"/>
      <c r="F538" s="100"/>
      <c r="G538" s="99"/>
      <c r="I538" s="100"/>
      <c r="J538" s="99"/>
      <c r="L538" s="100"/>
      <c r="M538" s="99"/>
      <c r="O538" s="100"/>
      <c r="P538" s="99"/>
      <c r="R538" s="100"/>
      <c r="S538" s="99"/>
      <c r="U538" s="100"/>
    </row>
    <row r="539">
      <c r="A539" s="99"/>
      <c r="C539" s="100"/>
      <c r="D539" s="99"/>
      <c r="F539" s="100"/>
      <c r="G539" s="99"/>
      <c r="I539" s="100"/>
      <c r="J539" s="99"/>
      <c r="L539" s="100"/>
      <c r="M539" s="99"/>
      <c r="O539" s="100"/>
      <c r="P539" s="99"/>
      <c r="R539" s="100"/>
      <c r="S539" s="99"/>
      <c r="U539" s="100"/>
    </row>
    <row r="540">
      <c r="A540" s="99"/>
      <c r="C540" s="100"/>
      <c r="D540" s="99"/>
      <c r="F540" s="100"/>
      <c r="G540" s="99"/>
      <c r="I540" s="100"/>
      <c r="J540" s="99"/>
      <c r="L540" s="100"/>
      <c r="M540" s="99"/>
      <c r="O540" s="100"/>
      <c r="P540" s="99"/>
      <c r="R540" s="100"/>
      <c r="S540" s="99"/>
      <c r="U540" s="100"/>
    </row>
    <row r="541">
      <c r="A541" s="99"/>
      <c r="C541" s="100"/>
      <c r="D541" s="99"/>
      <c r="F541" s="100"/>
      <c r="G541" s="99"/>
      <c r="I541" s="100"/>
      <c r="J541" s="99"/>
      <c r="L541" s="100"/>
      <c r="M541" s="99"/>
      <c r="O541" s="100"/>
      <c r="P541" s="99"/>
      <c r="R541" s="100"/>
      <c r="S541" s="99"/>
      <c r="U541" s="100"/>
    </row>
    <row r="542">
      <c r="A542" s="99"/>
      <c r="C542" s="100"/>
      <c r="D542" s="99"/>
      <c r="F542" s="100"/>
      <c r="G542" s="99"/>
      <c r="I542" s="100"/>
      <c r="J542" s="99"/>
      <c r="L542" s="100"/>
      <c r="M542" s="99"/>
      <c r="O542" s="100"/>
      <c r="P542" s="99"/>
      <c r="R542" s="100"/>
      <c r="S542" s="99"/>
      <c r="U542" s="100"/>
    </row>
    <row r="543">
      <c r="A543" s="99"/>
      <c r="C543" s="100"/>
      <c r="D543" s="99"/>
      <c r="F543" s="100"/>
      <c r="G543" s="99"/>
      <c r="I543" s="100"/>
      <c r="J543" s="99"/>
      <c r="L543" s="100"/>
      <c r="M543" s="99"/>
      <c r="O543" s="100"/>
      <c r="P543" s="99"/>
      <c r="R543" s="100"/>
      <c r="S543" s="99"/>
      <c r="U543" s="100"/>
    </row>
    <row r="544">
      <c r="A544" s="99"/>
      <c r="C544" s="100"/>
      <c r="D544" s="99"/>
      <c r="F544" s="100"/>
      <c r="G544" s="99"/>
      <c r="I544" s="100"/>
      <c r="J544" s="99"/>
      <c r="L544" s="100"/>
      <c r="M544" s="99"/>
      <c r="O544" s="100"/>
      <c r="P544" s="99"/>
      <c r="R544" s="100"/>
      <c r="S544" s="99"/>
      <c r="U544" s="100"/>
    </row>
    <row r="545">
      <c r="A545" s="99"/>
      <c r="C545" s="100"/>
      <c r="D545" s="99"/>
      <c r="F545" s="100"/>
      <c r="G545" s="99"/>
      <c r="I545" s="100"/>
      <c r="J545" s="99"/>
      <c r="L545" s="100"/>
      <c r="M545" s="99"/>
      <c r="O545" s="100"/>
      <c r="P545" s="99"/>
      <c r="R545" s="100"/>
      <c r="S545" s="99"/>
      <c r="U545" s="100"/>
    </row>
    <row r="546">
      <c r="A546" s="99"/>
      <c r="C546" s="100"/>
      <c r="D546" s="99"/>
      <c r="F546" s="100"/>
      <c r="G546" s="99"/>
      <c r="I546" s="100"/>
      <c r="J546" s="99"/>
      <c r="L546" s="100"/>
      <c r="M546" s="99"/>
      <c r="O546" s="100"/>
      <c r="P546" s="99"/>
      <c r="R546" s="100"/>
      <c r="S546" s="99"/>
      <c r="U546" s="100"/>
    </row>
    <row r="547">
      <c r="A547" s="99"/>
      <c r="C547" s="100"/>
      <c r="D547" s="99"/>
      <c r="F547" s="100"/>
      <c r="G547" s="99"/>
      <c r="I547" s="100"/>
      <c r="J547" s="99"/>
      <c r="L547" s="100"/>
      <c r="M547" s="99"/>
      <c r="O547" s="100"/>
      <c r="P547" s="99"/>
      <c r="R547" s="100"/>
      <c r="S547" s="99"/>
      <c r="U547" s="100"/>
    </row>
    <row r="548">
      <c r="A548" s="99"/>
      <c r="C548" s="100"/>
      <c r="D548" s="99"/>
      <c r="F548" s="100"/>
      <c r="G548" s="99"/>
      <c r="I548" s="100"/>
      <c r="J548" s="99"/>
      <c r="L548" s="100"/>
      <c r="M548" s="99"/>
      <c r="O548" s="100"/>
      <c r="P548" s="99"/>
      <c r="R548" s="100"/>
      <c r="S548" s="99"/>
      <c r="U548" s="100"/>
    </row>
    <row r="549">
      <c r="A549" s="99"/>
      <c r="C549" s="100"/>
      <c r="D549" s="99"/>
      <c r="F549" s="100"/>
      <c r="G549" s="99"/>
      <c r="I549" s="100"/>
      <c r="J549" s="99"/>
      <c r="L549" s="100"/>
      <c r="M549" s="99"/>
      <c r="O549" s="100"/>
      <c r="P549" s="99"/>
      <c r="R549" s="100"/>
      <c r="S549" s="99"/>
      <c r="U549" s="100"/>
    </row>
    <row r="550">
      <c r="A550" s="99"/>
      <c r="C550" s="100"/>
      <c r="D550" s="99"/>
      <c r="F550" s="100"/>
      <c r="G550" s="99"/>
      <c r="I550" s="100"/>
      <c r="J550" s="99"/>
      <c r="L550" s="100"/>
      <c r="M550" s="99"/>
      <c r="O550" s="100"/>
      <c r="P550" s="99"/>
      <c r="R550" s="100"/>
      <c r="S550" s="99"/>
      <c r="U550" s="100"/>
    </row>
    <row r="551">
      <c r="A551" s="99"/>
      <c r="C551" s="100"/>
      <c r="D551" s="99"/>
      <c r="F551" s="100"/>
      <c r="G551" s="99"/>
      <c r="I551" s="100"/>
      <c r="J551" s="99"/>
      <c r="L551" s="100"/>
      <c r="M551" s="99"/>
      <c r="O551" s="100"/>
      <c r="P551" s="99"/>
      <c r="R551" s="100"/>
      <c r="S551" s="99"/>
      <c r="U551" s="100"/>
    </row>
    <row r="552">
      <c r="A552" s="99"/>
      <c r="C552" s="100"/>
      <c r="D552" s="99"/>
      <c r="F552" s="100"/>
      <c r="G552" s="99"/>
      <c r="I552" s="100"/>
      <c r="J552" s="99"/>
      <c r="L552" s="100"/>
      <c r="M552" s="99"/>
      <c r="O552" s="100"/>
      <c r="P552" s="99"/>
      <c r="R552" s="100"/>
      <c r="S552" s="99"/>
      <c r="U552" s="100"/>
    </row>
    <row r="553">
      <c r="A553" s="99"/>
      <c r="C553" s="100"/>
      <c r="D553" s="99"/>
      <c r="F553" s="100"/>
      <c r="G553" s="99"/>
      <c r="I553" s="100"/>
      <c r="J553" s="99"/>
      <c r="L553" s="100"/>
      <c r="M553" s="99"/>
      <c r="O553" s="100"/>
      <c r="P553" s="99"/>
      <c r="R553" s="100"/>
      <c r="S553" s="99"/>
      <c r="U553" s="100"/>
    </row>
    <row r="554">
      <c r="A554" s="99"/>
      <c r="C554" s="100"/>
      <c r="D554" s="99"/>
      <c r="F554" s="100"/>
      <c r="G554" s="99"/>
      <c r="I554" s="100"/>
      <c r="J554" s="99"/>
      <c r="L554" s="100"/>
      <c r="M554" s="99"/>
      <c r="O554" s="100"/>
      <c r="P554" s="99"/>
      <c r="R554" s="100"/>
      <c r="S554" s="99"/>
      <c r="U554" s="100"/>
    </row>
    <row r="555">
      <c r="A555" s="99"/>
      <c r="C555" s="100"/>
      <c r="D555" s="99"/>
      <c r="F555" s="100"/>
      <c r="G555" s="99"/>
      <c r="I555" s="100"/>
      <c r="J555" s="99"/>
      <c r="L555" s="100"/>
      <c r="M555" s="99"/>
      <c r="O555" s="100"/>
      <c r="P555" s="99"/>
      <c r="R555" s="100"/>
      <c r="S555" s="99"/>
      <c r="U555" s="100"/>
    </row>
    <row r="556">
      <c r="A556" s="99"/>
      <c r="C556" s="100"/>
      <c r="D556" s="99"/>
      <c r="F556" s="100"/>
      <c r="G556" s="99"/>
      <c r="I556" s="100"/>
      <c r="J556" s="99"/>
      <c r="L556" s="100"/>
      <c r="M556" s="99"/>
      <c r="O556" s="100"/>
      <c r="P556" s="99"/>
      <c r="R556" s="100"/>
      <c r="S556" s="99"/>
      <c r="U556" s="100"/>
    </row>
    <row r="557">
      <c r="A557" s="99"/>
      <c r="C557" s="100"/>
      <c r="D557" s="99"/>
      <c r="F557" s="100"/>
      <c r="G557" s="99"/>
      <c r="I557" s="100"/>
      <c r="J557" s="99"/>
      <c r="L557" s="100"/>
      <c r="M557" s="99"/>
      <c r="O557" s="100"/>
      <c r="P557" s="99"/>
      <c r="R557" s="100"/>
      <c r="S557" s="99"/>
      <c r="U557" s="100"/>
    </row>
    <row r="558">
      <c r="A558" s="99"/>
      <c r="C558" s="100"/>
      <c r="D558" s="99"/>
      <c r="F558" s="100"/>
      <c r="G558" s="99"/>
      <c r="I558" s="100"/>
      <c r="J558" s="99"/>
      <c r="L558" s="100"/>
      <c r="M558" s="99"/>
      <c r="O558" s="100"/>
      <c r="P558" s="99"/>
      <c r="R558" s="100"/>
      <c r="S558" s="99"/>
      <c r="U558" s="100"/>
    </row>
    <row r="559">
      <c r="A559" s="99"/>
      <c r="C559" s="100"/>
      <c r="D559" s="99"/>
      <c r="F559" s="100"/>
      <c r="G559" s="99"/>
      <c r="I559" s="100"/>
      <c r="J559" s="99"/>
      <c r="L559" s="100"/>
      <c r="M559" s="99"/>
      <c r="O559" s="100"/>
      <c r="P559" s="99"/>
      <c r="R559" s="100"/>
      <c r="S559" s="99"/>
      <c r="U559" s="100"/>
    </row>
    <row r="560">
      <c r="A560" s="99"/>
      <c r="C560" s="100"/>
      <c r="D560" s="99"/>
      <c r="F560" s="100"/>
      <c r="G560" s="99"/>
      <c r="I560" s="100"/>
      <c r="J560" s="99"/>
      <c r="L560" s="100"/>
      <c r="M560" s="99"/>
      <c r="O560" s="100"/>
      <c r="P560" s="99"/>
      <c r="R560" s="100"/>
      <c r="S560" s="99"/>
      <c r="U560" s="100"/>
    </row>
    <row r="561">
      <c r="A561" s="99"/>
      <c r="C561" s="100"/>
      <c r="D561" s="99"/>
      <c r="F561" s="100"/>
      <c r="G561" s="99"/>
      <c r="I561" s="100"/>
      <c r="J561" s="99"/>
      <c r="L561" s="100"/>
      <c r="M561" s="99"/>
      <c r="O561" s="100"/>
      <c r="P561" s="99"/>
      <c r="R561" s="100"/>
      <c r="S561" s="99"/>
      <c r="U561" s="100"/>
    </row>
    <row r="562">
      <c r="A562" s="99"/>
      <c r="C562" s="100"/>
      <c r="D562" s="99"/>
      <c r="F562" s="100"/>
      <c r="G562" s="99"/>
      <c r="I562" s="100"/>
      <c r="J562" s="99"/>
      <c r="L562" s="100"/>
      <c r="M562" s="99"/>
      <c r="O562" s="100"/>
      <c r="P562" s="99"/>
      <c r="R562" s="100"/>
      <c r="S562" s="99"/>
      <c r="U562" s="100"/>
    </row>
    <row r="563">
      <c r="A563" s="99"/>
      <c r="C563" s="100"/>
      <c r="D563" s="99"/>
      <c r="F563" s="100"/>
      <c r="G563" s="99"/>
      <c r="I563" s="100"/>
      <c r="J563" s="99"/>
      <c r="L563" s="100"/>
      <c r="M563" s="99"/>
      <c r="O563" s="100"/>
      <c r="P563" s="99"/>
      <c r="R563" s="100"/>
      <c r="S563" s="99"/>
      <c r="U563" s="100"/>
    </row>
    <row r="564">
      <c r="A564" s="99"/>
      <c r="C564" s="100"/>
      <c r="D564" s="99"/>
      <c r="F564" s="100"/>
      <c r="G564" s="99"/>
      <c r="I564" s="100"/>
      <c r="J564" s="99"/>
      <c r="L564" s="100"/>
      <c r="M564" s="99"/>
      <c r="O564" s="100"/>
      <c r="P564" s="99"/>
      <c r="R564" s="100"/>
      <c r="S564" s="99"/>
      <c r="U564" s="100"/>
    </row>
    <row r="565">
      <c r="A565" s="99"/>
      <c r="C565" s="100"/>
      <c r="D565" s="99"/>
      <c r="F565" s="100"/>
      <c r="G565" s="99"/>
      <c r="I565" s="100"/>
      <c r="J565" s="99"/>
      <c r="L565" s="100"/>
      <c r="M565" s="99"/>
      <c r="O565" s="100"/>
      <c r="P565" s="99"/>
      <c r="R565" s="100"/>
      <c r="S565" s="99"/>
      <c r="U565" s="100"/>
    </row>
    <row r="566">
      <c r="A566" s="99"/>
      <c r="C566" s="100"/>
      <c r="D566" s="99"/>
      <c r="F566" s="100"/>
      <c r="G566" s="99"/>
      <c r="I566" s="100"/>
      <c r="J566" s="99"/>
      <c r="L566" s="100"/>
      <c r="M566" s="99"/>
      <c r="O566" s="100"/>
      <c r="P566" s="99"/>
      <c r="R566" s="100"/>
      <c r="S566" s="99"/>
      <c r="U566" s="100"/>
    </row>
    <row r="567">
      <c r="A567" s="99"/>
      <c r="C567" s="100"/>
      <c r="D567" s="99"/>
      <c r="F567" s="100"/>
      <c r="G567" s="99"/>
      <c r="I567" s="100"/>
      <c r="J567" s="99"/>
      <c r="L567" s="100"/>
      <c r="M567" s="99"/>
      <c r="O567" s="100"/>
      <c r="P567" s="99"/>
      <c r="R567" s="100"/>
      <c r="S567" s="99"/>
      <c r="U567" s="100"/>
    </row>
    <row r="568">
      <c r="A568" s="99"/>
      <c r="C568" s="100"/>
      <c r="D568" s="99"/>
      <c r="F568" s="100"/>
      <c r="G568" s="99"/>
      <c r="I568" s="100"/>
      <c r="J568" s="99"/>
      <c r="L568" s="100"/>
      <c r="M568" s="99"/>
      <c r="O568" s="100"/>
      <c r="P568" s="99"/>
      <c r="R568" s="100"/>
      <c r="S568" s="99"/>
      <c r="U568" s="100"/>
    </row>
    <row r="569">
      <c r="A569" s="99"/>
      <c r="C569" s="100"/>
      <c r="D569" s="99"/>
      <c r="F569" s="100"/>
      <c r="G569" s="99"/>
      <c r="I569" s="100"/>
      <c r="J569" s="99"/>
      <c r="L569" s="100"/>
      <c r="M569" s="99"/>
      <c r="O569" s="100"/>
      <c r="P569" s="99"/>
      <c r="R569" s="100"/>
      <c r="S569" s="99"/>
      <c r="U569" s="100"/>
    </row>
    <row r="570">
      <c r="A570" s="99"/>
      <c r="C570" s="100"/>
      <c r="D570" s="99"/>
      <c r="F570" s="100"/>
      <c r="G570" s="99"/>
      <c r="I570" s="100"/>
      <c r="J570" s="99"/>
      <c r="L570" s="100"/>
      <c r="M570" s="99"/>
      <c r="O570" s="100"/>
      <c r="P570" s="99"/>
      <c r="R570" s="100"/>
      <c r="S570" s="99"/>
      <c r="U570" s="100"/>
    </row>
    <row r="571">
      <c r="A571" s="99"/>
      <c r="C571" s="100"/>
      <c r="D571" s="99"/>
      <c r="F571" s="100"/>
      <c r="G571" s="99"/>
      <c r="I571" s="100"/>
      <c r="J571" s="99"/>
      <c r="L571" s="100"/>
      <c r="M571" s="99"/>
      <c r="O571" s="100"/>
      <c r="P571" s="99"/>
      <c r="R571" s="100"/>
      <c r="S571" s="99"/>
      <c r="U571" s="100"/>
    </row>
    <row r="572">
      <c r="A572" s="99"/>
      <c r="C572" s="100"/>
      <c r="D572" s="99"/>
      <c r="F572" s="100"/>
      <c r="G572" s="99"/>
      <c r="I572" s="100"/>
      <c r="J572" s="99"/>
      <c r="L572" s="100"/>
      <c r="M572" s="99"/>
      <c r="O572" s="100"/>
      <c r="P572" s="99"/>
      <c r="R572" s="100"/>
      <c r="S572" s="99"/>
      <c r="U572" s="100"/>
    </row>
    <row r="573">
      <c r="A573" s="99"/>
      <c r="C573" s="100"/>
      <c r="D573" s="99"/>
      <c r="F573" s="100"/>
      <c r="G573" s="99"/>
      <c r="I573" s="100"/>
      <c r="J573" s="99"/>
      <c r="L573" s="100"/>
      <c r="M573" s="99"/>
      <c r="O573" s="100"/>
      <c r="P573" s="99"/>
      <c r="R573" s="100"/>
      <c r="S573" s="99"/>
      <c r="U573" s="100"/>
    </row>
    <row r="574">
      <c r="A574" s="99"/>
      <c r="C574" s="100"/>
      <c r="D574" s="99"/>
      <c r="F574" s="100"/>
      <c r="G574" s="99"/>
      <c r="I574" s="100"/>
      <c r="J574" s="99"/>
      <c r="L574" s="100"/>
      <c r="M574" s="99"/>
      <c r="O574" s="100"/>
      <c r="P574" s="99"/>
      <c r="R574" s="100"/>
      <c r="S574" s="99"/>
      <c r="U574" s="100"/>
    </row>
    <row r="575">
      <c r="A575" s="99"/>
      <c r="C575" s="100"/>
      <c r="D575" s="99"/>
      <c r="F575" s="100"/>
      <c r="G575" s="99"/>
      <c r="I575" s="100"/>
      <c r="J575" s="99"/>
      <c r="L575" s="100"/>
      <c r="M575" s="99"/>
      <c r="O575" s="100"/>
      <c r="P575" s="99"/>
      <c r="R575" s="100"/>
      <c r="S575" s="99"/>
      <c r="U575" s="100"/>
    </row>
    <row r="576">
      <c r="A576" s="99"/>
      <c r="C576" s="100"/>
      <c r="D576" s="99"/>
      <c r="F576" s="100"/>
      <c r="G576" s="99"/>
      <c r="I576" s="100"/>
      <c r="J576" s="99"/>
      <c r="L576" s="100"/>
      <c r="M576" s="99"/>
      <c r="O576" s="100"/>
      <c r="P576" s="99"/>
      <c r="R576" s="100"/>
      <c r="S576" s="99"/>
      <c r="U576" s="100"/>
    </row>
    <row r="577">
      <c r="A577" s="99"/>
      <c r="C577" s="100"/>
      <c r="D577" s="99"/>
      <c r="F577" s="100"/>
      <c r="G577" s="99"/>
      <c r="I577" s="100"/>
      <c r="J577" s="99"/>
      <c r="L577" s="100"/>
      <c r="M577" s="99"/>
      <c r="O577" s="100"/>
      <c r="P577" s="99"/>
      <c r="R577" s="100"/>
      <c r="S577" s="99"/>
      <c r="U577" s="100"/>
    </row>
    <row r="578">
      <c r="A578" s="99"/>
      <c r="C578" s="100"/>
      <c r="D578" s="99"/>
      <c r="F578" s="100"/>
      <c r="G578" s="99"/>
      <c r="I578" s="100"/>
      <c r="J578" s="99"/>
      <c r="L578" s="100"/>
      <c r="M578" s="99"/>
      <c r="O578" s="100"/>
      <c r="P578" s="99"/>
      <c r="R578" s="100"/>
      <c r="S578" s="99"/>
      <c r="U578" s="100"/>
    </row>
    <row r="579">
      <c r="A579" s="99"/>
      <c r="C579" s="100"/>
      <c r="D579" s="99"/>
      <c r="F579" s="100"/>
      <c r="G579" s="99"/>
      <c r="I579" s="100"/>
      <c r="J579" s="99"/>
      <c r="L579" s="100"/>
      <c r="M579" s="99"/>
      <c r="O579" s="100"/>
      <c r="P579" s="99"/>
      <c r="R579" s="100"/>
      <c r="S579" s="99"/>
      <c r="U579" s="100"/>
    </row>
    <row r="580">
      <c r="A580" s="99"/>
      <c r="C580" s="100"/>
      <c r="D580" s="99"/>
      <c r="F580" s="100"/>
      <c r="G580" s="99"/>
      <c r="I580" s="100"/>
      <c r="J580" s="99"/>
      <c r="L580" s="100"/>
      <c r="M580" s="99"/>
      <c r="O580" s="100"/>
      <c r="P580" s="99"/>
      <c r="R580" s="100"/>
      <c r="S580" s="99"/>
      <c r="U580" s="100"/>
    </row>
    <row r="581">
      <c r="A581" s="99"/>
      <c r="C581" s="100"/>
      <c r="D581" s="99"/>
      <c r="F581" s="100"/>
      <c r="G581" s="99"/>
      <c r="I581" s="100"/>
      <c r="J581" s="99"/>
      <c r="L581" s="100"/>
      <c r="M581" s="99"/>
      <c r="O581" s="100"/>
      <c r="P581" s="99"/>
      <c r="R581" s="100"/>
      <c r="S581" s="99"/>
      <c r="U581" s="100"/>
    </row>
    <row r="582">
      <c r="A582" s="99"/>
      <c r="C582" s="100"/>
      <c r="D582" s="99"/>
      <c r="F582" s="100"/>
      <c r="G582" s="99"/>
      <c r="I582" s="100"/>
      <c r="J582" s="99"/>
      <c r="L582" s="100"/>
      <c r="M582" s="99"/>
      <c r="O582" s="100"/>
      <c r="P582" s="99"/>
      <c r="R582" s="100"/>
      <c r="S582" s="99"/>
      <c r="U582" s="100"/>
    </row>
    <row r="583">
      <c r="A583" s="99"/>
      <c r="C583" s="100"/>
      <c r="D583" s="99"/>
      <c r="F583" s="100"/>
      <c r="G583" s="99"/>
      <c r="I583" s="100"/>
      <c r="J583" s="99"/>
      <c r="L583" s="100"/>
      <c r="M583" s="99"/>
      <c r="O583" s="100"/>
      <c r="P583" s="99"/>
      <c r="R583" s="100"/>
      <c r="S583" s="99"/>
      <c r="U583" s="100"/>
    </row>
    <row r="584">
      <c r="A584" s="99"/>
      <c r="C584" s="100"/>
      <c r="D584" s="99"/>
      <c r="F584" s="100"/>
      <c r="G584" s="99"/>
      <c r="I584" s="100"/>
      <c r="J584" s="99"/>
      <c r="L584" s="100"/>
      <c r="M584" s="99"/>
      <c r="O584" s="100"/>
      <c r="P584" s="99"/>
      <c r="R584" s="100"/>
      <c r="S584" s="99"/>
      <c r="U584" s="100"/>
    </row>
    <row r="585">
      <c r="A585" s="99"/>
      <c r="C585" s="100"/>
      <c r="D585" s="99"/>
      <c r="F585" s="100"/>
      <c r="G585" s="99"/>
      <c r="I585" s="100"/>
      <c r="J585" s="99"/>
      <c r="L585" s="100"/>
      <c r="M585" s="99"/>
      <c r="O585" s="100"/>
      <c r="P585" s="99"/>
      <c r="R585" s="100"/>
      <c r="S585" s="99"/>
      <c r="U585" s="100"/>
    </row>
    <row r="586">
      <c r="A586" s="99"/>
      <c r="C586" s="100"/>
      <c r="D586" s="99"/>
      <c r="F586" s="100"/>
      <c r="G586" s="99"/>
      <c r="I586" s="100"/>
      <c r="J586" s="99"/>
      <c r="L586" s="100"/>
      <c r="M586" s="99"/>
      <c r="O586" s="100"/>
      <c r="P586" s="99"/>
      <c r="R586" s="100"/>
      <c r="S586" s="99"/>
      <c r="U586" s="100"/>
    </row>
    <row r="587">
      <c r="A587" s="99"/>
      <c r="C587" s="100"/>
      <c r="D587" s="99"/>
      <c r="F587" s="100"/>
      <c r="G587" s="99"/>
      <c r="I587" s="100"/>
      <c r="J587" s="99"/>
      <c r="L587" s="100"/>
      <c r="M587" s="99"/>
      <c r="O587" s="100"/>
      <c r="P587" s="99"/>
      <c r="R587" s="100"/>
      <c r="S587" s="99"/>
      <c r="U587" s="100"/>
    </row>
    <row r="588">
      <c r="A588" s="99"/>
      <c r="C588" s="100"/>
      <c r="D588" s="99"/>
      <c r="F588" s="100"/>
      <c r="G588" s="99"/>
      <c r="I588" s="100"/>
      <c r="J588" s="99"/>
      <c r="L588" s="100"/>
      <c r="M588" s="99"/>
      <c r="O588" s="100"/>
      <c r="P588" s="99"/>
      <c r="R588" s="100"/>
      <c r="S588" s="99"/>
      <c r="U588" s="100"/>
    </row>
    <row r="589">
      <c r="A589" s="99"/>
      <c r="C589" s="100"/>
      <c r="D589" s="99"/>
      <c r="F589" s="100"/>
      <c r="G589" s="99"/>
      <c r="I589" s="100"/>
      <c r="J589" s="99"/>
      <c r="L589" s="100"/>
      <c r="M589" s="99"/>
      <c r="O589" s="100"/>
      <c r="P589" s="99"/>
      <c r="R589" s="100"/>
      <c r="S589" s="99"/>
      <c r="U589" s="100"/>
    </row>
    <row r="590">
      <c r="A590" s="99"/>
      <c r="C590" s="100"/>
      <c r="D590" s="99"/>
      <c r="F590" s="100"/>
      <c r="G590" s="99"/>
      <c r="I590" s="100"/>
      <c r="J590" s="99"/>
      <c r="L590" s="100"/>
      <c r="M590" s="99"/>
      <c r="O590" s="100"/>
      <c r="P590" s="99"/>
      <c r="R590" s="100"/>
      <c r="S590" s="99"/>
      <c r="U590" s="100"/>
    </row>
    <row r="591">
      <c r="A591" s="99"/>
      <c r="C591" s="100"/>
      <c r="D591" s="99"/>
      <c r="F591" s="100"/>
      <c r="G591" s="99"/>
      <c r="I591" s="100"/>
      <c r="J591" s="99"/>
      <c r="L591" s="100"/>
      <c r="M591" s="99"/>
      <c r="O591" s="100"/>
      <c r="P591" s="99"/>
      <c r="R591" s="100"/>
      <c r="S591" s="99"/>
      <c r="U591" s="100"/>
    </row>
    <row r="592">
      <c r="A592" s="99"/>
      <c r="C592" s="100"/>
      <c r="D592" s="99"/>
      <c r="F592" s="100"/>
      <c r="G592" s="99"/>
      <c r="I592" s="100"/>
      <c r="J592" s="99"/>
      <c r="L592" s="100"/>
      <c r="M592" s="99"/>
      <c r="O592" s="100"/>
      <c r="P592" s="99"/>
      <c r="R592" s="100"/>
      <c r="S592" s="99"/>
      <c r="U592" s="100"/>
    </row>
    <row r="593">
      <c r="A593" s="99"/>
      <c r="C593" s="100"/>
      <c r="D593" s="99"/>
      <c r="F593" s="100"/>
      <c r="G593" s="99"/>
      <c r="I593" s="100"/>
      <c r="J593" s="99"/>
      <c r="L593" s="100"/>
      <c r="M593" s="99"/>
      <c r="O593" s="100"/>
      <c r="P593" s="99"/>
      <c r="R593" s="100"/>
      <c r="S593" s="99"/>
      <c r="U593" s="100"/>
    </row>
    <row r="594">
      <c r="A594" s="99"/>
      <c r="C594" s="100"/>
      <c r="D594" s="99"/>
      <c r="F594" s="100"/>
      <c r="G594" s="99"/>
      <c r="I594" s="100"/>
      <c r="J594" s="99"/>
      <c r="L594" s="100"/>
      <c r="M594" s="99"/>
      <c r="O594" s="100"/>
      <c r="P594" s="99"/>
      <c r="R594" s="100"/>
      <c r="S594" s="99"/>
      <c r="U594" s="100"/>
    </row>
    <row r="595">
      <c r="A595" s="99"/>
      <c r="C595" s="100"/>
      <c r="D595" s="99"/>
      <c r="F595" s="100"/>
      <c r="G595" s="99"/>
      <c r="I595" s="100"/>
      <c r="J595" s="99"/>
      <c r="L595" s="100"/>
      <c r="M595" s="99"/>
      <c r="O595" s="100"/>
      <c r="P595" s="99"/>
      <c r="R595" s="100"/>
      <c r="S595" s="99"/>
      <c r="U595" s="100"/>
    </row>
    <row r="596">
      <c r="A596" s="99"/>
      <c r="C596" s="100"/>
      <c r="D596" s="99"/>
      <c r="F596" s="100"/>
      <c r="G596" s="99"/>
      <c r="I596" s="100"/>
      <c r="J596" s="99"/>
      <c r="L596" s="100"/>
      <c r="M596" s="99"/>
      <c r="O596" s="100"/>
      <c r="P596" s="99"/>
      <c r="R596" s="100"/>
      <c r="S596" s="99"/>
      <c r="U596" s="100"/>
    </row>
    <row r="597">
      <c r="A597" s="99"/>
      <c r="C597" s="100"/>
      <c r="D597" s="99"/>
      <c r="F597" s="100"/>
      <c r="G597" s="99"/>
      <c r="I597" s="100"/>
      <c r="J597" s="99"/>
      <c r="L597" s="100"/>
      <c r="M597" s="99"/>
      <c r="O597" s="100"/>
      <c r="P597" s="99"/>
      <c r="R597" s="100"/>
      <c r="S597" s="99"/>
      <c r="U597" s="100"/>
    </row>
    <row r="598">
      <c r="A598" s="99"/>
      <c r="C598" s="100"/>
      <c r="D598" s="99"/>
      <c r="F598" s="100"/>
      <c r="G598" s="99"/>
      <c r="I598" s="100"/>
      <c r="J598" s="99"/>
      <c r="L598" s="100"/>
      <c r="M598" s="99"/>
      <c r="O598" s="100"/>
      <c r="P598" s="99"/>
      <c r="R598" s="100"/>
      <c r="S598" s="99"/>
      <c r="U598" s="100"/>
    </row>
    <row r="599">
      <c r="A599" s="99"/>
      <c r="C599" s="100"/>
      <c r="D599" s="99"/>
      <c r="F599" s="100"/>
      <c r="G599" s="99"/>
      <c r="I599" s="100"/>
      <c r="J599" s="99"/>
      <c r="L599" s="100"/>
      <c r="M599" s="99"/>
      <c r="O599" s="100"/>
      <c r="P599" s="99"/>
      <c r="R599" s="100"/>
      <c r="S599" s="99"/>
      <c r="U599" s="100"/>
    </row>
    <row r="600">
      <c r="A600" s="99"/>
      <c r="C600" s="100"/>
      <c r="D600" s="99"/>
      <c r="F600" s="100"/>
      <c r="G600" s="99"/>
      <c r="I600" s="100"/>
      <c r="J600" s="99"/>
      <c r="L600" s="100"/>
      <c r="M600" s="99"/>
      <c r="O600" s="100"/>
      <c r="P600" s="99"/>
      <c r="R600" s="100"/>
      <c r="S600" s="99"/>
      <c r="U600" s="100"/>
    </row>
    <row r="601">
      <c r="A601" s="99"/>
      <c r="C601" s="100"/>
      <c r="D601" s="99"/>
      <c r="F601" s="100"/>
      <c r="G601" s="99"/>
      <c r="I601" s="100"/>
      <c r="J601" s="99"/>
      <c r="L601" s="100"/>
      <c r="M601" s="99"/>
      <c r="O601" s="100"/>
      <c r="P601" s="99"/>
      <c r="R601" s="100"/>
      <c r="S601" s="99"/>
      <c r="U601" s="100"/>
    </row>
    <row r="602">
      <c r="A602" s="99"/>
      <c r="C602" s="100"/>
      <c r="D602" s="99"/>
      <c r="F602" s="100"/>
      <c r="G602" s="99"/>
      <c r="I602" s="100"/>
      <c r="J602" s="99"/>
      <c r="L602" s="100"/>
      <c r="M602" s="99"/>
      <c r="O602" s="100"/>
      <c r="P602" s="99"/>
      <c r="R602" s="100"/>
      <c r="S602" s="99"/>
      <c r="U602" s="100"/>
    </row>
    <row r="603">
      <c r="A603" s="99"/>
      <c r="C603" s="100"/>
      <c r="D603" s="99"/>
      <c r="F603" s="100"/>
      <c r="G603" s="99"/>
      <c r="I603" s="100"/>
      <c r="J603" s="99"/>
      <c r="L603" s="100"/>
      <c r="M603" s="99"/>
      <c r="O603" s="100"/>
      <c r="P603" s="99"/>
      <c r="R603" s="100"/>
      <c r="S603" s="99"/>
      <c r="U603" s="100"/>
    </row>
    <row r="604">
      <c r="A604" s="99"/>
      <c r="C604" s="100"/>
      <c r="D604" s="99"/>
      <c r="F604" s="100"/>
      <c r="G604" s="99"/>
      <c r="I604" s="100"/>
      <c r="J604" s="99"/>
      <c r="L604" s="100"/>
      <c r="M604" s="99"/>
      <c r="O604" s="100"/>
      <c r="P604" s="99"/>
      <c r="R604" s="100"/>
      <c r="S604" s="99"/>
      <c r="U604" s="100"/>
    </row>
    <row r="605">
      <c r="A605" s="99"/>
      <c r="C605" s="100"/>
      <c r="D605" s="99"/>
      <c r="F605" s="100"/>
      <c r="G605" s="99"/>
      <c r="I605" s="100"/>
      <c r="J605" s="99"/>
      <c r="L605" s="100"/>
      <c r="M605" s="99"/>
      <c r="O605" s="100"/>
      <c r="P605" s="99"/>
      <c r="R605" s="100"/>
      <c r="S605" s="99"/>
      <c r="U605" s="100"/>
    </row>
    <row r="606">
      <c r="A606" s="99"/>
      <c r="C606" s="100"/>
      <c r="D606" s="99"/>
      <c r="F606" s="100"/>
      <c r="G606" s="99"/>
      <c r="I606" s="100"/>
      <c r="J606" s="99"/>
      <c r="L606" s="100"/>
      <c r="M606" s="99"/>
      <c r="O606" s="100"/>
      <c r="P606" s="99"/>
      <c r="R606" s="100"/>
      <c r="S606" s="99"/>
      <c r="U606" s="100"/>
    </row>
    <row r="607">
      <c r="A607" s="99"/>
      <c r="C607" s="100"/>
      <c r="D607" s="99"/>
      <c r="F607" s="100"/>
      <c r="G607" s="99"/>
      <c r="I607" s="100"/>
      <c r="J607" s="99"/>
      <c r="L607" s="100"/>
      <c r="M607" s="99"/>
      <c r="O607" s="100"/>
      <c r="P607" s="99"/>
      <c r="R607" s="100"/>
      <c r="S607" s="99"/>
      <c r="U607" s="100"/>
    </row>
    <row r="608">
      <c r="A608" s="99"/>
      <c r="C608" s="100"/>
      <c r="D608" s="99"/>
      <c r="F608" s="100"/>
      <c r="G608" s="99"/>
      <c r="I608" s="100"/>
      <c r="J608" s="99"/>
      <c r="L608" s="100"/>
      <c r="M608" s="99"/>
      <c r="O608" s="100"/>
      <c r="P608" s="99"/>
      <c r="R608" s="100"/>
      <c r="S608" s="99"/>
      <c r="U608" s="100"/>
    </row>
    <row r="609">
      <c r="A609" s="99"/>
      <c r="C609" s="100"/>
      <c r="D609" s="99"/>
      <c r="F609" s="100"/>
      <c r="G609" s="99"/>
      <c r="I609" s="100"/>
      <c r="J609" s="99"/>
      <c r="L609" s="100"/>
      <c r="M609" s="99"/>
      <c r="O609" s="100"/>
      <c r="P609" s="99"/>
      <c r="R609" s="100"/>
      <c r="S609" s="99"/>
      <c r="U609" s="100"/>
    </row>
    <row r="610">
      <c r="A610" s="99"/>
      <c r="C610" s="100"/>
      <c r="D610" s="99"/>
      <c r="F610" s="100"/>
      <c r="G610" s="99"/>
      <c r="I610" s="100"/>
      <c r="J610" s="99"/>
      <c r="L610" s="100"/>
      <c r="M610" s="99"/>
      <c r="O610" s="100"/>
      <c r="P610" s="99"/>
      <c r="R610" s="100"/>
      <c r="S610" s="99"/>
      <c r="U610" s="100"/>
    </row>
    <row r="611">
      <c r="A611" s="99"/>
      <c r="C611" s="100"/>
      <c r="D611" s="99"/>
      <c r="F611" s="100"/>
      <c r="G611" s="99"/>
      <c r="I611" s="100"/>
      <c r="J611" s="99"/>
      <c r="L611" s="100"/>
      <c r="M611" s="99"/>
      <c r="O611" s="100"/>
      <c r="P611" s="99"/>
      <c r="R611" s="100"/>
      <c r="S611" s="99"/>
      <c r="U611" s="100"/>
    </row>
    <row r="612">
      <c r="A612" s="99"/>
      <c r="C612" s="100"/>
      <c r="D612" s="99"/>
      <c r="F612" s="100"/>
      <c r="G612" s="99"/>
      <c r="I612" s="100"/>
      <c r="J612" s="99"/>
      <c r="L612" s="100"/>
      <c r="M612" s="99"/>
      <c r="O612" s="100"/>
      <c r="P612" s="99"/>
      <c r="R612" s="100"/>
      <c r="S612" s="99"/>
      <c r="U612" s="100"/>
    </row>
    <row r="613">
      <c r="A613" s="99"/>
      <c r="C613" s="100"/>
      <c r="D613" s="99"/>
      <c r="F613" s="100"/>
      <c r="G613" s="99"/>
      <c r="I613" s="100"/>
      <c r="J613" s="99"/>
      <c r="L613" s="100"/>
      <c r="M613" s="99"/>
      <c r="O613" s="100"/>
      <c r="P613" s="99"/>
      <c r="R613" s="100"/>
      <c r="S613" s="99"/>
      <c r="U613" s="100"/>
    </row>
    <row r="614">
      <c r="A614" s="99"/>
      <c r="C614" s="100"/>
      <c r="D614" s="99"/>
      <c r="F614" s="100"/>
      <c r="G614" s="99"/>
      <c r="I614" s="100"/>
      <c r="J614" s="99"/>
      <c r="L614" s="100"/>
      <c r="M614" s="99"/>
      <c r="O614" s="100"/>
      <c r="P614" s="99"/>
      <c r="R614" s="100"/>
      <c r="S614" s="99"/>
      <c r="U614" s="100"/>
    </row>
    <row r="615">
      <c r="A615" s="99"/>
      <c r="C615" s="100"/>
      <c r="D615" s="99"/>
      <c r="F615" s="100"/>
      <c r="G615" s="99"/>
      <c r="I615" s="100"/>
      <c r="J615" s="99"/>
      <c r="L615" s="100"/>
      <c r="M615" s="99"/>
      <c r="O615" s="100"/>
      <c r="P615" s="99"/>
      <c r="R615" s="100"/>
      <c r="S615" s="99"/>
      <c r="U615" s="100"/>
    </row>
    <row r="616">
      <c r="A616" s="99"/>
      <c r="C616" s="100"/>
      <c r="D616" s="99"/>
      <c r="F616" s="100"/>
      <c r="G616" s="99"/>
      <c r="I616" s="100"/>
      <c r="J616" s="99"/>
      <c r="L616" s="100"/>
      <c r="M616" s="99"/>
      <c r="O616" s="100"/>
      <c r="P616" s="99"/>
      <c r="R616" s="100"/>
      <c r="S616" s="99"/>
      <c r="U616" s="100"/>
    </row>
    <row r="617">
      <c r="A617" s="99"/>
      <c r="C617" s="100"/>
      <c r="D617" s="99"/>
      <c r="F617" s="100"/>
      <c r="G617" s="99"/>
      <c r="I617" s="100"/>
      <c r="J617" s="99"/>
      <c r="L617" s="100"/>
      <c r="M617" s="99"/>
      <c r="O617" s="100"/>
      <c r="P617" s="99"/>
      <c r="R617" s="100"/>
      <c r="S617" s="99"/>
      <c r="U617" s="100"/>
    </row>
    <row r="618">
      <c r="A618" s="99"/>
      <c r="C618" s="100"/>
      <c r="D618" s="99"/>
      <c r="F618" s="100"/>
      <c r="G618" s="99"/>
      <c r="I618" s="100"/>
      <c r="J618" s="99"/>
      <c r="L618" s="100"/>
      <c r="M618" s="99"/>
      <c r="O618" s="100"/>
      <c r="P618" s="99"/>
      <c r="R618" s="100"/>
      <c r="S618" s="99"/>
      <c r="U618" s="100"/>
    </row>
    <row r="619">
      <c r="A619" s="99"/>
      <c r="C619" s="100"/>
      <c r="D619" s="99"/>
      <c r="F619" s="100"/>
      <c r="G619" s="99"/>
      <c r="I619" s="100"/>
      <c r="J619" s="99"/>
      <c r="L619" s="100"/>
      <c r="M619" s="99"/>
      <c r="O619" s="100"/>
      <c r="P619" s="99"/>
      <c r="R619" s="100"/>
      <c r="S619" s="99"/>
      <c r="U619" s="100"/>
    </row>
    <row r="620">
      <c r="A620" s="99"/>
      <c r="C620" s="100"/>
      <c r="D620" s="99"/>
      <c r="F620" s="100"/>
      <c r="G620" s="99"/>
      <c r="I620" s="100"/>
      <c r="J620" s="99"/>
      <c r="L620" s="100"/>
      <c r="M620" s="99"/>
      <c r="O620" s="100"/>
      <c r="P620" s="99"/>
      <c r="R620" s="100"/>
      <c r="S620" s="99"/>
      <c r="U620" s="100"/>
    </row>
    <row r="621">
      <c r="A621" s="99"/>
      <c r="C621" s="100"/>
      <c r="D621" s="99"/>
      <c r="F621" s="100"/>
      <c r="G621" s="99"/>
      <c r="I621" s="100"/>
      <c r="J621" s="99"/>
      <c r="L621" s="100"/>
      <c r="M621" s="99"/>
      <c r="O621" s="100"/>
      <c r="P621" s="99"/>
      <c r="R621" s="100"/>
      <c r="S621" s="99"/>
      <c r="U621" s="100"/>
    </row>
    <row r="622">
      <c r="A622" s="99"/>
      <c r="C622" s="100"/>
      <c r="D622" s="99"/>
      <c r="F622" s="100"/>
      <c r="G622" s="99"/>
      <c r="I622" s="100"/>
      <c r="J622" s="99"/>
      <c r="L622" s="100"/>
      <c r="M622" s="99"/>
      <c r="O622" s="100"/>
      <c r="P622" s="99"/>
      <c r="R622" s="100"/>
      <c r="S622" s="99"/>
      <c r="U622" s="100"/>
    </row>
    <row r="623">
      <c r="A623" s="99"/>
      <c r="C623" s="100"/>
      <c r="D623" s="99"/>
      <c r="F623" s="100"/>
      <c r="G623" s="99"/>
      <c r="I623" s="100"/>
      <c r="J623" s="99"/>
      <c r="L623" s="100"/>
      <c r="M623" s="99"/>
      <c r="O623" s="100"/>
      <c r="P623" s="99"/>
      <c r="R623" s="100"/>
      <c r="S623" s="99"/>
      <c r="U623" s="100"/>
    </row>
    <row r="624">
      <c r="A624" s="99"/>
      <c r="C624" s="100"/>
      <c r="D624" s="99"/>
      <c r="F624" s="100"/>
      <c r="G624" s="99"/>
      <c r="I624" s="100"/>
      <c r="J624" s="99"/>
      <c r="L624" s="100"/>
      <c r="M624" s="99"/>
      <c r="O624" s="100"/>
      <c r="P624" s="99"/>
      <c r="R624" s="100"/>
      <c r="S624" s="99"/>
      <c r="U624" s="100"/>
    </row>
    <row r="625">
      <c r="A625" s="99"/>
      <c r="C625" s="100"/>
      <c r="D625" s="99"/>
      <c r="F625" s="100"/>
      <c r="G625" s="99"/>
      <c r="I625" s="100"/>
      <c r="J625" s="99"/>
      <c r="L625" s="100"/>
      <c r="M625" s="99"/>
      <c r="O625" s="100"/>
      <c r="P625" s="99"/>
      <c r="R625" s="100"/>
      <c r="S625" s="99"/>
      <c r="U625" s="100"/>
    </row>
    <row r="626">
      <c r="A626" s="99"/>
      <c r="C626" s="100"/>
      <c r="D626" s="99"/>
      <c r="F626" s="100"/>
      <c r="G626" s="99"/>
      <c r="I626" s="100"/>
      <c r="J626" s="99"/>
      <c r="L626" s="100"/>
      <c r="M626" s="99"/>
      <c r="O626" s="100"/>
      <c r="P626" s="99"/>
      <c r="R626" s="100"/>
      <c r="S626" s="99"/>
      <c r="U626" s="100"/>
    </row>
    <row r="627">
      <c r="A627" s="99"/>
      <c r="C627" s="100"/>
      <c r="D627" s="99"/>
      <c r="F627" s="100"/>
      <c r="G627" s="99"/>
      <c r="I627" s="100"/>
      <c r="J627" s="99"/>
      <c r="L627" s="100"/>
      <c r="M627" s="99"/>
      <c r="O627" s="100"/>
      <c r="P627" s="99"/>
      <c r="R627" s="100"/>
      <c r="S627" s="99"/>
      <c r="U627" s="100"/>
    </row>
    <row r="628">
      <c r="A628" s="99"/>
      <c r="C628" s="100"/>
      <c r="D628" s="99"/>
      <c r="F628" s="100"/>
      <c r="G628" s="99"/>
      <c r="I628" s="100"/>
      <c r="J628" s="99"/>
      <c r="L628" s="100"/>
      <c r="M628" s="99"/>
      <c r="O628" s="100"/>
      <c r="P628" s="99"/>
      <c r="R628" s="100"/>
      <c r="S628" s="99"/>
      <c r="U628" s="100"/>
    </row>
    <row r="629">
      <c r="A629" s="99"/>
      <c r="C629" s="100"/>
      <c r="D629" s="99"/>
      <c r="F629" s="100"/>
      <c r="G629" s="99"/>
      <c r="I629" s="100"/>
      <c r="J629" s="99"/>
      <c r="L629" s="100"/>
      <c r="M629" s="99"/>
      <c r="O629" s="100"/>
      <c r="P629" s="99"/>
      <c r="R629" s="100"/>
      <c r="S629" s="99"/>
      <c r="U629" s="100"/>
    </row>
    <row r="630">
      <c r="A630" s="99"/>
      <c r="C630" s="100"/>
      <c r="D630" s="99"/>
      <c r="F630" s="100"/>
      <c r="G630" s="99"/>
      <c r="I630" s="100"/>
      <c r="J630" s="99"/>
      <c r="L630" s="100"/>
      <c r="M630" s="99"/>
      <c r="O630" s="100"/>
      <c r="P630" s="99"/>
      <c r="R630" s="100"/>
      <c r="S630" s="99"/>
      <c r="U630" s="100"/>
    </row>
    <row r="631">
      <c r="A631" s="99"/>
      <c r="C631" s="100"/>
      <c r="D631" s="99"/>
      <c r="F631" s="100"/>
      <c r="G631" s="99"/>
      <c r="I631" s="100"/>
      <c r="J631" s="99"/>
      <c r="L631" s="100"/>
      <c r="M631" s="99"/>
      <c r="O631" s="100"/>
      <c r="P631" s="99"/>
      <c r="R631" s="100"/>
      <c r="S631" s="99"/>
      <c r="U631" s="100"/>
    </row>
    <row r="632">
      <c r="A632" s="99"/>
      <c r="C632" s="100"/>
      <c r="D632" s="99"/>
      <c r="F632" s="100"/>
      <c r="G632" s="99"/>
      <c r="I632" s="100"/>
      <c r="J632" s="99"/>
      <c r="L632" s="100"/>
      <c r="M632" s="99"/>
      <c r="O632" s="100"/>
      <c r="P632" s="99"/>
      <c r="R632" s="100"/>
      <c r="S632" s="99"/>
      <c r="U632" s="100"/>
    </row>
    <row r="633">
      <c r="A633" s="99"/>
      <c r="C633" s="100"/>
      <c r="D633" s="99"/>
      <c r="F633" s="100"/>
      <c r="G633" s="99"/>
      <c r="I633" s="100"/>
      <c r="J633" s="99"/>
      <c r="L633" s="100"/>
      <c r="M633" s="99"/>
      <c r="O633" s="100"/>
      <c r="P633" s="99"/>
      <c r="R633" s="100"/>
      <c r="S633" s="99"/>
      <c r="U633" s="100"/>
    </row>
    <row r="634">
      <c r="A634" s="99"/>
      <c r="C634" s="100"/>
      <c r="D634" s="99"/>
      <c r="F634" s="100"/>
      <c r="G634" s="99"/>
      <c r="I634" s="100"/>
      <c r="J634" s="99"/>
      <c r="L634" s="100"/>
      <c r="M634" s="99"/>
      <c r="O634" s="100"/>
      <c r="P634" s="99"/>
      <c r="R634" s="100"/>
      <c r="S634" s="99"/>
      <c r="U634" s="100"/>
    </row>
    <row r="635">
      <c r="A635" s="99"/>
      <c r="C635" s="100"/>
      <c r="D635" s="99"/>
      <c r="F635" s="100"/>
      <c r="G635" s="99"/>
      <c r="I635" s="100"/>
      <c r="J635" s="99"/>
      <c r="L635" s="100"/>
      <c r="M635" s="99"/>
      <c r="O635" s="100"/>
      <c r="P635" s="99"/>
      <c r="R635" s="100"/>
      <c r="S635" s="99"/>
      <c r="U635" s="100"/>
    </row>
    <row r="636">
      <c r="A636" s="99"/>
      <c r="C636" s="100"/>
      <c r="D636" s="99"/>
      <c r="F636" s="100"/>
      <c r="G636" s="99"/>
      <c r="I636" s="100"/>
      <c r="J636" s="99"/>
      <c r="L636" s="100"/>
      <c r="M636" s="99"/>
      <c r="O636" s="100"/>
      <c r="P636" s="99"/>
      <c r="R636" s="100"/>
      <c r="S636" s="99"/>
      <c r="U636" s="100"/>
    </row>
    <row r="637">
      <c r="A637" s="99"/>
      <c r="C637" s="100"/>
      <c r="D637" s="99"/>
      <c r="F637" s="100"/>
      <c r="G637" s="99"/>
      <c r="I637" s="100"/>
      <c r="J637" s="99"/>
      <c r="L637" s="100"/>
      <c r="M637" s="99"/>
      <c r="O637" s="100"/>
      <c r="P637" s="99"/>
      <c r="R637" s="100"/>
      <c r="S637" s="99"/>
      <c r="U637" s="100"/>
    </row>
    <row r="638">
      <c r="A638" s="99"/>
      <c r="C638" s="100"/>
      <c r="D638" s="99"/>
      <c r="F638" s="100"/>
      <c r="G638" s="99"/>
      <c r="I638" s="100"/>
      <c r="J638" s="99"/>
      <c r="L638" s="100"/>
      <c r="M638" s="99"/>
      <c r="O638" s="100"/>
      <c r="P638" s="99"/>
      <c r="R638" s="100"/>
      <c r="S638" s="99"/>
      <c r="U638" s="100"/>
    </row>
    <row r="639">
      <c r="A639" s="99"/>
      <c r="C639" s="100"/>
      <c r="D639" s="99"/>
      <c r="F639" s="100"/>
      <c r="G639" s="99"/>
      <c r="I639" s="100"/>
      <c r="J639" s="99"/>
      <c r="L639" s="100"/>
      <c r="M639" s="99"/>
      <c r="O639" s="100"/>
      <c r="P639" s="99"/>
      <c r="R639" s="100"/>
      <c r="S639" s="99"/>
      <c r="U639" s="100"/>
    </row>
    <row r="640">
      <c r="A640" s="99"/>
      <c r="C640" s="100"/>
      <c r="D640" s="99"/>
      <c r="F640" s="100"/>
      <c r="G640" s="99"/>
      <c r="I640" s="100"/>
      <c r="J640" s="99"/>
      <c r="L640" s="100"/>
      <c r="M640" s="99"/>
      <c r="O640" s="100"/>
      <c r="P640" s="99"/>
      <c r="R640" s="100"/>
      <c r="S640" s="99"/>
      <c r="U640" s="100"/>
    </row>
    <row r="641">
      <c r="A641" s="99"/>
      <c r="C641" s="100"/>
      <c r="D641" s="99"/>
      <c r="F641" s="100"/>
      <c r="G641" s="99"/>
      <c r="I641" s="100"/>
      <c r="J641" s="99"/>
      <c r="L641" s="100"/>
      <c r="M641" s="99"/>
      <c r="O641" s="100"/>
      <c r="P641" s="99"/>
      <c r="R641" s="100"/>
      <c r="S641" s="99"/>
      <c r="U641" s="100"/>
    </row>
    <row r="642">
      <c r="A642" s="99"/>
      <c r="C642" s="100"/>
      <c r="D642" s="99"/>
      <c r="F642" s="100"/>
      <c r="G642" s="99"/>
      <c r="I642" s="100"/>
      <c r="J642" s="99"/>
      <c r="L642" s="100"/>
      <c r="M642" s="99"/>
      <c r="O642" s="100"/>
      <c r="P642" s="99"/>
      <c r="R642" s="100"/>
      <c r="S642" s="99"/>
      <c r="U642" s="100"/>
    </row>
    <row r="643">
      <c r="A643" s="99"/>
      <c r="C643" s="100"/>
      <c r="D643" s="99"/>
      <c r="F643" s="100"/>
      <c r="G643" s="99"/>
      <c r="I643" s="100"/>
      <c r="J643" s="99"/>
      <c r="L643" s="100"/>
      <c r="M643" s="99"/>
      <c r="O643" s="100"/>
      <c r="P643" s="99"/>
      <c r="R643" s="100"/>
      <c r="S643" s="99"/>
      <c r="U643" s="100"/>
    </row>
    <row r="644">
      <c r="A644" s="99"/>
      <c r="C644" s="100"/>
      <c r="D644" s="99"/>
      <c r="F644" s="100"/>
      <c r="G644" s="99"/>
      <c r="I644" s="100"/>
      <c r="J644" s="99"/>
      <c r="L644" s="100"/>
      <c r="M644" s="99"/>
      <c r="O644" s="100"/>
      <c r="P644" s="99"/>
      <c r="R644" s="100"/>
      <c r="S644" s="99"/>
      <c r="U644" s="100"/>
    </row>
    <row r="645">
      <c r="A645" s="99"/>
      <c r="C645" s="100"/>
      <c r="D645" s="99"/>
      <c r="F645" s="100"/>
      <c r="G645" s="99"/>
      <c r="I645" s="100"/>
      <c r="J645" s="99"/>
      <c r="L645" s="100"/>
      <c r="M645" s="99"/>
      <c r="O645" s="100"/>
      <c r="P645" s="99"/>
      <c r="R645" s="100"/>
      <c r="S645" s="99"/>
      <c r="U645" s="100"/>
    </row>
    <row r="646">
      <c r="A646" s="99"/>
      <c r="C646" s="100"/>
      <c r="D646" s="99"/>
      <c r="F646" s="100"/>
      <c r="G646" s="99"/>
      <c r="I646" s="100"/>
      <c r="J646" s="99"/>
      <c r="L646" s="100"/>
      <c r="M646" s="99"/>
      <c r="O646" s="100"/>
      <c r="P646" s="99"/>
      <c r="R646" s="100"/>
      <c r="S646" s="99"/>
      <c r="U646" s="100"/>
    </row>
    <row r="647">
      <c r="A647" s="99"/>
      <c r="C647" s="100"/>
      <c r="D647" s="99"/>
      <c r="F647" s="100"/>
      <c r="G647" s="99"/>
      <c r="I647" s="100"/>
      <c r="J647" s="99"/>
      <c r="L647" s="100"/>
      <c r="M647" s="99"/>
      <c r="O647" s="100"/>
      <c r="P647" s="99"/>
      <c r="R647" s="100"/>
      <c r="S647" s="99"/>
      <c r="U647" s="100"/>
    </row>
    <row r="648">
      <c r="A648" s="99"/>
      <c r="C648" s="100"/>
      <c r="D648" s="99"/>
      <c r="F648" s="100"/>
      <c r="G648" s="99"/>
      <c r="I648" s="100"/>
      <c r="J648" s="99"/>
      <c r="L648" s="100"/>
      <c r="M648" s="99"/>
      <c r="O648" s="100"/>
      <c r="P648" s="99"/>
      <c r="R648" s="100"/>
      <c r="S648" s="99"/>
      <c r="U648" s="100"/>
    </row>
    <row r="649">
      <c r="A649" s="99"/>
      <c r="C649" s="100"/>
      <c r="D649" s="99"/>
      <c r="F649" s="100"/>
      <c r="G649" s="99"/>
      <c r="I649" s="100"/>
      <c r="J649" s="99"/>
      <c r="L649" s="100"/>
      <c r="M649" s="99"/>
      <c r="O649" s="100"/>
      <c r="P649" s="99"/>
      <c r="R649" s="100"/>
      <c r="S649" s="99"/>
      <c r="U649" s="100"/>
    </row>
    <row r="650">
      <c r="A650" s="99"/>
      <c r="C650" s="100"/>
      <c r="D650" s="99"/>
      <c r="F650" s="100"/>
      <c r="G650" s="99"/>
      <c r="I650" s="100"/>
      <c r="J650" s="99"/>
      <c r="L650" s="100"/>
      <c r="M650" s="99"/>
      <c r="O650" s="100"/>
      <c r="P650" s="99"/>
      <c r="R650" s="100"/>
      <c r="S650" s="99"/>
      <c r="U650" s="100"/>
    </row>
    <row r="651">
      <c r="A651" s="99"/>
      <c r="C651" s="100"/>
      <c r="D651" s="99"/>
      <c r="F651" s="100"/>
      <c r="G651" s="99"/>
      <c r="I651" s="100"/>
      <c r="J651" s="99"/>
      <c r="L651" s="100"/>
      <c r="M651" s="99"/>
      <c r="O651" s="100"/>
      <c r="P651" s="99"/>
      <c r="R651" s="100"/>
      <c r="S651" s="99"/>
      <c r="U651" s="100"/>
    </row>
    <row r="652">
      <c r="A652" s="99"/>
      <c r="C652" s="100"/>
      <c r="D652" s="99"/>
      <c r="F652" s="100"/>
      <c r="G652" s="99"/>
      <c r="I652" s="100"/>
      <c r="J652" s="99"/>
      <c r="L652" s="100"/>
      <c r="M652" s="99"/>
      <c r="O652" s="100"/>
      <c r="P652" s="99"/>
      <c r="R652" s="100"/>
      <c r="S652" s="99"/>
      <c r="U652" s="100"/>
    </row>
    <row r="653">
      <c r="A653" s="99"/>
      <c r="C653" s="100"/>
      <c r="D653" s="99"/>
      <c r="F653" s="100"/>
      <c r="G653" s="99"/>
      <c r="I653" s="100"/>
      <c r="J653" s="99"/>
      <c r="L653" s="100"/>
      <c r="M653" s="99"/>
      <c r="O653" s="100"/>
      <c r="P653" s="99"/>
      <c r="R653" s="100"/>
      <c r="S653" s="99"/>
      <c r="U653" s="100"/>
    </row>
    <row r="654">
      <c r="A654" s="99"/>
      <c r="C654" s="100"/>
      <c r="D654" s="99"/>
      <c r="F654" s="100"/>
      <c r="G654" s="99"/>
      <c r="I654" s="100"/>
      <c r="J654" s="99"/>
      <c r="L654" s="100"/>
      <c r="M654" s="99"/>
      <c r="O654" s="100"/>
      <c r="P654" s="99"/>
      <c r="R654" s="100"/>
      <c r="S654" s="99"/>
      <c r="U654" s="100"/>
    </row>
    <row r="655">
      <c r="A655" s="99"/>
      <c r="C655" s="100"/>
      <c r="D655" s="99"/>
      <c r="F655" s="100"/>
      <c r="G655" s="99"/>
      <c r="I655" s="100"/>
      <c r="J655" s="99"/>
      <c r="L655" s="100"/>
      <c r="M655" s="99"/>
      <c r="O655" s="100"/>
      <c r="P655" s="99"/>
      <c r="R655" s="100"/>
      <c r="S655" s="99"/>
      <c r="U655" s="100"/>
    </row>
    <row r="656">
      <c r="A656" s="99"/>
      <c r="C656" s="100"/>
      <c r="D656" s="99"/>
      <c r="F656" s="100"/>
      <c r="G656" s="99"/>
      <c r="I656" s="100"/>
      <c r="J656" s="99"/>
      <c r="L656" s="100"/>
      <c r="M656" s="99"/>
      <c r="O656" s="100"/>
      <c r="P656" s="99"/>
      <c r="R656" s="100"/>
      <c r="S656" s="99"/>
      <c r="U656" s="100"/>
    </row>
    <row r="657">
      <c r="A657" s="99"/>
      <c r="C657" s="100"/>
      <c r="D657" s="99"/>
      <c r="F657" s="100"/>
      <c r="G657" s="99"/>
      <c r="I657" s="100"/>
      <c r="J657" s="99"/>
      <c r="L657" s="100"/>
      <c r="M657" s="99"/>
      <c r="O657" s="100"/>
      <c r="P657" s="99"/>
      <c r="R657" s="100"/>
      <c r="S657" s="99"/>
      <c r="U657" s="100"/>
    </row>
    <row r="658">
      <c r="A658" s="99"/>
      <c r="C658" s="100"/>
      <c r="D658" s="99"/>
      <c r="F658" s="100"/>
      <c r="G658" s="99"/>
      <c r="I658" s="100"/>
      <c r="J658" s="99"/>
      <c r="L658" s="100"/>
      <c r="M658" s="99"/>
      <c r="O658" s="100"/>
      <c r="P658" s="99"/>
      <c r="R658" s="100"/>
      <c r="S658" s="99"/>
      <c r="U658" s="100"/>
    </row>
    <row r="659">
      <c r="A659" s="99"/>
      <c r="C659" s="100"/>
      <c r="D659" s="99"/>
      <c r="F659" s="100"/>
      <c r="G659" s="99"/>
      <c r="I659" s="100"/>
      <c r="J659" s="99"/>
      <c r="L659" s="100"/>
      <c r="M659" s="99"/>
      <c r="O659" s="100"/>
      <c r="P659" s="99"/>
      <c r="R659" s="100"/>
      <c r="S659" s="99"/>
      <c r="U659" s="100"/>
    </row>
    <row r="660">
      <c r="A660" s="99"/>
      <c r="C660" s="100"/>
      <c r="D660" s="99"/>
      <c r="F660" s="100"/>
      <c r="G660" s="99"/>
      <c r="I660" s="100"/>
      <c r="J660" s="99"/>
      <c r="L660" s="100"/>
      <c r="M660" s="99"/>
      <c r="O660" s="100"/>
      <c r="P660" s="99"/>
      <c r="R660" s="100"/>
      <c r="S660" s="99"/>
      <c r="U660" s="100"/>
    </row>
    <row r="661">
      <c r="A661" s="99"/>
      <c r="C661" s="100"/>
      <c r="D661" s="99"/>
      <c r="F661" s="100"/>
      <c r="G661" s="99"/>
      <c r="I661" s="100"/>
      <c r="J661" s="99"/>
      <c r="L661" s="100"/>
      <c r="M661" s="99"/>
      <c r="O661" s="100"/>
      <c r="P661" s="99"/>
      <c r="R661" s="100"/>
      <c r="S661" s="99"/>
      <c r="U661" s="100"/>
    </row>
    <row r="662">
      <c r="A662" s="99"/>
      <c r="C662" s="100"/>
      <c r="D662" s="99"/>
      <c r="F662" s="100"/>
      <c r="G662" s="99"/>
      <c r="I662" s="100"/>
      <c r="J662" s="99"/>
      <c r="L662" s="100"/>
      <c r="M662" s="99"/>
      <c r="O662" s="100"/>
      <c r="P662" s="99"/>
      <c r="R662" s="100"/>
      <c r="S662" s="99"/>
      <c r="U662" s="100"/>
    </row>
    <row r="663">
      <c r="A663" s="99"/>
      <c r="C663" s="100"/>
      <c r="D663" s="99"/>
      <c r="F663" s="100"/>
      <c r="G663" s="99"/>
      <c r="I663" s="100"/>
      <c r="J663" s="99"/>
      <c r="L663" s="100"/>
      <c r="M663" s="99"/>
      <c r="O663" s="100"/>
      <c r="P663" s="99"/>
      <c r="R663" s="100"/>
      <c r="S663" s="99"/>
      <c r="U663" s="100"/>
    </row>
    <row r="664">
      <c r="A664" s="99"/>
      <c r="C664" s="100"/>
      <c r="D664" s="99"/>
      <c r="F664" s="100"/>
      <c r="G664" s="99"/>
      <c r="I664" s="100"/>
      <c r="J664" s="99"/>
      <c r="L664" s="100"/>
      <c r="M664" s="99"/>
      <c r="O664" s="100"/>
      <c r="P664" s="99"/>
      <c r="R664" s="100"/>
      <c r="S664" s="99"/>
      <c r="U664" s="100"/>
    </row>
    <row r="665">
      <c r="A665" s="99"/>
      <c r="C665" s="100"/>
      <c r="D665" s="99"/>
      <c r="F665" s="100"/>
      <c r="G665" s="99"/>
      <c r="I665" s="100"/>
      <c r="J665" s="99"/>
      <c r="L665" s="100"/>
      <c r="M665" s="99"/>
      <c r="O665" s="100"/>
      <c r="P665" s="99"/>
      <c r="R665" s="100"/>
      <c r="S665" s="99"/>
      <c r="U665" s="100"/>
    </row>
    <row r="666">
      <c r="A666" s="99"/>
      <c r="C666" s="100"/>
      <c r="D666" s="99"/>
      <c r="F666" s="100"/>
      <c r="G666" s="99"/>
      <c r="I666" s="100"/>
      <c r="J666" s="99"/>
      <c r="L666" s="100"/>
      <c r="M666" s="99"/>
      <c r="O666" s="100"/>
      <c r="P666" s="99"/>
      <c r="R666" s="100"/>
      <c r="S666" s="99"/>
      <c r="U666" s="100"/>
    </row>
    <row r="667">
      <c r="A667" s="99"/>
      <c r="C667" s="100"/>
      <c r="D667" s="99"/>
      <c r="F667" s="100"/>
      <c r="G667" s="99"/>
      <c r="I667" s="100"/>
      <c r="J667" s="99"/>
      <c r="L667" s="100"/>
      <c r="M667" s="99"/>
      <c r="O667" s="100"/>
      <c r="P667" s="99"/>
      <c r="R667" s="100"/>
      <c r="S667" s="99"/>
      <c r="U667" s="100"/>
    </row>
    <row r="668">
      <c r="A668" s="99"/>
      <c r="C668" s="100"/>
      <c r="D668" s="99"/>
      <c r="F668" s="100"/>
      <c r="G668" s="99"/>
      <c r="I668" s="100"/>
      <c r="J668" s="99"/>
      <c r="L668" s="100"/>
      <c r="M668" s="99"/>
      <c r="O668" s="100"/>
      <c r="P668" s="99"/>
      <c r="R668" s="100"/>
      <c r="S668" s="99"/>
      <c r="U668" s="100"/>
    </row>
    <row r="669">
      <c r="A669" s="99"/>
      <c r="C669" s="100"/>
      <c r="D669" s="99"/>
      <c r="F669" s="100"/>
      <c r="G669" s="99"/>
      <c r="I669" s="100"/>
      <c r="J669" s="99"/>
      <c r="L669" s="100"/>
      <c r="M669" s="99"/>
      <c r="O669" s="100"/>
      <c r="P669" s="99"/>
      <c r="R669" s="100"/>
      <c r="S669" s="99"/>
      <c r="U669" s="100"/>
    </row>
    <row r="670">
      <c r="A670" s="99"/>
      <c r="C670" s="100"/>
      <c r="D670" s="99"/>
      <c r="F670" s="100"/>
      <c r="G670" s="99"/>
      <c r="I670" s="100"/>
      <c r="J670" s="99"/>
      <c r="L670" s="100"/>
      <c r="M670" s="99"/>
      <c r="O670" s="100"/>
      <c r="P670" s="99"/>
      <c r="R670" s="100"/>
      <c r="S670" s="99"/>
      <c r="U670" s="100"/>
    </row>
    <row r="671">
      <c r="A671" s="99"/>
      <c r="C671" s="100"/>
      <c r="D671" s="99"/>
      <c r="F671" s="100"/>
      <c r="G671" s="99"/>
      <c r="I671" s="100"/>
      <c r="J671" s="99"/>
      <c r="L671" s="100"/>
      <c r="M671" s="99"/>
      <c r="O671" s="100"/>
      <c r="P671" s="99"/>
      <c r="R671" s="100"/>
      <c r="S671" s="99"/>
      <c r="U671" s="100"/>
    </row>
    <row r="672">
      <c r="A672" s="99"/>
      <c r="C672" s="100"/>
      <c r="D672" s="99"/>
      <c r="F672" s="100"/>
      <c r="G672" s="99"/>
      <c r="I672" s="100"/>
      <c r="J672" s="99"/>
      <c r="L672" s="100"/>
      <c r="M672" s="99"/>
      <c r="O672" s="100"/>
      <c r="P672" s="99"/>
      <c r="R672" s="100"/>
      <c r="S672" s="99"/>
      <c r="U672" s="100"/>
    </row>
    <row r="673">
      <c r="A673" s="99"/>
      <c r="C673" s="100"/>
      <c r="D673" s="99"/>
      <c r="F673" s="100"/>
      <c r="G673" s="99"/>
      <c r="I673" s="100"/>
      <c r="J673" s="99"/>
      <c r="L673" s="100"/>
      <c r="M673" s="99"/>
      <c r="O673" s="100"/>
      <c r="P673" s="99"/>
      <c r="R673" s="100"/>
      <c r="S673" s="99"/>
      <c r="U673" s="100"/>
    </row>
    <row r="674">
      <c r="A674" s="99"/>
      <c r="C674" s="100"/>
      <c r="D674" s="99"/>
      <c r="F674" s="100"/>
      <c r="G674" s="99"/>
      <c r="I674" s="100"/>
      <c r="J674" s="99"/>
      <c r="L674" s="100"/>
      <c r="M674" s="99"/>
      <c r="O674" s="100"/>
      <c r="P674" s="99"/>
      <c r="R674" s="100"/>
      <c r="S674" s="99"/>
      <c r="U674" s="100"/>
    </row>
    <row r="675">
      <c r="A675" s="99"/>
      <c r="C675" s="100"/>
      <c r="D675" s="99"/>
      <c r="F675" s="100"/>
      <c r="G675" s="99"/>
      <c r="I675" s="100"/>
      <c r="J675" s="99"/>
      <c r="L675" s="100"/>
      <c r="M675" s="99"/>
      <c r="O675" s="100"/>
      <c r="P675" s="99"/>
      <c r="R675" s="100"/>
      <c r="S675" s="99"/>
      <c r="U675" s="100"/>
    </row>
    <row r="676">
      <c r="A676" s="99"/>
      <c r="C676" s="100"/>
      <c r="D676" s="99"/>
      <c r="F676" s="100"/>
      <c r="G676" s="99"/>
      <c r="I676" s="100"/>
      <c r="J676" s="99"/>
      <c r="L676" s="100"/>
      <c r="M676" s="99"/>
      <c r="O676" s="100"/>
      <c r="P676" s="99"/>
      <c r="R676" s="100"/>
      <c r="S676" s="99"/>
      <c r="U676" s="100"/>
    </row>
    <row r="677">
      <c r="A677" s="99"/>
      <c r="C677" s="100"/>
      <c r="D677" s="99"/>
      <c r="F677" s="100"/>
      <c r="G677" s="99"/>
      <c r="I677" s="100"/>
      <c r="J677" s="99"/>
      <c r="L677" s="100"/>
      <c r="M677" s="99"/>
      <c r="O677" s="100"/>
      <c r="P677" s="99"/>
      <c r="R677" s="100"/>
      <c r="S677" s="99"/>
      <c r="U677" s="100"/>
    </row>
    <row r="678">
      <c r="A678" s="99"/>
      <c r="C678" s="100"/>
      <c r="D678" s="99"/>
      <c r="F678" s="100"/>
      <c r="G678" s="99"/>
      <c r="I678" s="100"/>
      <c r="J678" s="99"/>
      <c r="L678" s="100"/>
      <c r="M678" s="99"/>
      <c r="O678" s="100"/>
      <c r="P678" s="99"/>
      <c r="R678" s="100"/>
      <c r="S678" s="99"/>
      <c r="U678" s="100"/>
    </row>
    <row r="679">
      <c r="A679" s="99"/>
      <c r="C679" s="100"/>
      <c r="D679" s="99"/>
      <c r="F679" s="100"/>
      <c r="G679" s="99"/>
      <c r="I679" s="100"/>
      <c r="J679" s="99"/>
      <c r="L679" s="100"/>
      <c r="M679" s="99"/>
      <c r="O679" s="100"/>
      <c r="P679" s="99"/>
      <c r="R679" s="100"/>
      <c r="S679" s="99"/>
      <c r="U679" s="100"/>
    </row>
    <row r="680">
      <c r="A680" s="99"/>
      <c r="C680" s="100"/>
      <c r="D680" s="99"/>
      <c r="F680" s="100"/>
      <c r="G680" s="99"/>
      <c r="I680" s="100"/>
      <c r="J680" s="99"/>
      <c r="L680" s="100"/>
      <c r="M680" s="99"/>
      <c r="O680" s="100"/>
      <c r="P680" s="99"/>
      <c r="R680" s="100"/>
      <c r="S680" s="99"/>
      <c r="U680" s="100"/>
    </row>
    <row r="681">
      <c r="A681" s="99"/>
      <c r="C681" s="100"/>
      <c r="D681" s="99"/>
      <c r="F681" s="100"/>
      <c r="G681" s="99"/>
      <c r="I681" s="100"/>
      <c r="J681" s="99"/>
      <c r="L681" s="100"/>
      <c r="M681" s="99"/>
      <c r="O681" s="100"/>
      <c r="P681" s="99"/>
      <c r="R681" s="100"/>
      <c r="S681" s="99"/>
      <c r="U681" s="100"/>
    </row>
    <row r="682">
      <c r="A682" s="99"/>
      <c r="C682" s="100"/>
      <c r="D682" s="99"/>
      <c r="F682" s="100"/>
      <c r="G682" s="99"/>
      <c r="I682" s="100"/>
      <c r="J682" s="99"/>
      <c r="L682" s="100"/>
      <c r="M682" s="99"/>
      <c r="O682" s="100"/>
      <c r="P682" s="99"/>
      <c r="R682" s="100"/>
      <c r="S682" s="99"/>
      <c r="U682" s="100"/>
    </row>
    <row r="683">
      <c r="A683" s="99"/>
      <c r="C683" s="100"/>
      <c r="D683" s="99"/>
      <c r="F683" s="100"/>
      <c r="G683" s="99"/>
      <c r="I683" s="100"/>
      <c r="J683" s="99"/>
      <c r="L683" s="100"/>
      <c r="M683" s="99"/>
      <c r="O683" s="100"/>
      <c r="P683" s="99"/>
      <c r="R683" s="100"/>
      <c r="S683" s="99"/>
      <c r="U683" s="100"/>
    </row>
    <row r="684">
      <c r="A684" s="99"/>
      <c r="C684" s="100"/>
      <c r="D684" s="99"/>
      <c r="F684" s="100"/>
      <c r="G684" s="99"/>
      <c r="I684" s="100"/>
      <c r="J684" s="99"/>
      <c r="L684" s="100"/>
      <c r="M684" s="99"/>
      <c r="O684" s="100"/>
      <c r="P684" s="99"/>
      <c r="R684" s="100"/>
      <c r="S684" s="99"/>
      <c r="U684" s="100"/>
    </row>
    <row r="685">
      <c r="A685" s="99"/>
      <c r="C685" s="100"/>
      <c r="D685" s="99"/>
      <c r="F685" s="100"/>
      <c r="G685" s="99"/>
      <c r="I685" s="100"/>
      <c r="J685" s="99"/>
      <c r="L685" s="100"/>
      <c r="M685" s="99"/>
      <c r="O685" s="100"/>
      <c r="P685" s="99"/>
      <c r="R685" s="100"/>
      <c r="S685" s="99"/>
      <c r="U685" s="100"/>
    </row>
    <row r="686">
      <c r="A686" s="99"/>
      <c r="C686" s="100"/>
      <c r="D686" s="99"/>
      <c r="F686" s="100"/>
      <c r="G686" s="99"/>
      <c r="I686" s="100"/>
      <c r="J686" s="99"/>
      <c r="L686" s="100"/>
      <c r="M686" s="99"/>
      <c r="O686" s="100"/>
      <c r="P686" s="99"/>
      <c r="R686" s="100"/>
      <c r="S686" s="99"/>
      <c r="U686" s="100"/>
    </row>
    <row r="687">
      <c r="A687" s="99"/>
      <c r="C687" s="100"/>
      <c r="D687" s="99"/>
      <c r="F687" s="100"/>
      <c r="G687" s="99"/>
      <c r="I687" s="100"/>
      <c r="J687" s="99"/>
      <c r="L687" s="100"/>
      <c r="M687" s="99"/>
      <c r="O687" s="100"/>
      <c r="P687" s="99"/>
      <c r="R687" s="100"/>
      <c r="S687" s="99"/>
      <c r="U687" s="100"/>
    </row>
    <row r="688">
      <c r="A688" s="99"/>
      <c r="C688" s="100"/>
      <c r="D688" s="99"/>
      <c r="F688" s="100"/>
      <c r="G688" s="99"/>
      <c r="I688" s="100"/>
      <c r="J688" s="99"/>
      <c r="L688" s="100"/>
      <c r="M688" s="99"/>
      <c r="O688" s="100"/>
      <c r="P688" s="99"/>
      <c r="R688" s="100"/>
      <c r="S688" s="99"/>
      <c r="U688" s="100"/>
    </row>
    <row r="689">
      <c r="A689" s="99"/>
      <c r="C689" s="100"/>
      <c r="D689" s="99"/>
      <c r="F689" s="100"/>
      <c r="G689" s="99"/>
      <c r="I689" s="100"/>
      <c r="J689" s="99"/>
      <c r="L689" s="100"/>
      <c r="M689" s="99"/>
      <c r="O689" s="100"/>
      <c r="P689" s="99"/>
      <c r="R689" s="100"/>
      <c r="S689" s="99"/>
      <c r="U689" s="100"/>
    </row>
    <row r="690">
      <c r="A690" s="99"/>
      <c r="C690" s="100"/>
      <c r="D690" s="99"/>
      <c r="F690" s="100"/>
      <c r="G690" s="99"/>
      <c r="I690" s="100"/>
      <c r="J690" s="99"/>
      <c r="L690" s="100"/>
      <c r="M690" s="99"/>
      <c r="O690" s="100"/>
      <c r="P690" s="99"/>
      <c r="R690" s="100"/>
      <c r="S690" s="99"/>
      <c r="U690" s="100"/>
    </row>
    <row r="691">
      <c r="A691" s="99"/>
      <c r="C691" s="100"/>
      <c r="D691" s="99"/>
      <c r="F691" s="100"/>
      <c r="G691" s="99"/>
      <c r="I691" s="100"/>
      <c r="J691" s="99"/>
      <c r="L691" s="100"/>
      <c r="M691" s="99"/>
      <c r="O691" s="100"/>
      <c r="P691" s="99"/>
      <c r="R691" s="100"/>
      <c r="S691" s="99"/>
      <c r="U691" s="100"/>
    </row>
    <row r="692">
      <c r="A692" s="99"/>
      <c r="C692" s="100"/>
      <c r="D692" s="99"/>
      <c r="F692" s="100"/>
      <c r="G692" s="99"/>
      <c r="I692" s="100"/>
      <c r="J692" s="99"/>
      <c r="L692" s="100"/>
      <c r="M692" s="99"/>
      <c r="O692" s="100"/>
      <c r="P692" s="99"/>
      <c r="R692" s="100"/>
      <c r="S692" s="99"/>
      <c r="U692" s="100"/>
    </row>
    <row r="693">
      <c r="A693" s="99"/>
      <c r="C693" s="100"/>
      <c r="D693" s="99"/>
      <c r="F693" s="100"/>
      <c r="G693" s="99"/>
      <c r="I693" s="100"/>
      <c r="J693" s="99"/>
      <c r="L693" s="100"/>
      <c r="M693" s="99"/>
      <c r="O693" s="100"/>
      <c r="P693" s="99"/>
      <c r="R693" s="100"/>
      <c r="S693" s="99"/>
      <c r="U693" s="100"/>
    </row>
    <row r="694">
      <c r="A694" s="99"/>
      <c r="C694" s="100"/>
      <c r="D694" s="99"/>
      <c r="F694" s="100"/>
      <c r="G694" s="99"/>
      <c r="I694" s="100"/>
      <c r="J694" s="99"/>
      <c r="L694" s="100"/>
      <c r="M694" s="99"/>
      <c r="O694" s="100"/>
      <c r="P694" s="99"/>
      <c r="R694" s="100"/>
      <c r="S694" s="99"/>
      <c r="U694" s="100"/>
    </row>
    <row r="695">
      <c r="A695" s="99"/>
      <c r="C695" s="100"/>
      <c r="D695" s="99"/>
      <c r="F695" s="100"/>
      <c r="G695" s="99"/>
      <c r="I695" s="100"/>
      <c r="J695" s="99"/>
      <c r="L695" s="100"/>
      <c r="M695" s="99"/>
      <c r="O695" s="100"/>
      <c r="P695" s="99"/>
      <c r="R695" s="100"/>
      <c r="S695" s="99"/>
      <c r="U695" s="100"/>
    </row>
    <row r="696">
      <c r="A696" s="99"/>
      <c r="C696" s="100"/>
      <c r="D696" s="99"/>
      <c r="F696" s="100"/>
      <c r="G696" s="99"/>
      <c r="I696" s="100"/>
      <c r="J696" s="99"/>
      <c r="L696" s="100"/>
      <c r="M696" s="99"/>
      <c r="O696" s="100"/>
      <c r="P696" s="99"/>
      <c r="R696" s="100"/>
      <c r="S696" s="99"/>
      <c r="U696" s="100"/>
    </row>
    <row r="697">
      <c r="A697" s="99"/>
      <c r="C697" s="100"/>
      <c r="D697" s="99"/>
      <c r="F697" s="100"/>
      <c r="G697" s="99"/>
      <c r="I697" s="100"/>
      <c r="J697" s="99"/>
      <c r="L697" s="100"/>
      <c r="M697" s="99"/>
      <c r="O697" s="100"/>
      <c r="P697" s="99"/>
      <c r="R697" s="100"/>
      <c r="S697" s="99"/>
      <c r="U697" s="100"/>
    </row>
    <row r="698">
      <c r="A698" s="99"/>
      <c r="C698" s="100"/>
      <c r="D698" s="99"/>
      <c r="F698" s="100"/>
      <c r="G698" s="99"/>
      <c r="I698" s="100"/>
      <c r="J698" s="99"/>
      <c r="L698" s="100"/>
      <c r="M698" s="99"/>
      <c r="O698" s="100"/>
      <c r="P698" s="99"/>
      <c r="R698" s="100"/>
      <c r="S698" s="99"/>
      <c r="U698" s="100"/>
    </row>
    <row r="699">
      <c r="A699" s="99"/>
      <c r="C699" s="100"/>
      <c r="D699" s="99"/>
      <c r="F699" s="100"/>
      <c r="G699" s="99"/>
      <c r="I699" s="100"/>
      <c r="J699" s="99"/>
      <c r="L699" s="100"/>
      <c r="M699" s="99"/>
      <c r="O699" s="100"/>
      <c r="P699" s="99"/>
      <c r="R699" s="100"/>
      <c r="S699" s="99"/>
      <c r="U699" s="100"/>
    </row>
    <row r="700">
      <c r="A700" s="99"/>
      <c r="C700" s="100"/>
      <c r="D700" s="99"/>
      <c r="F700" s="100"/>
      <c r="G700" s="99"/>
      <c r="I700" s="100"/>
      <c r="J700" s="99"/>
      <c r="L700" s="100"/>
      <c r="M700" s="99"/>
      <c r="O700" s="100"/>
      <c r="P700" s="99"/>
      <c r="R700" s="100"/>
      <c r="S700" s="99"/>
      <c r="U700" s="100"/>
    </row>
    <row r="701">
      <c r="A701" s="99"/>
      <c r="C701" s="100"/>
      <c r="D701" s="99"/>
      <c r="F701" s="100"/>
      <c r="G701" s="99"/>
      <c r="I701" s="100"/>
      <c r="J701" s="99"/>
      <c r="L701" s="100"/>
      <c r="M701" s="99"/>
      <c r="O701" s="100"/>
      <c r="P701" s="99"/>
      <c r="R701" s="100"/>
      <c r="S701" s="99"/>
      <c r="U701" s="100"/>
    </row>
    <row r="702">
      <c r="A702" s="99"/>
      <c r="C702" s="100"/>
      <c r="D702" s="99"/>
      <c r="F702" s="100"/>
      <c r="G702" s="99"/>
      <c r="I702" s="100"/>
      <c r="J702" s="99"/>
      <c r="L702" s="100"/>
      <c r="M702" s="99"/>
      <c r="O702" s="100"/>
      <c r="P702" s="99"/>
      <c r="R702" s="100"/>
      <c r="S702" s="99"/>
      <c r="U702" s="100"/>
    </row>
    <row r="703">
      <c r="A703" s="99"/>
      <c r="C703" s="100"/>
      <c r="D703" s="99"/>
      <c r="F703" s="100"/>
      <c r="G703" s="99"/>
      <c r="I703" s="100"/>
      <c r="J703" s="99"/>
      <c r="L703" s="100"/>
      <c r="M703" s="99"/>
      <c r="O703" s="100"/>
      <c r="P703" s="99"/>
      <c r="R703" s="100"/>
      <c r="S703" s="99"/>
      <c r="U703" s="100"/>
    </row>
    <row r="704">
      <c r="A704" s="99"/>
      <c r="C704" s="100"/>
      <c r="D704" s="99"/>
      <c r="F704" s="100"/>
      <c r="G704" s="99"/>
      <c r="I704" s="100"/>
      <c r="J704" s="99"/>
      <c r="L704" s="100"/>
      <c r="M704" s="99"/>
      <c r="O704" s="100"/>
      <c r="P704" s="99"/>
      <c r="R704" s="100"/>
      <c r="S704" s="99"/>
      <c r="U704" s="100"/>
    </row>
    <row r="705">
      <c r="A705" s="99"/>
      <c r="C705" s="100"/>
      <c r="D705" s="99"/>
      <c r="F705" s="100"/>
      <c r="G705" s="99"/>
      <c r="I705" s="100"/>
      <c r="J705" s="99"/>
      <c r="L705" s="100"/>
      <c r="M705" s="99"/>
      <c r="O705" s="100"/>
      <c r="P705" s="99"/>
      <c r="R705" s="100"/>
      <c r="S705" s="99"/>
      <c r="U705" s="100"/>
    </row>
    <row r="706">
      <c r="A706" s="99"/>
      <c r="C706" s="100"/>
      <c r="D706" s="99"/>
      <c r="F706" s="100"/>
      <c r="G706" s="99"/>
      <c r="I706" s="100"/>
      <c r="J706" s="99"/>
      <c r="L706" s="100"/>
      <c r="M706" s="99"/>
      <c r="O706" s="100"/>
      <c r="P706" s="99"/>
      <c r="R706" s="100"/>
      <c r="S706" s="99"/>
      <c r="U706" s="100"/>
    </row>
    <row r="707">
      <c r="A707" s="99"/>
      <c r="C707" s="100"/>
      <c r="D707" s="99"/>
      <c r="F707" s="100"/>
      <c r="G707" s="99"/>
      <c r="I707" s="100"/>
      <c r="J707" s="99"/>
      <c r="L707" s="100"/>
      <c r="M707" s="99"/>
      <c r="O707" s="100"/>
      <c r="P707" s="99"/>
      <c r="R707" s="100"/>
      <c r="S707" s="99"/>
      <c r="U707" s="100"/>
    </row>
    <row r="708">
      <c r="A708" s="99"/>
      <c r="C708" s="100"/>
      <c r="D708" s="99"/>
      <c r="F708" s="100"/>
      <c r="G708" s="99"/>
      <c r="I708" s="100"/>
      <c r="J708" s="99"/>
      <c r="L708" s="100"/>
      <c r="M708" s="99"/>
      <c r="O708" s="100"/>
      <c r="P708" s="99"/>
      <c r="R708" s="100"/>
      <c r="S708" s="99"/>
      <c r="U708" s="100"/>
    </row>
    <row r="709">
      <c r="A709" s="99"/>
      <c r="C709" s="100"/>
      <c r="D709" s="99"/>
      <c r="F709" s="100"/>
      <c r="G709" s="99"/>
      <c r="I709" s="100"/>
      <c r="J709" s="99"/>
      <c r="L709" s="100"/>
      <c r="M709" s="99"/>
      <c r="O709" s="100"/>
      <c r="P709" s="99"/>
      <c r="R709" s="100"/>
      <c r="S709" s="99"/>
      <c r="U709" s="100"/>
    </row>
    <row r="710">
      <c r="A710" s="99"/>
      <c r="C710" s="100"/>
      <c r="D710" s="99"/>
      <c r="F710" s="100"/>
      <c r="G710" s="99"/>
      <c r="I710" s="100"/>
      <c r="J710" s="99"/>
      <c r="L710" s="100"/>
      <c r="M710" s="99"/>
      <c r="O710" s="100"/>
      <c r="P710" s="99"/>
      <c r="R710" s="100"/>
      <c r="S710" s="99"/>
      <c r="U710" s="100"/>
    </row>
    <row r="711">
      <c r="A711" s="99"/>
      <c r="C711" s="100"/>
      <c r="D711" s="99"/>
      <c r="F711" s="100"/>
      <c r="G711" s="99"/>
      <c r="I711" s="100"/>
      <c r="J711" s="99"/>
      <c r="L711" s="100"/>
      <c r="M711" s="99"/>
      <c r="O711" s="100"/>
      <c r="P711" s="99"/>
      <c r="R711" s="100"/>
      <c r="S711" s="99"/>
      <c r="U711" s="100"/>
    </row>
    <row r="712">
      <c r="A712" s="99"/>
      <c r="C712" s="100"/>
      <c r="D712" s="99"/>
      <c r="F712" s="100"/>
      <c r="G712" s="99"/>
      <c r="I712" s="100"/>
      <c r="J712" s="99"/>
      <c r="L712" s="100"/>
      <c r="M712" s="99"/>
      <c r="O712" s="100"/>
      <c r="P712" s="99"/>
      <c r="R712" s="100"/>
      <c r="S712" s="99"/>
      <c r="U712" s="100"/>
    </row>
    <row r="713">
      <c r="A713" s="99"/>
      <c r="C713" s="100"/>
      <c r="D713" s="99"/>
      <c r="F713" s="100"/>
      <c r="G713" s="99"/>
      <c r="I713" s="100"/>
      <c r="J713" s="99"/>
      <c r="L713" s="100"/>
      <c r="M713" s="99"/>
      <c r="O713" s="100"/>
      <c r="P713" s="99"/>
      <c r="R713" s="100"/>
      <c r="S713" s="99"/>
      <c r="U713" s="100"/>
    </row>
    <row r="714">
      <c r="A714" s="99"/>
      <c r="C714" s="100"/>
      <c r="D714" s="99"/>
      <c r="F714" s="100"/>
      <c r="G714" s="99"/>
      <c r="I714" s="100"/>
      <c r="J714" s="99"/>
      <c r="L714" s="100"/>
      <c r="M714" s="99"/>
      <c r="O714" s="100"/>
      <c r="P714" s="99"/>
      <c r="R714" s="100"/>
      <c r="S714" s="99"/>
      <c r="U714" s="100"/>
    </row>
    <row r="715">
      <c r="A715" s="99"/>
      <c r="C715" s="100"/>
      <c r="D715" s="99"/>
      <c r="F715" s="100"/>
      <c r="G715" s="99"/>
      <c r="I715" s="100"/>
      <c r="J715" s="99"/>
      <c r="L715" s="100"/>
      <c r="M715" s="99"/>
      <c r="O715" s="100"/>
      <c r="P715" s="99"/>
      <c r="R715" s="100"/>
      <c r="S715" s="99"/>
      <c r="U715" s="100"/>
    </row>
    <row r="716">
      <c r="A716" s="99"/>
      <c r="C716" s="100"/>
      <c r="D716" s="99"/>
      <c r="F716" s="100"/>
      <c r="G716" s="99"/>
      <c r="I716" s="100"/>
      <c r="J716" s="99"/>
      <c r="L716" s="100"/>
      <c r="M716" s="99"/>
      <c r="O716" s="100"/>
      <c r="P716" s="99"/>
      <c r="R716" s="100"/>
      <c r="S716" s="99"/>
      <c r="U716" s="100"/>
    </row>
    <row r="717">
      <c r="A717" s="99"/>
      <c r="C717" s="100"/>
      <c r="D717" s="99"/>
      <c r="F717" s="100"/>
      <c r="G717" s="99"/>
      <c r="I717" s="100"/>
      <c r="J717" s="99"/>
      <c r="L717" s="100"/>
      <c r="M717" s="99"/>
      <c r="O717" s="100"/>
      <c r="P717" s="99"/>
      <c r="R717" s="100"/>
      <c r="S717" s="99"/>
      <c r="U717" s="100"/>
    </row>
    <row r="718">
      <c r="A718" s="99"/>
      <c r="C718" s="100"/>
      <c r="D718" s="99"/>
      <c r="F718" s="100"/>
      <c r="G718" s="99"/>
      <c r="I718" s="100"/>
      <c r="J718" s="99"/>
      <c r="L718" s="100"/>
      <c r="M718" s="99"/>
      <c r="O718" s="100"/>
      <c r="P718" s="99"/>
      <c r="R718" s="100"/>
      <c r="S718" s="99"/>
      <c r="U718" s="100"/>
    </row>
    <row r="719">
      <c r="A719" s="99"/>
      <c r="C719" s="100"/>
      <c r="D719" s="99"/>
      <c r="F719" s="100"/>
      <c r="G719" s="99"/>
      <c r="I719" s="100"/>
      <c r="J719" s="99"/>
      <c r="L719" s="100"/>
      <c r="M719" s="99"/>
      <c r="O719" s="100"/>
      <c r="P719" s="99"/>
      <c r="R719" s="100"/>
      <c r="S719" s="99"/>
      <c r="U719" s="100"/>
    </row>
    <row r="720">
      <c r="A720" s="99"/>
      <c r="C720" s="100"/>
      <c r="D720" s="99"/>
      <c r="F720" s="100"/>
      <c r="G720" s="99"/>
      <c r="I720" s="100"/>
      <c r="J720" s="99"/>
      <c r="L720" s="100"/>
      <c r="M720" s="99"/>
      <c r="O720" s="100"/>
      <c r="P720" s="99"/>
      <c r="R720" s="100"/>
      <c r="S720" s="99"/>
      <c r="U720" s="100"/>
    </row>
    <row r="721">
      <c r="A721" s="99"/>
      <c r="C721" s="100"/>
      <c r="D721" s="99"/>
      <c r="F721" s="100"/>
      <c r="G721" s="99"/>
      <c r="I721" s="100"/>
      <c r="J721" s="99"/>
      <c r="L721" s="100"/>
      <c r="M721" s="99"/>
      <c r="O721" s="100"/>
      <c r="P721" s="99"/>
      <c r="R721" s="100"/>
      <c r="S721" s="99"/>
      <c r="U721" s="100"/>
    </row>
    <row r="722">
      <c r="A722" s="99"/>
      <c r="C722" s="100"/>
      <c r="D722" s="99"/>
      <c r="F722" s="100"/>
      <c r="G722" s="99"/>
      <c r="I722" s="100"/>
      <c r="J722" s="99"/>
      <c r="L722" s="100"/>
      <c r="M722" s="99"/>
      <c r="O722" s="100"/>
      <c r="P722" s="99"/>
      <c r="R722" s="100"/>
      <c r="S722" s="99"/>
      <c r="U722" s="100"/>
    </row>
    <row r="723">
      <c r="A723" s="99"/>
      <c r="C723" s="100"/>
      <c r="D723" s="99"/>
      <c r="F723" s="100"/>
      <c r="G723" s="99"/>
      <c r="I723" s="100"/>
      <c r="J723" s="99"/>
      <c r="L723" s="100"/>
      <c r="M723" s="99"/>
      <c r="O723" s="100"/>
      <c r="P723" s="99"/>
      <c r="R723" s="100"/>
      <c r="S723" s="99"/>
      <c r="U723" s="100"/>
    </row>
    <row r="724">
      <c r="A724" s="99"/>
      <c r="C724" s="100"/>
      <c r="D724" s="99"/>
      <c r="F724" s="100"/>
      <c r="G724" s="99"/>
      <c r="I724" s="100"/>
      <c r="J724" s="99"/>
      <c r="L724" s="100"/>
      <c r="M724" s="99"/>
      <c r="O724" s="100"/>
      <c r="P724" s="99"/>
      <c r="R724" s="100"/>
      <c r="S724" s="99"/>
      <c r="U724" s="100"/>
    </row>
    <row r="725">
      <c r="A725" s="99"/>
      <c r="C725" s="100"/>
      <c r="D725" s="99"/>
      <c r="F725" s="100"/>
      <c r="G725" s="99"/>
      <c r="I725" s="100"/>
      <c r="J725" s="99"/>
      <c r="L725" s="100"/>
      <c r="M725" s="99"/>
      <c r="O725" s="100"/>
      <c r="P725" s="99"/>
      <c r="R725" s="100"/>
      <c r="S725" s="99"/>
      <c r="U725" s="100"/>
    </row>
    <row r="726">
      <c r="A726" s="99"/>
      <c r="C726" s="100"/>
      <c r="D726" s="99"/>
      <c r="F726" s="100"/>
      <c r="G726" s="99"/>
      <c r="I726" s="100"/>
      <c r="J726" s="99"/>
      <c r="L726" s="100"/>
      <c r="M726" s="99"/>
      <c r="O726" s="100"/>
      <c r="P726" s="99"/>
      <c r="R726" s="100"/>
      <c r="S726" s="99"/>
      <c r="U726" s="100"/>
    </row>
    <row r="727">
      <c r="A727" s="99"/>
      <c r="C727" s="100"/>
      <c r="D727" s="99"/>
      <c r="F727" s="100"/>
      <c r="G727" s="99"/>
      <c r="I727" s="100"/>
      <c r="J727" s="99"/>
      <c r="L727" s="100"/>
      <c r="M727" s="99"/>
      <c r="O727" s="100"/>
      <c r="P727" s="99"/>
      <c r="R727" s="100"/>
      <c r="S727" s="99"/>
      <c r="U727" s="100"/>
    </row>
    <row r="728">
      <c r="A728" s="99"/>
      <c r="C728" s="100"/>
      <c r="D728" s="99"/>
      <c r="F728" s="100"/>
      <c r="G728" s="99"/>
      <c r="I728" s="100"/>
      <c r="J728" s="99"/>
      <c r="L728" s="100"/>
      <c r="M728" s="99"/>
      <c r="O728" s="100"/>
      <c r="P728" s="99"/>
      <c r="R728" s="100"/>
      <c r="S728" s="99"/>
      <c r="U728" s="100"/>
    </row>
    <row r="729">
      <c r="A729" s="99"/>
      <c r="C729" s="100"/>
      <c r="D729" s="99"/>
      <c r="F729" s="100"/>
      <c r="G729" s="99"/>
      <c r="I729" s="100"/>
      <c r="J729" s="99"/>
      <c r="L729" s="100"/>
      <c r="M729" s="99"/>
      <c r="O729" s="100"/>
      <c r="P729" s="99"/>
      <c r="R729" s="100"/>
      <c r="S729" s="99"/>
      <c r="U729" s="100"/>
    </row>
    <row r="730">
      <c r="A730" s="99"/>
      <c r="C730" s="100"/>
      <c r="D730" s="99"/>
      <c r="F730" s="100"/>
      <c r="G730" s="99"/>
      <c r="I730" s="100"/>
      <c r="J730" s="99"/>
      <c r="L730" s="100"/>
      <c r="M730" s="99"/>
      <c r="O730" s="100"/>
      <c r="P730" s="99"/>
      <c r="R730" s="100"/>
      <c r="S730" s="99"/>
      <c r="U730" s="100"/>
    </row>
    <row r="731">
      <c r="A731" s="99"/>
      <c r="C731" s="100"/>
      <c r="D731" s="99"/>
      <c r="F731" s="100"/>
      <c r="G731" s="99"/>
      <c r="I731" s="100"/>
      <c r="J731" s="99"/>
      <c r="L731" s="100"/>
      <c r="M731" s="99"/>
      <c r="O731" s="100"/>
      <c r="P731" s="99"/>
      <c r="R731" s="100"/>
      <c r="S731" s="99"/>
      <c r="U731" s="100"/>
    </row>
    <row r="732">
      <c r="A732" s="99"/>
      <c r="C732" s="100"/>
      <c r="D732" s="99"/>
      <c r="F732" s="100"/>
      <c r="G732" s="99"/>
      <c r="I732" s="100"/>
      <c r="J732" s="99"/>
      <c r="L732" s="100"/>
      <c r="M732" s="99"/>
      <c r="O732" s="100"/>
      <c r="P732" s="99"/>
      <c r="R732" s="100"/>
      <c r="S732" s="99"/>
      <c r="U732" s="100"/>
    </row>
    <row r="733">
      <c r="A733" s="99"/>
      <c r="C733" s="100"/>
      <c r="D733" s="99"/>
      <c r="F733" s="100"/>
      <c r="G733" s="99"/>
      <c r="I733" s="100"/>
      <c r="J733" s="99"/>
      <c r="L733" s="100"/>
      <c r="M733" s="99"/>
      <c r="O733" s="100"/>
      <c r="P733" s="99"/>
      <c r="R733" s="100"/>
      <c r="S733" s="99"/>
      <c r="U733" s="100"/>
    </row>
    <row r="734">
      <c r="A734" s="99"/>
      <c r="C734" s="100"/>
      <c r="D734" s="99"/>
      <c r="F734" s="100"/>
      <c r="G734" s="99"/>
      <c r="I734" s="100"/>
      <c r="J734" s="99"/>
      <c r="L734" s="100"/>
      <c r="M734" s="99"/>
      <c r="O734" s="100"/>
      <c r="P734" s="99"/>
      <c r="R734" s="100"/>
      <c r="S734" s="99"/>
      <c r="U734" s="100"/>
    </row>
    <row r="735">
      <c r="A735" s="99"/>
      <c r="C735" s="100"/>
      <c r="D735" s="99"/>
      <c r="F735" s="100"/>
      <c r="G735" s="99"/>
      <c r="I735" s="100"/>
      <c r="J735" s="99"/>
      <c r="L735" s="100"/>
      <c r="M735" s="99"/>
      <c r="O735" s="100"/>
      <c r="P735" s="99"/>
      <c r="R735" s="100"/>
      <c r="S735" s="99"/>
      <c r="U735" s="100"/>
    </row>
    <row r="736">
      <c r="A736" s="99"/>
      <c r="C736" s="100"/>
      <c r="D736" s="99"/>
      <c r="F736" s="100"/>
      <c r="G736" s="99"/>
      <c r="I736" s="100"/>
      <c r="J736" s="99"/>
      <c r="L736" s="100"/>
      <c r="M736" s="99"/>
      <c r="O736" s="100"/>
      <c r="P736" s="99"/>
      <c r="R736" s="100"/>
      <c r="S736" s="99"/>
      <c r="U736" s="100"/>
    </row>
    <row r="737">
      <c r="A737" s="99"/>
      <c r="C737" s="100"/>
      <c r="D737" s="99"/>
      <c r="F737" s="100"/>
      <c r="G737" s="99"/>
      <c r="I737" s="100"/>
      <c r="J737" s="99"/>
      <c r="L737" s="100"/>
      <c r="M737" s="99"/>
      <c r="O737" s="100"/>
      <c r="P737" s="99"/>
      <c r="R737" s="100"/>
      <c r="S737" s="99"/>
      <c r="U737" s="100"/>
    </row>
    <row r="738">
      <c r="A738" s="99"/>
      <c r="C738" s="100"/>
      <c r="D738" s="99"/>
      <c r="F738" s="100"/>
      <c r="G738" s="99"/>
      <c r="I738" s="100"/>
      <c r="J738" s="99"/>
      <c r="L738" s="100"/>
      <c r="M738" s="99"/>
      <c r="O738" s="100"/>
      <c r="P738" s="99"/>
      <c r="R738" s="100"/>
      <c r="S738" s="99"/>
      <c r="U738" s="100"/>
    </row>
    <row r="739">
      <c r="A739" s="99"/>
      <c r="C739" s="100"/>
      <c r="D739" s="99"/>
      <c r="F739" s="100"/>
      <c r="G739" s="99"/>
      <c r="I739" s="100"/>
      <c r="J739" s="99"/>
      <c r="L739" s="100"/>
      <c r="M739" s="99"/>
      <c r="O739" s="100"/>
      <c r="P739" s="99"/>
      <c r="R739" s="100"/>
      <c r="S739" s="99"/>
      <c r="U739" s="100"/>
    </row>
    <row r="740">
      <c r="A740" s="99"/>
      <c r="C740" s="100"/>
      <c r="D740" s="99"/>
      <c r="F740" s="100"/>
      <c r="G740" s="99"/>
      <c r="I740" s="100"/>
      <c r="J740" s="99"/>
      <c r="L740" s="100"/>
      <c r="M740" s="99"/>
      <c r="O740" s="100"/>
      <c r="P740" s="99"/>
      <c r="R740" s="100"/>
      <c r="S740" s="99"/>
      <c r="U740" s="100"/>
    </row>
    <row r="741">
      <c r="A741" s="99"/>
      <c r="C741" s="100"/>
      <c r="D741" s="99"/>
      <c r="F741" s="100"/>
      <c r="G741" s="99"/>
      <c r="I741" s="100"/>
      <c r="J741" s="99"/>
      <c r="L741" s="100"/>
      <c r="M741" s="99"/>
      <c r="O741" s="100"/>
      <c r="P741" s="99"/>
      <c r="R741" s="100"/>
      <c r="S741" s="99"/>
      <c r="U741" s="100"/>
    </row>
    <row r="742">
      <c r="A742" s="99"/>
      <c r="C742" s="100"/>
      <c r="D742" s="99"/>
      <c r="F742" s="100"/>
      <c r="G742" s="99"/>
      <c r="I742" s="100"/>
      <c r="J742" s="99"/>
      <c r="L742" s="100"/>
      <c r="M742" s="99"/>
      <c r="O742" s="100"/>
      <c r="P742" s="99"/>
      <c r="R742" s="100"/>
      <c r="S742" s="99"/>
      <c r="U742" s="100"/>
    </row>
    <row r="743">
      <c r="A743" s="99"/>
      <c r="C743" s="100"/>
      <c r="D743" s="99"/>
      <c r="F743" s="100"/>
      <c r="G743" s="99"/>
      <c r="I743" s="100"/>
      <c r="J743" s="99"/>
      <c r="L743" s="100"/>
      <c r="M743" s="99"/>
      <c r="O743" s="100"/>
      <c r="P743" s="99"/>
      <c r="R743" s="100"/>
      <c r="S743" s="99"/>
      <c r="U743" s="100"/>
    </row>
    <row r="744">
      <c r="A744" s="99"/>
      <c r="C744" s="100"/>
      <c r="D744" s="99"/>
      <c r="F744" s="100"/>
      <c r="G744" s="99"/>
      <c r="I744" s="100"/>
      <c r="J744" s="99"/>
      <c r="L744" s="100"/>
      <c r="M744" s="99"/>
      <c r="O744" s="100"/>
      <c r="P744" s="99"/>
      <c r="R744" s="100"/>
      <c r="S744" s="99"/>
      <c r="U744" s="100"/>
    </row>
    <row r="745">
      <c r="A745" s="99"/>
      <c r="C745" s="100"/>
      <c r="D745" s="99"/>
      <c r="F745" s="100"/>
      <c r="G745" s="99"/>
      <c r="I745" s="100"/>
      <c r="J745" s="99"/>
      <c r="L745" s="100"/>
      <c r="M745" s="99"/>
      <c r="O745" s="100"/>
      <c r="P745" s="99"/>
      <c r="R745" s="100"/>
      <c r="S745" s="99"/>
      <c r="U745" s="100"/>
    </row>
    <row r="746">
      <c r="A746" s="99"/>
      <c r="C746" s="100"/>
      <c r="D746" s="99"/>
      <c r="F746" s="100"/>
      <c r="G746" s="99"/>
      <c r="I746" s="100"/>
      <c r="J746" s="99"/>
      <c r="L746" s="100"/>
      <c r="M746" s="99"/>
      <c r="O746" s="100"/>
      <c r="P746" s="99"/>
      <c r="R746" s="100"/>
      <c r="S746" s="99"/>
      <c r="U746" s="100"/>
    </row>
    <row r="747">
      <c r="A747" s="99"/>
      <c r="C747" s="100"/>
      <c r="D747" s="99"/>
      <c r="F747" s="100"/>
      <c r="G747" s="99"/>
      <c r="I747" s="100"/>
      <c r="J747" s="99"/>
      <c r="L747" s="100"/>
      <c r="M747" s="99"/>
      <c r="O747" s="100"/>
      <c r="P747" s="99"/>
      <c r="R747" s="100"/>
      <c r="S747" s="99"/>
      <c r="U747" s="100"/>
    </row>
    <row r="748">
      <c r="A748" s="99"/>
      <c r="C748" s="100"/>
      <c r="D748" s="99"/>
      <c r="F748" s="100"/>
      <c r="G748" s="99"/>
      <c r="I748" s="100"/>
      <c r="J748" s="99"/>
      <c r="L748" s="100"/>
      <c r="M748" s="99"/>
      <c r="O748" s="100"/>
      <c r="P748" s="99"/>
      <c r="R748" s="100"/>
      <c r="S748" s="99"/>
      <c r="U748" s="100"/>
    </row>
    <row r="749">
      <c r="A749" s="99"/>
      <c r="C749" s="100"/>
      <c r="D749" s="99"/>
      <c r="F749" s="100"/>
      <c r="G749" s="99"/>
      <c r="I749" s="100"/>
      <c r="J749" s="99"/>
      <c r="L749" s="100"/>
      <c r="M749" s="99"/>
      <c r="O749" s="100"/>
      <c r="P749" s="99"/>
      <c r="R749" s="100"/>
      <c r="S749" s="99"/>
      <c r="U749" s="100"/>
    </row>
    <row r="750">
      <c r="A750" s="99"/>
      <c r="C750" s="100"/>
      <c r="D750" s="99"/>
      <c r="F750" s="100"/>
      <c r="G750" s="99"/>
      <c r="I750" s="100"/>
      <c r="J750" s="99"/>
      <c r="L750" s="100"/>
      <c r="M750" s="99"/>
      <c r="O750" s="100"/>
      <c r="P750" s="99"/>
      <c r="R750" s="100"/>
      <c r="S750" s="99"/>
      <c r="U750" s="100"/>
    </row>
    <row r="751">
      <c r="A751" s="99"/>
      <c r="C751" s="100"/>
      <c r="D751" s="99"/>
      <c r="F751" s="100"/>
      <c r="G751" s="99"/>
      <c r="I751" s="100"/>
      <c r="J751" s="99"/>
      <c r="L751" s="100"/>
      <c r="M751" s="99"/>
      <c r="O751" s="100"/>
      <c r="P751" s="99"/>
      <c r="R751" s="100"/>
      <c r="S751" s="99"/>
      <c r="U751" s="100"/>
    </row>
    <row r="752">
      <c r="A752" s="99"/>
      <c r="C752" s="100"/>
      <c r="D752" s="99"/>
      <c r="F752" s="100"/>
      <c r="G752" s="99"/>
      <c r="I752" s="100"/>
      <c r="J752" s="99"/>
      <c r="L752" s="100"/>
      <c r="M752" s="99"/>
      <c r="O752" s="100"/>
      <c r="P752" s="99"/>
      <c r="R752" s="100"/>
      <c r="S752" s="99"/>
      <c r="U752" s="100"/>
    </row>
    <row r="753">
      <c r="A753" s="99"/>
      <c r="C753" s="100"/>
      <c r="D753" s="99"/>
      <c r="F753" s="100"/>
      <c r="G753" s="99"/>
      <c r="I753" s="100"/>
      <c r="J753" s="99"/>
      <c r="L753" s="100"/>
      <c r="M753" s="99"/>
      <c r="O753" s="100"/>
      <c r="P753" s="99"/>
      <c r="R753" s="100"/>
      <c r="S753" s="99"/>
      <c r="U753" s="100"/>
    </row>
    <row r="754">
      <c r="A754" s="99"/>
      <c r="C754" s="100"/>
      <c r="D754" s="99"/>
      <c r="F754" s="100"/>
      <c r="G754" s="99"/>
      <c r="I754" s="100"/>
      <c r="J754" s="99"/>
      <c r="L754" s="100"/>
      <c r="M754" s="99"/>
      <c r="O754" s="100"/>
      <c r="P754" s="99"/>
      <c r="R754" s="100"/>
      <c r="S754" s="99"/>
      <c r="U754" s="100"/>
    </row>
    <row r="755">
      <c r="A755" s="99"/>
      <c r="C755" s="100"/>
      <c r="D755" s="99"/>
      <c r="F755" s="100"/>
      <c r="G755" s="99"/>
      <c r="I755" s="100"/>
      <c r="J755" s="99"/>
      <c r="L755" s="100"/>
      <c r="M755" s="99"/>
      <c r="O755" s="100"/>
      <c r="P755" s="99"/>
      <c r="R755" s="100"/>
      <c r="S755" s="99"/>
      <c r="U755" s="100"/>
    </row>
    <row r="756">
      <c r="A756" s="99"/>
      <c r="C756" s="100"/>
      <c r="D756" s="99"/>
      <c r="F756" s="100"/>
      <c r="G756" s="99"/>
      <c r="I756" s="100"/>
      <c r="J756" s="99"/>
      <c r="L756" s="100"/>
      <c r="M756" s="99"/>
      <c r="O756" s="100"/>
      <c r="P756" s="99"/>
      <c r="R756" s="100"/>
      <c r="S756" s="99"/>
      <c r="U756" s="100"/>
    </row>
    <row r="757">
      <c r="A757" s="99"/>
      <c r="C757" s="100"/>
      <c r="D757" s="99"/>
      <c r="F757" s="100"/>
      <c r="G757" s="99"/>
      <c r="I757" s="100"/>
      <c r="J757" s="99"/>
      <c r="L757" s="100"/>
      <c r="M757" s="99"/>
      <c r="O757" s="100"/>
      <c r="P757" s="99"/>
      <c r="R757" s="100"/>
      <c r="S757" s="99"/>
      <c r="U757" s="100"/>
    </row>
    <row r="758">
      <c r="A758" s="99"/>
      <c r="C758" s="100"/>
      <c r="D758" s="99"/>
      <c r="F758" s="100"/>
      <c r="G758" s="99"/>
      <c r="I758" s="100"/>
      <c r="J758" s="99"/>
      <c r="L758" s="100"/>
      <c r="M758" s="99"/>
      <c r="O758" s="100"/>
      <c r="P758" s="99"/>
      <c r="R758" s="100"/>
      <c r="S758" s="99"/>
      <c r="U758" s="100"/>
    </row>
    <row r="759">
      <c r="A759" s="99"/>
      <c r="C759" s="100"/>
      <c r="D759" s="99"/>
      <c r="F759" s="100"/>
      <c r="G759" s="99"/>
      <c r="I759" s="100"/>
      <c r="J759" s="99"/>
      <c r="L759" s="100"/>
      <c r="M759" s="99"/>
      <c r="O759" s="100"/>
      <c r="P759" s="99"/>
      <c r="R759" s="100"/>
      <c r="S759" s="99"/>
      <c r="U759" s="100"/>
    </row>
    <row r="760">
      <c r="A760" s="99"/>
      <c r="C760" s="100"/>
      <c r="D760" s="99"/>
      <c r="F760" s="100"/>
      <c r="G760" s="99"/>
      <c r="I760" s="100"/>
      <c r="J760" s="99"/>
      <c r="L760" s="100"/>
      <c r="M760" s="99"/>
      <c r="O760" s="100"/>
      <c r="P760" s="99"/>
      <c r="R760" s="100"/>
      <c r="S760" s="99"/>
      <c r="U760" s="100"/>
    </row>
    <row r="761">
      <c r="A761" s="99"/>
      <c r="C761" s="100"/>
      <c r="D761" s="99"/>
      <c r="F761" s="100"/>
      <c r="G761" s="99"/>
      <c r="I761" s="100"/>
      <c r="J761" s="99"/>
      <c r="L761" s="100"/>
      <c r="M761" s="99"/>
      <c r="O761" s="100"/>
      <c r="P761" s="99"/>
      <c r="R761" s="100"/>
      <c r="S761" s="99"/>
      <c r="U761" s="100"/>
    </row>
    <row r="762">
      <c r="A762" s="99"/>
      <c r="C762" s="100"/>
      <c r="D762" s="99"/>
      <c r="F762" s="100"/>
      <c r="G762" s="99"/>
      <c r="I762" s="100"/>
      <c r="J762" s="99"/>
      <c r="L762" s="100"/>
      <c r="M762" s="99"/>
      <c r="O762" s="100"/>
      <c r="P762" s="99"/>
      <c r="R762" s="100"/>
      <c r="S762" s="99"/>
      <c r="U762" s="100"/>
    </row>
    <row r="763">
      <c r="A763" s="99"/>
      <c r="C763" s="100"/>
      <c r="D763" s="99"/>
      <c r="F763" s="100"/>
      <c r="G763" s="99"/>
      <c r="I763" s="100"/>
      <c r="J763" s="99"/>
      <c r="L763" s="100"/>
      <c r="M763" s="99"/>
      <c r="O763" s="100"/>
      <c r="P763" s="99"/>
      <c r="R763" s="100"/>
      <c r="S763" s="99"/>
      <c r="U763" s="100"/>
    </row>
    <row r="764">
      <c r="A764" s="99"/>
      <c r="C764" s="100"/>
      <c r="D764" s="99"/>
      <c r="F764" s="100"/>
      <c r="G764" s="99"/>
      <c r="I764" s="100"/>
      <c r="J764" s="99"/>
      <c r="L764" s="100"/>
      <c r="M764" s="99"/>
      <c r="O764" s="100"/>
      <c r="P764" s="99"/>
      <c r="R764" s="100"/>
      <c r="S764" s="99"/>
      <c r="U764" s="100"/>
    </row>
    <row r="765">
      <c r="A765" s="99"/>
      <c r="C765" s="100"/>
      <c r="D765" s="99"/>
      <c r="F765" s="100"/>
      <c r="G765" s="99"/>
      <c r="I765" s="100"/>
      <c r="J765" s="99"/>
      <c r="L765" s="100"/>
      <c r="M765" s="99"/>
      <c r="O765" s="100"/>
      <c r="P765" s="99"/>
      <c r="R765" s="100"/>
      <c r="S765" s="99"/>
      <c r="U765" s="100"/>
    </row>
    <row r="766">
      <c r="A766" s="99"/>
      <c r="C766" s="100"/>
      <c r="D766" s="99"/>
      <c r="F766" s="100"/>
      <c r="G766" s="99"/>
      <c r="I766" s="100"/>
      <c r="J766" s="99"/>
      <c r="L766" s="100"/>
      <c r="M766" s="99"/>
      <c r="O766" s="100"/>
      <c r="P766" s="99"/>
      <c r="R766" s="100"/>
      <c r="S766" s="99"/>
      <c r="U766" s="100"/>
    </row>
    <row r="767">
      <c r="A767" s="99"/>
      <c r="C767" s="100"/>
      <c r="D767" s="99"/>
      <c r="F767" s="100"/>
      <c r="G767" s="99"/>
      <c r="I767" s="100"/>
      <c r="J767" s="99"/>
      <c r="L767" s="100"/>
      <c r="M767" s="99"/>
      <c r="O767" s="100"/>
      <c r="P767" s="99"/>
      <c r="R767" s="100"/>
      <c r="S767" s="99"/>
      <c r="U767" s="100"/>
    </row>
    <row r="768">
      <c r="A768" s="99"/>
      <c r="C768" s="100"/>
      <c r="D768" s="99"/>
      <c r="F768" s="100"/>
      <c r="G768" s="99"/>
      <c r="I768" s="100"/>
      <c r="J768" s="99"/>
      <c r="L768" s="100"/>
      <c r="M768" s="99"/>
      <c r="O768" s="100"/>
      <c r="P768" s="99"/>
      <c r="R768" s="100"/>
      <c r="S768" s="99"/>
      <c r="U768" s="100"/>
    </row>
    <row r="769">
      <c r="A769" s="99"/>
      <c r="C769" s="100"/>
      <c r="D769" s="99"/>
      <c r="F769" s="100"/>
      <c r="G769" s="99"/>
      <c r="I769" s="100"/>
      <c r="J769" s="99"/>
      <c r="L769" s="100"/>
      <c r="M769" s="99"/>
      <c r="O769" s="100"/>
      <c r="P769" s="99"/>
      <c r="R769" s="100"/>
      <c r="S769" s="99"/>
      <c r="U769" s="100"/>
    </row>
    <row r="770">
      <c r="A770" s="99"/>
      <c r="C770" s="100"/>
      <c r="D770" s="99"/>
      <c r="F770" s="100"/>
      <c r="G770" s="99"/>
      <c r="I770" s="100"/>
      <c r="J770" s="99"/>
      <c r="L770" s="100"/>
      <c r="M770" s="99"/>
      <c r="O770" s="100"/>
      <c r="P770" s="99"/>
      <c r="R770" s="100"/>
      <c r="S770" s="99"/>
      <c r="U770" s="100"/>
    </row>
    <row r="771">
      <c r="A771" s="99"/>
      <c r="C771" s="100"/>
      <c r="D771" s="99"/>
      <c r="F771" s="100"/>
      <c r="G771" s="99"/>
      <c r="I771" s="100"/>
      <c r="J771" s="99"/>
      <c r="L771" s="100"/>
      <c r="M771" s="99"/>
      <c r="O771" s="100"/>
      <c r="P771" s="99"/>
      <c r="R771" s="100"/>
      <c r="S771" s="99"/>
      <c r="U771" s="100"/>
    </row>
    <row r="772">
      <c r="A772" s="99"/>
      <c r="C772" s="100"/>
      <c r="D772" s="99"/>
      <c r="F772" s="100"/>
      <c r="G772" s="99"/>
      <c r="I772" s="100"/>
      <c r="J772" s="99"/>
      <c r="L772" s="100"/>
      <c r="M772" s="99"/>
      <c r="O772" s="100"/>
      <c r="P772" s="99"/>
      <c r="R772" s="100"/>
      <c r="S772" s="99"/>
      <c r="U772" s="100"/>
    </row>
    <row r="773">
      <c r="A773" s="99"/>
      <c r="C773" s="100"/>
      <c r="D773" s="99"/>
      <c r="F773" s="100"/>
      <c r="G773" s="99"/>
      <c r="I773" s="100"/>
      <c r="J773" s="99"/>
      <c r="L773" s="100"/>
      <c r="M773" s="99"/>
      <c r="O773" s="100"/>
      <c r="P773" s="99"/>
      <c r="R773" s="100"/>
      <c r="S773" s="99"/>
      <c r="U773" s="100"/>
    </row>
    <row r="774">
      <c r="A774" s="99"/>
      <c r="C774" s="100"/>
      <c r="D774" s="99"/>
      <c r="F774" s="100"/>
      <c r="G774" s="99"/>
      <c r="I774" s="100"/>
      <c r="J774" s="99"/>
      <c r="L774" s="100"/>
      <c r="M774" s="99"/>
      <c r="O774" s="100"/>
      <c r="P774" s="99"/>
      <c r="R774" s="100"/>
      <c r="S774" s="99"/>
      <c r="U774" s="100"/>
    </row>
    <row r="775">
      <c r="A775" s="99"/>
      <c r="C775" s="100"/>
      <c r="D775" s="99"/>
      <c r="F775" s="100"/>
      <c r="G775" s="99"/>
      <c r="I775" s="100"/>
      <c r="J775" s="99"/>
      <c r="L775" s="100"/>
      <c r="M775" s="99"/>
      <c r="O775" s="100"/>
      <c r="P775" s="99"/>
      <c r="R775" s="100"/>
      <c r="S775" s="99"/>
      <c r="U775" s="100"/>
    </row>
    <row r="776">
      <c r="A776" s="99"/>
      <c r="C776" s="100"/>
      <c r="D776" s="99"/>
      <c r="F776" s="100"/>
      <c r="G776" s="99"/>
      <c r="I776" s="100"/>
      <c r="J776" s="99"/>
      <c r="L776" s="100"/>
      <c r="M776" s="99"/>
      <c r="O776" s="100"/>
      <c r="P776" s="99"/>
      <c r="R776" s="100"/>
      <c r="S776" s="99"/>
      <c r="U776" s="100"/>
    </row>
    <row r="777">
      <c r="A777" s="99"/>
      <c r="C777" s="100"/>
      <c r="D777" s="99"/>
      <c r="F777" s="100"/>
      <c r="G777" s="99"/>
      <c r="I777" s="100"/>
      <c r="J777" s="99"/>
      <c r="L777" s="100"/>
      <c r="M777" s="99"/>
      <c r="O777" s="100"/>
      <c r="P777" s="99"/>
      <c r="R777" s="100"/>
      <c r="S777" s="99"/>
      <c r="U777" s="100"/>
    </row>
    <row r="778">
      <c r="A778" s="99"/>
      <c r="C778" s="100"/>
      <c r="D778" s="99"/>
      <c r="F778" s="100"/>
      <c r="G778" s="99"/>
      <c r="I778" s="100"/>
      <c r="J778" s="99"/>
      <c r="L778" s="100"/>
      <c r="M778" s="99"/>
      <c r="O778" s="100"/>
      <c r="P778" s="99"/>
      <c r="R778" s="100"/>
      <c r="S778" s="99"/>
      <c r="U778" s="100"/>
    </row>
    <row r="779">
      <c r="A779" s="99"/>
      <c r="C779" s="100"/>
      <c r="D779" s="99"/>
      <c r="F779" s="100"/>
      <c r="G779" s="99"/>
      <c r="I779" s="100"/>
      <c r="J779" s="99"/>
      <c r="L779" s="100"/>
      <c r="M779" s="99"/>
      <c r="O779" s="100"/>
      <c r="P779" s="99"/>
      <c r="R779" s="100"/>
      <c r="S779" s="99"/>
      <c r="U779" s="100"/>
    </row>
    <row r="780">
      <c r="A780" s="99"/>
      <c r="C780" s="100"/>
      <c r="D780" s="99"/>
      <c r="F780" s="100"/>
      <c r="G780" s="99"/>
      <c r="I780" s="100"/>
      <c r="J780" s="99"/>
      <c r="L780" s="100"/>
      <c r="M780" s="99"/>
      <c r="O780" s="100"/>
      <c r="P780" s="99"/>
      <c r="R780" s="100"/>
      <c r="S780" s="99"/>
      <c r="U780" s="100"/>
    </row>
    <row r="781">
      <c r="A781" s="99"/>
      <c r="C781" s="100"/>
      <c r="D781" s="99"/>
      <c r="F781" s="100"/>
      <c r="G781" s="99"/>
      <c r="I781" s="100"/>
      <c r="J781" s="99"/>
      <c r="L781" s="100"/>
      <c r="M781" s="99"/>
      <c r="O781" s="100"/>
      <c r="P781" s="99"/>
      <c r="R781" s="100"/>
      <c r="S781" s="99"/>
      <c r="U781" s="100"/>
    </row>
    <row r="782">
      <c r="A782" s="99"/>
      <c r="C782" s="100"/>
      <c r="D782" s="99"/>
      <c r="F782" s="100"/>
      <c r="G782" s="99"/>
      <c r="I782" s="100"/>
      <c r="J782" s="99"/>
      <c r="L782" s="100"/>
      <c r="M782" s="99"/>
      <c r="O782" s="100"/>
      <c r="P782" s="99"/>
      <c r="R782" s="100"/>
      <c r="S782" s="99"/>
      <c r="U782" s="100"/>
    </row>
    <row r="783">
      <c r="A783" s="99"/>
      <c r="C783" s="100"/>
      <c r="D783" s="99"/>
      <c r="F783" s="100"/>
      <c r="G783" s="99"/>
      <c r="I783" s="100"/>
      <c r="J783" s="99"/>
      <c r="L783" s="100"/>
      <c r="M783" s="99"/>
      <c r="O783" s="100"/>
      <c r="P783" s="99"/>
      <c r="R783" s="100"/>
      <c r="S783" s="99"/>
      <c r="U783" s="100"/>
    </row>
    <row r="784">
      <c r="A784" s="99"/>
      <c r="C784" s="100"/>
      <c r="D784" s="99"/>
      <c r="F784" s="100"/>
      <c r="G784" s="99"/>
      <c r="I784" s="100"/>
      <c r="J784" s="99"/>
      <c r="L784" s="100"/>
      <c r="M784" s="99"/>
      <c r="O784" s="100"/>
      <c r="P784" s="99"/>
      <c r="R784" s="100"/>
      <c r="S784" s="99"/>
      <c r="U784" s="100"/>
    </row>
    <row r="785">
      <c r="A785" s="99"/>
      <c r="C785" s="100"/>
      <c r="D785" s="99"/>
      <c r="F785" s="100"/>
      <c r="G785" s="99"/>
      <c r="I785" s="100"/>
      <c r="J785" s="99"/>
      <c r="L785" s="100"/>
      <c r="M785" s="99"/>
      <c r="O785" s="100"/>
      <c r="P785" s="99"/>
      <c r="R785" s="100"/>
      <c r="S785" s="99"/>
      <c r="U785" s="100"/>
    </row>
    <row r="786">
      <c r="A786" s="99"/>
      <c r="C786" s="100"/>
      <c r="D786" s="99"/>
      <c r="F786" s="100"/>
      <c r="G786" s="99"/>
      <c r="I786" s="100"/>
      <c r="J786" s="99"/>
      <c r="L786" s="100"/>
      <c r="M786" s="99"/>
      <c r="O786" s="100"/>
      <c r="P786" s="99"/>
      <c r="R786" s="100"/>
      <c r="S786" s="99"/>
      <c r="U786" s="100"/>
    </row>
    <row r="787">
      <c r="A787" s="99"/>
      <c r="C787" s="100"/>
      <c r="D787" s="99"/>
      <c r="F787" s="100"/>
      <c r="G787" s="99"/>
      <c r="I787" s="100"/>
      <c r="J787" s="99"/>
      <c r="L787" s="100"/>
      <c r="M787" s="99"/>
      <c r="O787" s="100"/>
      <c r="P787" s="99"/>
      <c r="R787" s="100"/>
      <c r="S787" s="99"/>
      <c r="U787" s="100"/>
    </row>
    <row r="788">
      <c r="A788" s="99"/>
      <c r="C788" s="100"/>
      <c r="D788" s="99"/>
      <c r="F788" s="100"/>
      <c r="G788" s="99"/>
      <c r="I788" s="100"/>
      <c r="J788" s="99"/>
      <c r="L788" s="100"/>
      <c r="M788" s="99"/>
      <c r="O788" s="100"/>
      <c r="P788" s="99"/>
      <c r="R788" s="100"/>
      <c r="S788" s="99"/>
      <c r="U788" s="100"/>
    </row>
    <row r="789">
      <c r="A789" s="99"/>
      <c r="C789" s="100"/>
      <c r="D789" s="99"/>
      <c r="F789" s="100"/>
      <c r="G789" s="99"/>
      <c r="I789" s="100"/>
      <c r="J789" s="99"/>
      <c r="L789" s="100"/>
      <c r="M789" s="99"/>
      <c r="O789" s="100"/>
      <c r="P789" s="99"/>
      <c r="R789" s="100"/>
      <c r="S789" s="99"/>
      <c r="U789" s="100"/>
    </row>
    <row r="790">
      <c r="A790" s="99"/>
      <c r="C790" s="100"/>
      <c r="D790" s="99"/>
      <c r="F790" s="100"/>
      <c r="G790" s="99"/>
      <c r="I790" s="100"/>
      <c r="J790" s="99"/>
      <c r="L790" s="100"/>
      <c r="M790" s="99"/>
      <c r="O790" s="100"/>
      <c r="P790" s="99"/>
      <c r="R790" s="100"/>
      <c r="S790" s="99"/>
      <c r="U790" s="100"/>
    </row>
    <row r="791">
      <c r="A791" s="99"/>
      <c r="C791" s="100"/>
      <c r="D791" s="99"/>
      <c r="F791" s="100"/>
      <c r="G791" s="99"/>
      <c r="I791" s="100"/>
      <c r="J791" s="99"/>
      <c r="L791" s="100"/>
      <c r="M791" s="99"/>
      <c r="O791" s="100"/>
      <c r="P791" s="99"/>
      <c r="R791" s="100"/>
      <c r="S791" s="99"/>
      <c r="U791" s="100"/>
    </row>
    <row r="792">
      <c r="A792" s="99"/>
      <c r="C792" s="100"/>
      <c r="D792" s="99"/>
      <c r="F792" s="100"/>
      <c r="G792" s="99"/>
      <c r="I792" s="100"/>
      <c r="J792" s="99"/>
      <c r="L792" s="100"/>
      <c r="M792" s="99"/>
      <c r="O792" s="100"/>
      <c r="P792" s="99"/>
      <c r="R792" s="100"/>
      <c r="S792" s="99"/>
      <c r="U792" s="100"/>
    </row>
    <row r="793">
      <c r="A793" s="99"/>
      <c r="C793" s="100"/>
      <c r="D793" s="99"/>
      <c r="F793" s="100"/>
      <c r="G793" s="99"/>
      <c r="I793" s="100"/>
      <c r="J793" s="99"/>
      <c r="L793" s="100"/>
      <c r="M793" s="99"/>
      <c r="O793" s="100"/>
      <c r="P793" s="99"/>
      <c r="R793" s="100"/>
      <c r="S793" s="99"/>
      <c r="U793" s="100"/>
    </row>
    <row r="794">
      <c r="A794" s="99"/>
      <c r="C794" s="100"/>
      <c r="D794" s="99"/>
      <c r="F794" s="100"/>
      <c r="G794" s="99"/>
      <c r="I794" s="100"/>
      <c r="J794" s="99"/>
      <c r="L794" s="100"/>
      <c r="M794" s="99"/>
      <c r="O794" s="100"/>
      <c r="P794" s="99"/>
      <c r="R794" s="100"/>
      <c r="S794" s="99"/>
      <c r="U794" s="100"/>
    </row>
    <row r="795">
      <c r="A795" s="99"/>
      <c r="C795" s="100"/>
      <c r="D795" s="99"/>
      <c r="F795" s="100"/>
      <c r="G795" s="99"/>
      <c r="I795" s="100"/>
      <c r="J795" s="99"/>
      <c r="L795" s="100"/>
      <c r="M795" s="99"/>
      <c r="O795" s="100"/>
      <c r="P795" s="99"/>
      <c r="R795" s="100"/>
      <c r="S795" s="99"/>
      <c r="U795" s="100"/>
    </row>
    <row r="796">
      <c r="A796" s="99"/>
      <c r="C796" s="100"/>
      <c r="D796" s="99"/>
      <c r="F796" s="100"/>
      <c r="G796" s="99"/>
      <c r="I796" s="100"/>
      <c r="J796" s="99"/>
      <c r="L796" s="100"/>
      <c r="M796" s="99"/>
      <c r="O796" s="100"/>
      <c r="P796" s="99"/>
      <c r="R796" s="100"/>
      <c r="S796" s="99"/>
      <c r="U796" s="100"/>
    </row>
    <row r="797">
      <c r="A797" s="99"/>
      <c r="C797" s="100"/>
      <c r="D797" s="99"/>
      <c r="F797" s="100"/>
      <c r="G797" s="99"/>
      <c r="I797" s="100"/>
      <c r="J797" s="99"/>
      <c r="L797" s="100"/>
      <c r="M797" s="99"/>
      <c r="O797" s="100"/>
      <c r="P797" s="99"/>
      <c r="R797" s="100"/>
      <c r="S797" s="99"/>
      <c r="U797" s="100"/>
    </row>
    <row r="798">
      <c r="A798" s="99"/>
      <c r="C798" s="100"/>
      <c r="D798" s="99"/>
      <c r="F798" s="100"/>
      <c r="G798" s="99"/>
      <c r="I798" s="100"/>
      <c r="J798" s="99"/>
      <c r="L798" s="100"/>
      <c r="M798" s="99"/>
      <c r="O798" s="100"/>
      <c r="P798" s="99"/>
      <c r="R798" s="100"/>
      <c r="S798" s="99"/>
      <c r="U798" s="100"/>
    </row>
    <row r="799">
      <c r="A799" s="99"/>
      <c r="C799" s="100"/>
      <c r="D799" s="99"/>
      <c r="F799" s="100"/>
      <c r="G799" s="99"/>
      <c r="I799" s="100"/>
      <c r="J799" s="99"/>
      <c r="L799" s="100"/>
      <c r="M799" s="99"/>
      <c r="O799" s="100"/>
      <c r="P799" s="99"/>
      <c r="R799" s="100"/>
      <c r="S799" s="99"/>
      <c r="U799" s="100"/>
    </row>
    <row r="800">
      <c r="A800" s="99"/>
      <c r="C800" s="100"/>
      <c r="D800" s="99"/>
      <c r="F800" s="100"/>
      <c r="G800" s="99"/>
      <c r="I800" s="100"/>
      <c r="J800" s="99"/>
      <c r="L800" s="100"/>
      <c r="M800" s="99"/>
      <c r="O800" s="100"/>
      <c r="P800" s="99"/>
      <c r="R800" s="100"/>
      <c r="S800" s="99"/>
      <c r="U800" s="100"/>
    </row>
    <row r="801">
      <c r="A801" s="99"/>
      <c r="C801" s="100"/>
      <c r="D801" s="99"/>
      <c r="F801" s="100"/>
      <c r="G801" s="99"/>
      <c r="I801" s="100"/>
      <c r="J801" s="99"/>
      <c r="L801" s="100"/>
      <c r="M801" s="99"/>
      <c r="O801" s="100"/>
      <c r="P801" s="99"/>
      <c r="R801" s="100"/>
      <c r="S801" s="99"/>
      <c r="U801" s="100"/>
    </row>
    <row r="802">
      <c r="A802" s="99"/>
      <c r="C802" s="100"/>
      <c r="D802" s="99"/>
      <c r="F802" s="100"/>
      <c r="G802" s="99"/>
      <c r="I802" s="100"/>
      <c r="J802" s="99"/>
      <c r="L802" s="100"/>
      <c r="M802" s="99"/>
      <c r="O802" s="100"/>
      <c r="P802" s="99"/>
      <c r="R802" s="100"/>
      <c r="S802" s="99"/>
      <c r="U802" s="100"/>
    </row>
    <row r="803">
      <c r="A803" s="99"/>
      <c r="C803" s="100"/>
      <c r="D803" s="99"/>
      <c r="F803" s="100"/>
      <c r="G803" s="99"/>
      <c r="I803" s="100"/>
      <c r="J803" s="99"/>
      <c r="L803" s="100"/>
      <c r="M803" s="99"/>
      <c r="O803" s="100"/>
      <c r="P803" s="99"/>
      <c r="R803" s="100"/>
      <c r="S803" s="99"/>
      <c r="U803" s="100"/>
    </row>
    <row r="804">
      <c r="A804" s="99"/>
      <c r="C804" s="100"/>
      <c r="D804" s="99"/>
      <c r="F804" s="100"/>
      <c r="G804" s="99"/>
      <c r="I804" s="100"/>
      <c r="J804" s="99"/>
      <c r="L804" s="100"/>
      <c r="M804" s="99"/>
      <c r="O804" s="100"/>
      <c r="P804" s="99"/>
      <c r="R804" s="100"/>
      <c r="S804" s="99"/>
      <c r="U804" s="100"/>
    </row>
    <row r="805">
      <c r="A805" s="99"/>
      <c r="C805" s="100"/>
      <c r="D805" s="99"/>
      <c r="F805" s="100"/>
      <c r="G805" s="99"/>
      <c r="I805" s="100"/>
      <c r="J805" s="99"/>
      <c r="L805" s="100"/>
      <c r="M805" s="99"/>
      <c r="O805" s="100"/>
      <c r="P805" s="99"/>
      <c r="R805" s="100"/>
      <c r="S805" s="99"/>
      <c r="U805" s="100"/>
    </row>
    <row r="806">
      <c r="A806" s="99"/>
      <c r="C806" s="100"/>
      <c r="D806" s="99"/>
      <c r="F806" s="100"/>
      <c r="G806" s="99"/>
      <c r="I806" s="100"/>
      <c r="J806" s="99"/>
      <c r="L806" s="100"/>
      <c r="M806" s="99"/>
      <c r="O806" s="100"/>
      <c r="P806" s="99"/>
      <c r="R806" s="100"/>
      <c r="S806" s="99"/>
      <c r="U806" s="100"/>
    </row>
    <row r="807">
      <c r="A807" s="99"/>
      <c r="C807" s="100"/>
      <c r="D807" s="99"/>
      <c r="F807" s="100"/>
      <c r="G807" s="99"/>
      <c r="I807" s="100"/>
      <c r="J807" s="99"/>
      <c r="L807" s="100"/>
      <c r="M807" s="99"/>
      <c r="O807" s="100"/>
      <c r="P807" s="99"/>
      <c r="R807" s="100"/>
      <c r="S807" s="99"/>
      <c r="U807" s="100"/>
    </row>
    <row r="808">
      <c r="A808" s="99"/>
      <c r="C808" s="100"/>
      <c r="D808" s="99"/>
      <c r="F808" s="100"/>
      <c r="G808" s="99"/>
      <c r="I808" s="100"/>
      <c r="J808" s="99"/>
      <c r="L808" s="100"/>
      <c r="M808" s="99"/>
      <c r="O808" s="100"/>
      <c r="P808" s="99"/>
      <c r="R808" s="100"/>
      <c r="S808" s="99"/>
      <c r="U808" s="100"/>
    </row>
    <row r="809">
      <c r="A809" s="99"/>
      <c r="C809" s="100"/>
      <c r="D809" s="99"/>
      <c r="F809" s="100"/>
      <c r="G809" s="99"/>
      <c r="I809" s="100"/>
      <c r="J809" s="99"/>
      <c r="L809" s="100"/>
      <c r="M809" s="99"/>
      <c r="O809" s="100"/>
      <c r="P809" s="99"/>
      <c r="R809" s="100"/>
      <c r="S809" s="99"/>
      <c r="U809" s="100"/>
    </row>
    <row r="810">
      <c r="A810" s="99"/>
      <c r="C810" s="100"/>
      <c r="D810" s="99"/>
      <c r="F810" s="100"/>
      <c r="G810" s="99"/>
      <c r="I810" s="100"/>
      <c r="J810" s="99"/>
      <c r="L810" s="100"/>
      <c r="M810" s="99"/>
      <c r="O810" s="100"/>
      <c r="P810" s="99"/>
      <c r="R810" s="100"/>
      <c r="S810" s="99"/>
      <c r="U810" s="100"/>
    </row>
    <row r="811">
      <c r="A811" s="99"/>
      <c r="C811" s="100"/>
      <c r="D811" s="99"/>
      <c r="F811" s="100"/>
      <c r="G811" s="99"/>
      <c r="I811" s="100"/>
      <c r="J811" s="99"/>
      <c r="L811" s="100"/>
      <c r="M811" s="99"/>
      <c r="O811" s="100"/>
      <c r="P811" s="99"/>
      <c r="R811" s="100"/>
      <c r="S811" s="99"/>
      <c r="U811" s="100"/>
    </row>
    <row r="812">
      <c r="A812" s="99"/>
      <c r="C812" s="100"/>
      <c r="D812" s="99"/>
      <c r="F812" s="100"/>
      <c r="G812" s="99"/>
      <c r="I812" s="100"/>
      <c r="J812" s="99"/>
      <c r="L812" s="100"/>
      <c r="M812" s="99"/>
      <c r="O812" s="100"/>
      <c r="P812" s="99"/>
      <c r="R812" s="100"/>
      <c r="S812" s="99"/>
      <c r="U812" s="100"/>
    </row>
    <row r="813">
      <c r="A813" s="99"/>
      <c r="C813" s="100"/>
      <c r="D813" s="99"/>
      <c r="F813" s="100"/>
      <c r="G813" s="99"/>
      <c r="I813" s="100"/>
      <c r="J813" s="99"/>
      <c r="L813" s="100"/>
      <c r="M813" s="99"/>
      <c r="O813" s="100"/>
      <c r="P813" s="99"/>
      <c r="R813" s="100"/>
      <c r="S813" s="99"/>
      <c r="U813" s="100"/>
    </row>
    <row r="814">
      <c r="A814" s="99"/>
      <c r="C814" s="100"/>
      <c r="D814" s="99"/>
      <c r="F814" s="100"/>
      <c r="G814" s="99"/>
      <c r="I814" s="100"/>
      <c r="J814" s="99"/>
      <c r="L814" s="100"/>
      <c r="M814" s="99"/>
      <c r="O814" s="100"/>
      <c r="P814" s="99"/>
      <c r="R814" s="100"/>
      <c r="S814" s="99"/>
      <c r="U814" s="100"/>
    </row>
    <row r="815">
      <c r="A815" s="99"/>
      <c r="C815" s="100"/>
      <c r="D815" s="99"/>
      <c r="F815" s="100"/>
      <c r="G815" s="99"/>
      <c r="I815" s="100"/>
      <c r="J815" s="99"/>
      <c r="L815" s="100"/>
      <c r="M815" s="99"/>
      <c r="O815" s="100"/>
      <c r="P815" s="99"/>
      <c r="R815" s="100"/>
      <c r="S815" s="99"/>
      <c r="U815" s="100"/>
    </row>
    <row r="816">
      <c r="A816" s="99"/>
      <c r="C816" s="100"/>
      <c r="D816" s="99"/>
      <c r="F816" s="100"/>
      <c r="G816" s="99"/>
      <c r="I816" s="100"/>
      <c r="J816" s="99"/>
      <c r="L816" s="100"/>
      <c r="M816" s="99"/>
      <c r="O816" s="100"/>
      <c r="P816" s="99"/>
      <c r="R816" s="100"/>
      <c r="S816" s="99"/>
      <c r="U816" s="100"/>
    </row>
    <row r="817">
      <c r="A817" s="99"/>
      <c r="C817" s="100"/>
      <c r="D817" s="99"/>
      <c r="F817" s="100"/>
      <c r="G817" s="99"/>
      <c r="I817" s="100"/>
      <c r="J817" s="99"/>
      <c r="L817" s="100"/>
      <c r="M817" s="99"/>
      <c r="O817" s="100"/>
      <c r="P817" s="99"/>
      <c r="R817" s="100"/>
      <c r="S817" s="99"/>
      <c r="U817" s="100"/>
    </row>
    <row r="818">
      <c r="A818" s="99"/>
      <c r="C818" s="100"/>
      <c r="D818" s="99"/>
      <c r="F818" s="100"/>
      <c r="G818" s="99"/>
      <c r="I818" s="100"/>
      <c r="J818" s="99"/>
      <c r="L818" s="100"/>
      <c r="M818" s="99"/>
      <c r="O818" s="100"/>
      <c r="P818" s="99"/>
      <c r="R818" s="100"/>
      <c r="S818" s="99"/>
      <c r="U818" s="100"/>
    </row>
    <row r="819">
      <c r="A819" s="99"/>
      <c r="C819" s="100"/>
      <c r="D819" s="99"/>
      <c r="F819" s="100"/>
      <c r="G819" s="99"/>
      <c r="I819" s="100"/>
      <c r="J819" s="99"/>
      <c r="L819" s="100"/>
      <c r="M819" s="99"/>
      <c r="O819" s="100"/>
      <c r="P819" s="99"/>
      <c r="R819" s="100"/>
      <c r="S819" s="99"/>
      <c r="U819" s="100"/>
    </row>
    <row r="820">
      <c r="A820" s="99"/>
      <c r="C820" s="100"/>
      <c r="D820" s="99"/>
      <c r="F820" s="100"/>
      <c r="G820" s="99"/>
      <c r="I820" s="100"/>
      <c r="J820" s="99"/>
      <c r="L820" s="100"/>
      <c r="M820" s="99"/>
      <c r="O820" s="100"/>
      <c r="P820" s="99"/>
      <c r="R820" s="100"/>
      <c r="S820" s="99"/>
      <c r="U820" s="100"/>
    </row>
    <row r="821">
      <c r="A821" s="99"/>
      <c r="C821" s="100"/>
      <c r="D821" s="99"/>
      <c r="F821" s="100"/>
      <c r="G821" s="99"/>
      <c r="I821" s="100"/>
      <c r="J821" s="99"/>
      <c r="L821" s="100"/>
      <c r="M821" s="99"/>
      <c r="O821" s="100"/>
      <c r="P821" s="99"/>
      <c r="R821" s="100"/>
      <c r="S821" s="99"/>
      <c r="U821" s="100"/>
    </row>
    <row r="822">
      <c r="A822" s="99"/>
      <c r="C822" s="100"/>
      <c r="D822" s="99"/>
      <c r="F822" s="100"/>
      <c r="G822" s="99"/>
      <c r="I822" s="100"/>
      <c r="J822" s="99"/>
      <c r="L822" s="100"/>
      <c r="M822" s="99"/>
      <c r="O822" s="100"/>
      <c r="P822" s="99"/>
      <c r="R822" s="100"/>
      <c r="S822" s="99"/>
      <c r="U822" s="100"/>
    </row>
    <row r="823">
      <c r="A823" s="99"/>
      <c r="C823" s="100"/>
      <c r="D823" s="99"/>
      <c r="F823" s="100"/>
      <c r="G823" s="99"/>
      <c r="I823" s="100"/>
      <c r="J823" s="99"/>
      <c r="L823" s="100"/>
      <c r="M823" s="99"/>
      <c r="O823" s="100"/>
      <c r="P823" s="99"/>
      <c r="R823" s="100"/>
      <c r="S823" s="99"/>
      <c r="U823" s="100"/>
    </row>
    <row r="824">
      <c r="A824" s="99"/>
      <c r="C824" s="100"/>
      <c r="D824" s="99"/>
      <c r="F824" s="100"/>
      <c r="G824" s="99"/>
      <c r="I824" s="100"/>
      <c r="J824" s="99"/>
      <c r="L824" s="100"/>
      <c r="M824" s="99"/>
      <c r="O824" s="100"/>
      <c r="P824" s="99"/>
      <c r="R824" s="100"/>
      <c r="S824" s="99"/>
      <c r="U824" s="100"/>
    </row>
    <row r="825">
      <c r="A825" s="99"/>
      <c r="C825" s="100"/>
      <c r="D825" s="99"/>
      <c r="F825" s="100"/>
      <c r="G825" s="99"/>
      <c r="I825" s="100"/>
      <c r="J825" s="99"/>
      <c r="L825" s="100"/>
      <c r="M825" s="99"/>
      <c r="O825" s="100"/>
      <c r="P825" s="99"/>
      <c r="R825" s="100"/>
      <c r="S825" s="99"/>
      <c r="U825" s="100"/>
    </row>
    <row r="826">
      <c r="A826" s="99"/>
      <c r="C826" s="100"/>
      <c r="D826" s="99"/>
      <c r="F826" s="100"/>
      <c r="G826" s="99"/>
      <c r="I826" s="100"/>
      <c r="J826" s="99"/>
      <c r="L826" s="100"/>
      <c r="M826" s="99"/>
      <c r="O826" s="100"/>
      <c r="P826" s="99"/>
      <c r="R826" s="100"/>
      <c r="S826" s="99"/>
      <c r="U826" s="100"/>
    </row>
    <row r="827">
      <c r="A827" s="99"/>
      <c r="C827" s="100"/>
      <c r="D827" s="99"/>
      <c r="F827" s="100"/>
      <c r="G827" s="99"/>
      <c r="I827" s="100"/>
      <c r="J827" s="99"/>
      <c r="L827" s="100"/>
      <c r="M827" s="99"/>
      <c r="O827" s="100"/>
      <c r="P827" s="99"/>
      <c r="R827" s="100"/>
      <c r="S827" s="99"/>
      <c r="U827" s="100"/>
    </row>
    <row r="828">
      <c r="A828" s="99"/>
      <c r="C828" s="100"/>
      <c r="D828" s="99"/>
      <c r="F828" s="100"/>
      <c r="G828" s="99"/>
      <c r="I828" s="100"/>
      <c r="J828" s="99"/>
      <c r="L828" s="100"/>
      <c r="M828" s="99"/>
      <c r="O828" s="100"/>
      <c r="P828" s="99"/>
      <c r="R828" s="100"/>
      <c r="S828" s="99"/>
      <c r="U828" s="100"/>
    </row>
    <row r="829">
      <c r="A829" s="99"/>
      <c r="C829" s="100"/>
      <c r="D829" s="99"/>
      <c r="F829" s="100"/>
      <c r="G829" s="99"/>
      <c r="I829" s="100"/>
      <c r="J829" s="99"/>
      <c r="L829" s="100"/>
      <c r="M829" s="99"/>
      <c r="O829" s="100"/>
      <c r="P829" s="99"/>
      <c r="R829" s="100"/>
      <c r="S829" s="99"/>
      <c r="U829" s="100"/>
    </row>
    <row r="830">
      <c r="A830" s="99"/>
      <c r="C830" s="100"/>
      <c r="D830" s="99"/>
      <c r="F830" s="100"/>
      <c r="G830" s="99"/>
      <c r="I830" s="100"/>
      <c r="J830" s="99"/>
      <c r="L830" s="100"/>
      <c r="M830" s="99"/>
      <c r="O830" s="100"/>
      <c r="P830" s="99"/>
      <c r="R830" s="100"/>
      <c r="S830" s="99"/>
      <c r="U830" s="100"/>
    </row>
    <row r="831">
      <c r="A831" s="99"/>
      <c r="C831" s="100"/>
      <c r="D831" s="99"/>
      <c r="F831" s="100"/>
      <c r="G831" s="99"/>
      <c r="I831" s="100"/>
      <c r="J831" s="99"/>
      <c r="L831" s="100"/>
      <c r="M831" s="99"/>
      <c r="O831" s="100"/>
      <c r="P831" s="99"/>
      <c r="R831" s="100"/>
      <c r="S831" s="99"/>
      <c r="U831" s="100"/>
    </row>
    <row r="832">
      <c r="A832" s="99"/>
      <c r="C832" s="100"/>
      <c r="D832" s="99"/>
      <c r="F832" s="100"/>
      <c r="G832" s="99"/>
      <c r="I832" s="100"/>
      <c r="J832" s="99"/>
      <c r="L832" s="100"/>
      <c r="M832" s="99"/>
      <c r="O832" s="100"/>
      <c r="P832" s="99"/>
      <c r="R832" s="100"/>
      <c r="S832" s="99"/>
      <c r="U832" s="100"/>
    </row>
    <row r="833">
      <c r="A833" s="99"/>
      <c r="C833" s="100"/>
      <c r="D833" s="99"/>
      <c r="F833" s="100"/>
      <c r="G833" s="99"/>
      <c r="I833" s="100"/>
      <c r="J833" s="99"/>
      <c r="L833" s="100"/>
      <c r="M833" s="99"/>
      <c r="O833" s="100"/>
      <c r="P833" s="99"/>
      <c r="R833" s="100"/>
      <c r="S833" s="99"/>
      <c r="U833" s="100"/>
    </row>
    <row r="834">
      <c r="A834" s="99"/>
      <c r="C834" s="100"/>
      <c r="D834" s="99"/>
      <c r="F834" s="100"/>
      <c r="G834" s="99"/>
      <c r="I834" s="100"/>
      <c r="J834" s="99"/>
      <c r="L834" s="100"/>
      <c r="M834" s="99"/>
      <c r="O834" s="100"/>
      <c r="P834" s="99"/>
      <c r="R834" s="100"/>
      <c r="S834" s="99"/>
      <c r="U834" s="100"/>
    </row>
    <row r="835">
      <c r="A835" s="99"/>
      <c r="C835" s="100"/>
      <c r="D835" s="99"/>
      <c r="F835" s="100"/>
      <c r="G835" s="99"/>
      <c r="I835" s="100"/>
      <c r="J835" s="99"/>
      <c r="L835" s="100"/>
      <c r="M835" s="99"/>
      <c r="O835" s="100"/>
      <c r="P835" s="99"/>
      <c r="R835" s="100"/>
      <c r="S835" s="99"/>
      <c r="U835" s="100"/>
    </row>
    <row r="836">
      <c r="A836" s="99"/>
      <c r="C836" s="100"/>
      <c r="D836" s="99"/>
      <c r="F836" s="100"/>
      <c r="G836" s="99"/>
      <c r="I836" s="100"/>
      <c r="J836" s="99"/>
      <c r="L836" s="100"/>
      <c r="M836" s="99"/>
      <c r="O836" s="100"/>
      <c r="P836" s="99"/>
      <c r="R836" s="100"/>
      <c r="S836" s="99"/>
      <c r="U836" s="100"/>
    </row>
    <row r="837">
      <c r="A837" s="99"/>
      <c r="C837" s="100"/>
      <c r="D837" s="99"/>
      <c r="F837" s="100"/>
      <c r="G837" s="99"/>
      <c r="I837" s="100"/>
      <c r="J837" s="99"/>
      <c r="L837" s="100"/>
      <c r="M837" s="99"/>
      <c r="O837" s="100"/>
      <c r="P837" s="99"/>
      <c r="R837" s="100"/>
      <c r="S837" s="99"/>
      <c r="U837" s="100"/>
    </row>
    <row r="838">
      <c r="A838" s="99"/>
      <c r="C838" s="100"/>
      <c r="D838" s="99"/>
      <c r="F838" s="100"/>
      <c r="G838" s="99"/>
      <c r="I838" s="100"/>
      <c r="J838" s="99"/>
      <c r="L838" s="100"/>
      <c r="M838" s="99"/>
      <c r="O838" s="100"/>
      <c r="P838" s="99"/>
      <c r="R838" s="100"/>
      <c r="S838" s="99"/>
      <c r="U838" s="100"/>
    </row>
    <row r="839">
      <c r="A839" s="99"/>
      <c r="C839" s="100"/>
      <c r="D839" s="99"/>
      <c r="F839" s="100"/>
      <c r="G839" s="99"/>
      <c r="I839" s="100"/>
      <c r="J839" s="99"/>
      <c r="L839" s="100"/>
      <c r="M839" s="99"/>
      <c r="O839" s="100"/>
      <c r="P839" s="99"/>
      <c r="R839" s="100"/>
      <c r="S839" s="99"/>
      <c r="U839" s="100"/>
    </row>
    <row r="840">
      <c r="A840" s="99"/>
      <c r="C840" s="100"/>
      <c r="D840" s="99"/>
      <c r="F840" s="100"/>
      <c r="G840" s="99"/>
      <c r="I840" s="100"/>
      <c r="J840" s="99"/>
      <c r="L840" s="100"/>
      <c r="M840" s="99"/>
      <c r="O840" s="100"/>
      <c r="P840" s="99"/>
      <c r="R840" s="100"/>
      <c r="S840" s="99"/>
      <c r="U840" s="100"/>
    </row>
    <row r="841">
      <c r="A841" s="99"/>
      <c r="C841" s="100"/>
      <c r="D841" s="99"/>
      <c r="F841" s="100"/>
      <c r="G841" s="99"/>
      <c r="I841" s="100"/>
      <c r="J841" s="99"/>
      <c r="L841" s="100"/>
      <c r="M841" s="99"/>
      <c r="O841" s="100"/>
      <c r="P841" s="99"/>
      <c r="R841" s="100"/>
      <c r="S841" s="99"/>
      <c r="U841" s="100"/>
    </row>
    <row r="842">
      <c r="A842" s="99"/>
      <c r="C842" s="100"/>
      <c r="D842" s="99"/>
      <c r="F842" s="100"/>
      <c r="G842" s="99"/>
      <c r="I842" s="100"/>
      <c r="J842" s="99"/>
      <c r="L842" s="100"/>
      <c r="M842" s="99"/>
      <c r="O842" s="100"/>
      <c r="P842" s="99"/>
      <c r="R842" s="100"/>
      <c r="S842" s="99"/>
      <c r="U842" s="100"/>
    </row>
    <row r="843">
      <c r="A843" s="99"/>
      <c r="C843" s="100"/>
      <c r="D843" s="99"/>
      <c r="F843" s="100"/>
      <c r="G843" s="99"/>
      <c r="I843" s="100"/>
      <c r="J843" s="99"/>
      <c r="L843" s="100"/>
      <c r="M843" s="99"/>
      <c r="O843" s="100"/>
      <c r="P843" s="99"/>
      <c r="R843" s="100"/>
      <c r="S843" s="99"/>
      <c r="U843" s="100"/>
    </row>
    <row r="844">
      <c r="A844" s="99"/>
      <c r="C844" s="100"/>
      <c r="D844" s="99"/>
      <c r="F844" s="100"/>
      <c r="G844" s="99"/>
      <c r="I844" s="100"/>
      <c r="J844" s="99"/>
      <c r="L844" s="100"/>
      <c r="M844" s="99"/>
      <c r="O844" s="100"/>
      <c r="P844" s="99"/>
      <c r="R844" s="100"/>
      <c r="S844" s="99"/>
      <c r="U844" s="100"/>
    </row>
    <row r="845">
      <c r="A845" s="99"/>
      <c r="C845" s="100"/>
      <c r="D845" s="99"/>
      <c r="F845" s="100"/>
      <c r="G845" s="99"/>
      <c r="I845" s="100"/>
      <c r="J845" s="99"/>
      <c r="L845" s="100"/>
      <c r="M845" s="99"/>
      <c r="O845" s="100"/>
      <c r="P845" s="99"/>
      <c r="R845" s="100"/>
      <c r="S845" s="99"/>
      <c r="U845" s="100"/>
    </row>
    <row r="846">
      <c r="A846" s="99"/>
      <c r="C846" s="100"/>
      <c r="D846" s="99"/>
      <c r="F846" s="100"/>
      <c r="G846" s="99"/>
      <c r="I846" s="100"/>
      <c r="J846" s="99"/>
      <c r="L846" s="100"/>
      <c r="M846" s="99"/>
      <c r="O846" s="100"/>
      <c r="P846" s="99"/>
      <c r="R846" s="100"/>
      <c r="S846" s="99"/>
      <c r="U846" s="100"/>
    </row>
    <row r="847">
      <c r="A847" s="99"/>
      <c r="C847" s="100"/>
      <c r="D847" s="99"/>
      <c r="F847" s="100"/>
      <c r="G847" s="99"/>
      <c r="I847" s="100"/>
      <c r="J847" s="99"/>
      <c r="L847" s="100"/>
      <c r="M847" s="99"/>
      <c r="O847" s="100"/>
      <c r="P847" s="99"/>
      <c r="R847" s="100"/>
      <c r="S847" s="99"/>
      <c r="U847" s="100"/>
    </row>
    <row r="848">
      <c r="A848" s="99"/>
      <c r="C848" s="100"/>
      <c r="D848" s="99"/>
      <c r="F848" s="100"/>
      <c r="G848" s="99"/>
      <c r="I848" s="100"/>
      <c r="J848" s="99"/>
      <c r="L848" s="100"/>
      <c r="M848" s="99"/>
      <c r="O848" s="100"/>
      <c r="P848" s="99"/>
      <c r="R848" s="100"/>
      <c r="S848" s="99"/>
      <c r="U848" s="100"/>
    </row>
    <row r="849">
      <c r="A849" s="99"/>
      <c r="C849" s="100"/>
      <c r="D849" s="99"/>
      <c r="F849" s="100"/>
      <c r="G849" s="99"/>
      <c r="I849" s="100"/>
      <c r="J849" s="99"/>
      <c r="L849" s="100"/>
      <c r="M849" s="99"/>
      <c r="O849" s="100"/>
      <c r="P849" s="99"/>
      <c r="R849" s="100"/>
      <c r="S849" s="99"/>
      <c r="U849" s="100"/>
    </row>
    <row r="850">
      <c r="A850" s="99"/>
      <c r="C850" s="100"/>
      <c r="D850" s="99"/>
      <c r="F850" s="100"/>
      <c r="G850" s="99"/>
      <c r="I850" s="100"/>
      <c r="J850" s="99"/>
      <c r="L850" s="100"/>
      <c r="M850" s="99"/>
      <c r="O850" s="100"/>
      <c r="P850" s="99"/>
      <c r="R850" s="100"/>
      <c r="S850" s="99"/>
      <c r="U850" s="100"/>
    </row>
    <row r="851">
      <c r="A851" s="99"/>
      <c r="C851" s="100"/>
      <c r="D851" s="99"/>
      <c r="F851" s="100"/>
      <c r="G851" s="99"/>
      <c r="I851" s="100"/>
      <c r="J851" s="99"/>
      <c r="L851" s="100"/>
      <c r="M851" s="99"/>
      <c r="O851" s="100"/>
      <c r="P851" s="99"/>
      <c r="R851" s="100"/>
      <c r="S851" s="99"/>
      <c r="U851" s="100"/>
    </row>
    <row r="852">
      <c r="A852" s="99"/>
      <c r="C852" s="100"/>
      <c r="D852" s="99"/>
      <c r="F852" s="100"/>
      <c r="G852" s="99"/>
      <c r="I852" s="100"/>
      <c r="J852" s="99"/>
      <c r="L852" s="100"/>
      <c r="M852" s="99"/>
      <c r="O852" s="100"/>
      <c r="P852" s="99"/>
      <c r="R852" s="100"/>
      <c r="S852" s="99"/>
      <c r="U852" s="100"/>
    </row>
    <row r="853">
      <c r="A853" s="99"/>
      <c r="C853" s="100"/>
      <c r="D853" s="99"/>
      <c r="F853" s="100"/>
      <c r="G853" s="99"/>
      <c r="I853" s="100"/>
      <c r="J853" s="99"/>
      <c r="L853" s="100"/>
      <c r="M853" s="99"/>
      <c r="O853" s="100"/>
      <c r="P853" s="99"/>
      <c r="R853" s="100"/>
      <c r="S853" s="99"/>
      <c r="U853" s="100"/>
    </row>
    <row r="854">
      <c r="A854" s="99"/>
      <c r="C854" s="100"/>
      <c r="D854" s="99"/>
      <c r="F854" s="100"/>
      <c r="G854" s="99"/>
      <c r="I854" s="100"/>
      <c r="J854" s="99"/>
      <c r="L854" s="100"/>
      <c r="M854" s="99"/>
      <c r="O854" s="100"/>
      <c r="P854" s="99"/>
      <c r="R854" s="100"/>
      <c r="S854" s="99"/>
      <c r="U854" s="100"/>
    </row>
    <row r="855">
      <c r="A855" s="99"/>
      <c r="C855" s="100"/>
      <c r="D855" s="99"/>
      <c r="F855" s="100"/>
      <c r="G855" s="99"/>
      <c r="I855" s="100"/>
      <c r="J855" s="99"/>
      <c r="L855" s="100"/>
      <c r="M855" s="99"/>
      <c r="O855" s="100"/>
      <c r="P855" s="99"/>
      <c r="R855" s="100"/>
      <c r="S855" s="99"/>
      <c r="U855" s="100"/>
    </row>
    <row r="856">
      <c r="A856" s="99"/>
      <c r="C856" s="100"/>
      <c r="D856" s="99"/>
      <c r="F856" s="100"/>
      <c r="G856" s="99"/>
      <c r="I856" s="100"/>
      <c r="J856" s="99"/>
      <c r="L856" s="100"/>
      <c r="M856" s="99"/>
      <c r="O856" s="100"/>
      <c r="P856" s="99"/>
      <c r="R856" s="100"/>
      <c r="S856" s="99"/>
      <c r="U856" s="100"/>
    </row>
    <row r="857">
      <c r="A857" s="99"/>
      <c r="C857" s="100"/>
      <c r="D857" s="99"/>
      <c r="F857" s="100"/>
      <c r="G857" s="99"/>
      <c r="I857" s="100"/>
      <c r="J857" s="99"/>
      <c r="L857" s="100"/>
      <c r="M857" s="99"/>
      <c r="O857" s="100"/>
      <c r="P857" s="99"/>
      <c r="R857" s="100"/>
      <c r="S857" s="99"/>
      <c r="U857" s="100"/>
    </row>
    <row r="858">
      <c r="A858" s="99"/>
      <c r="C858" s="100"/>
      <c r="D858" s="99"/>
      <c r="F858" s="100"/>
      <c r="G858" s="99"/>
      <c r="I858" s="100"/>
      <c r="J858" s="99"/>
      <c r="L858" s="100"/>
      <c r="M858" s="99"/>
      <c r="O858" s="100"/>
      <c r="P858" s="99"/>
      <c r="R858" s="100"/>
      <c r="S858" s="99"/>
      <c r="U858" s="100"/>
    </row>
    <row r="859">
      <c r="A859" s="99"/>
      <c r="C859" s="100"/>
      <c r="D859" s="99"/>
      <c r="F859" s="100"/>
      <c r="G859" s="99"/>
      <c r="I859" s="100"/>
      <c r="J859" s="99"/>
      <c r="L859" s="100"/>
      <c r="M859" s="99"/>
      <c r="O859" s="100"/>
      <c r="P859" s="99"/>
      <c r="R859" s="100"/>
      <c r="S859" s="99"/>
      <c r="U859" s="100"/>
    </row>
    <row r="860">
      <c r="A860" s="99"/>
      <c r="C860" s="100"/>
      <c r="D860" s="99"/>
      <c r="F860" s="100"/>
      <c r="G860" s="99"/>
      <c r="I860" s="100"/>
      <c r="J860" s="99"/>
      <c r="L860" s="100"/>
      <c r="M860" s="99"/>
      <c r="O860" s="100"/>
      <c r="P860" s="99"/>
      <c r="R860" s="100"/>
      <c r="S860" s="99"/>
      <c r="U860" s="100"/>
    </row>
    <row r="861">
      <c r="A861" s="99"/>
      <c r="C861" s="100"/>
      <c r="D861" s="99"/>
      <c r="F861" s="100"/>
      <c r="G861" s="99"/>
      <c r="I861" s="100"/>
      <c r="J861" s="99"/>
      <c r="L861" s="100"/>
      <c r="M861" s="99"/>
      <c r="O861" s="100"/>
      <c r="P861" s="99"/>
      <c r="R861" s="100"/>
      <c r="S861" s="99"/>
      <c r="U861" s="100"/>
    </row>
    <row r="862">
      <c r="A862" s="99"/>
      <c r="C862" s="100"/>
      <c r="D862" s="99"/>
      <c r="F862" s="100"/>
      <c r="G862" s="99"/>
      <c r="I862" s="100"/>
      <c r="J862" s="99"/>
      <c r="L862" s="100"/>
      <c r="M862" s="99"/>
      <c r="O862" s="100"/>
      <c r="P862" s="99"/>
      <c r="R862" s="100"/>
      <c r="S862" s="99"/>
      <c r="U862" s="100"/>
    </row>
    <row r="863">
      <c r="A863" s="99"/>
      <c r="C863" s="100"/>
      <c r="D863" s="99"/>
      <c r="F863" s="100"/>
      <c r="G863" s="99"/>
      <c r="I863" s="100"/>
      <c r="J863" s="99"/>
      <c r="L863" s="100"/>
      <c r="M863" s="99"/>
      <c r="O863" s="100"/>
      <c r="P863" s="99"/>
      <c r="R863" s="100"/>
      <c r="S863" s="99"/>
      <c r="U863" s="100"/>
    </row>
    <row r="864">
      <c r="A864" s="99"/>
      <c r="C864" s="100"/>
      <c r="D864" s="99"/>
      <c r="F864" s="100"/>
      <c r="G864" s="99"/>
      <c r="I864" s="100"/>
      <c r="J864" s="99"/>
      <c r="L864" s="100"/>
      <c r="M864" s="99"/>
      <c r="O864" s="100"/>
      <c r="P864" s="99"/>
      <c r="R864" s="100"/>
      <c r="S864" s="99"/>
      <c r="U864" s="100"/>
    </row>
    <row r="865">
      <c r="A865" s="99"/>
      <c r="C865" s="100"/>
      <c r="D865" s="99"/>
      <c r="F865" s="100"/>
      <c r="G865" s="99"/>
      <c r="I865" s="100"/>
      <c r="J865" s="99"/>
      <c r="L865" s="100"/>
      <c r="M865" s="99"/>
      <c r="O865" s="100"/>
      <c r="P865" s="99"/>
      <c r="R865" s="100"/>
      <c r="S865" s="99"/>
      <c r="U865" s="100"/>
    </row>
    <row r="866">
      <c r="A866" s="99"/>
      <c r="C866" s="100"/>
      <c r="D866" s="99"/>
      <c r="F866" s="100"/>
      <c r="G866" s="99"/>
      <c r="I866" s="100"/>
      <c r="J866" s="99"/>
      <c r="L866" s="100"/>
      <c r="M866" s="99"/>
      <c r="O866" s="100"/>
      <c r="P866" s="99"/>
      <c r="R866" s="100"/>
      <c r="S866" s="99"/>
      <c r="U866" s="100"/>
    </row>
    <row r="867">
      <c r="A867" s="99"/>
      <c r="C867" s="100"/>
      <c r="D867" s="99"/>
      <c r="F867" s="100"/>
      <c r="G867" s="99"/>
      <c r="I867" s="100"/>
      <c r="J867" s="99"/>
      <c r="L867" s="100"/>
      <c r="M867" s="99"/>
      <c r="O867" s="100"/>
      <c r="P867" s="99"/>
      <c r="R867" s="100"/>
      <c r="S867" s="99"/>
      <c r="U867" s="100"/>
    </row>
    <row r="868">
      <c r="A868" s="99"/>
      <c r="C868" s="100"/>
      <c r="D868" s="99"/>
      <c r="F868" s="100"/>
      <c r="G868" s="99"/>
      <c r="I868" s="100"/>
      <c r="J868" s="99"/>
      <c r="L868" s="100"/>
      <c r="M868" s="99"/>
      <c r="O868" s="100"/>
      <c r="P868" s="99"/>
      <c r="R868" s="100"/>
      <c r="S868" s="99"/>
      <c r="U868" s="100"/>
    </row>
    <row r="869">
      <c r="A869" s="99"/>
      <c r="C869" s="100"/>
      <c r="D869" s="99"/>
      <c r="F869" s="100"/>
      <c r="G869" s="99"/>
      <c r="I869" s="100"/>
      <c r="J869" s="99"/>
      <c r="L869" s="100"/>
      <c r="M869" s="99"/>
      <c r="O869" s="100"/>
      <c r="P869" s="99"/>
      <c r="R869" s="100"/>
      <c r="S869" s="99"/>
      <c r="U869" s="100"/>
    </row>
    <row r="870">
      <c r="A870" s="99"/>
      <c r="C870" s="100"/>
      <c r="D870" s="99"/>
      <c r="F870" s="100"/>
      <c r="G870" s="99"/>
      <c r="I870" s="100"/>
      <c r="J870" s="99"/>
      <c r="L870" s="100"/>
      <c r="M870" s="99"/>
      <c r="O870" s="100"/>
      <c r="P870" s="99"/>
      <c r="R870" s="100"/>
      <c r="S870" s="99"/>
      <c r="U870" s="100"/>
    </row>
    <row r="871">
      <c r="A871" s="99"/>
      <c r="C871" s="100"/>
      <c r="D871" s="99"/>
      <c r="F871" s="100"/>
      <c r="G871" s="99"/>
      <c r="I871" s="100"/>
      <c r="J871" s="99"/>
      <c r="L871" s="100"/>
      <c r="M871" s="99"/>
      <c r="O871" s="100"/>
      <c r="P871" s="99"/>
      <c r="R871" s="100"/>
      <c r="S871" s="99"/>
      <c r="U871" s="100"/>
    </row>
    <row r="872">
      <c r="A872" s="99"/>
      <c r="C872" s="100"/>
      <c r="D872" s="99"/>
      <c r="F872" s="100"/>
      <c r="G872" s="99"/>
      <c r="I872" s="100"/>
      <c r="J872" s="99"/>
      <c r="L872" s="100"/>
      <c r="M872" s="99"/>
      <c r="O872" s="100"/>
      <c r="P872" s="99"/>
      <c r="R872" s="100"/>
      <c r="S872" s="99"/>
      <c r="U872" s="100"/>
    </row>
    <row r="873">
      <c r="A873" s="99"/>
      <c r="C873" s="100"/>
      <c r="D873" s="99"/>
      <c r="F873" s="100"/>
      <c r="G873" s="99"/>
      <c r="I873" s="100"/>
      <c r="J873" s="99"/>
      <c r="L873" s="100"/>
      <c r="M873" s="99"/>
      <c r="O873" s="100"/>
      <c r="P873" s="99"/>
      <c r="R873" s="100"/>
      <c r="S873" s="99"/>
      <c r="U873" s="100"/>
    </row>
    <row r="874">
      <c r="A874" s="99"/>
      <c r="C874" s="100"/>
      <c r="D874" s="99"/>
      <c r="F874" s="100"/>
      <c r="G874" s="99"/>
      <c r="I874" s="100"/>
      <c r="J874" s="99"/>
      <c r="L874" s="100"/>
      <c r="M874" s="99"/>
      <c r="O874" s="100"/>
      <c r="P874" s="99"/>
      <c r="R874" s="100"/>
      <c r="S874" s="99"/>
      <c r="U874" s="100"/>
    </row>
    <row r="875">
      <c r="A875" s="99"/>
      <c r="C875" s="100"/>
      <c r="D875" s="99"/>
      <c r="F875" s="100"/>
      <c r="G875" s="99"/>
      <c r="I875" s="100"/>
      <c r="J875" s="99"/>
      <c r="L875" s="100"/>
      <c r="M875" s="99"/>
      <c r="O875" s="100"/>
      <c r="P875" s="99"/>
      <c r="R875" s="100"/>
      <c r="S875" s="99"/>
      <c r="U875" s="100"/>
    </row>
    <row r="876">
      <c r="A876" s="99"/>
      <c r="C876" s="100"/>
      <c r="D876" s="99"/>
      <c r="F876" s="100"/>
      <c r="G876" s="99"/>
      <c r="I876" s="100"/>
      <c r="J876" s="99"/>
      <c r="L876" s="100"/>
      <c r="M876" s="99"/>
      <c r="O876" s="100"/>
      <c r="P876" s="99"/>
      <c r="R876" s="100"/>
      <c r="S876" s="99"/>
      <c r="U876" s="100"/>
    </row>
    <row r="877">
      <c r="A877" s="99"/>
      <c r="C877" s="100"/>
      <c r="D877" s="99"/>
      <c r="F877" s="100"/>
      <c r="G877" s="99"/>
      <c r="I877" s="100"/>
      <c r="J877" s="99"/>
      <c r="L877" s="100"/>
      <c r="M877" s="99"/>
      <c r="O877" s="100"/>
      <c r="P877" s="99"/>
      <c r="R877" s="100"/>
      <c r="S877" s="99"/>
      <c r="U877" s="100"/>
    </row>
    <row r="878">
      <c r="A878" s="99"/>
      <c r="C878" s="100"/>
      <c r="D878" s="99"/>
      <c r="F878" s="100"/>
      <c r="G878" s="99"/>
      <c r="I878" s="100"/>
      <c r="J878" s="99"/>
      <c r="L878" s="100"/>
      <c r="M878" s="99"/>
      <c r="O878" s="100"/>
      <c r="P878" s="99"/>
      <c r="R878" s="100"/>
      <c r="S878" s="99"/>
      <c r="U878" s="100"/>
    </row>
    <row r="879">
      <c r="A879" s="99"/>
      <c r="C879" s="100"/>
      <c r="D879" s="99"/>
      <c r="F879" s="100"/>
      <c r="G879" s="99"/>
      <c r="I879" s="100"/>
      <c r="J879" s="99"/>
      <c r="L879" s="100"/>
      <c r="M879" s="99"/>
      <c r="O879" s="100"/>
      <c r="P879" s="99"/>
      <c r="R879" s="100"/>
      <c r="S879" s="99"/>
      <c r="U879" s="100"/>
    </row>
    <row r="880">
      <c r="A880" s="99"/>
      <c r="C880" s="100"/>
      <c r="D880" s="99"/>
      <c r="F880" s="100"/>
      <c r="G880" s="99"/>
      <c r="I880" s="100"/>
      <c r="J880" s="99"/>
      <c r="L880" s="100"/>
      <c r="M880" s="99"/>
      <c r="O880" s="100"/>
      <c r="P880" s="99"/>
      <c r="R880" s="100"/>
      <c r="S880" s="99"/>
      <c r="U880" s="100"/>
    </row>
    <row r="881">
      <c r="A881" s="99"/>
      <c r="C881" s="100"/>
      <c r="D881" s="99"/>
      <c r="F881" s="100"/>
      <c r="G881" s="99"/>
      <c r="I881" s="100"/>
      <c r="J881" s="99"/>
      <c r="L881" s="100"/>
      <c r="M881" s="99"/>
      <c r="O881" s="100"/>
      <c r="P881" s="99"/>
      <c r="R881" s="100"/>
      <c r="S881" s="99"/>
      <c r="U881" s="100"/>
    </row>
    <row r="882">
      <c r="A882" s="99"/>
      <c r="C882" s="100"/>
      <c r="D882" s="99"/>
      <c r="F882" s="100"/>
      <c r="G882" s="99"/>
      <c r="I882" s="100"/>
      <c r="J882" s="99"/>
      <c r="L882" s="100"/>
      <c r="M882" s="99"/>
      <c r="O882" s="100"/>
      <c r="P882" s="99"/>
      <c r="R882" s="100"/>
      <c r="S882" s="99"/>
      <c r="U882" s="100"/>
    </row>
    <row r="883">
      <c r="A883" s="99"/>
      <c r="C883" s="100"/>
      <c r="D883" s="99"/>
      <c r="F883" s="100"/>
      <c r="G883" s="99"/>
      <c r="I883" s="100"/>
      <c r="J883" s="99"/>
      <c r="L883" s="100"/>
      <c r="M883" s="99"/>
      <c r="O883" s="100"/>
      <c r="P883" s="99"/>
      <c r="R883" s="100"/>
      <c r="S883" s="99"/>
      <c r="U883" s="100"/>
    </row>
    <row r="884">
      <c r="A884" s="99"/>
      <c r="C884" s="100"/>
      <c r="D884" s="99"/>
      <c r="F884" s="100"/>
      <c r="G884" s="99"/>
      <c r="I884" s="100"/>
      <c r="J884" s="99"/>
      <c r="L884" s="100"/>
      <c r="M884" s="99"/>
      <c r="O884" s="100"/>
      <c r="P884" s="99"/>
      <c r="R884" s="100"/>
      <c r="S884" s="99"/>
      <c r="U884" s="100"/>
    </row>
    <row r="885">
      <c r="A885" s="99"/>
      <c r="C885" s="100"/>
      <c r="D885" s="99"/>
      <c r="F885" s="100"/>
      <c r="G885" s="99"/>
      <c r="I885" s="100"/>
      <c r="J885" s="99"/>
      <c r="L885" s="100"/>
      <c r="M885" s="99"/>
      <c r="O885" s="100"/>
      <c r="P885" s="99"/>
      <c r="R885" s="100"/>
      <c r="S885" s="99"/>
      <c r="U885" s="100"/>
    </row>
    <row r="886">
      <c r="A886" s="99"/>
      <c r="C886" s="100"/>
      <c r="D886" s="99"/>
      <c r="F886" s="100"/>
      <c r="G886" s="99"/>
      <c r="I886" s="100"/>
      <c r="J886" s="99"/>
      <c r="L886" s="100"/>
      <c r="M886" s="99"/>
      <c r="O886" s="100"/>
      <c r="P886" s="99"/>
      <c r="R886" s="100"/>
      <c r="S886" s="99"/>
      <c r="U886" s="100"/>
    </row>
    <row r="887">
      <c r="A887" s="99"/>
      <c r="C887" s="100"/>
      <c r="D887" s="99"/>
      <c r="F887" s="100"/>
      <c r="G887" s="99"/>
      <c r="I887" s="100"/>
      <c r="J887" s="99"/>
      <c r="L887" s="100"/>
      <c r="M887" s="99"/>
      <c r="O887" s="100"/>
      <c r="P887" s="99"/>
      <c r="R887" s="100"/>
      <c r="S887" s="99"/>
      <c r="U887" s="100"/>
    </row>
    <row r="888">
      <c r="A888" s="99"/>
      <c r="C888" s="100"/>
      <c r="D888" s="99"/>
      <c r="F888" s="100"/>
      <c r="G888" s="99"/>
      <c r="I888" s="100"/>
      <c r="J888" s="99"/>
      <c r="L888" s="100"/>
      <c r="M888" s="99"/>
      <c r="O888" s="100"/>
      <c r="P888" s="99"/>
      <c r="R888" s="100"/>
      <c r="S888" s="99"/>
      <c r="U888" s="100"/>
    </row>
    <row r="889">
      <c r="A889" s="99"/>
      <c r="C889" s="100"/>
      <c r="D889" s="99"/>
      <c r="F889" s="100"/>
      <c r="G889" s="99"/>
      <c r="I889" s="100"/>
      <c r="J889" s="99"/>
      <c r="L889" s="100"/>
      <c r="M889" s="99"/>
      <c r="O889" s="100"/>
      <c r="P889" s="99"/>
      <c r="R889" s="100"/>
      <c r="S889" s="99"/>
      <c r="U889" s="100"/>
    </row>
    <row r="890">
      <c r="A890" s="99"/>
      <c r="C890" s="100"/>
      <c r="D890" s="99"/>
      <c r="F890" s="100"/>
      <c r="G890" s="99"/>
      <c r="I890" s="100"/>
      <c r="J890" s="99"/>
      <c r="L890" s="100"/>
      <c r="M890" s="99"/>
      <c r="O890" s="100"/>
      <c r="P890" s="99"/>
      <c r="R890" s="100"/>
      <c r="S890" s="99"/>
      <c r="U890" s="100"/>
    </row>
    <row r="891">
      <c r="A891" s="99"/>
      <c r="C891" s="100"/>
      <c r="D891" s="99"/>
      <c r="F891" s="100"/>
      <c r="G891" s="99"/>
      <c r="I891" s="100"/>
      <c r="J891" s="99"/>
      <c r="L891" s="100"/>
      <c r="M891" s="99"/>
      <c r="O891" s="100"/>
      <c r="P891" s="99"/>
      <c r="R891" s="100"/>
      <c r="S891" s="99"/>
      <c r="U891" s="100"/>
    </row>
    <row r="892">
      <c r="A892" s="99"/>
      <c r="C892" s="100"/>
      <c r="D892" s="99"/>
      <c r="F892" s="100"/>
      <c r="G892" s="99"/>
      <c r="I892" s="100"/>
      <c r="J892" s="99"/>
      <c r="L892" s="100"/>
      <c r="M892" s="99"/>
      <c r="O892" s="100"/>
      <c r="P892" s="99"/>
      <c r="R892" s="100"/>
      <c r="S892" s="99"/>
      <c r="U892" s="100"/>
    </row>
    <row r="893">
      <c r="A893" s="99"/>
      <c r="C893" s="100"/>
      <c r="D893" s="99"/>
      <c r="F893" s="100"/>
      <c r="G893" s="99"/>
      <c r="I893" s="100"/>
      <c r="J893" s="99"/>
      <c r="L893" s="100"/>
      <c r="M893" s="99"/>
      <c r="O893" s="100"/>
      <c r="P893" s="99"/>
      <c r="R893" s="100"/>
      <c r="S893" s="99"/>
      <c r="U893" s="100"/>
    </row>
    <row r="894">
      <c r="A894" s="99"/>
      <c r="C894" s="100"/>
      <c r="D894" s="99"/>
      <c r="F894" s="100"/>
      <c r="G894" s="99"/>
      <c r="I894" s="100"/>
      <c r="J894" s="99"/>
      <c r="L894" s="100"/>
      <c r="M894" s="99"/>
      <c r="O894" s="100"/>
      <c r="P894" s="99"/>
      <c r="R894" s="100"/>
      <c r="S894" s="99"/>
      <c r="U894" s="100"/>
    </row>
    <row r="895">
      <c r="A895" s="99"/>
      <c r="C895" s="100"/>
      <c r="D895" s="99"/>
      <c r="F895" s="100"/>
      <c r="G895" s="99"/>
      <c r="I895" s="100"/>
      <c r="J895" s="99"/>
      <c r="L895" s="100"/>
      <c r="M895" s="99"/>
      <c r="O895" s="100"/>
      <c r="P895" s="99"/>
      <c r="R895" s="100"/>
      <c r="S895" s="99"/>
      <c r="U895" s="100"/>
    </row>
    <row r="896">
      <c r="A896" s="99"/>
      <c r="C896" s="100"/>
      <c r="D896" s="99"/>
      <c r="F896" s="100"/>
      <c r="G896" s="99"/>
      <c r="I896" s="100"/>
      <c r="J896" s="99"/>
      <c r="L896" s="100"/>
      <c r="M896" s="99"/>
      <c r="O896" s="100"/>
      <c r="P896" s="99"/>
      <c r="R896" s="100"/>
      <c r="S896" s="99"/>
      <c r="U896" s="100"/>
    </row>
    <row r="897">
      <c r="A897" s="99"/>
      <c r="C897" s="100"/>
      <c r="D897" s="99"/>
      <c r="F897" s="100"/>
      <c r="G897" s="99"/>
      <c r="I897" s="100"/>
      <c r="J897" s="99"/>
      <c r="L897" s="100"/>
      <c r="M897" s="99"/>
      <c r="O897" s="100"/>
      <c r="P897" s="99"/>
      <c r="R897" s="100"/>
      <c r="S897" s="99"/>
      <c r="U897" s="100"/>
    </row>
    <row r="898">
      <c r="A898" s="99"/>
      <c r="C898" s="100"/>
      <c r="D898" s="99"/>
      <c r="F898" s="100"/>
      <c r="G898" s="99"/>
      <c r="I898" s="100"/>
      <c r="J898" s="99"/>
      <c r="L898" s="100"/>
      <c r="M898" s="99"/>
      <c r="O898" s="100"/>
      <c r="P898" s="99"/>
      <c r="R898" s="100"/>
      <c r="S898" s="99"/>
      <c r="U898" s="100"/>
    </row>
    <row r="899">
      <c r="A899" s="99"/>
      <c r="C899" s="100"/>
      <c r="D899" s="99"/>
      <c r="F899" s="100"/>
      <c r="G899" s="99"/>
      <c r="I899" s="100"/>
      <c r="J899" s="99"/>
      <c r="L899" s="100"/>
      <c r="M899" s="99"/>
      <c r="O899" s="100"/>
      <c r="P899" s="99"/>
      <c r="R899" s="100"/>
      <c r="S899" s="99"/>
      <c r="U899" s="100"/>
    </row>
    <row r="900">
      <c r="A900" s="99"/>
      <c r="C900" s="100"/>
      <c r="D900" s="99"/>
      <c r="F900" s="100"/>
      <c r="G900" s="99"/>
      <c r="I900" s="100"/>
      <c r="J900" s="99"/>
      <c r="L900" s="100"/>
      <c r="M900" s="99"/>
      <c r="O900" s="100"/>
      <c r="P900" s="99"/>
      <c r="R900" s="100"/>
      <c r="S900" s="99"/>
      <c r="U900" s="100"/>
    </row>
    <row r="901">
      <c r="A901" s="99"/>
      <c r="C901" s="100"/>
      <c r="D901" s="99"/>
      <c r="F901" s="100"/>
      <c r="G901" s="99"/>
      <c r="I901" s="100"/>
      <c r="J901" s="99"/>
      <c r="L901" s="100"/>
      <c r="M901" s="99"/>
      <c r="O901" s="100"/>
      <c r="P901" s="99"/>
      <c r="R901" s="100"/>
      <c r="S901" s="99"/>
      <c r="U901" s="100"/>
    </row>
    <row r="902">
      <c r="A902" s="99"/>
      <c r="C902" s="100"/>
      <c r="D902" s="99"/>
      <c r="F902" s="100"/>
      <c r="G902" s="99"/>
      <c r="I902" s="100"/>
      <c r="J902" s="99"/>
      <c r="L902" s="100"/>
      <c r="M902" s="99"/>
      <c r="O902" s="100"/>
      <c r="P902" s="99"/>
      <c r="R902" s="100"/>
      <c r="S902" s="99"/>
      <c r="U902" s="100"/>
    </row>
    <row r="903">
      <c r="A903" s="99"/>
      <c r="C903" s="100"/>
      <c r="D903" s="99"/>
      <c r="F903" s="100"/>
      <c r="G903" s="99"/>
      <c r="I903" s="100"/>
      <c r="J903" s="99"/>
      <c r="L903" s="100"/>
      <c r="M903" s="99"/>
      <c r="O903" s="100"/>
      <c r="P903" s="99"/>
      <c r="R903" s="100"/>
      <c r="S903" s="99"/>
      <c r="U903" s="100"/>
    </row>
    <row r="904">
      <c r="A904" s="99"/>
      <c r="C904" s="100"/>
      <c r="D904" s="99"/>
      <c r="F904" s="100"/>
      <c r="G904" s="99"/>
      <c r="I904" s="100"/>
      <c r="J904" s="99"/>
      <c r="L904" s="100"/>
      <c r="M904" s="99"/>
      <c r="O904" s="100"/>
      <c r="P904" s="99"/>
      <c r="R904" s="100"/>
      <c r="S904" s="99"/>
      <c r="U904" s="100"/>
    </row>
    <row r="905">
      <c r="A905" s="99"/>
      <c r="C905" s="100"/>
      <c r="D905" s="99"/>
      <c r="F905" s="100"/>
      <c r="G905" s="99"/>
      <c r="I905" s="100"/>
      <c r="J905" s="99"/>
      <c r="L905" s="100"/>
      <c r="M905" s="99"/>
      <c r="O905" s="100"/>
      <c r="P905" s="99"/>
      <c r="R905" s="100"/>
      <c r="S905" s="99"/>
      <c r="U905" s="100"/>
    </row>
    <row r="906">
      <c r="A906" s="99"/>
      <c r="C906" s="100"/>
      <c r="D906" s="99"/>
      <c r="F906" s="100"/>
      <c r="G906" s="99"/>
      <c r="I906" s="100"/>
      <c r="J906" s="99"/>
      <c r="L906" s="100"/>
      <c r="M906" s="99"/>
      <c r="O906" s="100"/>
      <c r="P906" s="99"/>
      <c r="R906" s="100"/>
      <c r="S906" s="99"/>
      <c r="U906" s="100"/>
    </row>
    <row r="907">
      <c r="A907" s="99"/>
      <c r="C907" s="100"/>
      <c r="D907" s="99"/>
      <c r="F907" s="100"/>
      <c r="G907" s="99"/>
      <c r="I907" s="100"/>
      <c r="J907" s="99"/>
      <c r="L907" s="100"/>
      <c r="M907" s="99"/>
      <c r="O907" s="100"/>
      <c r="P907" s="99"/>
      <c r="R907" s="100"/>
      <c r="S907" s="99"/>
      <c r="U907" s="100"/>
    </row>
    <row r="908">
      <c r="A908" s="99"/>
      <c r="C908" s="100"/>
      <c r="D908" s="99"/>
      <c r="F908" s="100"/>
      <c r="G908" s="99"/>
      <c r="I908" s="100"/>
      <c r="J908" s="99"/>
      <c r="L908" s="100"/>
      <c r="M908" s="99"/>
      <c r="O908" s="100"/>
      <c r="P908" s="99"/>
      <c r="R908" s="100"/>
      <c r="S908" s="99"/>
      <c r="U908" s="100"/>
    </row>
    <row r="909">
      <c r="A909" s="99"/>
      <c r="C909" s="100"/>
      <c r="D909" s="99"/>
      <c r="F909" s="100"/>
      <c r="G909" s="99"/>
      <c r="I909" s="100"/>
      <c r="J909" s="99"/>
      <c r="L909" s="100"/>
      <c r="M909" s="99"/>
      <c r="O909" s="100"/>
      <c r="P909" s="99"/>
      <c r="R909" s="100"/>
      <c r="S909" s="99"/>
      <c r="U909" s="100"/>
    </row>
    <row r="910">
      <c r="A910" s="99"/>
      <c r="C910" s="100"/>
      <c r="D910" s="99"/>
      <c r="F910" s="100"/>
      <c r="G910" s="99"/>
      <c r="I910" s="100"/>
      <c r="J910" s="99"/>
      <c r="L910" s="100"/>
      <c r="M910" s="99"/>
      <c r="O910" s="100"/>
      <c r="P910" s="99"/>
      <c r="R910" s="100"/>
      <c r="S910" s="99"/>
      <c r="U910" s="100"/>
    </row>
    <row r="911">
      <c r="A911" s="99"/>
      <c r="C911" s="100"/>
      <c r="D911" s="99"/>
      <c r="F911" s="100"/>
      <c r="G911" s="99"/>
      <c r="I911" s="100"/>
      <c r="J911" s="99"/>
      <c r="L911" s="100"/>
      <c r="M911" s="99"/>
      <c r="O911" s="100"/>
      <c r="P911" s="99"/>
      <c r="R911" s="100"/>
      <c r="S911" s="99"/>
      <c r="U911" s="100"/>
    </row>
    <row r="912">
      <c r="A912" s="99"/>
      <c r="C912" s="100"/>
      <c r="D912" s="99"/>
      <c r="F912" s="100"/>
      <c r="G912" s="99"/>
      <c r="I912" s="100"/>
      <c r="J912" s="99"/>
      <c r="L912" s="100"/>
      <c r="M912" s="99"/>
      <c r="O912" s="100"/>
      <c r="P912" s="99"/>
      <c r="R912" s="100"/>
      <c r="S912" s="99"/>
      <c r="U912" s="100"/>
    </row>
    <row r="913">
      <c r="A913" s="99"/>
      <c r="C913" s="100"/>
      <c r="D913" s="99"/>
      <c r="F913" s="100"/>
      <c r="G913" s="99"/>
      <c r="I913" s="100"/>
      <c r="J913" s="99"/>
      <c r="L913" s="100"/>
      <c r="M913" s="99"/>
      <c r="O913" s="100"/>
      <c r="P913" s="99"/>
      <c r="R913" s="100"/>
      <c r="S913" s="99"/>
      <c r="U913" s="100"/>
    </row>
    <row r="914">
      <c r="A914" s="99"/>
      <c r="C914" s="100"/>
      <c r="D914" s="99"/>
      <c r="F914" s="100"/>
      <c r="G914" s="99"/>
      <c r="I914" s="100"/>
      <c r="J914" s="99"/>
      <c r="L914" s="100"/>
      <c r="M914" s="99"/>
      <c r="O914" s="100"/>
      <c r="P914" s="99"/>
      <c r="R914" s="100"/>
      <c r="S914" s="99"/>
      <c r="U914" s="100"/>
    </row>
    <row r="915">
      <c r="A915" s="99"/>
      <c r="C915" s="100"/>
      <c r="D915" s="99"/>
      <c r="F915" s="100"/>
      <c r="G915" s="99"/>
      <c r="I915" s="100"/>
      <c r="J915" s="99"/>
      <c r="L915" s="100"/>
      <c r="M915" s="99"/>
      <c r="O915" s="100"/>
      <c r="P915" s="99"/>
      <c r="R915" s="100"/>
      <c r="S915" s="99"/>
      <c r="U915" s="100"/>
    </row>
    <row r="916">
      <c r="A916" s="99"/>
      <c r="C916" s="100"/>
      <c r="D916" s="99"/>
      <c r="F916" s="100"/>
      <c r="G916" s="99"/>
      <c r="I916" s="100"/>
      <c r="J916" s="99"/>
      <c r="L916" s="100"/>
      <c r="M916" s="99"/>
      <c r="O916" s="100"/>
      <c r="P916" s="99"/>
      <c r="R916" s="100"/>
      <c r="S916" s="99"/>
      <c r="U916" s="100"/>
    </row>
    <row r="917">
      <c r="A917" s="99"/>
      <c r="C917" s="100"/>
      <c r="D917" s="99"/>
      <c r="F917" s="100"/>
      <c r="G917" s="99"/>
      <c r="I917" s="100"/>
      <c r="J917" s="99"/>
      <c r="L917" s="100"/>
      <c r="M917" s="99"/>
      <c r="O917" s="100"/>
      <c r="P917" s="99"/>
      <c r="R917" s="100"/>
      <c r="S917" s="99"/>
      <c r="U917" s="100"/>
    </row>
    <row r="918">
      <c r="A918" s="99"/>
      <c r="C918" s="100"/>
      <c r="D918" s="99"/>
      <c r="F918" s="100"/>
      <c r="G918" s="99"/>
      <c r="I918" s="100"/>
      <c r="J918" s="99"/>
      <c r="L918" s="100"/>
      <c r="M918" s="99"/>
      <c r="O918" s="100"/>
      <c r="P918" s="99"/>
      <c r="R918" s="100"/>
      <c r="S918" s="99"/>
      <c r="U918" s="100"/>
    </row>
    <row r="919">
      <c r="A919" s="99"/>
      <c r="C919" s="100"/>
      <c r="D919" s="99"/>
      <c r="F919" s="100"/>
      <c r="G919" s="99"/>
      <c r="I919" s="100"/>
      <c r="J919" s="99"/>
      <c r="L919" s="100"/>
      <c r="M919" s="99"/>
      <c r="O919" s="100"/>
      <c r="P919" s="99"/>
      <c r="R919" s="100"/>
      <c r="S919" s="99"/>
      <c r="U919" s="100"/>
    </row>
    <row r="920">
      <c r="A920" s="99"/>
      <c r="C920" s="100"/>
      <c r="D920" s="99"/>
      <c r="F920" s="100"/>
      <c r="G920" s="99"/>
      <c r="I920" s="100"/>
      <c r="J920" s="99"/>
      <c r="L920" s="100"/>
      <c r="M920" s="99"/>
      <c r="O920" s="100"/>
      <c r="P920" s="99"/>
      <c r="R920" s="100"/>
      <c r="S920" s="99"/>
      <c r="U920" s="100"/>
    </row>
    <row r="921">
      <c r="A921" s="99"/>
      <c r="C921" s="100"/>
      <c r="D921" s="99"/>
      <c r="F921" s="100"/>
      <c r="G921" s="99"/>
      <c r="I921" s="100"/>
      <c r="J921" s="99"/>
      <c r="L921" s="100"/>
      <c r="M921" s="99"/>
      <c r="O921" s="100"/>
      <c r="P921" s="99"/>
      <c r="R921" s="100"/>
      <c r="S921" s="99"/>
      <c r="U921" s="100"/>
    </row>
    <row r="922">
      <c r="A922" s="99"/>
      <c r="C922" s="100"/>
      <c r="D922" s="99"/>
      <c r="F922" s="100"/>
      <c r="G922" s="99"/>
      <c r="I922" s="100"/>
      <c r="J922" s="99"/>
      <c r="L922" s="100"/>
      <c r="M922" s="99"/>
      <c r="O922" s="100"/>
      <c r="P922" s="99"/>
      <c r="R922" s="100"/>
      <c r="S922" s="99"/>
      <c r="U922" s="100"/>
    </row>
    <row r="923">
      <c r="A923" s="99"/>
      <c r="C923" s="100"/>
      <c r="D923" s="99"/>
      <c r="F923" s="100"/>
      <c r="G923" s="99"/>
      <c r="I923" s="100"/>
      <c r="J923" s="99"/>
      <c r="L923" s="100"/>
      <c r="M923" s="99"/>
      <c r="O923" s="100"/>
      <c r="P923" s="99"/>
      <c r="R923" s="100"/>
      <c r="S923" s="99"/>
      <c r="U923" s="100"/>
    </row>
    <row r="924">
      <c r="A924" s="99"/>
      <c r="C924" s="100"/>
      <c r="D924" s="99"/>
      <c r="F924" s="100"/>
      <c r="G924" s="99"/>
      <c r="I924" s="100"/>
      <c r="J924" s="99"/>
      <c r="L924" s="100"/>
      <c r="M924" s="99"/>
      <c r="O924" s="100"/>
      <c r="P924" s="99"/>
      <c r="R924" s="100"/>
      <c r="S924" s="99"/>
      <c r="U924" s="100"/>
    </row>
    <row r="925">
      <c r="A925" s="99"/>
      <c r="C925" s="100"/>
      <c r="D925" s="99"/>
      <c r="F925" s="100"/>
      <c r="G925" s="99"/>
      <c r="I925" s="100"/>
      <c r="J925" s="99"/>
      <c r="L925" s="100"/>
      <c r="M925" s="99"/>
      <c r="O925" s="100"/>
      <c r="P925" s="99"/>
      <c r="R925" s="100"/>
      <c r="S925" s="99"/>
      <c r="U925" s="100"/>
    </row>
    <row r="926">
      <c r="A926" s="99"/>
      <c r="C926" s="100"/>
      <c r="D926" s="99"/>
      <c r="F926" s="100"/>
      <c r="G926" s="99"/>
      <c r="I926" s="100"/>
      <c r="J926" s="99"/>
      <c r="L926" s="100"/>
      <c r="M926" s="99"/>
      <c r="O926" s="100"/>
      <c r="P926" s="99"/>
      <c r="R926" s="100"/>
      <c r="S926" s="99"/>
      <c r="U926" s="100"/>
    </row>
    <row r="927">
      <c r="A927" s="99"/>
      <c r="C927" s="100"/>
      <c r="D927" s="99"/>
      <c r="F927" s="100"/>
      <c r="G927" s="99"/>
      <c r="I927" s="100"/>
      <c r="J927" s="99"/>
      <c r="L927" s="100"/>
      <c r="M927" s="99"/>
      <c r="O927" s="100"/>
      <c r="P927" s="99"/>
      <c r="R927" s="100"/>
      <c r="S927" s="99"/>
      <c r="U927" s="100"/>
    </row>
    <row r="928">
      <c r="A928" s="99"/>
      <c r="C928" s="100"/>
      <c r="D928" s="99"/>
      <c r="F928" s="100"/>
      <c r="G928" s="99"/>
      <c r="I928" s="100"/>
      <c r="J928" s="99"/>
      <c r="L928" s="100"/>
      <c r="M928" s="99"/>
      <c r="O928" s="100"/>
      <c r="P928" s="99"/>
      <c r="R928" s="100"/>
      <c r="S928" s="99"/>
      <c r="U928" s="100"/>
    </row>
    <row r="929">
      <c r="A929" s="99"/>
      <c r="C929" s="100"/>
      <c r="D929" s="99"/>
      <c r="F929" s="100"/>
      <c r="G929" s="99"/>
      <c r="I929" s="100"/>
      <c r="J929" s="99"/>
      <c r="L929" s="100"/>
      <c r="M929" s="99"/>
      <c r="O929" s="100"/>
      <c r="P929" s="99"/>
      <c r="R929" s="100"/>
      <c r="S929" s="99"/>
      <c r="U929" s="100"/>
    </row>
    <row r="930">
      <c r="A930" s="99"/>
      <c r="C930" s="100"/>
      <c r="D930" s="99"/>
      <c r="F930" s="100"/>
      <c r="G930" s="99"/>
      <c r="I930" s="100"/>
      <c r="J930" s="99"/>
      <c r="L930" s="100"/>
      <c r="M930" s="99"/>
      <c r="O930" s="100"/>
      <c r="P930" s="99"/>
      <c r="R930" s="100"/>
      <c r="S930" s="99"/>
      <c r="U930" s="100"/>
    </row>
    <row r="931">
      <c r="A931" s="99"/>
      <c r="C931" s="100"/>
      <c r="D931" s="99"/>
      <c r="F931" s="100"/>
      <c r="G931" s="99"/>
      <c r="I931" s="100"/>
      <c r="J931" s="99"/>
      <c r="L931" s="100"/>
      <c r="M931" s="99"/>
      <c r="O931" s="100"/>
      <c r="P931" s="99"/>
      <c r="R931" s="100"/>
      <c r="S931" s="99"/>
      <c r="U931" s="100"/>
    </row>
    <row r="932">
      <c r="A932" s="99"/>
      <c r="C932" s="100"/>
      <c r="D932" s="99"/>
      <c r="F932" s="100"/>
      <c r="G932" s="99"/>
      <c r="I932" s="100"/>
      <c r="J932" s="99"/>
      <c r="L932" s="100"/>
      <c r="M932" s="99"/>
      <c r="O932" s="100"/>
      <c r="P932" s="99"/>
      <c r="R932" s="100"/>
      <c r="S932" s="99"/>
      <c r="U932" s="100"/>
    </row>
    <row r="933">
      <c r="A933" s="99"/>
      <c r="C933" s="100"/>
      <c r="D933" s="99"/>
      <c r="F933" s="100"/>
      <c r="G933" s="99"/>
      <c r="I933" s="100"/>
      <c r="J933" s="99"/>
      <c r="L933" s="100"/>
      <c r="M933" s="99"/>
      <c r="O933" s="100"/>
      <c r="P933" s="99"/>
      <c r="R933" s="100"/>
      <c r="S933" s="99"/>
      <c r="U933" s="100"/>
    </row>
    <row r="934">
      <c r="A934" s="99"/>
      <c r="C934" s="100"/>
      <c r="D934" s="99"/>
      <c r="F934" s="100"/>
      <c r="G934" s="99"/>
      <c r="I934" s="100"/>
      <c r="J934" s="99"/>
      <c r="L934" s="100"/>
      <c r="M934" s="99"/>
      <c r="O934" s="100"/>
      <c r="P934" s="99"/>
      <c r="R934" s="100"/>
      <c r="S934" s="99"/>
      <c r="U934" s="100"/>
    </row>
    <row r="935">
      <c r="A935" s="99"/>
      <c r="C935" s="100"/>
      <c r="D935" s="99"/>
      <c r="F935" s="100"/>
      <c r="G935" s="99"/>
      <c r="I935" s="100"/>
      <c r="J935" s="99"/>
      <c r="L935" s="100"/>
      <c r="M935" s="99"/>
      <c r="O935" s="100"/>
      <c r="P935" s="99"/>
      <c r="R935" s="100"/>
      <c r="S935" s="99"/>
      <c r="U935" s="100"/>
    </row>
    <row r="936">
      <c r="A936" s="99"/>
      <c r="C936" s="100"/>
      <c r="D936" s="99"/>
      <c r="F936" s="100"/>
      <c r="G936" s="99"/>
      <c r="I936" s="100"/>
      <c r="J936" s="99"/>
      <c r="L936" s="100"/>
      <c r="M936" s="99"/>
      <c r="O936" s="100"/>
      <c r="P936" s="99"/>
      <c r="R936" s="100"/>
      <c r="S936" s="99"/>
      <c r="U936" s="100"/>
    </row>
    <row r="937">
      <c r="A937" s="99"/>
      <c r="C937" s="100"/>
      <c r="D937" s="99"/>
      <c r="F937" s="100"/>
      <c r="G937" s="99"/>
      <c r="I937" s="100"/>
      <c r="J937" s="99"/>
      <c r="L937" s="100"/>
      <c r="M937" s="99"/>
      <c r="O937" s="100"/>
      <c r="P937" s="99"/>
      <c r="R937" s="100"/>
      <c r="S937" s="99"/>
      <c r="U937" s="100"/>
    </row>
    <row r="938">
      <c r="A938" s="99"/>
      <c r="C938" s="100"/>
      <c r="D938" s="99"/>
      <c r="F938" s="100"/>
      <c r="G938" s="99"/>
      <c r="I938" s="100"/>
      <c r="J938" s="99"/>
      <c r="L938" s="100"/>
      <c r="M938" s="99"/>
      <c r="O938" s="100"/>
      <c r="P938" s="99"/>
      <c r="R938" s="100"/>
      <c r="S938" s="99"/>
      <c r="U938" s="100"/>
    </row>
    <row r="939">
      <c r="A939" s="99"/>
      <c r="C939" s="100"/>
      <c r="D939" s="99"/>
      <c r="F939" s="100"/>
      <c r="G939" s="99"/>
      <c r="I939" s="100"/>
      <c r="J939" s="99"/>
      <c r="L939" s="100"/>
      <c r="M939" s="99"/>
      <c r="O939" s="100"/>
      <c r="P939" s="99"/>
      <c r="R939" s="100"/>
      <c r="S939" s="99"/>
      <c r="U939" s="100"/>
    </row>
    <row r="940">
      <c r="A940" s="99"/>
      <c r="C940" s="100"/>
      <c r="D940" s="99"/>
      <c r="F940" s="100"/>
      <c r="G940" s="99"/>
      <c r="I940" s="100"/>
      <c r="J940" s="99"/>
      <c r="L940" s="100"/>
      <c r="M940" s="99"/>
      <c r="O940" s="100"/>
      <c r="P940" s="99"/>
      <c r="R940" s="100"/>
      <c r="S940" s="99"/>
      <c r="U940" s="100"/>
    </row>
    <row r="941">
      <c r="A941" s="99"/>
      <c r="C941" s="100"/>
      <c r="D941" s="99"/>
      <c r="F941" s="100"/>
      <c r="G941" s="99"/>
      <c r="I941" s="100"/>
      <c r="J941" s="99"/>
      <c r="L941" s="100"/>
      <c r="M941" s="99"/>
      <c r="O941" s="100"/>
      <c r="P941" s="99"/>
      <c r="R941" s="100"/>
      <c r="S941" s="99"/>
      <c r="U941" s="100"/>
    </row>
    <row r="942">
      <c r="A942" s="99"/>
      <c r="C942" s="100"/>
      <c r="D942" s="99"/>
      <c r="F942" s="100"/>
      <c r="G942" s="99"/>
      <c r="I942" s="100"/>
      <c r="J942" s="99"/>
      <c r="L942" s="100"/>
      <c r="M942" s="99"/>
      <c r="O942" s="100"/>
      <c r="P942" s="99"/>
      <c r="R942" s="100"/>
      <c r="S942" s="99"/>
      <c r="U942" s="100"/>
    </row>
    <row r="943">
      <c r="A943" s="99"/>
      <c r="C943" s="100"/>
      <c r="D943" s="99"/>
      <c r="F943" s="100"/>
      <c r="G943" s="99"/>
      <c r="I943" s="100"/>
      <c r="J943" s="99"/>
      <c r="L943" s="100"/>
      <c r="M943" s="99"/>
      <c r="O943" s="100"/>
      <c r="P943" s="99"/>
      <c r="R943" s="100"/>
      <c r="S943" s="99"/>
      <c r="U943" s="100"/>
    </row>
    <row r="944">
      <c r="A944" s="99"/>
      <c r="C944" s="100"/>
      <c r="D944" s="99"/>
      <c r="F944" s="100"/>
      <c r="G944" s="99"/>
      <c r="I944" s="100"/>
      <c r="J944" s="99"/>
      <c r="L944" s="100"/>
      <c r="M944" s="99"/>
      <c r="O944" s="100"/>
      <c r="P944" s="99"/>
      <c r="R944" s="100"/>
      <c r="S944" s="99"/>
      <c r="U944" s="100"/>
    </row>
    <row r="945">
      <c r="A945" s="99"/>
      <c r="C945" s="100"/>
      <c r="D945" s="99"/>
      <c r="F945" s="100"/>
      <c r="G945" s="99"/>
      <c r="I945" s="100"/>
      <c r="J945" s="99"/>
      <c r="L945" s="100"/>
      <c r="M945" s="99"/>
      <c r="O945" s="100"/>
      <c r="P945" s="99"/>
      <c r="R945" s="100"/>
      <c r="S945" s="99"/>
      <c r="U945" s="100"/>
    </row>
    <row r="946">
      <c r="A946" s="99"/>
      <c r="C946" s="100"/>
      <c r="D946" s="99"/>
      <c r="F946" s="100"/>
      <c r="G946" s="99"/>
      <c r="I946" s="100"/>
      <c r="J946" s="99"/>
      <c r="L946" s="100"/>
      <c r="M946" s="99"/>
      <c r="O946" s="100"/>
      <c r="P946" s="99"/>
      <c r="R946" s="100"/>
      <c r="S946" s="99"/>
      <c r="U946" s="100"/>
    </row>
    <row r="947">
      <c r="A947" s="99"/>
      <c r="C947" s="100"/>
      <c r="D947" s="99"/>
      <c r="F947" s="100"/>
      <c r="G947" s="99"/>
      <c r="I947" s="100"/>
      <c r="J947" s="99"/>
      <c r="L947" s="100"/>
      <c r="M947" s="99"/>
      <c r="O947" s="100"/>
      <c r="P947" s="99"/>
      <c r="R947" s="100"/>
      <c r="S947" s="99"/>
      <c r="U947" s="100"/>
    </row>
    <row r="948">
      <c r="A948" s="99"/>
      <c r="C948" s="100"/>
      <c r="D948" s="99"/>
      <c r="F948" s="100"/>
      <c r="G948" s="99"/>
      <c r="I948" s="100"/>
      <c r="J948" s="99"/>
      <c r="L948" s="100"/>
      <c r="M948" s="99"/>
      <c r="O948" s="100"/>
      <c r="P948" s="99"/>
      <c r="R948" s="100"/>
      <c r="S948" s="99"/>
      <c r="U948" s="100"/>
    </row>
    <row r="949">
      <c r="A949" s="99"/>
      <c r="C949" s="100"/>
      <c r="D949" s="99"/>
      <c r="F949" s="100"/>
      <c r="G949" s="99"/>
      <c r="I949" s="100"/>
      <c r="J949" s="99"/>
      <c r="L949" s="100"/>
      <c r="M949" s="99"/>
      <c r="O949" s="100"/>
      <c r="P949" s="99"/>
      <c r="R949" s="100"/>
      <c r="S949" s="99"/>
      <c r="U949" s="100"/>
    </row>
    <row r="950">
      <c r="A950" s="99"/>
      <c r="C950" s="100"/>
      <c r="D950" s="99"/>
      <c r="F950" s="100"/>
      <c r="G950" s="99"/>
      <c r="I950" s="100"/>
      <c r="J950" s="99"/>
      <c r="L950" s="100"/>
      <c r="M950" s="99"/>
      <c r="O950" s="100"/>
      <c r="P950" s="99"/>
      <c r="R950" s="100"/>
      <c r="S950" s="99"/>
      <c r="U950" s="100"/>
    </row>
    <row r="951">
      <c r="A951" s="99"/>
      <c r="C951" s="100"/>
      <c r="D951" s="99"/>
      <c r="F951" s="100"/>
      <c r="G951" s="99"/>
      <c r="I951" s="100"/>
      <c r="J951" s="99"/>
      <c r="L951" s="100"/>
      <c r="M951" s="99"/>
      <c r="O951" s="100"/>
      <c r="P951" s="99"/>
      <c r="R951" s="100"/>
      <c r="S951" s="99"/>
      <c r="U951" s="100"/>
    </row>
    <row r="952">
      <c r="A952" s="99"/>
      <c r="C952" s="100"/>
      <c r="D952" s="99"/>
      <c r="F952" s="100"/>
      <c r="G952" s="99"/>
      <c r="I952" s="100"/>
      <c r="J952" s="99"/>
      <c r="L952" s="100"/>
      <c r="M952" s="99"/>
      <c r="O952" s="100"/>
      <c r="P952" s="99"/>
      <c r="R952" s="100"/>
      <c r="S952" s="99"/>
      <c r="U952" s="100"/>
    </row>
    <row r="953">
      <c r="A953" s="99"/>
      <c r="C953" s="100"/>
      <c r="D953" s="99"/>
      <c r="F953" s="100"/>
      <c r="G953" s="99"/>
      <c r="I953" s="100"/>
      <c r="J953" s="99"/>
      <c r="L953" s="100"/>
      <c r="M953" s="99"/>
      <c r="O953" s="100"/>
      <c r="P953" s="99"/>
      <c r="R953" s="100"/>
      <c r="S953" s="99"/>
      <c r="U953" s="100"/>
    </row>
    <row r="954">
      <c r="A954" s="99"/>
      <c r="C954" s="100"/>
      <c r="D954" s="99"/>
      <c r="F954" s="100"/>
      <c r="G954" s="99"/>
      <c r="I954" s="100"/>
      <c r="J954" s="99"/>
      <c r="L954" s="100"/>
      <c r="M954" s="99"/>
      <c r="O954" s="100"/>
      <c r="P954" s="99"/>
      <c r="R954" s="100"/>
      <c r="S954" s="99"/>
      <c r="U954" s="100"/>
    </row>
    <row r="955">
      <c r="A955" s="99"/>
      <c r="C955" s="100"/>
      <c r="D955" s="99"/>
      <c r="F955" s="100"/>
      <c r="G955" s="99"/>
      <c r="I955" s="100"/>
      <c r="J955" s="99"/>
      <c r="L955" s="100"/>
      <c r="M955" s="99"/>
      <c r="O955" s="100"/>
      <c r="P955" s="99"/>
      <c r="R955" s="100"/>
      <c r="S955" s="99"/>
      <c r="U955" s="100"/>
    </row>
    <row r="956">
      <c r="A956" s="99"/>
      <c r="C956" s="100"/>
      <c r="D956" s="99"/>
      <c r="F956" s="100"/>
      <c r="G956" s="99"/>
      <c r="I956" s="100"/>
      <c r="J956" s="99"/>
      <c r="L956" s="100"/>
      <c r="M956" s="99"/>
      <c r="O956" s="100"/>
      <c r="P956" s="99"/>
      <c r="R956" s="100"/>
      <c r="S956" s="99"/>
      <c r="U956" s="100"/>
    </row>
    <row r="957">
      <c r="A957" s="99"/>
      <c r="C957" s="100"/>
      <c r="D957" s="99"/>
      <c r="F957" s="100"/>
      <c r="G957" s="99"/>
      <c r="I957" s="100"/>
      <c r="J957" s="99"/>
      <c r="L957" s="100"/>
      <c r="M957" s="99"/>
      <c r="O957" s="100"/>
      <c r="P957" s="99"/>
      <c r="R957" s="100"/>
      <c r="S957" s="99"/>
      <c r="U957" s="100"/>
    </row>
    <row r="958">
      <c r="A958" s="99"/>
      <c r="C958" s="100"/>
      <c r="D958" s="99"/>
      <c r="F958" s="100"/>
      <c r="G958" s="99"/>
      <c r="I958" s="100"/>
      <c r="J958" s="99"/>
      <c r="L958" s="100"/>
      <c r="M958" s="99"/>
      <c r="O958" s="100"/>
      <c r="P958" s="99"/>
      <c r="R958" s="100"/>
      <c r="S958" s="99"/>
      <c r="U958" s="100"/>
    </row>
    <row r="959">
      <c r="A959" s="99"/>
      <c r="C959" s="100"/>
      <c r="D959" s="99"/>
      <c r="F959" s="100"/>
      <c r="G959" s="99"/>
      <c r="I959" s="100"/>
      <c r="J959" s="99"/>
      <c r="L959" s="100"/>
      <c r="M959" s="99"/>
      <c r="O959" s="100"/>
      <c r="P959" s="99"/>
      <c r="R959" s="100"/>
      <c r="S959" s="99"/>
      <c r="U959" s="100"/>
    </row>
    <row r="960">
      <c r="A960" s="99"/>
      <c r="C960" s="100"/>
      <c r="D960" s="99"/>
      <c r="F960" s="100"/>
      <c r="G960" s="99"/>
      <c r="I960" s="100"/>
      <c r="J960" s="99"/>
      <c r="L960" s="100"/>
      <c r="M960" s="99"/>
      <c r="O960" s="100"/>
      <c r="P960" s="99"/>
      <c r="R960" s="100"/>
      <c r="S960" s="99"/>
      <c r="U960" s="100"/>
    </row>
    <row r="961">
      <c r="A961" s="99"/>
      <c r="C961" s="100"/>
      <c r="D961" s="99"/>
      <c r="F961" s="100"/>
      <c r="G961" s="99"/>
      <c r="I961" s="100"/>
      <c r="J961" s="99"/>
      <c r="L961" s="100"/>
      <c r="M961" s="99"/>
      <c r="O961" s="100"/>
      <c r="P961" s="99"/>
      <c r="R961" s="100"/>
      <c r="S961" s="99"/>
      <c r="U961" s="100"/>
    </row>
    <row r="962">
      <c r="A962" s="99"/>
      <c r="C962" s="100"/>
      <c r="D962" s="99"/>
      <c r="F962" s="100"/>
      <c r="G962" s="99"/>
      <c r="I962" s="100"/>
      <c r="J962" s="99"/>
      <c r="L962" s="100"/>
      <c r="M962" s="99"/>
      <c r="O962" s="100"/>
      <c r="P962" s="99"/>
      <c r="R962" s="100"/>
      <c r="S962" s="99"/>
      <c r="U962" s="100"/>
    </row>
    <row r="963">
      <c r="A963" s="99"/>
      <c r="C963" s="100"/>
      <c r="D963" s="99"/>
      <c r="F963" s="100"/>
      <c r="G963" s="99"/>
      <c r="I963" s="100"/>
      <c r="J963" s="99"/>
      <c r="L963" s="100"/>
      <c r="M963" s="99"/>
      <c r="O963" s="100"/>
      <c r="P963" s="99"/>
      <c r="R963" s="100"/>
      <c r="S963" s="99"/>
      <c r="U963" s="100"/>
    </row>
    <row r="964">
      <c r="A964" s="99"/>
      <c r="C964" s="100"/>
      <c r="D964" s="99"/>
      <c r="F964" s="100"/>
      <c r="G964" s="99"/>
      <c r="I964" s="100"/>
      <c r="J964" s="99"/>
      <c r="L964" s="100"/>
      <c r="M964" s="99"/>
      <c r="O964" s="100"/>
      <c r="P964" s="99"/>
      <c r="R964" s="100"/>
      <c r="S964" s="99"/>
      <c r="U964" s="100"/>
    </row>
    <row r="965">
      <c r="A965" s="99"/>
      <c r="C965" s="100"/>
      <c r="D965" s="99"/>
      <c r="F965" s="100"/>
      <c r="G965" s="99"/>
      <c r="I965" s="100"/>
      <c r="J965" s="99"/>
      <c r="L965" s="100"/>
      <c r="M965" s="99"/>
      <c r="O965" s="100"/>
      <c r="P965" s="99"/>
      <c r="R965" s="100"/>
      <c r="S965" s="99"/>
      <c r="U965" s="100"/>
    </row>
    <row r="966">
      <c r="A966" s="99"/>
      <c r="C966" s="100"/>
      <c r="D966" s="99"/>
      <c r="F966" s="100"/>
      <c r="G966" s="99"/>
      <c r="I966" s="100"/>
      <c r="J966" s="99"/>
      <c r="L966" s="100"/>
      <c r="M966" s="99"/>
      <c r="O966" s="100"/>
      <c r="P966" s="99"/>
      <c r="R966" s="100"/>
      <c r="S966" s="99"/>
      <c r="U966" s="100"/>
    </row>
    <row r="967">
      <c r="A967" s="99"/>
      <c r="C967" s="100"/>
      <c r="D967" s="99"/>
      <c r="F967" s="100"/>
      <c r="G967" s="99"/>
      <c r="I967" s="100"/>
      <c r="J967" s="99"/>
      <c r="L967" s="100"/>
      <c r="M967" s="99"/>
      <c r="O967" s="100"/>
      <c r="P967" s="99"/>
      <c r="R967" s="100"/>
      <c r="S967" s="99"/>
      <c r="U967" s="100"/>
    </row>
    <row r="968">
      <c r="A968" s="99"/>
      <c r="C968" s="100"/>
      <c r="D968" s="99"/>
      <c r="F968" s="100"/>
      <c r="G968" s="99"/>
      <c r="I968" s="100"/>
      <c r="J968" s="99"/>
      <c r="L968" s="100"/>
      <c r="M968" s="99"/>
      <c r="O968" s="100"/>
      <c r="P968" s="99"/>
      <c r="R968" s="100"/>
      <c r="S968" s="99"/>
      <c r="U968" s="100"/>
    </row>
    <row r="969">
      <c r="A969" s="99"/>
      <c r="C969" s="100"/>
      <c r="D969" s="99"/>
      <c r="F969" s="100"/>
      <c r="G969" s="99"/>
      <c r="I969" s="100"/>
      <c r="J969" s="99"/>
      <c r="L969" s="100"/>
      <c r="M969" s="99"/>
      <c r="O969" s="100"/>
      <c r="P969" s="99"/>
      <c r="R969" s="100"/>
      <c r="S969" s="99"/>
      <c r="U969" s="100"/>
    </row>
    <row r="970">
      <c r="A970" s="99"/>
      <c r="C970" s="100"/>
      <c r="D970" s="99"/>
      <c r="F970" s="100"/>
      <c r="G970" s="99"/>
      <c r="I970" s="100"/>
      <c r="J970" s="99"/>
      <c r="L970" s="100"/>
      <c r="M970" s="99"/>
      <c r="O970" s="100"/>
      <c r="P970" s="99"/>
      <c r="R970" s="100"/>
      <c r="S970" s="99"/>
      <c r="U970" s="100"/>
    </row>
    <row r="971">
      <c r="A971" s="99"/>
      <c r="C971" s="100"/>
      <c r="D971" s="99"/>
      <c r="F971" s="100"/>
      <c r="G971" s="99"/>
      <c r="I971" s="100"/>
      <c r="J971" s="99"/>
      <c r="L971" s="100"/>
      <c r="M971" s="99"/>
      <c r="O971" s="100"/>
      <c r="P971" s="99"/>
      <c r="R971" s="100"/>
      <c r="S971" s="99"/>
      <c r="U971" s="100"/>
    </row>
    <row r="972">
      <c r="A972" s="99"/>
      <c r="C972" s="100"/>
      <c r="D972" s="99"/>
      <c r="F972" s="100"/>
      <c r="G972" s="99"/>
      <c r="I972" s="100"/>
      <c r="J972" s="99"/>
      <c r="L972" s="100"/>
      <c r="M972" s="99"/>
      <c r="O972" s="100"/>
      <c r="P972" s="99"/>
      <c r="R972" s="100"/>
      <c r="S972" s="99"/>
      <c r="U972" s="100"/>
    </row>
    <row r="973">
      <c r="A973" s="99"/>
      <c r="C973" s="100"/>
      <c r="D973" s="99"/>
      <c r="F973" s="100"/>
      <c r="G973" s="99"/>
      <c r="I973" s="100"/>
      <c r="J973" s="99"/>
      <c r="L973" s="100"/>
      <c r="M973" s="99"/>
      <c r="O973" s="100"/>
      <c r="P973" s="99"/>
      <c r="R973" s="100"/>
      <c r="S973" s="99"/>
      <c r="U973" s="100"/>
    </row>
    <row r="974">
      <c r="A974" s="99"/>
      <c r="C974" s="100"/>
      <c r="D974" s="99"/>
      <c r="F974" s="100"/>
      <c r="G974" s="99"/>
      <c r="I974" s="100"/>
      <c r="J974" s="99"/>
      <c r="L974" s="100"/>
      <c r="M974" s="99"/>
      <c r="O974" s="100"/>
      <c r="P974" s="99"/>
      <c r="R974" s="100"/>
      <c r="S974" s="99"/>
      <c r="U974" s="100"/>
    </row>
    <row r="975">
      <c r="A975" s="99"/>
      <c r="C975" s="100"/>
      <c r="D975" s="99"/>
      <c r="F975" s="100"/>
      <c r="G975" s="99"/>
      <c r="I975" s="100"/>
      <c r="J975" s="99"/>
      <c r="L975" s="100"/>
      <c r="M975" s="99"/>
      <c r="O975" s="100"/>
      <c r="P975" s="99"/>
      <c r="R975" s="100"/>
      <c r="S975" s="99"/>
      <c r="U975" s="100"/>
    </row>
    <row r="976">
      <c r="A976" s="99"/>
      <c r="C976" s="100"/>
      <c r="D976" s="99"/>
      <c r="F976" s="100"/>
      <c r="G976" s="99"/>
      <c r="I976" s="100"/>
      <c r="J976" s="99"/>
      <c r="L976" s="100"/>
      <c r="M976" s="99"/>
      <c r="O976" s="100"/>
      <c r="P976" s="99"/>
      <c r="R976" s="100"/>
      <c r="S976" s="99"/>
      <c r="U976" s="100"/>
    </row>
    <row r="977">
      <c r="A977" s="99"/>
      <c r="C977" s="100"/>
      <c r="D977" s="99"/>
      <c r="F977" s="100"/>
      <c r="G977" s="99"/>
      <c r="I977" s="100"/>
      <c r="J977" s="99"/>
      <c r="L977" s="100"/>
      <c r="M977" s="99"/>
      <c r="O977" s="100"/>
      <c r="P977" s="99"/>
      <c r="R977" s="100"/>
      <c r="S977" s="99"/>
      <c r="U977" s="100"/>
    </row>
    <row r="978">
      <c r="A978" s="99"/>
      <c r="C978" s="100"/>
      <c r="D978" s="99"/>
      <c r="F978" s="100"/>
      <c r="G978" s="99"/>
      <c r="I978" s="100"/>
      <c r="J978" s="99"/>
      <c r="L978" s="100"/>
      <c r="M978" s="99"/>
      <c r="O978" s="100"/>
      <c r="P978" s="99"/>
      <c r="R978" s="100"/>
      <c r="S978" s="99"/>
      <c r="U978" s="100"/>
    </row>
    <row r="979">
      <c r="A979" s="99"/>
      <c r="C979" s="100"/>
      <c r="D979" s="99"/>
      <c r="F979" s="100"/>
      <c r="G979" s="99"/>
      <c r="I979" s="100"/>
      <c r="J979" s="99"/>
      <c r="L979" s="100"/>
      <c r="M979" s="99"/>
      <c r="O979" s="100"/>
      <c r="P979" s="99"/>
      <c r="R979" s="100"/>
      <c r="S979" s="99"/>
      <c r="U979" s="100"/>
    </row>
    <row r="980">
      <c r="A980" s="99"/>
      <c r="C980" s="100"/>
      <c r="D980" s="99"/>
      <c r="F980" s="100"/>
      <c r="G980" s="99"/>
      <c r="I980" s="100"/>
      <c r="J980" s="99"/>
      <c r="L980" s="100"/>
      <c r="M980" s="99"/>
      <c r="O980" s="100"/>
      <c r="P980" s="99"/>
      <c r="R980" s="100"/>
      <c r="S980" s="99"/>
      <c r="U980" s="100"/>
    </row>
    <row r="981">
      <c r="A981" s="99"/>
      <c r="C981" s="100"/>
      <c r="D981" s="99"/>
      <c r="F981" s="100"/>
      <c r="G981" s="99"/>
      <c r="I981" s="100"/>
      <c r="J981" s="99"/>
      <c r="L981" s="100"/>
      <c r="M981" s="99"/>
      <c r="O981" s="100"/>
      <c r="P981" s="99"/>
      <c r="R981" s="100"/>
      <c r="S981" s="99"/>
      <c r="U981" s="100"/>
    </row>
    <row r="982">
      <c r="A982" s="99"/>
      <c r="C982" s="100"/>
      <c r="D982" s="99"/>
      <c r="F982" s="100"/>
      <c r="G982" s="99"/>
      <c r="I982" s="100"/>
      <c r="J982" s="99"/>
      <c r="L982" s="100"/>
      <c r="M982" s="99"/>
      <c r="O982" s="100"/>
      <c r="P982" s="99"/>
      <c r="R982" s="100"/>
      <c r="S982" s="99"/>
      <c r="U982" s="100"/>
    </row>
    <row r="983">
      <c r="A983" s="99"/>
      <c r="C983" s="100"/>
      <c r="D983" s="99"/>
      <c r="F983" s="100"/>
      <c r="G983" s="99"/>
      <c r="I983" s="100"/>
      <c r="J983" s="99"/>
      <c r="L983" s="100"/>
      <c r="M983" s="99"/>
      <c r="O983" s="100"/>
      <c r="P983" s="99"/>
      <c r="R983" s="100"/>
      <c r="S983" s="99"/>
      <c r="U983" s="100"/>
    </row>
    <row r="984">
      <c r="A984" s="99"/>
      <c r="C984" s="100"/>
      <c r="D984" s="99"/>
      <c r="F984" s="100"/>
      <c r="G984" s="99"/>
      <c r="I984" s="100"/>
      <c r="J984" s="99"/>
      <c r="L984" s="100"/>
      <c r="M984" s="99"/>
      <c r="O984" s="100"/>
      <c r="P984" s="99"/>
      <c r="R984" s="100"/>
      <c r="S984" s="99"/>
      <c r="U984" s="100"/>
    </row>
    <row r="985">
      <c r="A985" s="99"/>
      <c r="C985" s="100"/>
      <c r="D985" s="99"/>
      <c r="F985" s="100"/>
      <c r="G985" s="99"/>
      <c r="I985" s="100"/>
      <c r="J985" s="99"/>
      <c r="L985" s="100"/>
      <c r="M985" s="99"/>
      <c r="O985" s="100"/>
      <c r="P985" s="99"/>
      <c r="R985" s="100"/>
      <c r="S985" s="99"/>
      <c r="U985" s="100"/>
    </row>
    <row r="986">
      <c r="A986" s="99"/>
      <c r="C986" s="100"/>
      <c r="D986" s="99"/>
      <c r="F986" s="100"/>
      <c r="G986" s="99"/>
      <c r="I986" s="100"/>
      <c r="J986" s="99"/>
      <c r="L986" s="100"/>
      <c r="M986" s="99"/>
      <c r="O986" s="100"/>
      <c r="P986" s="99"/>
      <c r="R986" s="100"/>
      <c r="S986" s="99"/>
      <c r="U986" s="100"/>
    </row>
    <row r="987">
      <c r="A987" s="99"/>
      <c r="C987" s="100"/>
      <c r="D987" s="99"/>
      <c r="F987" s="100"/>
      <c r="G987" s="99"/>
      <c r="I987" s="100"/>
      <c r="J987" s="99"/>
      <c r="L987" s="100"/>
      <c r="M987" s="99"/>
      <c r="O987" s="100"/>
      <c r="P987" s="99"/>
      <c r="R987" s="100"/>
      <c r="S987" s="99"/>
      <c r="U987" s="100"/>
    </row>
    <row r="988">
      <c r="A988" s="99"/>
      <c r="C988" s="100"/>
      <c r="D988" s="99"/>
      <c r="F988" s="100"/>
      <c r="G988" s="99"/>
      <c r="I988" s="100"/>
      <c r="J988" s="99"/>
      <c r="L988" s="100"/>
      <c r="M988" s="99"/>
      <c r="O988" s="100"/>
      <c r="P988" s="99"/>
      <c r="R988" s="100"/>
      <c r="S988" s="99"/>
      <c r="U988" s="100"/>
    </row>
    <row r="989">
      <c r="A989" s="99"/>
      <c r="C989" s="100"/>
      <c r="D989" s="99"/>
      <c r="F989" s="100"/>
      <c r="G989" s="99"/>
      <c r="I989" s="100"/>
      <c r="J989" s="99"/>
      <c r="L989" s="100"/>
      <c r="M989" s="99"/>
      <c r="O989" s="100"/>
      <c r="P989" s="99"/>
      <c r="R989" s="100"/>
      <c r="S989" s="99"/>
      <c r="U989" s="100"/>
    </row>
    <row r="990">
      <c r="A990" s="99"/>
      <c r="C990" s="100"/>
      <c r="D990" s="99"/>
      <c r="F990" s="100"/>
      <c r="G990" s="99"/>
      <c r="I990" s="100"/>
      <c r="J990" s="99"/>
      <c r="L990" s="100"/>
      <c r="M990" s="99"/>
      <c r="O990" s="100"/>
      <c r="P990" s="99"/>
      <c r="R990" s="100"/>
      <c r="S990" s="99"/>
      <c r="U990" s="100"/>
    </row>
    <row r="991">
      <c r="A991" s="99"/>
      <c r="C991" s="100"/>
      <c r="D991" s="99"/>
      <c r="F991" s="100"/>
      <c r="G991" s="99"/>
      <c r="I991" s="100"/>
      <c r="J991" s="99"/>
      <c r="L991" s="100"/>
      <c r="M991" s="99"/>
      <c r="O991" s="100"/>
      <c r="P991" s="99"/>
      <c r="R991" s="100"/>
      <c r="S991" s="99"/>
      <c r="U991" s="100"/>
    </row>
    <row r="992">
      <c r="A992" s="99"/>
      <c r="C992" s="100"/>
      <c r="D992" s="99"/>
      <c r="F992" s="100"/>
      <c r="G992" s="99"/>
      <c r="I992" s="100"/>
      <c r="J992" s="99"/>
      <c r="L992" s="100"/>
      <c r="M992" s="99"/>
      <c r="O992" s="100"/>
      <c r="P992" s="99"/>
      <c r="R992" s="100"/>
      <c r="S992" s="99"/>
      <c r="U992" s="100"/>
    </row>
    <row r="993">
      <c r="A993" s="99"/>
      <c r="C993" s="100"/>
      <c r="D993" s="99"/>
      <c r="F993" s="100"/>
      <c r="G993" s="99"/>
      <c r="I993" s="100"/>
      <c r="J993" s="99"/>
      <c r="L993" s="100"/>
      <c r="M993" s="99"/>
      <c r="O993" s="100"/>
      <c r="P993" s="99"/>
      <c r="R993" s="100"/>
      <c r="S993" s="99"/>
      <c r="U993" s="100"/>
    </row>
    <row r="994">
      <c r="A994" s="99"/>
      <c r="C994" s="100"/>
      <c r="D994" s="99"/>
      <c r="F994" s="100"/>
      <c r="G994" s="99"/>
      <c r="I994" s="100"/>
      <c r="J994" s="99"/>
      <c r="L994" s="100"/>
      <c r="M994" s="99"/>
      <c r="O994" s="100"/>
      <c r="P994" s="99"/>
      <c r="R994" s="100"/>
      <c r="S994" s="99"/>
      <c r="U994" s="100"/>
    </row>
    <row r="995">
      <c r="A995" s="99"/>
      <c r="C995" s="100"/>
      <c r="D995" s="99"/>
      <c r="F995" s="100"/>
      <c r="G995" s="99"/>
      <c r="I995" s="100"/>
      <c r="J995" s="99"/>
      <c r="L995" s="100"/>
      <c r="M995" s="99"/>
      <c r="O995" s="100"/>
      <c r="P995" s="99"/>
      <c r="R995" s="100"/>
      <c r="S995" s="99"/>
      <c r="U995" s="100"/>
    </row>
    <row r="996">
      <c r="A996" s="99"/>
      <c r="C996" s="100"/>
      <c r="D996" s="99"/>
      <c r="F996" s="100"/>
      <c r="G996" s="99"/>
      <c r="I996" s="100"/>
      <c r="J996" s="99"/>
      <c r="L996" s="100"/>
      <c r="M996" s="99"/>
      <c r="O996" s="100"/>
      <c r="P996" s="99"/>
      <c r="R996" s="100"/>
      <c r="S996" s="99"/>
      <c r="U996" s="100"/>
    </row>
    <row r="997">
      <c r="A997" s="99"/>
      <c r="C997" s="100"/>
      <c r="D997" s="99"/>
      <c r="F997" s="100"/>
      <c r="G997" s="99"/>
      <c r="I997" s="100"/>
      <c r="J997" s="99"/>
      <c r="L997" s="100"/>
      <c r="M997" s="99"/>
      <c r="O997" s="100"/>
      <c r="P997" s="99"/>
      <c r="R997" s="100"/>
      <c r="S997" s="99"/>
      <c r="U997" s="100"/>
    </row>
    <row r="998">
      <c r="A998" s="99"/>
      <c r="C998" s="100"/>
      <c r="D998" s="99"/>
      <c r="F998" s="100"/>
      <c r="G998" s="99"/>
      <c r="I998" s="100"/>
      <c r="J998" s="99"/>
      <c r="L998" s="100"/>
      <c r="M998" s="99"/>
      <c r="O998" s="100"/>
      <c r="P998" s="99"/>
      <c r="R998" s="100"/>
      <c r="S998" s="99"/>
      <c r="U998" s="100"/>
    </row>
    <row r="999">
      <c r="A999" s="99"/>
      <c r="C999" s="100"/>
      <c r="D999" s="99"/>
      <c r="F999" s="100"/>
      <c r="G999" s="99"/>
      <c r="I999" s="100"/>
      <c r="J999" s="99"/>
      <c r="L999" s="100"/>
      <c r="M999" s="99"/>
      <c r="O999" s="100"/>
      <c r="P999" s="99"/>
      <c r="R999" s="100"/>
      <c r="S999" s="99"/>
      <c r="U999" s="100"/>
    </row>
    <row r="1000">
      <c r="A1000" s="103"/>
      <c r="B1000" s="73"/>
      <c r="C1000" s="104"/>
      <c r="D1000" s="103"/>
      <c r="E1000" s="73"/>
      <c r="F1000" s="104"/>
      <c r="G1000" s="103"/>
      <c r="H1000" s="73"/>
      <c r="I1000" s="104"/>
      <c r="J1000" s="103"/>
      <c r="K1000" s="73"/>
      <c r="L1000" s="104"/>
      <c r="M1000" s="103"/>
      <c r="N1000" s="73"/>
      <c r="O1000" s="104"/>
      <c r="P1000" s="103"/>
      <c r="Q1000" s="73"/>
      <c r="R1000" s="104"/>
      <c r="S1000" s="103"/>
      <c r="T1000" s="73"/>
      <c r="U1000" s="104"/>
    </row>
  </sheetData>
  <mergeCells count="10">
    <mergeCell ref="M6:O6"/>
    <mergeCell ref="P6:R6"/>
    <mergeCell ref="S6:U6"/>
    <mergeCell ref="A1:K1"/>
    <mergeCell ref="A2:K2"/>
    <mergeCell ref="A4:L4"/>
    <mergeCell ref="A6:C6"/>
    <mergeCell ref="D6:F6"/>
    <mergeCell ref="G6:I6"/>
    <mergeCell ref="J6:L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05" t="s">
        <v>42</v>
      </c>
      <c r="B2" s="92"/>
      <c r="C2" s="92"/>
      <c r="D2" s="92"/>
      <c r="E2" s="92"/>
      <c r="F2" s="92"/>
      <c r="G2" s="92"/>
      <c r="H2" s="93"/>
      <c r="N2" s="26"/>
    </row>
    <row r="3">
      <c r="A3" s="106" t="s">
        <v>43</v>
      </c>
      <c r="H3" s="107"/>
      <c r="N3" s="26"/>
    </row>
    <row r="4">
      <c r="A4" s="108"/>
      <c r="B4" s="109" t="s">
        <v>44</v>
      </c>
      <c r="C4" s="110"/>
      <c r="D4" s="110"/>
      <c r="E4" s="110"/>
      <c r="F4" s="110"/>
      <c r="G4" s="110"/>
      <c r="H4" s="111"/>
    </row>
    <row r="5">
      <c r="A5" s="112" t="s">
        <v>45</v>
      </c>
      <c r="B5" s="113" t="s">
        <v>46</v>
      </c>
      <c r="H5" s="100"/>
      <c r="N5" s="26"/>
    </row>
    <row r="6">
      <c r="A6" s="112" t="s">
        <v>3</v>
      </c>
      <c r="B6" s="114" t="s">
        <v>47</v>
      </c>
      <c r="H6" s="100"/>
      <c r="N6" s="26"/>
    </row>
    <row r="7">
      <c r="A7" s="112" t="s">
        <v>4</v>
      </c>
      <c r="B7" s="114" t="s">
        <v>48</v>
      </c>
      <c r="H7" s="100"/>
      <c r="N7" s="26"/>
    </row>
    <row r="8">
      <c r="A8" s="112" t="s">
        <v>5</v>
      </c>
      <c r="B8" s="114" t="s">
        <v>49</v>
      </c>
      <c r="H8" s="100"/>
      <c r="N8" s="26"/>
    </row>
    <row r="9">
      <c r="A9" s="112" t="s">
        <v>6</v>
      </c>
      <c r="B9" s="114" t="s">
        <v>50</v>
      </c>
      <c r="H9" s="100"/>
      <c r="N9" s="26"/>
    </row>
    <row r="10">
      <c r="A10" s="112" t="s">
        <v>40</v>
      </c>
      <c r="B10" s="114" t="s">
        <v>51</v>
      </c>
      <c r="H10" s="100"/>
      <c r="N10" s="26"/>
    </row>
    <row r="11">
      <c r="A11" s="112" t="s">
        <v>8</v>
      </c>
      <c r="B11" s="114" t="s">
        <v>52</v>
      </c>
      <c r="H11" s="100"/>
      <c r="N11" s="26"/>
    </row>
    <row r="12">
      <c r="A12" s="99"/>
      <c r="H12" s="100"/>
    </row>
    <row r="13">
      <c r="A13" s="103"/>
      <c r="B13" s="73"/>
      <c r="C13" s="73"/>
      <c r="D13" s="73"/>
      <c r="E13" s="73"/>
      <c r="F13" s="73"/>
      <c r="G13" s="73"/>
      <c r="H13" s="104"/>
    </row>
  </sheetData>
  <mergeCells count="2">
    <mergeCell ref="A2:H2"/>
    <mergeCell ref="A3:H3"/>
  </mergeCells>
  <hyperlinks>
    <hyperlink r:id="rId1" location="gid=0" ref="B5"/>
    <hyperlink r:id="rId2" location="gid=0" ref="B6"/>
    <hyperlink r:id="rId3" location="gid=0" ref="B7"/>
    <hyperlink r:id="rId4" location="gid=0" ref="B8"/>
    <hyperlink r:id="rId5" location="gid=0" ref="B9"/>
    <hyperlink r:id="rId6" location="gid=0" ref="B10"/>
    <hyperlink r:id="rId7" location="gid=0" ref="B11"/>
  </hyperlinks>
  <drawing r:id="rId8"/>
</worksheet>
</file>