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fileSharing readOnlyRecommended="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SharedResources/Data/Service_CO2/"/>
    </mc:Choice>
  </mc:AlternateContent>
  <bookViews>
    <workbookView xWindow="1880" yWindow="1100" windowWidth="30160" windowHeight="18660" tabRatio="571"/>
  </bookViews>
  <sheets>
    <sheet name="calcs and cals--START HERE" sheetId="1" r:id="rId1"/>
    <sheet name="Raw sample average data" sheetId="3" r:id="rId2"/>
    <sheet name="final results and CO2 calcs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2" l="1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9" i="2"/>
  <c r="B107" i="1"/>
  <c r="B48" i="1"/>
  <c r="B49" i="1"/>
  <c r="B50" i="1"/>
  <c r="B51" i="1"/>
  <c r="B52" i="1"/>
  <c r="B53" i="1"/>
  <c r="B54" i="1"/>
  <c r="B55" i="1"/>
  <c r="B56" i="1"/>
  <c r="J64" i="1" a="1"/>
  <c r="J64" i="1"/>
  <c r="L107" i="1"/>
  <c r="M107" i="1"/>
  <c r="J107" i="1"/>
  <c r="K107" i="1"/>
  <c r="C107" i="1"/>
  <c r="Q107" i="1"/>
  <c r="F107" i="1"/>
  <c r="I107" i="1"/>
  <c r="F6" i="2"/>
  <c r="G107" i="1"/>
  <c r="E6" i="2"/>
  <c r="H6" i="2"/>
  <c r="B108" i="1"/>
  <c r="L108" i="1"/>
  <c r="M108" i="1"/>
  <c r="J108" i="1"/>
  <c r="K108" i="1"/>
  <c r="C108" i="1"/>
  <c r="Q108" i="1"/>
  <c r="F108" i="1"/>
  <c r="I108" i="1"/>
  <c r="F7" i="2"/>
  <c r="G108" i="1"/>
  <c r="E7" i="2"/>
  <c r="H7" i="2"/>
  <c r="B109" i="1"/>
  <c r="L109" i="1"/>
  <c r="M109" i="1"/>
  <c r="J109" i="1"/>
  <c r="K109" i="1"/>
  <c r="C109" i="1"/>
  <c r="Q109" i="1"/>
  <c r="F109" i="1"/>
  <c r="I109" i="1"/>
  <c r="F8" i="2"/>
  <c r="G109" i="1"/>
  <c r="E8" i="2"/>
  <c r="H8" i="2"/>
  <c r="I8" i="2"/>
  <c r="K8" i="2"/>
  <c r="J2" i="2"/>
  <c r="K3" i="2"/>
  <c r="B127" i="1"/>
  <c r="L127" i="1"/>
  <c r="M127" i="1"/>
  <c r="J127" i="1"/>
  <c r="K127" i="1"/>
  <c r="C127" i="1"/>
  <c r="Q127" i="1"/>
  <c r="F127" i="1"/>
  <c r="I127" i="1"/>
  <c r="F26" i="2"/>
  <c r="G127" i="1"/>
  <c r="E26" i="2"/>
  <c r="H26" i="2"/>
  <c r="I26" i="2"/>
  <c r="C48" i="1"/>
  <c r="C49" i="1"/>
  <c r="C50" i="1"/>
  <c r="C51" i="1"/>
  <c r="C52" i="1"/>
  <c r="C53" i="1"/>
  <c r="C54" i="1"/>
  <c r="C55" i="1"/>
  <c r="D48" i="1" a="1"/>
  <c r="D48" i="1"/>
  <c r="J33" i="1"/>
  <c r="J36" i="1" a="1"/>
  <c r="J36" i="1"/>
  <c r="C19" i="1"/>
  <c r="C20" i="1"/>
  <c r="C21" i="1"/>
  <c r="C22" i="1"/>
  <c r="C23" i="1"/>
  <c r="C24" i="1"/>
  <c r="C25" i="1"/>
  <c r="C26" i="1"/>
  <c r="C27" i="1"/>
  <c r="C28" i="1"/>
  <c r="D19" i="1" a="1"/>
  <c r="D19" i="1"/>
  <c r="J31" i="1"/>
  <c r="B19" i="1"/>
  <c r="B20" i="1"/>
  <c r="B21" i="1"/>
  <c r="B22" i="1"/>
  <c r="B23" i="1"/>
  <c r="B24" i="1"/>
  <c r="B25" i="1"/>
  <c r="B26" i="1"/>
  <c r="B27" i="1"/>
  <c r="B28" i="1"/>
  <c r="J35" i="1" a="1"/>
  <c r="J35" i="1"/>
  <c r="J37" i="1"/>
  <c r="B124" i="1"/>
  <c r="J124" i="1"/>
  <c r="D20" i="1" a="1"/>
  <c r="D20" i="1"/>
  <c r="J32" i="1"/>
  <c r="K124" i="1"/>
  <c r="C139" i="1"/>
  <c r="B139" i="1"/>
  <c r="C76" i="1"/>
  <c r="C77" i="1"/>
  <c r="C78" i="1"/>
  <c r="C79" i="1"/>
  <c r="C80" i="1"/>
  <c r="C81" i="1"/>
  <c r="C82" i="1"/>
  <c r="C83" i="1"/>
  <c r="D76" i="1" a="1"/>
  <c r="D76" i="1"/>
  <c r="J62" i="1"/>
  <c r="B76" i="1"/>
  <c r="B77" i="1"/>
  <c r="B78" i="1"/>
  <c r="B79" i="1"/>
  <c r="B80" i="1"/>
  <c r="B81" i="1"/>
  <c r="B82" i="1"/>
  <c r="B83" i="1"/>
  <c r="J65" i="1" a="1"/>
  <c r="J65" i="1"/>
  <c r="J60" i="1"/>
  <c r="J66" i="1"/>
  <c r="J139" i="1"/>
  <c r="D77" i="1" a="1"/>
  <c r="D77" i="1"/>
  <c r="J63" i="1"/>
  <c r="D49" i="1" a="1"/>
  <c r="D49" i="1"/>
  <c r="J61" i="1"/>
  <c r="J67" i="1"/>
  <c r="K139" i="1"/>
  <c r="F139" i="1"/>
  <c r="I139" i="1"/>
  <c r="F38" i="2"/>
  <c r="G139" i="1"/>
  <c r="E38" i="2"/>
  <c r="B57" i="1"/>
  <c r="B128" i="1"/>
  <c r="J128" i="1"/>
  <c r="K128" i="1"/>
  <c r="C84" i="1"/>
  <c r="B84" i="1"/>
  <c r="C153" i="1"/>
  <c r="B153" i="1"/>
  <c r="J153" i="1"/>
  <c r="K153" i="1"/>
  <c r="F153" i="1"/>
  <c r="I153" i="1"/>
  <c r="F52" i="2"/>
  <c r="G153" i="1"/>
  <c r="E52" i="2"/>
  <c r="N139" i="1"/>
  <c r="E139" i="1"/>
  <c r="D139" i="1"/>
  <c r="O139" i="1"/>
  <c r="J39" i="1"/>
  <c r="J40" i="1"/>
  <c r="J41" i="1"/>
  <c r="J42" i="1"/>
  <c r="J43" i="1"/>
  <c r="H139" i="1"/>
  <c r="P139" i="1"/>
  <c r="G38" i="2"/>
  <c r="C140" i="1"/>
  <c r="B140" i="1"/>
  <c r="J140" i="1"/>
  <c r="K140" i="1"/>
  <c r="F140" i="1"/>
  <c r="I140" i="1"/>
  <c r="F39" i="2"/>
  <c r="G140" i="1"/>
  <c r="E39" i="2"/>
  <c r="N140" i="1"/>
  <c r="E140" i="1"/>
  <c r="D140" i="1"/>
  <c r="O140" i="1"/>
  <c r="H140" i="1"/>
  <c r="P140" i="1"/>
  <c r="G39" i="2"/>
  <c r="C141" i="1"/>
  <c r="B141" i="1"/>
  <c r="J141" i="1"/>
  <c r="K141" i="1"/>
  <c r="F141" i="1"/>
  <c r="I141" i="1"/>
  <c r="F40" i="2"/>
  <c r="G141" i="1"/>
  <c r="E40" i="2"/>
  <c r="N141" i="1"/>
  <c r="E141" i="1"/>
  <c r="D141" i="1"/>
  <c r="O141" i="1"/>
  <c r="H141" i="1"/>
  <c r="P141" i="1"/>
  <c r="G40" i="2"/>
  <c r="C142" i="1"/>
  <c r="B142" i="1"/>
  <c r="J142" i="1"/>
  <c r="K142" i="1"/>
  <c r="F142" i="1"/>
  <c r="I142" i="1"/>
  <c r="F41" i="2"/>
  <c r="G142" i="1"/>
  <c r="E41" i="2"/>
  <c r="N142" i="1"/>
  <c r="E142" i="1"/>
  <c r="D142" i="1"/>
  <c r="O142" i="1"/>
  <c r="H142" i="1"/>
  <c r="P142" i="1"/>
  <c r="G41" i="2"/>
  <c r="C143" i="1"/>
  <c r="B143" i="1"/>
  <c r="J143" i="1"/>
  <c r="K143" i="1"/>
  <c r="F143" i="1"/>
  <c r="I143" i="1"/>
  <c r="F42" i="2"/>
  <c r="G143" i="1"/>
  <c r="E42" i="2"/>
  <c r="N143" i="1"/>
  <c r="E143" i="1"/>
  <c r="D143" i="1"/>
  <c r="O143" i="1"/>
  <c r="H143" i="1"/>
  <c r="P143" i="1"/>
  <c r="G42" i="2"/>
  <c r="C144" i="1"/>
  <c r="B144" i="1"/>
  <c r="J144" i="1"/>
  <c r="K144" i="1"/>
  <c r="F144" i="1"/>
  <c r="I144" i="1"/>
  <c r="F43" i="2"/>
  <c r="G144" i="1"/>
  <c r="E43" i="2"/>
  <c r="N144" i="1"/>
  <c r="E144" i="1"/>
  <c r="D144" i="1"/>
  <c r="O144" i="1"/>
  <c r="H144" i="1"/>
  <c r="P144" i="1"/>
  <c r="G43" i="2"/>
  <c r="C145" i="1"/>
  <c r="B145" i="1"/>
  <c r="J145" i="1"/>
  <c r="K145" i="1"/>
  <c r="F145" i="1"/>
  <c r="I145" i="1"/>
  <c r="F44" i="2"/>
  <c r="G145" i="1"/>
  <c r="E44" i="2"/>
  <c r="N145" i="1"/>
  <c r="E145" i="1"/>
  <c r="D145" i="1"/>
  <c r="O145" i="1"/>
  <c r="H145" i="1"/>
  <c r="P145" i="1"/>
  <c r="G44" i="2"/>
  <c r="C146" i="1"/>
  <c r="B146" i="1"/>
  <c r="J146" i="1"/>
  <c r="K146" i="1"/>
  <c r="F146" i="1"/>
  <c r="I146" i="1"/>
  <c r="F45" i="2"/>
  <c r="G146" i="1"/>
  <c r="E45" i="2"/>
  <c r="N146" i="1"/>
  <c r="E146" i="1"/>
  <c r="D146" i="1"/>
  <c r="O146" i="1"/>
  <c r="H146" i="1"/>
  <c r="P146" i="1"/>
  <c r="G45" i="2"/>
  <c r="C147" i="1"/>
  <c r="B147" i="1"/>
  <c r="J147" i="1"/>
  <c r="K147" i="1"/>
  <c r="F147" i="1"/>
  <c r="I147" i="1"/>
  <c r="F46" i="2"/>
  <c r="G147" i="1"/>
  <c r="E46" i="2"/>
  <c r="N147" i="1"/>
  <c r="E147" i="1"/>
  <c r="D147" i="1"/>
  <c r="O147" i="1"/>
  <c r="H147" i="1"/>
  <c r="P147" i="1"/>
  <c r="G46" i="2"/>
  <c r="C148" i="1"/>
  <c r="B148" i="1"/>
  <c r="J148" i="1"/>
  <c r="K148" i="1"/>
  <c r="F148" i="1"/>
  <c r="I148" i="1"/>
  <c r="F47" i="2"/>
  <c r="G148" i="1"/>
  <c r="E47" i="2"/>
  <c r="N148" i="1"/>
  <c r="E148" i="1"/>
  <c r="D148" i="1"/>
  <c r="O148" i="1"/>
  <c r="H148" i="1"/>
  <c r="P148" i="1"/>
  <c r="G47" i="2"/>
  <c r="C149" i="1"/>
  <c r="B149" i="1"/>
  <c r="J149" i="1"/>
  <c r="K149" i="1"/>
  <c r="F149" i="1"/>
  <c r="I149" i="1"/>
  <c r="F48" i="2"/>
  <c r="G149" i="1"/>
  <c r="E48" i="2"/>
  <c r="N149" i="1"/>
  <c r="E149" i="1"/>
  <c r="D149" i="1"/>
  <c r="O149" i="1"/>
  <c r="H149" i="1"/>
  <c r="P149" i="1"/>
  <c r="G48" i="2"/>
  <c r="C150" i="1"/>
  <c r="B150" i="1"/>
  <c r="J150" i="1"/>
  <c r="K150" i="1"/>
  <c r="F150" i="1"/>
  <c r="I150" i="1"/>
  <c r="F49" i="2"/>
  <c r="G150" i="1"/>
  <c r="E49" i="2"/>
  <c r="N150" i="1"/>
  <c r="E150" i="1"/>
  <c r="D150" i="1"/>
  <c r="O150" i="1"/>
  <c r="H150" i="1"/>
  <c r="P150" i="1"/>
  <c r="G49" i="2"/>
  <c r="C151" i="1"/>
  <c r="B151" i="1"/>
  <c r="J151" i="1"/>
  <c r="K151" i="1"/>
  <c r="F151" i="1"/>
  <c r="I151" i="1"/>
  <c r="F50" i="2"/>
  <c r="G151" i="1"/>
  <c r="E50" i="2"/>
  <c r="N151" i="1"/>
  <c r="E151" i="1"/>
  <c r="D151" i="1"/>
  <c r="O151" i="1"/>
  <c r="H151" i="1"/>
  <c r="P151" i="1"/>
  <c r="G50" i="2"/>
  <c r="C152" i="1"/>
  <c r="B152" i="1"/>
  <c r="J152" i="1"/>
  <c r="K152" i="1"/>
  <c r="F152" i="1"/>
  <c r="I152" i="1"/>
  <c r="F51" i="2"/>
  <c r="G152" i="1"/>
  <c r="E51" i="2"/>
  <c r="N152" i="1"/>
  <c r="E152" i="1"/>
  <c r="D152" i="1"/>
  <c r="O152" i="1"/>
  <c r="H152" i="1"/>
  <c r="P152" i="1"/>
  <c r="G51" i="2"/>
  <c r="B131" i="1"/>
  <c r="J131" i="1"/>
  <c r="K131" i="1"/>
  <c r="C124" i="1"/>
  <c r="F124" i="1"/>
  <c r="I124" i="1"/>
  <c r="F23" i="2"/>
  <c r="G124" i="1"/>
  <c r="E23" i="2"/>
  <c r="C115" i="1"/>
  <c r="B115" i="1"/>
  <c r="J115" i="1"/>
  <c r="K115" i="1"/>
  <c r="F115" i="1"/>
  <c r="I115" i="1"/>
  <c r="F14" i="2"/>
  <c r="G115" i="1"/>
  <c r="E14" i="2"/>
  <c r="N115" i="1"/>
  <c r="E115" i="1"/>
  <c r="D115" i="1"/>
  <c r="J34" i="1"/>
  <c r="J38" i="1"/>
  <c r="O115" i="1"/>
  <c r="H115" i="1"/>
  <c r="P115" i="1"/>
  <c r="G14" i="2"/>
  <c r="C116" i="1"/>
  <c r="B116" i="1"/>
  <c r="J116" i="1"/>
  <c r="K116" i="1"/>
  <c r="F116" i="1"/>
  <c r="I116" i="1"/>
  <c r="F15" i="2"/>
  <c r="G116" i="1"/>
  <c r="E15" i="2"/>
  <c r="N116" i="1"/>
  <c r="E116" i="1"/>
  <c r="D116" i="1"/>
  <c r="O116" i="1"/>
  <c r="H116" i="1"/>
  <c r="P116" i="1"/>
  <c r="G15" i="2"/>
  <c r="C117" i="1"/>
  <c r="B117" i="1"/>
  <c r="J117" i="1"/>
  <c r="K117" i="1"/>
  <c r="F117" i="1"/>
  <c r="I117" i="1"/>
  <c r="F16" i="2"/>
  <c r="G117" i="1"/>
  <c r="E16" i="2"/>
  <c r="N117" i="1"/>
  <c r="E117" i="1"/>
  <c r="D117" i="1"/>
  <c r="O117" i="1"/>
  <c r="H117" i="1"/>
  <c r="P117" i="1"/>
  <c r="G16" i="2"/>
  <c r="C118" i="1"/>
  <c r="B118" i="1"/>
  <c r="J118" i="1"/>
  <c r="K118" i="1"/>
  <c r="F118" i="1"/>
  <c r="I118" i="1"/>
  <c r="F17" i="2"/>
  <c r="G118" i="1"/>
  <c r="E17" i="2"/>
  <c r="N118" i="1"/>
  <c r="E118" i="1"/>
  <c r="D118" i="1"/>
  <c r="O118" i="1"/>
  <c r="H118" i="1"/>
  <c r="P118" i="1"/>
  <c r="G17" i="2"/>
  <c r="C119" i="1"/>
  <c r="B119" i="1"/>
  <c r="J119" i="1"/>
  <c r="K119" i="1"/>
  <c r="F119" i="1"/>
  <c r="I119" i="1"/>
  <c r="F18" i="2"/>
  <c r="G119" i="1"/>
  <c r="E18" i="2"/>
  <c r="N119" i="1"/>
  <c r="E119" i="1"/>
  <c r="D119" i="1"/>
  <c r="O119" i="1"/>
  <c r="H119" i="1"/>
  <c r="P119" i="1"/>
  <c r="G18" i="2"/>
  <c r="C120" i="1"/>
  <c r="B120" i="1"/>
  <c r="J120" i="1"/>
  <c r="K120" i="1"/>
  <c r="F120" i="1"/>
  <c r="I120" i="1"/>
  <c r="F19" i="2"/>
  <c r="G120" i="1"/>
  <c r="E19" i="2"/>
  <c r="N120" i="1"/>
  <c r="E120" i="1"/>
  <c r="D120" i="1"/>
  <c r="O120" i="1"/>
  <c r="H120" i="1"/>
  <c r="P120" i="1"/>
  <c r="G19" i="2"/>
  <c r="C121" i="1"/>
  <c r="B121" i="1"/>
  <c r="J121" i="1"/>
  <c r="K121" i="1"/>
  <c r="F121" i="1"/>
  <c r="I121" i="1"/>
  <c r="F20" i="2"/>
  <c r="G121" i="1"/>
  <c r="E20" i="2"/>
  <c r="N121" i="1"/>
  <c r="E121" i="1"/>
  <c r="D121" i="1"/>
  <c r="O121" i="1"/>
  <c r="H121" i="1"/>
  <c r="P121" i="1"/>
  <c r="G20" i="2"/>
  <c r="C122" i="1"/>
  <c r="B122" i="1"/>
  <c r="J122" i="1"/>
  <c r="K122" i="1"/>
  <c r="F122" i="1"/>
  <c r="I122" i="1"/>
  <c r="F21" i="2"/>
  <c r="G122" i="1"/>
  <c r="E21" i="2"/>
  <c r="N122" i="1"/>
  <c r="E122" i="1"/>
  <c r="D122" i="1"/>
  <c r="O122" i="1"/>
  <c r="H122" i="1"/>
  <c r="P122" i="1"/>
  <c r="G21" i="2"/>
  <c r="C123" i="1"/>
  <c r="B123" i="1"/>
  <c r="J123" i="1"/>
  <c r="K123" i="1"/>
  <c r="F123" i="1"/>
  <c r="I123" i="1"/>
  <c r="F22" i="2"/>
  <c r="G123" i="1"/>
  <c r="E22" i="2"/>
  <c r="N123" i="1"/>
  <c r="E123" i="1"/>
  <c r="D123" i="1"/>
  <c r="O123" i="1"/>
  <c r="H123" i="1"/>
  <c r="P123" i="1"/>
  <c r="G22" i="2"/>
  <c r="N124" i="1"/>
  <c r="E124" i="1"/>
  <c r="D124" i="1"/>
  <c r="O124" i="1"/>
  <c r="H124" i="1"/>
  <c r="P124" i="1"/>
  <c r="G23" i="2"/>
  <c r="C125" i="1"/>
  <c r="B125" i="1"/>
  <c r="J125" i="1"/>
  <c r="K125" i="1"/>
  <c r="F125" i="1"/>
  <c r="I125" i="1"/>
  <c r="F24" i="2"/>
  <c r="G125" i="1"/>
  <c r="E24" i="2"/>
  <c r="N125" i="1"/>
  <c r="E125" i="1"/>
  <c r="D125" i="1"/>
  <c r="O125" i="1"/>
  <c r="H125" i="1"/>
  <c r="P125" i="1"/>
  <c r="G24" i="2"/>
  <c r="C126" i="1"/>
  <c r="B126" i="1"/>
  <c r="J126" i="1"/>
  <c r="K126" i="1"/>
  <c r="F126" i="1"/>
  <c r="I126" i="1"/>
  <c r="F25" i="2"/>
  <c r="G126" i="1"/>
  <c r="E25" i="2"/>
  <c r="N126" i="1"/>
  <c r="E126" i="1"/>
  <c r="D126" i="1"/>
  <c r="O126" i="1"/>
  <c r="H126" i="1"/>
  <c r="P126" i="1"/>
  <c r="G25" i="2"/>
  <c r="N127" i="1"/>
  <c r="E127" i="1"/>
  <c r="D127" i="1"/>
  <c r="O127" i="1"/>
  <c r="H127" i="1"/>
  <c r="P127" i="1"/>
  <c r="G26" i="2"/>
  <c r="C128" i="1"/>
  <c r="F128" i="1"/>
  <c r="I128" i="1"/>
  <c r="F27" i="2"/>
  <c r="G128" i="1"/>
  <c r="E27" i="2"/>
  <c r="N128" i="1"/>
  <c r="E128" i="1"/>
  <c r="D128" i="1"/>
  <c r="O128" i="1"/>
  <c r="H128" i="1"/>
  <c r="P128" i="1"/>
  <c r="G27" i="2"/>
  <c r="C129" i="1"/>
  <c r="B129" i="1"/>
  <c r="J129" i="1"/>
  <c r="K129" i="1"/>
  <c r="F129" i="1"/>
  <c r="I129" i="1"/>
  <c r="F28" i="2"/>
  <c r="G129" i="1"/>
  <c r="E28" i="2"/>
  <c r="N129" i="1"/>
  <c r="E129" i="1"/>
  <c r="D129" i="1"/>
  <c r="O129" i="1"/>
  <c r="H129" i="1"/>
  <c r="P129" i="1"/>
  <c r="G28" i="2"/>
  <c r="C130" i="1"/>
  <c r="B130" i="1"/>
  <c r="J130" i="1"/>
  <c r="K130" i="1"/>
  <c r="F130" i="1"/>
  <c r="I130" i="1"/>
  <c r="F29" i="2"/>
  <c r="G130" i="1"/>
  <c r="E29" i="2"/>
  <c r="N130" i="1"/>
  <c r="E130" i="1"/>
  <c r="D130" i="1"/>
  <c r="O130" i="1"/>
  <c r="H130" i="1"/>
  <c r="P130" i="1"/>
  <c r="G29" i="2"/>
  <c r="C131" i="1"/>
  <c r="F131" i="1"/>
  <c r="I131" i="1"/>
  <c r="F30" i="2"/>
  <c r="G131" i="1"/>
  <c r="E30" i="2"/>
  <c r="B132" i="1"/>
  <c r="J132" i="1"/>
  <c r="K132" i="1"/>
  <c r="C132" i="1"/>
  <c r="F132" i="1"/>
  <c r="I132" i="1"/>
  <c r="F31" i="2"/>
  <c r="G132" i="1"/>
  <c r="E31" i="2"/>
  <c r="B133" i="1"/>
  <c r="J133" i="1"/>
  <c r="K133" i="1"/>
  <c r="C133" i="1"/>
  <c r="F133" i="1"/>
  <c r="I133" i="1"/>
  <c r="F32" i="2"/>
  <c r="G133" i="1"/>
  <c r="E32" i="2"/>
  <c r="B134" i="1"/>
  <c r="J134" i="1"/>
  <c r="K134" i="1"/>
  <c r="C134" i="1"/>
  <c r="F134" i="1"/>
  <c r="I134" i="1"/>
  <c r="F33" i="2"/>
  <c r="G134" i="1"/>
  <c r="E33" i="2"/>
  <c r="B135" i="1"/>
  <c r="J135" i="1"/>
  <c r="K135" i="1"/>
  <c r="C135" i="1"/>
  <c r="F135" i="1"/>
  <c r="I135" i="1"/>
  <c r="F34" i="2"/>
  <c r="G135" i="1"/>
  <c r="E34" i="2"/>
  <c r="B136" i="1"/>
  <c r="J136" i="1"/>
  <c r="K136" i="1"/>
  <c r="C136" i="1"/>
  <c r="F136" i="1"/>
  <c r="I136" i="1"/>
  <c r="F35" i="2"/>
  <c r="G136" i="1"/>
  <c r="E35" i="2"/>
  <c r="B137" i="1"/>
  <c r="J137" i="1"/>
  <c r="K137" i="1"/>
  <c r="C137" i="1"/>
  <c r="F137" i="1"/>
  <c r="I137" i="1"/>
  <c r="F36" i="2"/>
  <c r="G137" i="1"/>
  <c r="E36" i="2"/>
  <c r="B138" i="1"/>
  <c r="J138" i="1"/>
  <c r="K138" i="1"/>
  <c r="C138" i="1"/>
  <c r="F138" i="1"/>
  <c r="I138" i="1"/>
  <c r="F37" i="2"/>
  <c r="G138" i="1"/>
  <c r="E37" i="2"/>
  <c r="C111" i="1"/>
  <c r="B111" i="1"/>
  <c r="J111" i="1"/>
  <c r="K111" i="1"/>
  <c r="F111" i="1"/>
  <c r="I111" i="1"/>
  <c r="F10" i="2"/>
  <c r="G111" i="1"/>
  <c r="E10" i="2"/>
  <c r="C112" i="1"/>
  <c r="B112" i="1"/>
  <c r="J112" i="1"/>
  <c r="K112" i="1"/>
  <c r="F112" i="1"/>
  <c r="I112" i="1"/>
  <c r="F11" i="2"/>
  <c r="G112" i="1"/>
  <c r="E11" i="2"/>
  <c r="C113" i="1"/>
  <c r="B113" i="1"/>
  <c r="J113" i="1"/>
  <c r="K113" i="1"/>
  <c r="F113" i="1"/>
  <c r="I113" i="1"/>
  <c r="F12" i="2"/>
  <c r="G113" i="1"/>
  <c r="E12" i="2"/>
  <c r="C114" i="1"/>
  <c r="B114" i="1"/>
  <c r="J114" i="1"/>
  <c r="K114" i="1"/>
  <c r="F114" i="1"/>
  <c r="I114" i="1"/>
  <c r="F13" i="2"/>
  <c r="G114" i="1"/>
  <c r="E13" i="2"/>
  <c r="J71" i="1"/>
  <c r="J68" i="1"/>
  <c r="L41" i="1"/>
  <c r="C85" i="1"/>
  <c r="B85" i="1"/>
  <c r="J70" i="1"/>
  <c r="H48" i="1"/>
  <c r="D15" i="1"/>
  <c r="I48" i="1"/>
  <c r="G19" i="1"/>
  <c r="G20" i="1"/>
  <c r="G21" i="1"/>
  <c r="G22" i="1"/>
  <c r="G23" i="1"/>
  <c r="G24" i="1"/>
  <c r="G25" i="1"/>
  <c r="G26" i="1"/>
  <c r="G27" i="1"/>
  <c r="G28" i="1"/>
  <c r="L35" i="1" a="1"/>
  <c r="L35" i="1"/>
  <c r="J19" i="1" a="1"/>
  <c r="J19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G48" i="1"/>
  <c r="G49" i="1"/>
  <c r="G50" i="1"/>
  <c r="G51" i="1"/>
  <c r="G52" i="1"/>
  <c r="G53" i="1"/>
  <c r="G54" i="1"/>
  <c r="G55" i="1"/>
  <c r="G56" i="1"/>
  <c r="G57" i="1"/>
  <c r="L36" i="1" a="1"/>
  <c r="L36" i="1"/>
  <c r="H19" i="1"/>
  <c r="J10" i="1"/>
  <c r="B156" i="1"/>
  <c r="C156" i="1"/>
  <c r="F156" i="1"/>
  <c r="I156" i="1"/>
  <c r="F55" i="2"/>
  <c r="G156" i="1"/>
  <c r="E55" i="2"/>
  <c r="B154" i="1"/>
  <c r="C154" i="1"/>
  <c r="F154" i="1"/>
  <c r="I154" i="1"/>
  <c r="F53" i="2"/>
  <c r="G154" i="1"/>
  <c r="E53" i="2"/>
  <c r="B155" i="1"/>
  <c r="C155" i="1"/>
  <c r="F155" i="1"/>
  <c r="I155" i="1"/>
  <c r="F54" i="2"/>
  <c r="G155" i="1"/>
  <c r="E54" i="2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C159" i="1"/>
  <c r="B159" i="1"/>
  <c r="F159" i="1"/>
  <c r="I159" i="1"/>
  <c r="F58" i="2"/>
  <c r="G159" i="1"/>
  <c r="E58" i="2"/>
  <c r="B157" i="1"/>
  <c r="C157" i="1"/>
  <c r="F157" i="1"/>
  <c r="I157" i="1"/>
  <c r="F56" i="2"/>
  <c r="G157" i="1"/>
  <c r="E56" i="2"/>
  <c r="K2" i="2"/>
  <c r="B158" i="1"/>
  <c r="D50" i="1" a="1"/>
  <c r="D50" i="1"/>
  <c r="G158" i="1"/>
  <c r="E57" i="2"/>
  <c r="G160" i="1"/>
  <c r="E59" i="2"/>
  <c r="G161" i="1"/>
  <c r="E60" i="2"/>
  <c r="G162" i="1"/>
  <c r="E61" i="2"/>
  <c r="G163" i="1"/>
  <c r="E62" i="2"/>
  <c r="G164" i="1"/>
  <c r="E63" i="2"/>
  <c r="G165" i="1"/>
  <c r="E64" i="2"/>
  <c r="G110" i="1"/>
  <c r="E9" i="2"/>
  <c r="G77" i="1"/>
  <c r="G78" i="1"/>
  <c r="G79" i="1"/>
  <c r="G80" i="1"/>
  <c r="G76" i="1"/>
  <c r="G81" i="1"/>
  <c r="G82" i="1"/>
  <c r="G83" i="1"/>
  <c r="G84" i="1"/>
  <c r="G85" i="1"/>
  <c r="L65" i="1" a="1"/>
  <c r="L65" i="1"/>
  <c r="J69" i="1"/>
  <c r="C110" i="1"/>
  <c r="B110" i="1"/>
  <c r="C158" i="1"/>
  <c r="C160" i="1"/>
  <c r="B160" i="1"/>
  <c r="C161" i="1"/>
  <c r="B161" i="1"/>
  <c r="C162" i="1"/>
  <c r="B162" i="1"/>
  <c r="C163" i="1"/>
  <c r="B163" i="1"/>
  <c r="C164" i="1"/>
  <c r="B164" i="1"/>
  <c r="C165" i="1"/>
  <c r="B165" i="1"/>
  <c r="F110" i="1"/>
  <c r="I110" i="1"/>
  <c r="F9" i="2"/>
  <c r="E110" i="1"/>
  <c r="D110" i="1"/>
  <c r="E111" i="1"/>
  <c r="D111" i="1"/>
  <c r="E112" i="1"/>
  <c r="D112" i="1"/>
  <c r="E113" i="1"/>
  <c r="D113" i="1"/>
  <c r="E114" i="1"/>
  <c r="D114" i="1"/>
  <c r="D107" i="1"/>
  <c r="E107" i="1"/>
  <c r="D108" i="1"/>
  <c r="D109" i="1"/>
  <c r="E108" i="1"/>
  <c r="E109" i="1"/>
  <c r="D153" i="1"/>
  <c r="D154" i="1"/>
  <c r="D155" i="1"/>
  <c r="D156" i="1"/>
  <c r="D157" i="1"/>
  <c r="F158" i="1"/>
  <c r="I158" i="1"/>
  <c r="F57" i="2"/>
  <c r="D158" i="1"/>
  <c r="D159" i="1"/>
  <c r="F160" i="1"/>
  <c r="I160" i="1"/>
  <c r="F59" i="2"/>
  <c r="D160" i="1"/>
  <c r="F161" i="1"/>
  <c r="I161" i="1"/>
  <c r="F60" i="2"/>
  <c r="D161" i="1"/>
  <c r="F162" i="1"/>
  <c r="I162" i="1"/>
  <c r="F61" i="2"/>
  <c r="D162" i="1"/>
  <c r="F163" i="1"/>
  <c r="I163" i="1"/>
  <c r="F62" i="2"/>
  <c r="D163" i="1"/>
  <c r="F164" i="1"/>
  <c r="I164" i="1"/>
  <c r="F63" i="2"/>
  <c r="D164" i="1"/>
  <c r="F165" i="1"/>
  <c r="I165" i="1"/>
  <c r="F64" i="2"/>
  <c r="D165" i="1"/>
  <c r="G166" i="1"/>
  <c r="E65" i="2"/>
  <c r="F166" i="1"/>
  <c r="I166" i="1"/>
  <c r="F65" i="2"/>
  <c r="D166" i="1"/>
  <c r="A108" i="1"/>
  <c r="A7" i="2"/>
  <c r="A109" i="1"/>
  <c r="A8" i="2"/>
  <c r="A110" i="1"/>
  <c r="A9" i="2"/>
  <c r="A111" i="1"/>
  <c r="A10" i="2"/>
  <c r="A112" i="1"/>
  <c r="A113" i="1"/>
  <c r="A114" i="1"/>
  <c r="A13" i="2"/>
  <c r="A115" i="1"/>
  <c r="A116" i="1"/>
  <c r="A15" i="2"/>
  <c r="A117" i="1"/>
  <c r="A16" i="2"/>
  <c r="A118" i="1"/>
  <c r="A17" i="2"/>
  <c r="A119" i="1"/>
  <c r="A120" i="1"/>
  <c r="A19" i="2"/>
  <c r="A121" i="1"/>
  <c r="A122" i="1"/>
  <c r="A21" i="2"/>
  <c r="A123" i="1"/>
  <c r="A22" i="2"/>
  <c r="A124" i="1"/>
  <c r="A23" i="2"/>
  <c r="A125" i="1"/>
  <c r="A24" i="2"/>
  <c r="A126" i="1"/>
  <c r="A127" i="1"/>
  <c r="A26" i="2"/>
  <c r="A128" i="1"/>
  <c r="A129" i="1"/>
  <c r="A130" i="1"/>
  <c r="A29" i="2"/>
  <c r="A131" i="1"/>
  <c r="A132" i="1"/>
  <c r="A31" i="2"/>
  <c r="A133" i="1"/>
  <c r="A32" i="2"/>
  <c r="A134" i="1"/>
  <c r="A33" i="2"/>
  <c r="A135" i="1"/>
  <c r="A34" i="2"/>
  <c r="A136" i="1"/>
  <c r="A137" i="1"/>
  <c r="A138" i="1"/>
  <c r="A37" i="2"/>
  <c r="A139" i="1"/>
  <c r="A38" i="2"/>
  <c r="A140" i="1"/>
  <c r="A39" i="2"/>
  <c r="A141" i="1"/>
  <c r="A40" i="2"/>
  <c r="A142" i="1"/>
  <c r="A41" i="2"/>
  <c r="A143" i="1"/>
  <c r="A42" i="2"/>
  <c r="A144" i="1"/>
  <c r="A145" i="1"/>
  <c r="A146" i="1"/>
  <c r="A45" i="2"/>
  <c r="A147" i="1"/>
  <c r="A46" i="2"/>
  <c r="A148" i="1"/>
  <c r="A47" i="2"/>
  <c r="A149" i="1"/>
  <c r="A48" i="2"/>
  <c r="A150" i="1"/>
  <c r="A49" i="2"/>
  <c r="A151" i="1"/>
  <c r="A152" i="1"/>
  <c r="A51" i="2"/>
  <c r="A153" i="1"/>
  <c r="A52" i="2"/>
  <c r="E153" i="1"/>
  <c r="A154" i="1"/>
  <c r="A53" i="2"/>
  <c r="E154" i="1"/>
  <c r="A155" i="1"/>
  <c r="E155" i="1"/>
  <c r="A156" i="1"/>
  <c r="A55" i="2"/>
  <c r="E156" i="1"/>
  <c r="A157" i="1"/>
  <c r="A56" i="2"/>
  <c r="E157" i="1"/>
  <c r="A158" i="1"/>
  <c r="A57" i="2"/>
  <c r="E158" i="1"/>
  <c r="A159" i="1"/>
  <c r="E159" i="1"/>
  <c r="A160" i="1"/>
  <c r="A59" i="2"/>
  <c r="E160" i="1"/>
  <c r="A161" i="1"/>
  <c r="A60" i="2"/>
  <c r="E161" i="1"/>
  <c r="A162" i="1"/>
  <c r="A61" i="2"/>
  <c r="E162" i="1"/>
  <c r="A163" i="1"/>
  <c r="E163" i="1"/>
  <c r="A164" i="1"/>
  <c r="A63" i="2"/>
  <c r="E164" i="1"/>
  <c r="A165" i="1"/>
  <c r="A64" i="2"/>
  <c r="E165" i="1"/>
  <c r="A166" i="1"/>
  <c r="A65" i="2"/>
  <c r="B166" i="1"/>
  <c r="C166" i="1"/>
  <c r="E166" i="1"/>
  <c r="A167" i="1"/>
  <c r="B167" i="1"/>
  <c r="C167" i="1"/>
  <c r="D167" i="1"/>
  <c r="E167" i="1"/>
  <c r="F167" i="1"/>
  <c r="I167" i="1"/>
  <c r="F66" i="2"/>
  <c r="G167" i="1"/>
  <c r="E66" i="2"/>
  <c r="A168" i="1"/>
  <c r="A67" i="2"/>
  <c r="B168" i="1"/>
  <c r="C168" i="1"/>
  <c r="D168" i="1"/>
  <c r="E168" i="1"/>
  <c r="F168" i="1"/>
  <c r="I168" i="1"/>
  <c r="F67" i="2"/>
  <c r="G168" i="1"/>
  <c r="E67" i="2"/>
  <c r="A169" i="1"/>
  <c r="A68" i="2"/>
  <c r="B169" i="1"/>
  <c r="C169" i="1"/>
  <c r="D169" i="1"/>
  <c r="E169" i="1"/>
  <c r="F169" i="1"/>
  <c r="I169" i="1"/>
  <c r="F68" i="2"/>
  <c r="G169" i="1"/>
  <c r="E68" i="2"/>
  <c r="A170" i="1"/>
  <c r="A69" i="2"/>
  <c r="B170" i="1"/>
  <c r="C170" i="1"/>
  <c r="D170" i="1"/>
  <c r="E170" i="1"/>
  <c r="F170" i="1"/>
  <c r="I170" i="1"/>
  <c r="F69" i="2"/>
  <c r="G170" i="1"/>
  <c r="E69" i="2"/>
  <c r="A171" i="1"/>
  <c r="A70" i="2"/>
  <c r="B171" i="1"/>
  <c r="C171" i="1"/>
  <c r="D171" i="1"/>
  <c r="E171" i="1"/>
  <c r="F171" i="1"/>
  <c r="I171" i="1"/>
  <c r="F70" i="2"/>
  <c r="G171" i="1"/>
  <c r="E70" i="2"/>
  <c r="A172" i="1"/>
  <c r="A71" i="2"/>
  <c r="B172" i="1"/>
  <c r="C172" i="1"/>
  <c r="D172" i="1"/>
  <c r="E172" i="1"/>
  <c r="F172" i="1"/>
  <c r="I172" i="1"/>
  <c r="F71" i="2"/>
  <c r="G172" i="1"/>
  <c r="E71" i="2"/>
  <c r="A173" i="1"/>
  <c r="A72" i="2"/>
  <c r="B173" i="1"/>
  <c r="C173" i="1"/>
  <c r="D173" i="1"/>
  <c r="E173" i="1"/>
  <c r="F173" i="1"/>
  <c r="G173" i="1"/>
  <c r="E72" i="2"/>
  <c r="A174" i="1"/>
  <c r="B174" i="1"/>
  <c r="C174" i="1"/>
  <c r="D174" i="1"/>
  <c r="E174" i="1"/>
  <c r="F174" i="1"/>
  <c r="I174" i="1"/>
  <c r="F73" i="2"/>
  <c r="G174" i="1"/>
  <c r="E73" i="2"/>
  <c r="A175" i="1"/>
  <c r="B175" i="1"/>
  <c r="C175" i="1"/>
  <c r="D175" i="1"/>
  <c r="E175" i="1"/>
  <c r="F175" i="1"/>
  <c r="I175" i="1"/>
  <c r="F74" i="2"/>
  <c r="G175" i="1"/>
  <c r="E74" i="2"/>
  <c r="A176" i="1"/>
  <c r="A75" i="2"/>
  <c r="B176" i="1"/>
  <c r="C176" i="1"/>
  <c r="D176" i="1"/>
  <c r="E176" i="1"/>
  <c r="F176" i="1"/>
  <c r="I176" i="1"/>
  <c r="F75" i="2"/>
  <c r="G176" i="1"/>
  <c r="A177" i="1"/>
  <c r="B177" i="1"/>
  <c r="C177" i="1"/>
  <c r="D177" i="1"/>
  <c r="E177" i="1"/>
  <c r="F177" i="1"/>
  <c r="I177" i="1"/>
  <c r="F76" i="2"/>
  <c r="G177" i="1"/>
  <c r="E76" i="2"/>
  <c r="A178" i="1"/>
  <c r="B178" i="1"/>
  <c r="C178" i="1"/>
  <c r="D178" i="1"/>
  <c r="E178" i="1"/>
  <c r="F178" i="1"/>
  <c r="I178" i="1"/>
  <c r="F77" i="2"/>
  <c r="G178" i="1"/>
  <c r="E77" i="2"/>
  <c r="A179" i="1"/>
  <c r="B179" i="1"/>
  <c r="C179" i="1"/>
  <c r="D179" i="1"/>
  <c r="E179" i="1"/>
  <c r="F179" i="1"/>
  <c r="G179" i="1"/>
  <c r="E78" i="2"/>
  <c r="A180" i="1"/>
  <c r="A79" i="2"/>
  <c r="B180" i="1"/>
  <c r="C180" i="1"/>
  <c r="D180" i="1"/>
  <c r="E180" i="1"/>
  <c r="F180" i="1"/>
  <c r="I180" i="1"/>
  <c r="F79" i="2"/>
  <c r="G180" i="1"/>
  <c r="E79" i="2"/>
  <c r="A181" i="1"/>
  <c r="A80" i="2"/>
  <c r="B181" i="1"/>
  <c r="C181" i="1"/>
  <c r="D181" i="1"/>
  <c r="E181" i="1"/>
  <c r="F181" i="1"/>
  <c r="G181" i="1"/>
  <c r="A182" i="1"/>
  <c r="A81" i="2"/>
  <c r="B182" i="1"/>
  <c r="C182" i="1"/>
  <c r="D182" i="1"/>
  <c r="E182" i="1"/>
  <c r="F182" i="1"/>
  <c r="I182" i="1"/>
  <c r="F81" i="2"/>
  <c r="G182" i="1"/>
  <c r="E81" i="2"/>
  <c r="A183" i="1"/>
  <c r="A82" i="2"/>
  <c r="B183" i="1"/>
  <c r="C183" i="1"/>
  <c r="D183" i="1"/>
  <c r="E183" i="1"/>
  <c r="F183" i="1"/>
  <c r="I183" i="1"/>
  <c r="F82" i="2"/>
  <c r="G183" i="1"/>
  <c r="E82" i="2"/>
  <c r="A184" i="1"/>
  <c r="A83" i="2"/>
  <c r="B184" i="1"/>
  <c r="C184" i="1"/>
  <c r="D184" i="1"/>
  <c r="E184" i="1"/>
  <c r="F184" i="1"/>
  <c r="I184" i="1"/>
  <c r="F83" i="2"/>
  <c r="G184" i="1"/>
  <c r="E83" i="2"/>
  <c r="A185" i="1"/>
  <c r="A84" i="2"/>
  <c r="B185" i="1"/>
  <c r="C185" i="1"/>
  <c r="D185" i="1"/>
  <c r="E185" i="1"/>
  <c r="F185" i="1"/>
  <c r="I185" i="1"/>
  <c r="F84" i="2"/>
  <c r="G185" i="1"/>
  <c r="E84" i="2"/>
  <c r="A186" i="1"/>
  <c r="A85" i="2"/>
  <c r="B186" i="1"/>
  <c r="C186" i="1"/>
  <c r="D186" i="1"/>
  <c r="E186" i="1"/>
  <c r="F186" i="1"/>
  <c r="I186" i="1"/>
  <c r="F85" i="2"/>
  <c r="G186" i="1"/>
  <c r="E85" i="2"/>
  <c r="A187" i="1"/>
  <c r="A86" i="2"/>
  <c r="B187" i="1"/>
  <c r="C187" i="1"/>
  <c r="D187" i="1"/>
  <c r="E187" i="1"/>
  <c r="F187" i="1"/>
  <c r="I187" i="1"/>
  <c r="F86" i="2"/>
  <c r="G187" i="1"/>
  <c r="E86" i="2"/>
  <c r="A188" i="1"/>
  <c r="A87" i="2"/>
  <c r="B188" i="1"/>
  <c r="C188" i="1"/>
  <c r="D188" i="1"/>
  <c r="E188" i="1"/>
  <c r="F188" i="1"/>
  <c r="I188" i="1"/>
  <c r="F87" i="2"/>
  <c r="G188" i="1"/>
  <c r="E87" i="2"/>
  <c r="A189" i="1"/>
  <c r="A88" i="2"/>
  <c r="B189" i="1"/>
  <c r="C189" i="1"/>
  <c r="D189" i="1"/>
  <c r="E189" i="1"/>
  <c r="F189" i="1"/>
  <c r="I189" i="1"/>
  <c r="F88" i="2"/>
  <c r="G189" i="1"/>
  <c r="E88" i="2"/>
  <c r="A190" i="1"/>
  <c r="A89" i="2"/>
  <c r="B190" i="1"/>
  <c r="C190" i="1"/>
  <c r="D190" i="1"/>
  <c r="E190" i="1"/>
  <c r="F190" i="1"/>
  <c r="I190" i="1"/>
  <c r="F89" i="2"/>
  <c r="G190" i="1"/>
  <c r="E89" i="2"/>
  <c r="A191" i="1"/>
  <c r="A90" i="2"/>
  <c r="B191" i="1"/>
  <c r="C191" i="1"/>
  <c r="D191" i="1"/>
  <c r="E191" i="1"/>
  <c r="F191" i="1"/>
  <c r="I191" i="1"/>
  <c r="F90" i="2"/>
  <c r="G191" i="1"/>
  <c r="E90" i="2"/>
  <c r="A192" i="1"/>
  <c r="A91" i="2"/>
  <c r="B192" i="1"/>
  <c r="C192" i="1"/>
  <c r="D192" i="1"/>
  <c r="E192" i="1"/>
  <c r="F192" i="1"/>
  <c r="I192" i="1"/>
  <c r="F91" i="2"/>
  <c r="G192" i="1"/>
  <c r="E91" i="2"/>
  <c r="A193" i="1"/>
  <c r="B193" i="1"/>
  <c r="C193" i="1"/>
  <c r="D193" i="1"/>
  <c r="E193" i="1"/>
  <c r="F193" i="1"/>
  <c r="I193" i="1"/>
  <c r="F92" i="2"/>
  <c r="G193" i="1"/>
  <c r="E92" i="2"/>
  <c r="A194" i="1"/>
  <c r="B194" i="1"/>
  <c r="C194" i="1"/>
  <c r="D194" i="1"/>
  <c r="E194" i="1"/>
  <c r="F194" i="1"/>
  <c r="I194" i="1"/>
  <c r="F93" i="2"/>
  <c r="G194" i="1"/>
  <c r="E93" i="2"/>
  <c r="A195" i="1"/>
  <c r="A94" i="2"/>
  <c r="B195" i="1"/>
  <c r="C195" i="1"/>
  <c r="D195" i="1"/>
  <c r="E195" i="1"/>
  <c r="F195" i="1"/>
  <c r="I195" i="1"/>
  <c r="F94" i="2"/>
  <c r="G195" i="1"/>
  <c r="E94" i="2"/>
  <c r="A196" i="1"/>
  <c r="A95" i="2"/>
  <c r="B196" i="1"/>
  <c r="C196" i="1"/>
  <c r="D196" i="1"/>
  <c r="E196" i="1"/>
  <c r="F196" i="1"/>
  <c r="I196" i="1"/>
  <c r="F95" i="2"/>
  <c r="G196" i="1"/>
  <c r="E95" i="2"/>
  <c r="A197" i="1"/>
  <c r="A96" i="2"/>
  <c r="B197" i="1"/>
  <c r="C197" i="1"/>
  <c r="D197" i="1"/>
  <c r="E197" i="1"/>
  <c r="F197" i="1"/>
  <c r="I197" i="1"/>
  <c r="F96" i="2"/>
  <c r="G197" i="1"/>
  <c r="E96" i="2"/>
  <c r="A198" i="1"/>
  <c r="A97" i="2"/>
  <c r="B198" i="1"/>
  <c r="C198" i="1"/>
  <c r="D198" i="1"/>
  <c r="E198" i="1"/>
  <c r="F198" i="1"/>
  <c r="I198" i="1"/>
  <c r="F97" i="2"/>
  <c r="G198" i="1"/>
  <c r="E97" i="2"/>
  <c r="A199" i="1"/>
  <c r="A98" i="2"/>
  <c r="B199" i="1"/>
  <c r="C199" i="1"/>
  <c r="D199" i="1"/>
  <c r="E199" i="1"/>
  <c r="F199" i="1"/>
  <c r="I199" i="1"/>
  <c r="F98" i="2"/>
  <c r="G199" i="1"/>
  <c r="E98" i="2"/>
  <c r="A200" i="1"/>
  <c r="A99" i="2"/>
  <c r="B200" i="1"/>
  <c r="C200" i="1"/>
  <c r="D200" i="1"/>
  <c r="E200" i="1"/>
  <c r="F200" i="1"/>
  <c r="I200" i="1"/>
  <c r="F99" i="2"/>
  <c r="G200" i="1"/>
  <c r="E99" i="2"/>
  <c r="A201" i="1"/>
  <c r="A100" i="2"/>
  <c r="B201" i="1"/>
  <c r="C201" i="1"/>
  <c r="D201" i="1"/>
  <c r="E201" i="1"/>
  <c r="F201" i="1"/>
  <c r="I201" i="1"/>
  <c r="F100" i="2"/>
  <c r="G201" i="1"/>
  <c r="E100" i="2"/>
  <c r="A202" i="1"/>
  <c r="A101" i="2"/>
  <c r="B202" i="1"/>
  <c r="C202" i="1"/>
  <c r="D202" i="1"/>
  <c r="E202" i="1"/>
  <c r="F202" i="1"/>
  <c r="I202" i="1"/>
  <c r="F101" i="2"/>
  <c r="G202" i="1"/>
  <c r="E101" i="2"/>
  <c r="A203" i="1"/>
  <c r="A102" i="2"/>
  <c r="B203" i="1"/>
  <c r="C203" i="1"/>
  <c r="D203" i="1"/>
  <c r="E203" i="1"/>
  <c r="F203" i="1"/>
  <c r="I203" i="1"/>
  <c r="F102" i="2"/>
  <c r="G203" i="1"/>
  <c r="E102" i="2"/>
  <c r="A204" i="1"/>
  <c r="A103" i="2"/>
  <c r="B204" i="1"/>
  <c r="C204" i="1"/>
  <c r="D204" i="1"/>
  <c r="E204" i="1"/>
  <c r="F204" i="1"/>
  <c r="I204" i="1"/>
  <c r="F103" i="2"/>
  <c r="G204" i="1"/>
  <c r="E103" i="2"/>
  <c r="A205" i="1"/>
  <c r="A104" i="2"/>
  <c r="B205" i="1"/>
  <c r="C205" i="1"/>
  <c r="D205" i="1"/>
  <c r="E205" i="1"/>
  <c r="F205" i="1"/>
  <c r="I205" i="1"/>
  <c r="F104" i="2"/>
  <c r="G205" i="1"/>
  <c r="E104" i="2"/>
  <c r="E75" i="2"/>
  <c r="E80" i="2"/>
  <c r="I173" i="1"/>
  <c r="F72" i="2"/>
  <c r="I179" i="1"/>
  <c r="F78" i="2"/>
  <c r="I181" i="1"/>
  <c r="F80" i="2"/>
  <c r="A107" i="1"/>
  <c r="A6" i="2"/>
  <c r="A11" i="2"/>
  <c r="A12" i="2"/>
  <c r="A14" i="2"/>
  <c r="A18" i="2"/>
  <c r="A20" i="2"/>
  <c r="A25" i="2"/>
  <c r="A27" i="2"/>
  <c r="A28" i="2"/>
  <c r="A30" i="2"/>
  <c r="A35" i="2"/>
  <c r="A36" i="2"/>
  <c r="A43" i="2"/>
  <c r="A44" i="2"/>
  <c r="A50" i="2"/>
  <c r="A54" i="2"/>
  <c r="A58" i="2"/>
  <c r="A62" i="2"/>
  <c r="A66" i="2"/>
  <c r="A73" i="2"/>
  <c r="A74" i="2"/>
  <c r="A76" i="2"/>
  <c r="A77" i="2"/>
  <c r="A78" i="2"/>
  <c r="A92" i="2"/>
  <c r="A93" i="2"/>
  <c r="J48" i="1" a="1"/>
  <c r="J48" i="1"/>
  <c r="L64" i="1" a="1"/>
  <c r="L64" i="1"/>
  <c r="J72" i="1"/>
  <c r="J76" i="1" a="1"/>
  <c r="J76" i="1"/>
  <c r="D21" i="1" a="1"/>
  <c r="D21" i="1"/>
  <c r="D78" i="1" a="1"/>
  <c r="D78" i="1"/>
  <c r="N6" i="2"/>
  <c r="L70" i="1"/>
  <c r="N138" i="1"/>
  <c r="O138" i="1"/>
  <c r="H138" i="1"/>
  <c r="P138" i="1"/>
  <c r="G37" i="2"/>
  <c r="N112" i="1"/>
  <c r="O112" i="1"/>
  <c r="H112" i="1"/>
  <c r="P112" i="1"/>
  <c r="G11" i="2"/>
  <c r="J110" i="1"/>
  <c r="K110" i="1"/>
  <c r="N110" i="1"/>
  <c r="O110" i="1"/>
  <c r="H110" i="1"/>
  <c r="P110" i="1"/>
  <c r="G9" i="2"/>
  <c r="N114" i="1"/>
  <c r="O114" i="1"/>
  <c r="H114" i="1"/>
  <c r="P114" i="1"/>
  <c r="G13" i="2"/>
  <c r="N113" i="1"/>
  <c r="O113" i="1"/>
  <c r="H113" i="1"/>
  <c r="P113" i="1"/>
  <c r="G12" i="2"/>
  <c r="N111" i="1"/>
  <c r="O111" i="1"/>
  <c r="H111" i="1"/>
  <c r="P111" i="1"/>
  <c r="G10" i="2"/>
  <c r="N137" i="1"/>
  <c r="O137" i="1"/>
  <c r="H137" i="1"/>
  <c r="P137" i="1"/>
  <c r="G36" i="2"/>
  <c r="N136" i="1"/>
  <c r="O136" i="1"/>
  <c r="H136" i="1"/>
  <c r="P136" i="1"/>
  <c r="G35" i="2"/>
  <c r="N135" i="1"/>
  <c r="O135" i="1"/>
  <c r="H135" i="1"/>
  <c r="P135" i="1"/>
  <c r="G34" i="2"/>
  <c r="N134" i="1"/>
  <c r="O134" i="1"/>
  <c r="H134" i="1"/>
  <c r="P134" i="1"/>
  <c r="G33" i="2"/>
  <c r="N133" i="1"/>
  <c r="O133" i="1"/>
  <c r="H133" i="1"/>
  <c r="P133" i="1"/>
  <c r="G32" i="2"/>
  <c r="N132" i="1"/>
  <c r="O132" i="1"/>
  <c r="H132" i="1"/>
  <c r="P132" i="1"/>
  <c r="G31" i="2"/>
  <c r="N131" i="1"/>
  <c r="O131" i="1"/>
  <c r="H131" i="1"/>
  <c r="P131" i="1"/>
  <c r="G30" i="2"/>
  <c r="N107" i="1"/>
  <c r="O107" i="1"/>
  <c r="H107" i="1"/>
  <c r="P107" i="1"/>
  <c r="G6" i="2"/>
  <c r="N109" i="1"/>
  <c r="O109" i="1"/>
  <c r="H109" i="1"/>
  <c r="P109" i="1"/>
  <c r="G8" i="2"/>
  <c r="N108" i="1"/>
  <c r="O108" i="1"/>
  <c r="H108" i="1"/>
  <c r="P108" i="1"/>
  <c r="G7" i="2"/>
  <c r="J170" i="1"/>
  <c r="K170" i="1"/>
  <c r="L170" i="1"/>
  <c r="M170" i="1"/>
  <c r="Q170" i="1"/>
  <c r="H69" i="2"/>
  <c r="J194" i="1"/>
  <c r="K194" i="1"/>
  <c r="L194" i="1"/>
  <c r="M194" i="1"/>
  <c r="Q194" i="1"/>
  <c r="H93" i="2"/>
  <c r="J204" i="1"/>
  <c r="K204" i="1"/>
  <c r="L204" i="1"/>
  <c r="M204" i="1"/>
  <c r="Q204" i="1"/>
  <c r="H103" i="2"/>
  <c r="J156" i="1"/>
  <c r="K156" i="1"/>
  <c r="J154" i="1"/>
  <c r="K154" i="1"/>
  <c r="J155" i="1"/>
  <c r="K155" i="1"/>
  <c r="J158" i="1"/>
  <c r="K158" i="1"/>
  <c r="L158" i="1"/>
  <c r="M158" i="1"/>
  <c r="Q158" i="1"/>
  <c r="H57" i="2"/>
  <c r="N202" i="1"/>
  <c r="O202" i="1"/>
  <c r="H202" i="1"/>
  <c r="P202" i="1"/>
  <c r="G101" i="2"/>
  <c r="J203" i="1"/>
  <c r="K203" i="1"/>
  <c r="L203" i="1"/>
  <c r="M203" i="1"/>
  <c r="Q203" i="1"/>
  <c r="H102" i="2"/>
  <c r="J198" i="1"/>
  <c r="K198" i="1"/>
  <c r="L198" i="1"/>
  <c r="M198" i="1"/>
  <c r="Q198" i="1"/>
  <c r="H97" i="2"/>
  <c r="N191" i="1"/>
  <c r="O191" i="1"/>
  <c r="H191" i="1"/>
  <c r="P191" i="1"/>
  <c r="G90" i="2"/>
  <c r="N179" i="1"/>
  <c r="O179" i="1"/>
  <c r="H179" i="1"/>
  <c r="P179" i="1"/>
  <c r="G78" i="2"/>
  <c r="J192" i="1"/>
  <c r="K192" i="1"/>
  <c r="L192" i="1"/>
  <c r="M192" i="1"/>
  <c r="Q192" i="1"/>
  <c r="H91" i="2"/>
  <c r="J188" i="1"/>
  <c r="K188" i="1"/>
  <c r="L188" i="1"/>
  <c r="M188" i="1"/>
  <c r="Q188" i="1"/>
  <c r="H87" i="2"/>
  <c r="N192" i="1"/>
  <c r="O192" i="1"/>
  <c r="H192" i="1"/>
  <c r="P192" i="1"/>
  <c r="G91" i="2"/>
  <c r="J159" i="1"/>
  <c r="K159" i="1"/>
  <c r="L159" i="1"/>
  <c r="M159" i="1"/>
  <c r="Q159" i="1"/>
  <c r="H58" i="2"/>
  <c r="J157" i="1"/>
  <c r="K157" i="1"/>
  <c r="L157" i="1"/>
  <c r="M157" i="1"/>
  <c r="Q157" i="1"/>
  <c r="H56" i="2"/>
  <c r="J179" i="1"/>
  <c r="K179" i="1"/>
  <c r="L179" i="1"/>
  <c r="M179" i="1"/>
  <c r="Q179" i="1"/>
  <c r="H78" i="2"/>
  <c r="J164" i="1"/>
  <c r="K164" i="1"/>
  <c r="L164" i="1"/>
  <c r="M164" i="1"/>
  <c r="Q164" i="1"/>
  <c r="H63" i="2"/>
  <c r="J161" i="1"/>
  <c r="K161" i="1"/>
  <c r="L161" i="1"/>
  <c r="M161" i="1"/>
  <c r="Q161" i="1"/>
  <c r="H60" i="2"/>
  <c r="J171" i="1"/>
  <c r="K171" i="1"/>
  <c r="L171" i="1"/>
  <c r="M171" i="1"/>
  <c r="Q171" i="1"/>
  <c r="H70" i="2"/>
  <c r="N177" i="1"/>
  <c r="O177" i="1"/>
  <c r="H177" i="1"/>
  <c r="P177" i="1"/>
  <c r="G76" i="2"/>
  <c r="J178" i="1"/>
  <c r="K178" i="1"/>
  <c r="L178" i="1"/>
  <c r="M178" i="1"/>
  <c r="Q178" i="1"/>
  <c r="H77" i="2"/>
  <c r="J195" i="1"/>
  <c r="K195" i="1"/>
  <c r="L195" i="1"/>
  <c r="M195" i="1"/>
  <c r="Q195" i="1"/>
  <c r="H94" i="2"/>
  <c r="J200" i="1"/>
  <c r="K200" i="1"/>
  <c r="L200" i="1"/>
  <c r="M200" i="1"/>
  <c r="Q200" i="1"/>
  <c r="H99" i="2"/>
  <c r="N187" i="1"/>
  <c r="O187" i="1"/>
  <c r="H187" i="1"/>
  <c r="P187" i="1"/>
  <c r="G86" i="2"/>
  <c r="J182" i="1"/>
  <c r="K182" i="1"/>
  <c r="L182" i="1"/>
  <c r="M182" i="1"/>
  <c r="Q182" i="1"/>
  <c r="H81" i="2"/>
  <c r="J176" i="1"/>
  <c r="K176" i="1"/>
  <c r="L176" i="1"/>
  <c r="M176" i="1"/>
  <c r="Q176" i="1"/>
  <c r="H75" i="2"/>
  <c r="J181" i="1"/>
  <c r="K181" i="1"/>
  <c r="L181" i="1"/>
  <c r="M181" i="1"/>
  <c r="Q181" i="1"/>
  <c r="H80" i="2"/>
  <c r="J190" i="1"/>
  <c r="K190" i="1"/>
  <c r="L190" i="1"/>
  <c r="M190" i="1"/>
  <c r="Q190" i="1"/>
  <c r="H89" i="2"/>
  <c r="N156" i="1"/>
  <c r="O156" i="1"/>
  <c r="H156" i="1"/>
  <c r="P156" i="1"/>
  <c r="G55" i="2"/>
  <c r="N201" i="1"/>
  <c r="O201" i="1"/>
  <c r="H201" i="1"/>
  <c r="P201" i="1"/>
  <c r="G100" i="2"/>
  <c r="J183" i="1"/>
  <c r="K183" i="1"/>
  <c r="L183" i="1"/>
  <c r="M183" i="1"/>
  <c r="Q183" i="1"/>
  <c r="H82" i="2"/>
  <c r="J193" i="1"/>
  <c r="K193" i="1"/>
  <c r="L193" i="1"/>
  <c r="M193" i="1"/>
  <c r="Q193" i="1"/>
  <c r="H92" i="2"/>
  <c r="N178" i="1"/>
  <c r="O178" i="1"/>
  <c r="H178" i="1"/>
  <c r="P178" i="1"/>
  <c r="G77" i="2"/>
  <c r="N188" i="1"/>
  <c r="O188" i="1"/>
  <c r="H188" i="1"/>
  <c r="P188" i="1"/>
  <c r="G87" i="2"/>
  <c r="J172" i="1"/>
  <c r="K172" i="1"/>
  <c r="L172" i="1"/>
  <c r="M172" i="1"/>
  <c r="Q172" i="1"/>
  <c r="H71" i="2"/>
  <c r="N204" i="1"/>
  <c r="O204" i="1"/>
  <c r="H204" i="1"/>
  <c r="P204" i="1"/>
  <c r="G103" i="2"/>
  <c r="N193" i="1"/>
  <c r="O193" i="1"/>
  <c r="H193" i="1"/>
  <c r="P193" i="1"/>
  <c r="G92" i="2"/>
  <c r="J187" i="1"/>
  <c r="K187" i="1"/>
  <c r="L187" i="1"/>
  <c r="M187" i="1"/>
  <c r="Q187" i="1"/>
  <c r="H86" i="2"/>
  <c r="N172" i="1"/>
  <c r="O172" i="1"/>
  <c r="H172" i="1"/>
  <c r="P172" i="1"/>
  <c r="G71" i="2"/>
  <c r="J202" i="1"/>
  <c r="K202" i="1"/>
  <c r="L202" i="1"/>
  <c r="M202" i="1"/>
  <c r="Q202" i="1"/>
  <c r="H101" i="2"/>
  <c r="N170" i="1"/>
  <c r="O170" i="1"/>
  <c r="H170" i="1"/>
  <c r="P170" i="1"/>
  <c r="G69" i="2"/>
  <c r="N194" i="1"/>
  <c r="O194" i="1"/>
  <c r="H194" i="1"/>
  <c r="P194" i="1"/>
  <c r="G93" i="2"/>
  <c r="N196" i="1"/>
  <c r="O196" i="1"/>
  <c r="H196" i="1"/>
  <c r="P196" i="1"/>
  <c r="G95" i="2"/>
  <c r="N182" i="1"/>
  <c r="O182" i="1"/>
  <c r="H182" i="1"/>
  <c r="P182" i="1"/>
  <c r="G81" i="2"/>
  <c r="J186" i="1"/>
  <c r="K186" i="1"/>
  <c r="L186" i="1"/>
  <c r="M186" i="1"/>
  <c r="Q186" i="1"/>
  <c r="H85" i="2"/>
  <c r="J177" i="1"/>
  <c r="K177" i="1"/>
  <c r="L177" i="1"/>
  <c r="M177" i="1"/>
  <c r="Q177" i="1"/>
  <c r="H76" i="2"/>
  <c r="J167" i="1"/>
  <c r="K167" i="1"/>
  <c r="L167" i="1"/>
  <c r="M167" i="1"/>
  <c r="Q167" i="1"/>
  <c r="H66" i="2"/>
  <c r="J197" i="1"/>
  <c r="K197" i="1"/>
  <c r="L197" i="1"/>
  <c r="M197" i="1"/>
  <c r="Q197" i="1"/>
  <c r="H96" i="2"/>
  <c r="J163" i="1"/>
  <c r="K163" i="1"/>
  <c r="L163" i="1"/>
  <c r="M163" i="1"/>
  <c r="Q163" i="1"/>
  <c r="H62" i="2"/>
  <c r="J199" i="1"/>
  <c r="K199" i="1"/>
  <c r="L199" i="1"/>
  <c r="M199" i="1"/>
  <c r="Q199" i="1"/>
  <c r="H98" i="2"/>
  <c r="J184" i="1"/>
  <c r="K184" i="1"/>
  <c r="L184" i="1"/>
  <c r="M184" i="1"/>
  <c r="Q184" i="1"/>
  <c r="H83" i="2"/>
  <c r="J162" i="1"/>
  <c r="K162" i="1"/>
  <c r="L162" i="1"/>
  <c r="M162" i="1"/>
  <c r="Q162" i="1"/>
  <c r="H61" i="2"/>
  <c r="N205" i="1"/>
  <c r="O205" i="1"/>
  <c r="H205" i="1"/>
  <c r="P205" i="1"/>
  <c r="G104" i="2"/>
  <c r="N183" i="1"/>
  <c r="O183" i="1"/>
  <c r="H183" i="1"/>
  <c r="P183" i="1"/>
  <c r="G82" i="2"/>
  <c r="N176" i="1"/>
  <c r="O176" i="1"/>
  <c r="H176" i="1"/>
  <c r="P176" i="1"/>
  <c r="G75" i="2"/>
  <c r="N186" i="1"/>
  <c r="O186" i="1"/>
  <c r="H186" i="1"/>
  <c r="P186" i="1"/>
  <c r="G85" i="2"/>
  <c r="N181" i="1"/>
  <c r="O181" i="1"/>
  <c r="H181" i="1"/>
  <c r="P181" i="1"/>
  <c r="G80" i="2"/>
  <c r="N162" i="1"/>
  <c r="O162" i="1"/>
  <c r="H162" i="1"/>
  <c r="P162" i="1"/>
  <c r="G61" i="2"/>
  <c r="N203" i="1"/>
  <c r="O203" i="1"/>
  <c r="H203" i="1"/>
  <c r="P203" i="1"/>
  <c r="G102" i="2"/>
  <c r="N153" i="1"/>
  <c r="O153" i="1"/>
  <c r="H153" i="1"/>
  <c r="P153" i="1"/>
  <c r="G52" i="2"/>
  <c r="N164" i="1"/>
  <c r="O164" i="1"/>
  <c r="H164" i="1"/>
  <c r="P164" i="1"/>
  <c r="G63" i="2"/>
  <c r="N160" i="1"/>
  <c r="O160" i="1"/>
  <c r="H160" i="1"/>
  <c r="P160" i="1"/>
  <c r="G59" i="2"/>
  <c r="N171" i="1"/>
  <c r="O171" i="1"/>
  <c r="H171" i="1"/>
  <c r="P171" i="1"/>
  <c r="G70" i="2"/>
  <c r="N190" i="1"/>
  <c r="O190" i="1"/>
  <c r="H190" i="1"/>
  <c r="P190" i="1"/>
  <c r="G89" i="2"/>
  <c r="N155" i="1"/>
  <c r="O155" i="1"/>
  <c r="H155" i="1"/>
  <c r="P155" i="1"/>
  <c r="G54" i="2"/>
  <c r="N184" i="1"/>
  <c r="O184" i="1"/>
  <c r="H184" i="1"/>
  <c r="P184" i="1"/>
  <c r="G83" i="2"/>
  <c r="N169" i="1"/>
  <c r="O169" i="1"/>
  <c r="H169" i="1"/>
  <c r="P169" i="1"/>
  <c r="G68" i="2"/>
  <c r="N185" i="1"/>
  <c r="O185" i="1"/>
  <c r="H185" i="1"/>
  <c r="P185" i="1"/>
  <c r="G84" i="2"/>
  <c r="N157" i="1"/>
  <c r="O157" i="1"/>
  <c r="H157" i="1"/>
  <c r="P157" i="1"/>
  <c r="G56" i="2"/>
  <c r="N198" i="1"/>
  <c r="O198" i="1"/>
  <c r="H198" i="1"/>
  <c r="P198" i="1"/>
  <c r="G97" i="2"/>
  <c r="N159" i="1"/>
  <c r="O159" i="1"/>
  <c r="H159" i="1"/>
  <c r="P159" i="1"/>
  <c r="G58" i="2"/>
  <c r="N165" i="1"/>
  <c r="O165" i="1"/>
  <c r="H165" i="1"/>
  <c r="P165" i="1"/>
  <c r="G64" i="2"/>
  <c r="N154" i="1"/>
  <c r="O154" i="1"/>
  <c r="H154" i="1"/>
  <c r="P154" i="1"/>
  <c r="G53" i="2"/>
  <c r="N158" i="1"/>
  <c r="O158" i="1"/>
  <c r="H158" i="1"/>
  <c r="P158" i="1"/>
  <c r="G57" i="2"/>
  <c r="N161" i="1"/>
  <c r="O161" i="1"/>
  <c r="H161" i="1"/>
  <c r="P161" i="1"/>
  <c r="G60" i="2"/>
  <c r="J160" i="1"/>
  <c r="K160" i="1"/>
  <c r="L160" i="1"/>
  <c r="M160" i="1"/>
  <c r="Q160" i="1"/>
  <c r="H59" i="2"/>
  <c r="N163" i="1"/>
  <c r="O163" i="1"/>
  <c r="H163" i="1"/>
  <c r="P163" i="1"/>
  <c r="G62" i="2"/>
  <c r="J165" i="1"/>
  <c r="K165" i="1"/>
  <c r="L165" i="1"/>
  <c r="M165" i="1"/>
  <c r="Q165" i="1"/>
  <c r="H64" i="2"/>
  <c r="J189" i="1"/>
  <c r="K189" i="1"/>
  <c r="L189" i="1"/>
  <c r="M189" i="1"/>
  <c r="Q189" i="1"/>
  <c r="H88" i="2"/>
  <c r="J185" i="1"/>
  <c r="K185" i="1"/>
  <c r="L185" i="1"/>
  <c r="M185" i="1"/>
  <c r="Q185" i="1"/>
  <c r="H84" i="2"/>
  <c r="J168" i="1"/>
  <c r="K168" i="1"/>
  <c r="L168" i="1"/>
  <c r="M168" i="1"/>
  <c r="Q168" i="1"/>
  <c r="H67" i="2"/>
  <c r="N175" i="1"/>
  <c r="O175" i="1"/>
  <c r="H175" i="1"/>
  <c r="P175" i="1"/>
  <c r="G74" i="2"/>
  <c r="J175" i="1"/>
  <c r="K175" i="1"/>
  <c r="L175" i="1"/>
  <c r="M175" i="1"/>
  <c r="Q175" i="1"/>
  <c r="H74" i="2"/>
  <c r="J191" i="1"/>
  <c r="K191" i="1"/>
  <c r="L191" i="1"/>
  <c r="M191" i="1"/>
  <c r="Q191" i="1"/>
  <c r="H90" i="2"/>
  <c r="N199" i="1"/>
  <c r="O199" i="1"/>
  <c r="H199" i="1"/>
  <c r="P199" i="1"/>
  <c r="G98" i="2"/>
  <c r="N167" i="1"/>
  <c r="O167" i="1"/>
  <c r="H167" i="1"/>
  <c r="P167" i="1"/>
  <c r="G66" i="2"/>
  <c r="N180" i="1"/>
  <c r="O180" i="1"/>
  <c r="H180" i="1"/>
  <c r="P180" i="1"/>
  <c r="G79" i="2"/>
  <c r="N166" i="1"/>
  <c r="O166" i="1"/>
  <c r="H166" i="1"/>
  <c r="P166" i="1"/>
  <c r="G65" i="2"/>
  <c r="N189" i="1"/>
  <c r="O189" i="1"/>
  <c r="H189" i="1"/>
  <c r="P189" i="1"/>
  <c r="G88" i="2"/>
  <c r="N195" i="1"/>
  <c r="O195" i="1"/>
  <c r="H195" i="1"/>
  <c r="P195" i="1"/>
  <c r="G94" i="2"/>
  <c r="N200" i="1"/>
  <c r="O200" i="1"/>
  <c r="H200" i="1"/>
  <c r="P200" i="1"/>
  <c r="G99" i="2"/>
  <c r="N168" i="1"/>
  <c r="O168" i="1"/>
  <c r="H168" i="1"/>
  <c r="P168" i="1"/>
  <c r="G67" i="2"/>
  <c r="J166" i="1"/>
  <c r="K166" i="1"/>
  <c r="L166" i="1"/>
  <c r="M166" i="1"/>
  <c r="Q166" i="1"/>
  <c r="H65" i="2"/>
  <c r="J169" i="1"/>
  <c r="K169" i="1"/>
  <c r="L169" i="1"/>
  <c r="M169" i="1"/>
  <c r="Q169" i="1"/>
  <c r="H68" i="2"/>
  <c r="J173" i="1"/>
  <c r="K173" i="1"/>
  <c r="L173" i="1"/>
  <c r="M173" i="1"/>
  <c r="Q173" i="1"/>
  <c r="H72" i="2"/>
  <c r="J205" i="1"/>
  <c r="K205" i="1"/>
  <c r="L205" i="1"/>
  <c r="M205" i="1"/>
  <c r="Q205" i="1"/>
  <c r="H104" i="2"/>
  <c r="J201" i="1"/>
  <c r="K201" i="1"/>
  <c r="L201" i="1"/>
  <c r="M201" i="1"/>
  <c r="Q201" i="1"/>
  <c r="H100" i="2"/>
  <c r="N197" i="1"/>
  <c r="O197" i="1"/>
  <c r="H197" i="1"/>
  <c r="P197" i="1"/>
  <c r="G96" i="2"/>
  <c r="J196" i="1"/>
  <c r="K196" i="1"/>
  <c r="L196" i="1"/>
  <c r="M196" i="1"/>
  <c r="Q196" i="1"/>
  <c r="H95" i="2"/>
  <c r="J180" i="1"/>
  <c r="K180" i="1"/>
  <c r="L180" i="1"/>
  <c r="M180" i="1"/>
  <c r="Q180" i="1"/>
  <c r="H79" i="2"/>
  <c r="J174" i="1"/>
  <c r="K174" i="1"/>
  <c r="L174" i="1"/>
  <c r="M174" i="1"/>
  <c r="Q174" i="1"/>
  <c r="H73" i="2"/>
  <c r="N174" i="1"/>
  <c r="O174" i="1"/>
  <c r="H174" i="1"/>
  <c r="P174" i="1"/>
  <c r="G73" i="2"/>
  <c r="N173" i="1"/>
  <c r="O173" i="1"/>
  <c r="H173" i="1"/>
  <c r="P173" i="1"/>
  <c r="G72" i="2"/>
  <c r="J50" i="1"/>
  <c r="J49" i="1"/>
  <c r="J20" i="1"/>
  <c r="J21" i="1"/>
  <c r="K28" i="1"/>
  <c r="K26" i="1"/>
  <c r="K23" i="1"/>
  <c r="K21" i="1"/>
  <c r="K24" i="1"/>
  <c r="K20" i="1"/>
  <c r="K54" i="1"/>
  <c r="K50" i="1"/>
  <c r="K27" i="1"/>
  <c r="K53" i="1"/>
  <c r="K49" i="1"/>
  <c r="K57" i="1"/>
  <c r="K55" i="1"/>
  <c r="K19" i="1"/>
  <c r="K52" i="1"/>
  <c r="K51" i="1"/>
  <c r="K25" i="1"/>
  <c r="K56" i="1"/>
  <c r="K22" i="1"/>
  <c r="K48" i="1"/>
  <c r="J77" i="1"/>
  <c r="J78" i="1"/>
  <c r="K81" i="1"/>
  <c r="K80" i="1"/>
  <c r="K85" i="1"/>
  <c r="K78" i="1"/>
  <c r="K84" i="1"/>
  <c r="K77" i="1"/>
  <c r="K76" i="1"/>
  <c r="K83" i="1"/>
  <c r="K82" i="1"/>
  <c r="K79" i="1"/>
  <c r="L78" i="1" a="1"/>
  <c r="L78" i="1"/>
  <c r="L21" i="1" a="1"/>
  <c r="L21" i="1"/>
  <c r="L50" i="1" a="1"/>
  <c r="L50" i="1"/>
  <c r="L49" i="1" a="1"/>
  <c r="L49" i="1"/>
  <c r="L61" i="1"/>
  <c r="L34" i="1"/>
  <c r="L156" i="1"/>
  <c r="M156" i="1"/>
  <c r="Q156" i="1"/>
  <c r="H55" i="2"/>
  <c r="L48" i="1" a="1"/>
  <c r="L48" i="1"/>
  <c r="L33" i="1"/>
  <c r="L60" i="1"/>
  <c r="L153" i="1"/>
  <c r="L77" i="1" a="1"/>
  <c r="L77" i="1"/>
  <c r="L63" i="1"/>
  <c r="L67" i="1"/>
  <c r="M153" i="1"/>
  <c r="Q153" i="1"/>
  <c r="H52" i="2"/>
  <c r="L154" i="1"/>
  <c r="M154" i="1"/>
  <c r="Q154" i="1"/>
  <c r="H53" i="2"/>
  <c r="L155" i="1"/>
  <c r="M155" i="1"/>
  <c r="Q155" i="1"/>
  <c r="H54" i="2"/>
  <c r="L152" i="1"/>
  <c r="M152" i="1"/>
  <c r="Q152" i="1"/>
  <c r="H51" i="2"/>
  <c r="L151" i="1"/>
  <c r="M151" i="1"/>
  <c r="Q151" i="1"/>
  <c r="H50" i="2"/>
  <c r="L150" i="1"/>
  <c r="M150" i="1"/>
  <c r="Q150" i="1"/>
  <c r="H49" i="2"/>
  <c r="M149" i="1"/>
  <c r="M148" i="1"/>
  <c r="M147" i="1"/>
  <c r="M146" i="1"/>
  <c r="M145" i="1"/>
  <c r="M144" i="1"/>
  <c r="M143" i="1"/>
  <c r="M142" i="1"/>
  <c r="L148" i="1"/>
  <c r="Q148" i="1"/>
  <c r="H47" i="2"/>
  <c r="L149" i="1"/>
  <c r="Q149" i="1"/>
  <c r="H48" i="2"/>
  <c r="L19" i="1" a="1"/>
  <c r="L19" i="1"/>
  <c r="L31" i="1"/>
  <c r="L37" i="1"/>
  <c r="L111" i="1"/>
  <c r="L20" i="1" a="1"/>
  <c r="L20" i="1"/>
  <c r="L32" i="1"/>
  <c r="L38" i="1"/>
  <c r="M111" i="1"/>
  <c r="Q111" i="1"/>
  <c r="H10" i="2"/>
  <c r="M139" i="1"/>
  <c r="M140" i="1"/>
  <c r="M141" i="1"/>
  <c r="L113" i="1"/>
  <c r="M113" i="1"/>
  <c r="Q113" i="1"/>
  <c r="H12" i="2"/>
  <c r="L114" i="1"/>
  <c r="M114" i="1"/>
  <c r="Q114" i="1"/>
  <c r="H13" i="2"/>
  <c r="L110" i="1"/>
  <c r="M110" i="1"/>
  <c r="Q110" i="1"/>
  <c r="H9" i="2"/>
  <c r="L112" i="1"/>
  <c r="M112" i="1"/>
  <c r="Q112" i="1"/>
  <c r="H11" i="2"/>
  <c r="M138" i="1"/>
  <c r="M137" i="1"/>
  <c r="M136" i="1"/>
  <c r="M135" i="1"/>
  <c r="M134" i="1"/>
  <c r="M133" i="1"/>
  <c r="M132" i="1"/>
  <c r="M131" i="1"/>
  <c r="M130" i="1"/>
  <c r="M129" i="1"/>
  <c r="M128" i="1"/>
  <c r="L126" i="1"/>
  <c r="M126" i="1"/>
  <c r="Q126" i="1"/>
  <c r="H25" i="2"/>
  <c r="L125" i="1"/>
  <c r="M125" i="1"/>
  <c r="Q125" i="1"/>
  <c r="H24" i="2"/>
  <c r="L124" i="1"/>
  <c r="M124" i="1"/>
  <c r="Q124" i="1"/>
  <c r="H23" i="2"/>
  <c r="L123" i="1"/>
  <c r="M123" i="1"/>
  <c r="Q123" i="1"/>
  <c r="H22" i="2"/>
  <c r="L122" i="1"/>
  <c r="M122" i="1"/>
  <c r="Q122" i="1"/>
  <c r="H21" i="2"/>
  <c r="L121" i="1"/>
  <c r="M121" i="1"/>
  <c r="Q121" i="1"/>
  <c r="H20" i="2"/>
  <c r="L120" i="1"/>
  <c r="M120" i="1"/>
  <c r="Q120" i="1"/>
  <c r="H19" i="2"/>
  <c r="L119" i="1"/>
  <c r="M119" i="1"/>
  <c r="Q119" i="1"/>
  <c r="H18" i="2"/>
  <c r="L118" i="1"/>
  <c r="M118" i="1"/>
  <c r="Q118" i="1"/>
  <c r="H17" i="2"/>
  <c r="L117" i="1"/>
  <c r="M117" i="1"/>
  <c r="Q117" i="1"/>
  <c r="H16" i="2"/>
  <c r="L116" i="1"/>
  <c r="M116" i="1"/>
  <c r="Q116" i="1"/>
  <c r="H15" i="2"/>
  <c r="L115" i="1"/>
  <c r="M115" i="1"/>
  <c r="Q115" i="1"/>
  <c r="H14" i="2"/>
  <c r="K26" i="2"/>
  <c r="J8" i="2"/>
  <c r="L76" i="1" a="1"/>
  <c r="L76" i="1"/>
  <c r="L62" i="1"/>
  <c r="L66" i="1"/>
  <c r="L145" i="1"/>
  <c r="Q145" i="1"/>
  <c r="H44" i="2"/>
  <c r="L146" i="1"/>
  <c r="Q146" i="1"/>
  <c r="H45" i="2"/>
  <c r="L147" i="1"/>
  <c r="Q147" i="1"/>
  <c r="H46" i="2"/>
  <c r="I46" i="2"/>
  <c r="K46" i="2"/>
  <c r="J3" i="2"/>
  <c r="L2" i="2"/>
  <c r="M2" i="2"/>
  <c r="L38" i="2"/>
  <c r="L39" i="2"/>
  <c r="L40" i="2"/>
  <c r="L14" i="2"/>
  <c r="M14" i="2"/>
  <c r="Q14" i="2"/>
  <c r="L15" i="2"/>
  <c r="M15" i="2"/>
  <c r="Q15" i="2"/>
  <c r="L16" i="2"/>
  <c r="M16" i="2"/>
  <c r="Q16" i="2"/>
  <c r="L17" i="2"/>
  <c r="M17" i="2"/>
  <c r="Q17" i="2"/>
  <c r="L18" i="2"/>
  <c r="M18" i="2"/>
  <c r="Q18" i="2"/>
  <c r="L19" i="2"/>
  <c r="M19" i="2"/>
  <c r="Q19" i="2"/>
  <c r="L20" i="2"/>
  <c r="M20" i="2"/>
  <c r="Q20" i="2"/>
  <c r="L21" i="2"/>
  <c r="M21" i="2"/>
  <c r="Q21" i="2"/>
  <c r="L22" i="2"/>
  <c r="M22" i="2"/>
  <c r="Q22" i="2"/>
  <c r="L23" i="2"/>
  <c r="M23" i="2"/>
  <c r="Q23" i="2"/>
  <c r="L24" i="2"/>
  <c r="M24" i="2"/>
  <c r="Q24" i="2"/>
  <c r="L25" i="2"/>
  <c r="M25" i="2"/>
  <c r="Q25" i="2"/>
  <c r="L26" i="2"/>
  <c r="M26" i="2"/>
  <c r="Q26" i="2"/>
  <c r="L128" i="1"/>
  <c r="Q128" i="1"/>
  <c r="H27" i="2"/>
  <c r="L27" i="2"/>
  <c r="M27" i="2"/>
  <c r="Q27" i="2"/>
  <c r="L129" i="1"/>
  <c r="Q129" i="1"/>
  <c r="H28" i="2"/>
  <c r="L28" i="2"/>
  <c r="M28" i="2"/>
  <c r="Q28" i="2"/>
  <c r="L130" i="1"/>
  <c r="Q130" i="1"/>
  <c r="H29" i="2"/>
  <c r="L29" i="2"/>
  <c r="M29" i="2"/>
  <c r="Q29" i="2"/>
  <c r="L131" i="1"/>
  <c r="Q131" i="1"/>
  <c r="H30" i="2"/>
  <c r="L30" i="2"/>
  <c r="M30" i="2"/>
  <c r="Q30" i="2"/>
  <c r="L132" i="1"/>
  <c r="Q132" i="1"/>
  <c r="H31" i="2"/>
  <c r="L31" i="2"/>
  <c r="M31" i="2"/>
  <c r="Q31" i="2"/>
  <c r="L133" i="1"/>
  <c r="Q133" i="1"/>
  <c r="H32" i="2"/>
  <c r="L32" i="2"/>
  <c r="M32" i="2"/>
  <c r="Q32" i="2"/>
  <c r="L134" i="1"/>
  <c r="Q134" i="1"/>
  <c r="H33" i="2"/>
  <c r="L33" i="2"/>
  <c r="M33" i="2"/>
  <c r="Q33" i="2"/>
  <c r="L135" i="1"/>
  <c r="Q135" i="1"/>
  <c r="H34" i="2"/>
  <c r="L34" i="2"/>
  <c r="M34" i="2"/>
  <c r="Q34" i="2"/>
  <c r="L136" i="1"/>
  <c r="Q136" i="1"/>
  <c r="H35" i="2"/>
  <c r="L35" i="2"/>
  <c r="M35" i="2"/>
  <c r="Q35" i="2"/>
  <c r="L137" i="1"/>
  <c r="Q137" i="1"/>
  <c r="H36" i="2"/>
  <c r="L36" i="2"/>
  <c r="M36" i="2"/>
  <c r="Q36" i="2"/>
  <c r="L138" i="1"/>
  <c r="Q138" i="1"/>
  <c r="H37" i="2"/>
  <c r="L37" i="2"/>
  <c r="M37" i="2"/>
  <c r="Q37" i="2"/>
  <c r="L6" i="2"/>
  <c r="L7" i="2"/>
  <c r="L8" i="2"/>
  <c r="L11" i="2"/>
  <c r="M11" i="2"/>
  <c r="Q11" i="2"/>
  <c r="L9" i="2"/>
  <c r="M9" i="2"/>
  <c r="Q9" i="2"/>
  <c r="L13" i="2"/>
  <c r="M13" i="2"/>
  <c r="Q13" i="2"/>
  <c r="L12" i="2"/>
  <c r="M12" i="2"/>
  <c r="Q12" i="2"/>
  <c r="L10" i="2"/>
  <c r="M10" i="2"/>
  <c r="Q10" i="2"/>
  <c r="J46" i="2"/>
  <c r="L46" i="2"/>
  <c r="L45" i="2"/>
  <c r="L44" i="2"/>
  <c r="L43" i="2"/>
  <c r="L42" i="2"/>
  <c r="L41" i="2"/>
  <c r="L144" i="1"/>
  <c r="Q144" i="1"/>
  <c r="H43" i="2"/>
  <c r="M43" i="2"/>
  <c r="Q43" i="2"/>
  <c r="L143" i="1"/>
  <c r="Q143" i="1"/>
  <c r="H42" i="2"/>
  <c r="M42" i="2"/>
  <c r="Q42" i="2"/>
  <c r="L142" i="1"/>
  <c r="Q142" i="1"/>
  <c r="H41" i="2"/>
  <c r="M41" i="2"/>
  <c r="Q41" i="2"/>
  <c r="L141" i="1"/>
  <c r="Q141" i="1"/>
  <c r="H40" i="2"/>
  <c r="M40" i="2"/>
  <c r="Q40" i="2"/>
  <c r="L140" i="1"/>
  <c r="Q140" i="1"/>
  <c r="H39" i="2"/>
  <c r="M39" i="2"/>
  <c r="Q39" i="2"/>
  <c r="L139" i="1"/>
  <c r="Q139" i="1"/>
  <c r="H38" i="2"/>
  <c r="M38" i="2"/>
  <c r="Q38" i="2"/>
</calcChain>
</file>

<file path=xl/sharedStrings.xml><?xml version="1.0" encoding="utf-8"?>
<sst xmlns="http://schemas.openxmlformats.org/spreadsheetml/2006/main" count="233" uniqueCount="136">
  <si>
    <t>Pre-run standards</t>
    <phoneticPr fontId="1" type="noConversion"/>
  </si>
  <si>
    <t>known gas xCO2</t>
    <phoneticPr fontId="1" type="noConversion"/>
  </si>
  <si>
    <t>std gas analyzer xCO2</t>
    <phoneticPr fontId="1" type="noConversion"/>
  </si>
  <si>
    <t>G_cal corrected xCO2</t>
    <phoneticPr fontId="1" type="noConversion"/>
  </si>
  <si>
    <t>slope, int, R^2</t>
    <phoneticPr fontId="1" type="noConversion"/>
  </si>
  <si>
    <t>Post-run standards</t>
    <phoneticPr fontId="1" type="noConversion"/>
  </si>
  <si>
    <t>final timestamp:</t>
    <phoneticPr fontId="1" type="noConversion"/>
  </si>
  <si>
    <t>initial TCO2 intercept:</t>
  </si>
  <si>
    <t>final TCO2 slope:</t>
  </si>
  <si>
    <t>final TCO2 intercept:</t>
  </si>
  <si>
    <t>TCO2 slope factor</t>
  </si>
  <si>
    <t>TCO2 intercept factor</t>
  </si>
  <si>
    <t>initial TCO2 slope:</t>
  </si>
  <si>
    <t>pCO2@ anal. T</t>
    <phoneticPr fontId="1" type="noConversion"/>
  </si>
  <si>
    <t>Data</t>
    <phoneticPr fontId="1" type="noConversion"/>
  </si>
  <si>
    <t>AnalysisT</t>
  </si>
  <si>
    <t>TCO2 µM</t>
    <phoneticPr fontId="1" type="noConversion"/>
  </si>
  <si>
    <t>T Slope</t>
    <phoneticPr fontId="1" type="noConversion"/>
  </si>
  <si>
    <t>T intercept</t>
    <phoneticPr fontId="1" type="noConversion"/>
  </si>
  <si>
    <t>initial timestamp:</t>
    <phoneticPr fontId="1" type="noConversion"/>
  </si>
  <si>
    <t>Final results</t>
  </si>
  <si>
    <t>sampleID</t>
  </si>
  <si>
    <t>SampleT</t>
  </si>
  <si>
    <t>SampleS</t>
  </si>
  <si>
    <t>SampleD</t>
  </si>
  <si>
    <t>Lab_T</t>
  </si>
  <si>
    <t>standard sol density</t>
  </si>
  <si>
    <t>Standard TCO2, µmol/L</t>
  </si>
  <si>
    <t>initial xCO2 slope:</t>
  </si>
  <si>
    <t>initial xCO2 intercept:</t>
  </si>
  <si>
    <t>final xCO2 slope:</t>
  </si>
  <si>
    <t>final xCO2 intercept:</t>
  </si>
  <si>
    <t>xCO2 slope factor</t>
  </si>
  <si>
    <t>xCO2 intercept factor</t>
  </si>
  <si>
    <t>TCO2 slope, int, R^2</t>
  </si>
  <si>
    <t>liq std analyzer xCO2</t>
  </si>
  <si>
    <t>time</t>
  </si>
  <si>
    <t>Sample_ID</t>
  </si>
  <si>
    <t>DOY_TCO2</t>
  </si>
  <si>
    <t>TCO2_xCO2</t>
  </si>
  <si>
    <t>DOY_pCO2</t>
  </si>
  <si>
    <t>pCO2_xCO2</t>
  </si>
  <si>
    <t>pCO2_Hdspc_P</t>
  </si>
  <si>
    <t>Sample_desc</t>
  </si>
  <si>
    <t>pCO2_anal_T</t>
  </si>
  <si>
    <t>Liq. Cal. slope</t>
  </si>
  <si>
    <t>Liq. Cal. intercept</t>
  </si>
  <si>
    <t>pCO2 Gas Cal slope</t>
  </si>
  <si>
    <t>pCO2 Gas Cal intercept</t>
  </si>
  <si>
    <t>TCO2 Gas Cal slope</t>
  </si>
  <si>
    <t>TCO2 Gas Cal intercept</t>
  </si>
  <si>
    <t>Liq std time</t>
  </si>
  <si>
    <t>pCO_µatm_analT</t>
  </si>
  <si>
    <t>corrected Anal. T</t>
  </si>
  <si>
    <t>TCO2 addition, µmol/kg</t>
  </si>
  <si>
    <t>TCO2 addition</t>
  </si>
  <si>
    <t>TCO2 blank, µmol/kg</t>
  </si>
  <si>
    <t>Liquid TCO2 blank</t>
  </si>
  <si>
    <t>G_cal t, slope,intercept</t>
  </si>
  <si>
    <t>paste first set of gas standards here, below column titles!</t>
  </si>
  <si>
    <t>Paste first set of liquid standards here, below column titles!</t>
  </si>
  <si>
    <t>Paste last set of gas standards here, below column titles!</t>
  </si>
  <si>
    <t>Paste last set of liquid standards here, below column titles!</t>
  </si>
  <si>
    <t>Paste samples here, below column titles!</t>
  </si>
  <si>
    <t>SPREADSHEET INSTRUCTIONS!!!  User manually enters information FOR EACH RUN in YELLOW-shaded cells</t>
  </si>
  <si>
    <t>User pastes  data from *_proc file generated by vi in specified locations in "Raw sample average data sheet"</t>
  </si>
  <si>
    <t>unshaded cells include calculations.  DO NOT MODIFY</t>
  </si>
  <si>
    <t>Analyst</t>
  </si>
  <si>
    <t>lab_P</t>
  </si>
  <si>
    <r>
      <t xml:space="preserve">Last two columns in </t>
    </r>
    <r>
      <rPr>
        <b/>
        <sz val="10"/>
        <rFont val="Verdana"/>
        <family val="2"/>
      </rPr>
      <t>Data</t>
    </r>
    <r>
      <rPr>
        <sz val="10"/>
        <rFont val="Verdana"/>
      </rPr>
      <t xml:space="preserve"> section move to "final results and CO2 calcs" sheet</t>
    </r>
  </si>
  <si>
    <t>User enters Sample Description, Sample T, Sample S and Sample D information in appropriate cells in "final results and CO2 calcs" sheet</t>
  </si>
  <si>
    <t>TCO2 (µmol/kg)</t>
  </si>
  <si>
    <t>GREEN-shaded cells include data pulled from "Raw sample average data" sheet</t>
  </si>
  <si>
    <t>SAVE AS A NEW FILE BEFORE ENTERING NEW DATA.</t>
  </si>
  <si>
    <t>Temp for TCO2 analysis</t>
  </si>
  <si>
    <t>pCO2 to pair with TCO2</t>
  </si>
  <si>
    <t>initial atm P</t>
  </si>
  <si>
    <t>initial atm P timestamp</t>
  </si>
  <si>
    <t>final atm P</t>
  </si>
  <si>
    <t>final atm P timestamp</t>
  </si>
  <si>
    <t>Atm P drift factor</t>
  </si>
  <si>
    <t>Smpl_S</t>
  </si>
  <si>
    <t>pCO2_analysis_T</t>
  </si>
  <si>
    <t>smpl_S</t>
  </si>
  <si>
    <t>Mean of Trips</t>
  </si>
  <si>
    <t>Stdev of Trips</t>
  </si>
  <si>
    <t>Correction factors</t>
  </si>
  <si>
    <t>cor fac slope</t>
  </si>
  <si>
    <t>cor fac offset</t>
  </si>
  <si>
    <t>Interp cor factors</t>
  </si>
  <si>
    <t>CRM corrected TCO2</t>
  </si>
  <si>
    <t>adjusted TCO2</t>
  </si>
  <si>
    <t xml:space="preserve">May have to re-align cells </t>
  </si>
  <si>
    <t>Confirm correct Liquid Standard Values</t>
  </si>
  <si>
    <t>BoL Description</t>
  </si>
  <si>
    <t>Quadra</t>
  </si>
  <si>
    <t>atmospheric xCO2</t>
  </si>
  <si>
    <t>sample vol (mL)</t>
  </si>
  <si>
    <t>headspace vol (mL)</t>
  </si>
  <si>
    <t>finalized data from CO2Sys_v2.1 w/ Waters et al 2014 constants</t>
  </si>
  <si>
    <t>Corrected atm xCO2</t>
  </si>
  <si>
    <t>pCO2@20C</t>
  </si>
  <si>
    <t>Mid-run standards</t>
  </si>
  <si>
    <t>Version updated by Wiley on April 11, 2022</t>
  </si>
  <si>
    <t>Pre-Mid Drift corrections</t>
  </si>
  <si>
    <t>Mid-Post Drift corrections</t>
  </si>
  <si>
    <t>Paste mid set of gas standards here, below column titles!</t>
  </si>
  <si>
    <t>Paste mid set of liquid standards here, below column titles!</t>
  </si>
  <si>
    <t>mid atm P timestamp</t>
  </si>
  <si>
    <t>mid TCO2 slope:</t>
  </si>
  <si>
    <t>mid TCO2 intercept:</t>
  </si>
  <si>
    <t>mid timestamp:</t>
  </si>
  <si>
    <t>mid xCO2 slope:</t>
  </si>
  <si>
    <t>mid xCO2 intercept:</t>
  </si>
  <si>
    <t>mid atm P</t>
  </si>
  <si>
    <t>IRM Batch</t>
  </si>
  <si>
    <t>IRM 'best' pCO2</t>
  </si>
  <si>
    <t>Temp for best IRM pCO2</t>
  </si>
  <si>
    <t>Confirm IRM batch</t>
  </si>
  <si>
    <t>IRM umol/kg</t>
  </si>
  <si>
    <t>pH_T</t>
  </si>
  <si>
    <t>Omega_Ar</t>
  </si>
  <si>
    <t>Omega_Ca</t>
  </si>
  <si>
    <t>pCO2_in-situ</t>
  </si>
  <si>
    <t>&lt;-- enter this value for IRM on final results tab.</t>
  </si>
  <si>
    <t>Run Description</t>
  </si>
  <si>
    <t>Analysis Date</t>
  </si>
  <si>
    <t>Confirm correct Gas Standard Values</t>
  </si>
  <si>
    <r>
      <t>✓</t>
    </r>
    <r>
      <rPr>
        <b/>
        <sz val="12"/>
        <color rgb="FF9C0006"/>
        <rFont val="Calibri"/>
        <family val="2"/>
        <scheme val="minor"/>
      </rPr>
      <t>Made on: May 17th 2023</t>
    </r>
  </si>
  <si>
    <r>
      <t>✓</t>
    </r>
    <r>
      <rPr>
        <b/>
        <sz val="12"/>
        <color theme="5" tint="-0.249977111117893"/>
        <rFont val="Calibri"/>
        <scheme val="minor"/>
      </rPr>
      <t xml:space="preserve"> Installed on: January 27th 2023</t>
    </r>
  </si>
  <si>
    <t>2023.06.06</t>
  </si>
  <si>
    <t>Confirm IRM batch and concentration</t>
  </si>
  <si>
    <t>IRM cor fac</t>
  </si>
  <si>
    <t>IRM Time Point</t>
  </si>
  <si>
    <t>Corrected TA</t>
  </si>
  <si>
    <t>Don't forget to include the AtmPress &amp; AtmCO2 reading!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</si>
</sst>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0"/>
    <numFmt numFmtId="166" formatCode="[$-409]mmmm\ d\,\ yyyy;@"/>
    <numFmt numFmtId="167" formatCode="0.000"/>
  </numFmts>
  <fonts count="15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name val="Verdana"/>
      <family val="2"/>
    </font>
    <font>
      <b/>
      <sz val="11"/>
      <color rgb="FFFF0000"/>
      <name val="Verdana"/>
      <family val="2"/>
    </font>
    <font>
      <sz val="12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0"/>
      <color rgb="FFFF0000"/>
      <name val="Verdana"/>
      <family val="2"/>
    </font>
    <font>
      <sz val="10"/>
      <color rgb="FF0000FF"/>
      <name val="Verdana"/>
      <family val="2"/>
    </font>
    <font>
      <b/>
      <sz val="10"/>
      <color rgb="FF0000FF"/>
      <name val="Verdana"/>
      <family val="2"/>
    </font>
    <font>
      <sz val="12"/>
      <color theme="5" tint="-0.249977111117893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color theme="5" tint="-0.249977111117893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</patternFill>
    </fill>
    <fill>
      <patternFill patternType="solid">
        <fgColor rgb="FFFF6600"/>
        <bgColor indexed="64"/>
      </patternFill>
    </fill>
    <fill>
      <patternFill patternType="solid">
        <fgColor rgb="FFC2EEB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Border="1"/>
    <xf numFmtId="0" fontId="0" fillId="0" borderId="8" xfId="0" applyBorder="1"/>
    <xf numFmtId="0" fontId="0" fillId="4" borderId="0" xfId="0" applyFill="1"/>
    <xf numFmtId="49" fontId="0" fillId="0" borderId="0" xfId="0" applyNumberFormat="1" applyAlignment="1">
      <alignment wrapText="1"/>
    </xf>
    <xf numFmtId="49" fontId="0" fillId="4" borderId="0" xfId="0" applyNumberForma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ill="1" applyBorder="1"/>
    <xf numFmtId="0" fontId="0" fillId="3" borderId="0" xfId="0" applyNumberFormat="1" applyFill="1" applyBorder="1"/>
    <xf numFmtId="49" fontId="0" fillId="3" borderId="0" xfId="0" applyNumberFormat="1" applyFill="1" applyBorder="1"/>
    <xf numFmtId="0" fontId="0" fillId="0" borderId="8" xfId="0" applyFill="1" applyBorder="1"/>
    <xf numFmtId="0" fontId="0" fillId="0" borderId="0" xfId="0" applyFill="1" applyAlignment="1">
      <alignment wrapText="1"/>
    </xf>
    <xf numFmtId="0" fontId="4" fillId="0" borderId="7" xfId="0" applyNumberFormat="1" applyFon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2" borderId="0" xfId="0" applyNumberFormat="1" applyFill="1" applyBorder="1"/>
    <xf numFmtId="0" fontId="0" fillId="3" borderId="8" xfId="0" applyNumberFormat="1" applyFill="1" applyBorder="1"/>
    <xf numFmtId="0" fontId="0" fillId="2" borderId="8" xfId="0" applyNumberFormat="1" applyFill="1" applyBorder="1"/>
    <xf numFmtId="0" fontId="4" fillId="0" borderId="3" xfId="0" applyNumberFormat="1" applyFont="1" applyBorder="1"/>
    <xf numFmtId="0" fontId="4" fillId="0" borderId="0" xfId="0" applyNumberFormat="1" applyFont="1" applyBorder="1"/>
    <xf numFmtId="0" fontId="0" fillId="0" borderId="8" xfId="0" applyNumberFormat="1" applyBorder="1"/>
    <xf numFmtId="0" fontId="0" fillId="0" borderId="5" xfId="0" applyNumberFormat="1" applyBorder="1"/>
    <xf numFmtId="0" fontId="0" fillId="3" borderId="0" xfId="0" applyFill="1"/>
    <xf numFmtId="0" fontId="4" fillId="0" borderId="0" xfId="0" applyFont="1"/>
    <xf numFmtId="0" fontId="0" fillId="0" borderId="1" xfId="0" applyBorder="1"/>
    <xf numFmtId="0" fontId="0" fillId="0" borderId="7" xfId="0" applyBorder="1"/>
    <xf numFmtId="0" fontId="0" fillId="0" borderId="3" xfId="0" applyBorder="1"/>
    <xf numFmtId="164" fontId="0" fillId="0" borderId="0" xfId="0" applyNumberFormat="1" applyFill="1" applyBorder="1"/>
    <xf numFmtId="165" fontId="0" fillId="2" borderId="0" xfId="0" applyNumberFormat="1" applyFill="1" applyBorder="1"/>
    <xf numFmtId="2" fontId="0" fillId="2" borderId="4" xfId="0" applyNumberFormat="1" applyFill="1" applyBorder="1"/>
    <xf numFmtId="165" fontId="0" fillId="2" borderId="8" xfId="0" applyNumberFormat="1" applyFill="1" applyBorder="1"/>
    <xf numFmtId="2" fontId="0" fillId="2" borderId="5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3" xfId="0" applyNumberFormat="1" applyFill="1" applyBorder="1"/>
    <xf numFmtId="0" fontId="0" fillId="3" borderId="6" xfId="0" applyNumberFormat="1" applyFill="1" applyBorder="1"/>
    <xf numFmtId="0" fontId="0" fillId="2" borderId="4" xfId="0" applyNumberFormat="1" applyFill="1" applyBorder="1"/>
    <xf numFmtId="0" fontId="0" fillId="2" borderId="5" xfId="0" applyNumberFormat="1" applyFill="1" applyBorder="1"/>
    <xf numFmtId="49" fontId="0" fillId="2" borderId="0" xfId="0" applyNumberFormat="1" applyFill="1" applyBorder="1"/>
    <xf numFmtId="164" fontId="0" fillId="0" borderId="4" xfId="0" applyNumberFormat="1" applyFill="1" applyBorder="1"/>
    <xf numFmtId="0" fontId="5" fillId="0" borderId="0" xfId="0" applyFont="1"/>
    <xf numFmtId="11" fontId="0" fillId="0" borderId="0" xfId="0" applyNumberFormat="1"/>
    <xf numFmtId="11" fontId="0" fillId="0" borderId="0" xfId="0" applyNumberFormat="1" applyFill="1" applyBorder="1"/>
    <xf numFmtId="0" fontId="0" fillId="5" borderId="3" xfId="0" applyFill="1" applyBorder="1"/>
    <xf numFmtId="0" fontId="0" fillId="0" borderId="0" xfId="0" applyFill="1" applyBorder="1"/>
    <xf numFmtId="0" fontId="8" fillId="0" borderId="0" xfId="0" applyFont="1"/>
    <xf numFmtId="0" fontId="0" fillId="0" borderId="3" xfId="0" applyFill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NumberFormat="1" applyFont="1" applyBorder="1"/>
    <xf numFmtId="0" fontId="0" fillId="0" borderId="4" xfId="0" applyBorder="1"/>
    <xf numFmtId="0" fontId="0" fillId="0" borderId="6" xfId="0" applyFill="1" applyBorder="1"/>
    <xf numFmtId="2" fontId="0" fillId="2" borderId="7" xfId="0" applyNumberFormat="1" applyFill="1" applyBorder="1"/>
    <xf numFmtId="0" fontId="0" fillId="0" borderId="0" xfId="0" applyAlignment="1"/>
    <xf numFmtId="2" fontId="0" fillId="0" borderId="0" xfId="0" applyNumberFormat="1" applyFill="1" applyBorder="1"/>
    <xf numFmtId="166" fontId="0" fillId="3" borderId="0" xfId="0" applyNumberFormat="1" applyFill="1"/>
    <xf numFmtId="0" fontId="9" fillId="0" borderId="0" xfId="0" applyFont="1" applyBorder="1"/>
    <xf numFmtId="0" fontId="9" fillId="0" borderId="0" xfId="0" applyFont="1" applyFill="1" applyBorder="1"/>
    <xf numFmtId="0" fontId="10" fillId="0" borderId="0" xfId="0" applyFont="1"/>
    <xf numFmtId="0" fontId="0" fillId="7" borderId="0" xfId="0" applyFont="1" applyFill="1"/>
    <xf numFmtId="0" fontId="0" fillId="7" borderId="0" xfId="0" applyFill="1" applyBorder="1"/>
    <xf numFmtId="0" fontId="0" fillId="2" borderId="0" xfId="0" applyFill="1"/>
    <xf numFmtId="0" fontId="0" fillId="8" borderId="0" xfId="0" applyFill="1" applyBorder="1"/>
    <xf numFmtId="0" fontId="10" fillId="8" borderId="0" xfId="0" applyFont="1" applyFill="1" applyBorder="1"/>
    <xf numFmtId="0" fontId="4" fillId="8" borderId="0" xfId="0" applyFont="1" applyFill="1" applyAlignment="1">
      <alignment wrapText="1"/>
    </xf>
    <xf numFmtId="0" fontId="10" fillId="8" borderId="0" xfId="0" applyFont="1" applyFill="1" applyAlignment="1">
      <alignment horizontal="left" vertical="top" wrapText="1"/>
    </xf>
    <xf numFmtId="2" fontId="0" fillId="2" borderId="0" xfId="0" applyNumberFormat="1" applyFill="1" applyBorder="1"/>
    <xf numFmtId="49" fontId="0" fillId="4" borderId="0" xfId="0" applyNumberFormat="1" applyFill="1" applyAlignment="1"/>
    <xf numFmtId="0" fontId="0" fillId="4" borderId="0" xfId="0" applyFill="1" applyAlignment="1">
      <alignment horizontal="right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167" fontId="0" fillId="0" borderId="4" xfId="0" applyNumberFormat="1" applyBorder="1"/>
    <xf numFmtId="167" fontId="0" fillId="5" borderId="1" xfId="0" applyNumberFormat="1" applyFill="1" applyBorder="1"/>
    <xf numFmtId="167" fontId="0" fillId="5" borderId="3" xfId="0" applyNumberFormat="1" applyFill="1" applyBorder="1"/>
    <xf numFmtId="49" fontId="13" fillId="4" borderId="0" xfId="0" applyNumberFormat="1" applyFont="1" applyFill="1" applyAlignment="1">
      <alignment wrapText="1"/>
    </xf>
    <xf numFmtId="0" fontId="13" fillId="0" borderId="4" xfId="0" applyNumberFormat="1" applyFont="1" applyFill="1" applyBorder="1"/>
    <xf numFmtId="0" fontId="13" fillId="0" borderId="9" xfId="0" applyFont="1" applyBorder="1"/>
    <xf numFmtId="0" fontId="13" fillId="0" borderId="3" xfId="0" applyFont="1" applyFill="1" applyBorder="1"/>
    <xf numFmtId="0" fontId="13" fillId="0" borderId="0" xfId="0" applyFont="1" applyBorder="1"/>
    <xf numFmtId="0" fontId="13" fillId="0" borderId="3" xfId="0" applyFont="1" applyBorder="1"/>
    <xf numFmtId="0" fontId="13" fillId="0" borderId="1" xfId="0" applyFont="1" applyBorder="1"/>
    <xf numFmtId="0" fontId="13" fillId="0" borderId="7" xfId="0" applyFont="1" applyBorder="1"/>
    <xf numFmtId="165" fontId="0" fillId="2" borderId="7" xfId="0" applyNumberFormat="1" applyFill="1" applyBorder="1"/>
    <xf numFmtId="2" fontId="0" fillId="2" borderId="2" xfId="0" applyNumberFormat="1" applyFill="1" applyBorder="1"/>
    <xf numFmtId="0" fontId="0" fillId="2" borderId="7" xfId="0" applyNumberFormat="1" applyFill="1" applyBorder="1"/>
    <xf numFmtId="0" fontId="0" fillId="2" borderId="2" xfId="0" applyNumberFormat="1" applyFill="1" applyBorder="1"/>
    <xf numFmtId="0" fontId="0" fillId="0" borderId="2" xfId="0" applyBorder="1"/>
    <xf numFmtId="49" fontId="0" fillId="4" borderId="0" xfId="0" applyNumberFormat="1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2" fillId="0" borderId="0" xfId="0" applyFont="1" applyFill="1"/>
    <xf numFmtId="0" fontId="0" fillId="0" borderId="0" xfId="0" applyFont="1" applyFill="1" applyAlignment="1"/>
    <xf numFmtId="0" fontId="0" fillId="3" borderId="4" xfId="0" applyFill="1" applyBorder="1"/>
    <xf numFmtId="0" fontId="0" fillId="0" borderId="6" xfId="0" applyBorder="1"/>
    <xf numFmtId="0" fontId="0" fillId="3" borderId="5" xfId="0" applyFill="1" applyBorder="1"/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7" fillId="9" borderId="1" xfId="209" applyFont="1" applyFill="1" applyBorder="1" applyAlignment="1">
      <alignment horizontal="center" vertical="center"/>
    </xf>
    <xf numFmtId="0" fontId="7" fillId="9" borderId="7" xfId="209" applyFont="1" applyFill="1" applyBorder="1" applyAlignment="1">
      <alignment horizontal="center" vertical="center"/>
    </xf>
    <xf numFmtId="0" fontId="7" fillId="9" borderId="6" xfId="209" applyFont="1" applyFill="1" applyBorder="1" applyAlignment="1">
      <alignment horizontal="center" vertical="center"/>
    </xf>
    <xf numFmtId="0" fontId="7" fillId="9" borderId="8" xfId="209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6" fillId="9" borderId="2" xfId="209" applyFill="1" applyBorder="1" applyAlignment="1">
      <alignment horizontal="center" vertical="center"/>
    </xf>
    <xf numFmtId="0" fontId="6" fillId="9" borderId="5" xfId="209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0" fillId="3" borderId="0" xfId="0" applyFont="1" applyFill="1" applyAlignment="1"/>
    <xf numFmtId="0" fontId="0" fillId="3" borderId="0" xfId="0" applyFill="1" applyAlignment="1"/>
    <xf numFmtId="0" fontId="4" fillId="0" borderId="0" xfId="0" applyFont="1" applyFill="1" applyBorder="1"/>
  </cellXfs>
  <cellStyles count="382">
    <cellStyle name="Bad" xfId="20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Normal" xfId="0" builtinId="0"/>
  </cellStyles>
  <dxfs count="0"/>
  <tableStyles count="0" defaultTableStyle="TableStyleMedium9" defaultPivotStyle="PivotStyleMedium4"/>
  <colors>
    <mruColors>
      <color rgb="FF000000"/>
      <color rgb="FFC2EEB2"/>
      <color rgb="FFFF86F2"/>
      <color rgb="FFFF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'calcs and cals--START HERE'!$I$18</c:f>
              <c:strCache>
                <c:ptCount val="1"/>
                <c:pt idx="0">
                  <c:v>Standard TCO2, µmol/L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55293307086614"/>
                  <c:y val="-0.0633530183727034"/>
                </c:manualLayout>
              </c:layout>
              <c:numFmt formatCode="0.000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'calcs and cals--START HERE'!$K$19:$K$28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xVal>
          <c:yVal>
            <c:numRef>
              <c:f>'calcs and cals--START HERE'!$I$19:$I$28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06-F341-8E6A-C4C7816CA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9151456"/>
        <c:axId val="2111218880"/>
      </c:scatterChart>
      <c:valAx>
        <c:axId val="-208915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11218880"/>
        <c:crosses val="autoZero"/>
        <c:crossBetween val="midCat"/>
      </c:valAx>
      <c:valAx>
        <c:axId val="211121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9151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5555555555555"/>
          <c:y val="0.5"/>
          <c:w val="0.336111111111111"/>
          <c:h val="0.27777777777777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'calcs and cals--START HERE'!$I$75</c:f>
              <c:strCache>
                <c:ptCount val="1"/>
                <c:pt idx="0">
                  <c:v>Standard TCO2, µmol/L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55293307086614"/>
                  <c:y val="-0.0633530183727034"/>
                </c:manualLayout>
              </c:layout>
              <c:numFmt formatCode="0.000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'calcs and cals--START HERE'!$K$76:$K$85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xVal>
          <c:yVal>
            <c:numRef>
              <c:f>'calcs and cals--START HERE'!$I$76:$I$85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B1D-EF4E-825F-3CCB7508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580592"/>
        <c:axId val="-2114597472"/>
      </c:scatterChart>
      <c:valAx>
        <c:axId val="-207758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14597472"/>
        <c:crosses val="autoZero"/>
        <c:crossBetween val="midCat"/>
      </c:valAx>
      <c:valAx>
        <c:axId val="-211459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5805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5555555555555"/>
          <c:y val="0.5"/>
          <c:w val="0.336111111111111"/>
          <c:h val="0.27777777777777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'calcs and cals--START HERE'!$A$18</c:f>
              <c:strCache>
                <c:ptCount val="1"/>
                <c:pt idx="0">
                  <c:v>known gas xCO2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55293307086614"/>
                  <c:y val="-0.0633530183727034"/>
                </c:manualLayout>
              </c:layout>
              <c:numFmt formatCode="0.000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'calcs and cals--START HERE'!$C$19:$C$28</c:f>
              <c:numCache>
                <c:formatCode>0.00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xVal>
          <c:yVal>
            <c:numRef>
              <c:f>'calcs and cals--START HERE'!$A$19:$A$28</c:f>
              <c:numCache>
                <c:formatCode>General</c:formatCode>
                <c:ptCount val="10"/>
                <c:pt idx="0">
                  <c:v>0.0</c:v>
                </c:pt>
                <c:pt idx="1">
                  <c:v>147.69</c:v>
                </c:pt>
                <c:pt idx="2">
                  <c:v>749.12</c:v>
                </c:pt>
                <c:pt idx="3">
                  <c:v>1548.84</c:v>
                </c:pt>
                <c:pt idx="4">
                  <c:v>456.03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4AA-A04E-9D05-61480BC3E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5926064"/>
        <c:axId val="-2066636048"/>
      </c:scatterChart>
      <c:valAx>
        <c:axId val="-21359260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66636048"/>
        <c:crosses val="autoZero"/>
        <c:crossBetween val="midCat"/>
      </c:valAx>
      <c:valAx>
        <c:axId val="-206663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5926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5555555555555"/>
          <c:y val="0.5"/>
          <c:w val="0.336111111111111"/>
          <c:h val="0.27777777777777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'calcs and cals--START HERE'!$A$75</c:f>
              <c:strCache>
                <c:ptCount val="1"/>
                <c:pt idx="0">
                  <c:v>known gas xCO2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55293307086614"/>
                  <c:y val="-0.0633530183727034"/>
                </c:manualLayout>
              </c:layout>
              <c:numFmt formatCode="0.000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'calcs and cals--START HERE'!$C$76:$C$85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xVal>
          <c:yVal>
            <c:numRef>
              <c:f>'calcs and cals--START HERE'!$A$76:$A$85</c:f>
              <c:numCache>
                <c:formatCode>General</c:formatCode>
                <c:ptCount val="10"/>
                <c:pt idx="0">
                  <c:v>0.0</c:v>
                </c:pt>
                <c:pt idx="1">
                  <c:v>147.69</c:v>
                </c:pt>
                <c:pt idx="2">
                  <c:v>749.12</c:v>
                </c:pt>
                <c:pt idx="3">
                  <c:v>1548.84</c:v>
                </c:pt>
                <c:pt idx="4">
                  <c:v>456.03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7A7-5346-803D-F3610E647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955712"/>
        <c:axId val="-2079872864"/>
      </c:scatterChart>
      <c:valAx>
        <c:axId val="-207695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79872864"/>
        <c:crosses val="autoZero"/>
        <c:crossBetween val="midCat"/>
      </c:valAx>
      <c:valAx>
        <c:axId val="-207987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69557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5555555555555"/>
          <c:y val="0.5"/>
          <c:w val="0.336111111111111"/>
          <c:h val="0.27777777777777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'calcs and cals--START HERE'!$I$18</c:f>
              <c:strCache>
                <c:ptCount val="1"/>
                <c:pt idx="0">
                  <c:v>Standard TCO2, µmol/L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55293307086614"/>
                  <c:y val="-0.0633530183727034"/>
                </c:manualLayout>
              </c:layout>
              <c:numFmt formatCode="0.000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'calcs and cals--START HERE'!$K$48:$K$57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xVal>
          <c:yVal>
            <c:numRef>
              <c:f>'calcs and cals--START HERE'!$I$48:$I$57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7F0-6D4E-90C8-9AB475BE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718064"/>
        <c:axId val="-2045230656"/>
      </c:scatterChart>
      <c:valAx>
        <c:axId val="-207671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45230656"/>
        <c:crosses val="autoZero"/>
        <c:crossBetween val="midCat"/>
      </c:valAx>
      <c:valAx>
        <c:axId val="-204523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6718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5555555555555"/>
          <c:y val="0.5"/>
          <c:w val="0.336111111111111"/>
          <c:h val="0.27777777777777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'calcs and cals--START HERE'!$A$18</c:f>
              <c:strCache>
                <c:ptCount val="1"/>
                <c:pt idx="0">
                  <c:v>known gas xCO2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55293307086614"/>
                  <c:y val="-0.0633530183727034"/>
                </c:manualLayout>
              </c:layout>
              <c:numFmt formatCode="0.000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'calcs and cals--START HERE'!$C$48:$C$57</c:f>
              <c:numCache>
                <c:formatCode>0.00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xVal>
          <c:yVal>
            <c:numRef>
              <c:f>'calcs and cals--START HERE'!$A$48:$A$57</c:f>
              <c:numCache>
                <c:formatCode>General</c:formatCode>
                <c:ptCount val="10"/>
                <c:pt idx="0">
                  <c:v>0.0</c:v>
                </c:pt>
                <c:pt idx="1">
                  <c:v>147.69</c:v>
                </c:pt>
                <c:pt idx="2">
                  <c:v>749.12</c:v>
                </c:pt>
                <c:pt idx="3">
                  <c:v>1548.84</c:v>
                </c:pt>
                <c:pt idx="4">
                  <c:v>456.03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20-2D46-B7F4-6AEFBEB47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395824"/>
        <c:axId val="-2073314896"/>
      </c:scatterChart>
      <c:valAx>
        <c:axId val="-20453958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73314896"/>
        <c:crosses val="autoZero"/>
        <c:crossBetween val="midCat"/>
      </c:valAx>
      <c:valAx>
        <c:axId val="-207331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5395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5555555555555"/>
          <c:y val="0.5"/>
          <c:w val="0.336111111111111"/>
          <c:h val="0.27777777777777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28</xdr:row>
      <xdr:rowOff>114300</xdr:rowOff>
    </xdr:from>
    <xdr:to>
      <xdr:col>7</xdr:col>
      <xdr:colOff>393700</xdr:colOff>
      <xdr:row>43</xdr:row>
      <xdr:rowOff>101600</xdr:rowOff>
    </xdr:to>
    <xdr:graphicFrame macro="">
      <xdr:nvGraphicFramePr>
        <xdr:cNvPr id="1034" name="Chart 2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101600</xdr:colOff>
      <xdr:row>86</xdr:row>
      <xdr:rowOff>25400</xdr:rowOff>
    </xdr:from>
    <xdr:to>
      <xdr:col>7</xdr:col>
      <xdr:colOff>444500</xdr:colOff>
      <xdr:row>102</xdr:row>
      <xdr:rowOff>76200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28</xdr:row>
      <xdr:rowOff>139700</xdr:rowOff>
    </xdr:from>
    <xdr:to>
      <xdr:col>3</xdr:col>
      <xdr:colOff>850900</xdr:colOff>
      <xdr:row>43</xdr:row>
      <xdr:rowOff>139700</xdr:rowOff>
    </xdr:to>
    <xdr:graphicFrame macro="">
      <xdr:nvGraphicFramePr>
        <xdr:cNvPr id="13" name="Chart 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85</xdr:row>
      <xdr:rowOff>139700</xdr:rowOff>
    </xdr:from>
    <xdr:to>
      <xdr:col>3</xdr:col>
      <xdr:colOff>812800</xdr:colOff>
      <xdr:row>101</xdr:row>
      <xdr:rowOff>101600</xdr:rowOff>
    </xdr:to>
    <xdr:graphicFrame macro="">
      <xdr:nvGraphicFramePr>
        <xdr:cNvPr id="14" name="Chart 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12700</xdr:colOff>
      <xdr:row>57</xdr:row>
      <xdr:rowOff>114300</xdr:rowOff>
    </xdr:from>
    <xdr:to>
      <xdr:col>7</xdr:col>
      <xdr:colOff>393700</xdr:colOff>
      <xdr:row>72</xdr:row>
      <xdr:rowOff>101600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xmlns="" id="{6AB6FC21-BC93-7A4B-B93A-9B91D4ACB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57</xdr:row>
      <xdr:rowOff>95250</xdr:rowOff>
    </xdr:from>
    <xdr:to>
      <xdr:col>3</xdr:col>
      <xdr:colOff>812800</xdr:colOff>
      <xdr:row>72</xdr:row>
      <xdr:rowOff>95250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xmlns="" id="{E207FC65-E159-B54F-8F3C-D8D9E141F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tabSelected="1" zoomScale="80" zoomScaleNormal="80" zoomScalePageLayoutView="80" workbookViewId="0"/>
  </sheetViews>
  <sheetFormatPr baseColWidth="10" defaultColWidth="10.83203125" defaultRowHeight="13" x14ac:dyDescent="0.15"/>
  <cols>
    <col min="1" max="1" width="15.33203125" customWidth="1"/>
    <col min="2" max="2" width="23" customWidth="1"/>
    <col min="3" max="3" width="20.33203125" customWidth="1"/>
    <col min="4" max="4" width="12.83203125" customWidth="1"/>
    <col min="5" max="5" width="18.5" customWidth="1"/>
    <col min="6" max="6" width="17.33203125" customWidth="1"/>
    <col min="7" max="7" width="30.83203125" customWidth="1"/>
    <col min="8" max="8" width="20.33203125" customWidth="1"/>
    <col min="9" max="9" width="22.1640625" customWidth="1"/>
    <col min="10" max="10" width="17.33203125" customWidth="1"/>
    <col min="11" max="11" width="20.83203125" bestFit="1" customWidth="1"/>
    <col min="12" max="12" width="19" bestFit="1" customWidth="1"/>
    <col min="13" max="13" width="18.1640625" customWidth="1"/>
    <col min="14" max="14" width="18.33203125" customWidth="1"/>
    <col min="15" max="15" width="15.83203125" customWidth="1"/>
    <col min="16" max="16" width="11.6640625" customWidth="1"/>
    <col min="17" max="17" width="12.33203125" customWidth="1"/>
    <col min="18" max="18" width="12.1640625" customWidth="1"/>
    <col min="19" max="19" width="15" customWidth="1"/>
    <col min="20" max="20" width="14.1640625" customWidth="1"/>
    <col min="21" max="21" width="14.6640625" customWidth="1"/>
  </cols>
  <sheetData>
    <row r="1" spans="1:11" x14ac:dyDescent="0.15">
      <c r="A1" t="s">
        <v>64</v>
      </c>
      <c r="G1" s="72" t="s">
        <v>103</v>
      </c>
    </row>
    <row r="2" spans="1:11" x14ac:dyDescent="0.15">
      <c r="A2" t="s">
        <v>65</v>
      </c>
    </row>
    <row r="3" spans="1:11" x14ac:dyDescent="0.15">
      <c r="A3" t="s">
        <v>72</v>
      </c>
    </row>
    <row r="4" spans="1:11" ht="14" x14ac:dyDescent="0.15">
      <c r="A4" s="54" t="s">
        <v>66</v>
      </c>
    </row>
    <row r="5" spans="1:11" ht="16" customHeight="1" x14ac:dyDescent="0.15">
      <c r="A5" t="s">
        <v>69</v>
      </c>
      <c r="I5" s="109" t="s">
        <v>118</v>
      </c>
      <c r="J5" s="110"/>
    </row>
    <row r="6" spans="1:11" x14ac:dyDescent="0.15">
      <c r="A6" t="s">
        <v>70</v>
      </c>
      <c r="I6" s="40" t="s">
        <v>115</v>
      </c>
      <c r="J6" s="106" t="s">
        <v>130</v>
      </c>
    </row>
    <row r="7" spans="1:11" x14ac:dyDescent="0.15">
      <c r="A7" s="59" t="s">
        <v>73</v>
      </c>
      <c r="I7" s="40" t="s">
        <v>116</v>
      </c>
      <c r="J7" s="106">
        <v>175.72900000000001</v>
      </c>
    </row>
    <row r="8" spans="1:11" ht="16" customHeight="1" x14ac:dyDescent="0.15">
      <c r="A8" t="s">
        <v>94</v>
      </c>
      <c r="B8" s="20" t="s">
        <v>95</v>
      </c>
      <c r="E8" s="111" t="s">
        <v>127</v>
      </c>
      <c r="F8" s="112"/>
      <c r="G8" s="115" t="s">
        <v>129</v>
      </c>
      <c r="I8" s="40" t="s">
        <v>117</v>
      </c>
      <c r="J8" s="106">
        <v>20</v>
      </c>
    </row>
    <row r="9" spans="1:11" ht="13" customHeight="1" x14ac:dyDescent="0.15">
      <c r="A9" t="s">
        <v>125</v>
      </c>
      <c r="B9" s="20"/>
      <c r="C9" s="7"/>
      <c r="D9" s="55">
        <v>6.5363319999999997E-9</v>
      </c>
      <c r="E9" s="113"/>
      <c r="F9" s="114"/>
      <c r="G9" s="116"/>
      <c r="I9" s="40" t="s">
        <v>74</v>
      </c>
      <c r="J9" s="106">
        <v>20</v>
      </c>
    </row>
    <row r="10" spans="1:11" x14ac:dyDescent="0.15">
      <c r="A10" t="s">
        <v>126</v>
      </c>
      <c r="B10" s="69"/>
      <c r="D10" s="56">
        <v>-1.120083E-6</v>
      </c>
      <c r="E10" s="105"/>
      <c r="F10" s="105"/>
      <c r="G10" s="105"/>
      <c r="I10" s="107" t="s">
        <v>75</v>
      </c>
      <c r="J10" s="108">
        <f>J7*EXP(0.04*(J9-J8))</f>
        <v>175.72900000000001</v>
      </c>
      <c r="K10" t="s">
        <v>124</v>
      </c>
    </row>
    <row r="11" spans="1:11" x14ac:dyDescent="0.15">
      <c r="A11" t="s">
        <v>67</v>
      </c>
      <c r="B11" s="36"/>
      <c r="D11" s="55">
        <v>1.001685E-4</v>
      </c>
      <c r="E11" s="105"/>
      <c r="F11" s="105"/>
      <c r="G11" s="105"/>
    </row>
    <row r="12" spans="1:11" x14ac:dyDescent="0.15">
      <c r="A12" t="s">
        <v>25</v>
      </c>
      <c r="B12" s="36"/>
      <c r="D12" s="55">
        <v>-9.0952900000000007E-3</v>
      </c>
      <c r="E12" s="6"/>
      <c r="F12" s="6"/>
      <c r="G12" s="6"/>
    </row>
    <row r="13" spans="1:11" x14ac:dyDescent="0.15">
      <c r="A13" t="s">
        <v>17</v>
      </c>
      <c r="B13" s="36">
        <v>1</v>
      </c>
      <c r="D13" s="55">
        <v>6.7939520000000003E-2</v>
      </c>
      <c r="E13" s="6"/>
      <c r="F13" s="6"/>
      <c r="G13" s="6"/>
    </row>
    <row r="14" spans="1:11" ht="16" customHeight="1" x14ac:dyDescent="0.15">
      <c r="A14" t="s">
        <v>18</v>
      </c>
      <c r="B14" s="36">
        <v>0</v>
      </c>
      <c r="D14">
        <v>999.84259399999996</v>
      </c>
      <c r="E14" s="111" t="s">
        <v>93</v>
      </c>
      <c r="F14" s="112"/>
      <c r="G14" s="117" t="s">
        <v>128</v>
      </c>
    </row>
    <row r="15" spans="1:11" x14ac:dyDescent="0.15">
      <c r="A15" t="s">
        <v>68</v>
      </c>
      <c r="B15" s="36"/>
      <c r="C15" t="s">
        <v>26</v>
      </c>
      <c r="D15">
        <f>(((((D9*B12+D10)*B12+D11)*B12+D12)*B12+D13)*B12+D14)/1000</f>
        <v>0.99984259399999997</v>
      </c>
      <c r="E15" s="113"/>
      <c r="F15" s="114"/>
      <c r="G15" s="118"/>
      <c r="H15" s="104"/>
    </row>
    <row r="17" spans="1:12" x14ac:dyDescent="0.15">
      <c r="A17" s="23" t="s">
        <v>0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5"/>
    </row>
    <row r="18" spans="1:12" x14ac:dyDescent="0.15">
      <c r="A18" s="26" t="s">
        <v>1</v>
      </c>
      <c r="B18" s="27" t="s">
        <v>36</v>
      </c>
      <c r="C18" s="27" t="s">
        <v>2</v>
      </c>
      <c r="D18" s="27" t="s">
        <v>4</v>
      </c>
      <c r="E18" s="27" t="s">
        <v>54</v>
      </c>
      <c r="F18" s="18" t="s">
        <v>56</v>
      </c>
      <c r="G18" s="27" t="s">
        <v>51</v>
      </c>
      <c r="H18" s="27" t="s">
        <v>35</v>
      </c>
      <c r="I18" s="18" t="s">
        <v>27</v>
      </c>
      <c r="J18" s="18" t="s">
        <v>58</v>
      </c>
      <c r="K18" s="27" t="s">
        <v>3</v>
      </c>
      <c r="L18" s="28" t="s">
        <v>34</v>
      </c>
    </row>
    <row r="19" spans="1:12" x14ac:dyDescent="0.15">
      <c r="A19" s="46">
        <v>0</v>
      </c>
      <c r="B19" s="96" t="e">
        <f>IF(ISBLANK('Raw sample average data'!F5),NA(),'Raw sample average data'!F5)</f>
        <v>#N/A</v>
      </c>
      <c r="C19" s="97" t="e">
        <f>IF(ISNUMBER('Raw sample average data'!G5),'Raw sample average data'!G5,NA())</f>
        <v>#N/A</v>
      </c>
      <c r="D19" s="27" t="e">
        <f t="array" ref="D19">SLOPE(IF(ISNUMBER(A19:A28),A19:A28),IF(ISNUMBER(C19:C28),C19:C28))</f>
        <v>#DIV/0!</v>
      </c>
      <c r="E19" s="86">
        <v>29.597000000000001</v>
      </c>
      <c r="F19" s="47">
        <v>0</v>
      </c>
      <c r="G19" s="29" t="e">
        <f>IF(ISBLANK('Raw sample average data'!M5),NA(),'Raw sample average data'!M5)</f>
        <v>#N/A</v>
      </c>
      <c r="H19" s="50" t="e">
        <f>IF(ISNUMBER('Raw sample average data'!N5),'Raw sample average data'!N5,NA())</f>
        <v>#N/A</v>
      </c>
      <c r="I19" s="16" t="e">
        <f>IF(ISNA(H19),NA(),(E19+F19)/D$15)</f>
        <v>#N/A</v>
      </c>
      <c r="J19" t="e">
        <f t="array" ref="J19">AVERAGE(IF(ISNUMBER(G19:G28),G19:G28))</f>
        <v>#DIV/0!</v>
      </c>
      <c r="K19" s="18" t="e">
        <f>J$20*H19+J$21</f>
        <v>#DIV/0!</v>
      </c>
      <c r="L19" s="28" t="e">
        <f t="array" ref="L19">SLOPE(IF(ISNUMBER(I19:I28),I19:I28),IF(ISNUMBER(K19:K28),K19:K28))</f>
        <v>#DIV/0!</v>
      </c>
    </row>
    <row r="20" spans="1:12" x14ac:dyDescent="0.15">
      <c r="A20" s="48">
        <v>147.69</v>
      </c>
      <c r="B20" s="42" t="e">
        <f>IF(ISBLANK('Raw sample average data'!F6),NA(),'Raw sample average data'!F6)</f>
        <v>#N/A</v>
      </c>
      <c r="C20" s="43" t="e">
        <f>IF(ISNUMBER('Raw sample average data'!G6),'Raw sample average data'!G6,NA())</f>
        <v>#N/A</v>
      </c>
      <c r="D20" s="27" t="e">
        <f t="array" ref="D20">INTERCEPT(IF(ISNUMBER(A19:A28),A19:A28),IF(ISNUMBER(C19:C28),C19:C28))</f>
        <v>#DIV/0!</v>
      </c>
      <c r="E20" s="87">
        <v>797.56399999999996</v>
      </c>
      <c r="F20" s="19">
        <v>0</v>
      </c>
      <c r="G20" s="29" t="e">
        <f>IF(ISBLANK('Raw sample average data'!M6),NA(),'Raw sample average data'!M6)</f>
        <v>#N/A</v>
      </c>
      <c r="H20" s="50" t="e">
        <f>IF(ISNUMBER('Raw sample average data'!N6),'Raw sample average data'!N6,NA())</f>
        <v>#N/A</v>
      </c>
      <c r="I20" s="16" t="e">
        <f>IF(ISNA(H20),NA(),(E20+F20)/D$15)</f>
        <v>#N/A</v>
      </c>
      <c r="J20" s="16" t="e">
        <f xml:space="preserve"> J$31 + (J19-J$35)*J$37</f>
        <v>#DIV/0!</v>
      </c>
      <c r="K20" s="18" t="e">
        <f t="shared" ref="K20:K28" si="0">J$20*H20+J$21</f>
        <v>#DIV/0!</v>
      </c>
      <c r="L20" s="28" t="e">
        <f t="array" ref="L20">INTERCEPT(IF(ISNUMBER(I19:I28),I19:I28),IF(ISNUMBER(K19:K28),K19:K28))</f>
        <v>#DIV/0!</v>
      </c>
    </row>
    <row r="21" spans="1:12" x14ac:dyDescent="0.15">
      <c r="A21" s="48">
        <v>749.12</v>
      </c>
      <c r="B21" s="42" t="e">
        <f>IF(ISBLANK('Raw sample average data'!F7),NA(),'Raw sample average data'!F7)</f>
        <v>#N/A</v>
      </c>
      <c r="C21" s="43" t="e">
        <f>IF(ISNUMBER('Raw sample average data'!G7),'Raw sample average data'!G7,NA())</f>
        <v>#N/A</v>
      </c>
      <c r="D21" s="27" t="e">
        <f t="array" ref="D21">RSQ(IF(ISNUMBER(A19:A28),A19:A28),IF(ISNUMBER(C19:C28),C19:C28))</f>
        <v>#DIV/0!</v>
      </c>
      <c r="E21" s="87">
        <v>1597.3979999999999</v>
      </c>
      <c r="F21" s="19">
        <v>0</v>
      </c>
      <c r="G21" s="29" t="e">
        <f>IF(ISBLANK('Raw sample average data'!M7),NA(),'Raw sample average data'!M7)</f>
        <v>#N/A</v>
      </c>
      <c r="H21" s="50" t="e">
        <f>IF(ISNUMBER('Raw sample average data'!N7),'Raw sample average data'!N7,NA())</f>
        <v>#N/A</v>
      </c>
      <c r="I21" s="16" t="e">
        <f>IF(ISNA(H21),NA(),(E21+F21)/D$15)</f>
        <v>#N/A</v>
      </c>
      <c r="J21" s="16" t="e">
        <f xml:space="preserve"> J$32 + (J19-J$35)*J$38</f>
        <v>#DIV/0!</v>
      </c>
      <c r="K21" s="18" t="e">
        <f t="shared" si="0"/>
        <v>#DIV/0!</v>
      </c>
      <c r="L21" s="28" t="e">
        <f t="array" ref="L21">RSQ(IF(ISNUMBER(I19:I28),I19:I28),IF(ISNUMBER(K19:K28),K19:K28))</f>
        <v>#DIV/0!</v>
      </c>
    </row>
    <row r="22" spans="1:12" x14ac:dyDescent="0.15">
      <c r="A22" s="48">
        <v>1548.84</v>
      </c>
      <c r="B22" s="42" t="e">
        <f>IF(ISBLANK('Raw sample average data'!F8),NA(),'Raw sample average data'!F8)</f>
        <v>#N/A</v>
      </c>
      <c r="C22" s="43" t="e">
        <f>IF(ISNUMBER('Raw sample average data'!G8),'Raw sample average data'!G8,NA())</f>
        <v>#N/A</v>
      </c>
      <c r="D22" s="27"/>
      <c r="E22" s="87">
        <v>2397.4029999999998</v>
      </c>
      <c r="F22" s="19">
        <v>0</v>
      </c>
      <c r="G22" s="29" t="e">
        <f>IF(ISBLANK('Raw sample average data'!M8),NA(),'Raw sample average data'!M8)</f>
        <v>#N/A</v>
      </c>
      <c r="H22" s="50" t="e">
        <f>IF(ISNUMBER('Raw sample average data'!N8),'Raw sample average data'!N8,NA())</f>
        <v>#N/A</v>
      </c>
      <c r="I22" s="16" t="e">
        <f>IF(ISNA(H22),NA(),(E22+F22)/D$15)</f>
        <v>#N/A</v>
      </c>
      <c r="J22" s="16"/>
      <c r="K22" s="18" t="e">
        <f t="shared" si="0"/>
        <v>#DIV/0!</v>
      </c>
      <c r="L22" s="28"/>
    </row>
    <row r="23" spans="1:12" x14ac:dyDescent="0.15">
      <c r="A23" s="48">
        <v>456.03</v>
      </c>
      <c r="B23" s="42" t="e">
        <f>IF(ISBLANK('Raw sample average data'!F9),NA(),'Raw sample average data'!F9)</f>
        <v>#N/A</v>
      </c>
      <c r="C23" s="43" t="e">
        <f>IF(ISNUMBER('Raw sample average data'!G9),'Raw sample average data'!G9,NA())</f>
        <v>#N/A</v>
      </c>
      <c r="D23" s="27"/>
      <c r="E23" s="57"/>
      <c r="F23" s="19"/>
      <c r="G23" s="29" t="e">
        <f>IF(ISBLANK('Raw sample average data'!M9),NA(),'Raw sample average data'!M9)</f>
        <v>#N/A</v>
      </c>
      <c r="H23" s="50" t="e">
        <f>IF(ISNUMBER('Raw sample average data'!N9),'Raw sample average data'!N9,NA())</f>
        <v>#N/A</v>
      </c>
      <c r="I23" s="16" t="e">
        <f t="shared" ref="I23:I28" si="1">IF(ISNA(H23),NA(),(E23+F23)/D$15)</f>
        <v>#N/A</v>
      </c>
      <c r="J23" s="16"/>
      <c r="K23" s="18" t="e">
        <f t="shared" si="0"/>
        <v>#DIV/0!</v>
      </c>
      <c r="L23" s="28"/>
    </row>
    <row r="24" spans="1:12" x14ac:dyDescent="0.15">
      <c r="A24" s="48"/>
      <c r="B24" s="42" t="e">
        <f>IF(ISBLANK('Raw sample average data'!F10),NA(),'Raw sample average data'!F10)</f>
        <v>#N/A</v>
      </c>
      <c r="C24" s="43" t="e">
        <f>IF(ISNUMBER('Raw sample average data'!G10),'Raw sample average data'!G10,NA())</f>
        <v>#N/A</v>
      </c>
      <c r="D24" s="27"/>
      <c r="E24" s="48"/>
      <c r="F24" s="19"/>
      <c r="G24" s="29" t="e">
        <f>IF(ISBLANK('Raw sample average data'!M10),NA(),'Raw sample average data'!M10)</f>
        <v>#N/A</v>
      </c>
      <c r="H24" s="50" t="e">
        <f>IF(ISNUMBER('Raw sample average data'!N10),'Raw sample average data'!N10,NA())</f>
        <v>#N/A</v>
      </c>
      <c r="I24" s="16" t="e">
        <f t="shared" si="1"/>
        <v>#N/A</v>
      </c>
      <c r="J24" s="16"/>
      <c r="K24" s="18" t="e">
        <f t="shared" si="0"/>
        <v>#DIV/0!</v>
      </c>
      <c r="L24" s="28"/>
    </row>
    <row r="25" spans="1:12" x14ac:dyDescent="0.15">
      <c r="A25" s="48"/>
      <c r="B25" s="42" t="e">
        <f>IF(ISBLANK('Raw sample average data'!F11),NA(),'Raw sample average data'!F11)</f>
        <v>#N/A</v>
      </c>
      <c r="C25" s="43" t="e">
        <f>IF(ISNUMBER('Raw sample average data'!G11),'Raw sample average data'!G11,NA())</f>
        <v>#N/A</v>
      </c>
      <c r="D25" s="27"/>
      <c r="E25" s="48"/>
      <c r="F25" s="19"/>
      <c r="G25" s="29" t="e">
        <f>IF(ISBLANK('Raw sample average data'!M11),NA(),'Raw sample average data'!M11)</f>
        <v>#N/A</v>
      </c>
      <c r="H25" s="50" t="e">
        <f>IF(ISNUMBER('Raw sample average data'!N11),'Raw sample average data'!N11,NA())</f>
        <v>#N/A</v>
      </c>
      <c r="I25" s="16" t="e">
        <f t="shared" si="1"/>
        <v>#N/A</v>
      </c>
      <c r="J25" s="16"/>
      <c r="K25" s="18" t="e">
        <f t="shared" si="0"/>
        <v>#DIV/0!</v>
      </c>
      <c r="L25" s="28"/>
    </row>
    <row r="26" spans="1:12" x14ac:dyDescent="0.15">
      <c r="A26" s="48"/>
      <c r="B26" s="42" t="e">
        <f>IF(ISBLANK('Raw sample average data'!F12),NA(),'Raw sample average data'!F12)</f>
        <v>#N/A</v>
      </c>
      <c r="C26" s="43" t="e">
        <f>IF(ISNUMBER('Raw sample average data'!G12),'Raw sample average data'!G12,NA())</f>
        <v>#N/A</v>
      </c>
      <c r="D26" s="27"/>
      <c r="E26" s="48"/>
      <c r="F26" s="19"/>
      <c r="G26" s="29" t="e">
        <f>IF(ISBLANK('Raw sample average data'!M12),NA(),'Raw sample average data'!M12)</f>
        <v>#N/A</v>
      </c>
      <c r="H26" s="50" t="e">
        <f>IF(ISNUMBER('Raw sample average data'!N12),'Raw sample average data'!N12,NA())</f>
        <v>#N/A</v>
      </c>
      <c r="I26" s="16" t="e">
        <f t="shared" si="1"/>
        <v>#N/A</v>
      </c>
      <c r="J26" s="16"/>
      <c r="K26" s="18" t="e">
        <f t="shared" si="0"/>
        <v>#DIV/0!</v>
      </c>
      <c r="L26" s="28"/>
    </row>
    <row r="27" spans="1:12" x14ac:dyDescent="0.15">
      <c r="A27" s="48"/>
      <c r="B27" s="42" t="e">
        <f>IF(ISBLANK('Raw sample average data'!F13),NA(),'Raw sample average data'!F13)</f>
        <v>#N/A</v>
      </c>
      <c r="C27" s="43" t="e">
        <f>IF(ISNUMBER('Raw sample average data'!G13),'Raw sample average data'!G13,NA())</f>
        <v>#N/A</v>
      </c>
      <c r="D27" s="27"/>
      <c r="E27" s="48"/>
      <c r="F27" s="19"/>
      <c r="G27" s="29" t="e">
        <f>IF(ISBLANK('Raw sample average data'!M13),NA(),'Raw sample average data'!M13)</f>
        <v>#N/A</v>
      </c>
      <c r="H27" s="50" t="e">
        <f>IF(ISNUMBER('Raw sample average data'!N13),'Raw sample average data'!N13,NA())</f>
        <v>#N/A</v>
      </c>
      <c r="I27" s="16" t="e">
        <f t="shared" si="1"/>
        <v>#N/A</v>
      </c>
      <c r="J27" s="16"/>
      <c r="K27" s="18" t="e">
        <f t="shared" si="0"/>
        <v>#DIV/0!</v>
      </c>
      <c r="L27" s="28"/>
    </row>
    <row r="28" spans="1:12" x14ac:dyDescent="0.15">
      <c r="A28" s="49"/>
      <c r="B28" s="44" t="e">
        <f>IF(ISBLANK('Raw sample average data'!F14),NA(),'Raw sample average data'!F14)</f>
        <v>#N/A</v>
      </c>
      <c r="C28" s="45" t="e">
        <f>IF(ISNUMBER('Raw sample average data'!G14),'Raw sample average data'!G14,NA())</f>
        <v>#N/A</v>
      </c>
      <c r="D28" s="27"/>
      <c r="E28" s="49"/>
      <c r="F28" s="30"/>
      <c r="G28" s="31" t="e">
        <f>IF(ISBLANK('Raw sample average data'!M14),NA(),'Raw sample average data'!M14)</f>
        <v>#N/A</v>
      </c>
      <c r="H28" s="51" t="e">
        <f>IF(ISNUMBER('Raw sample average data'!N14),'Raw sample average data'!N14,NA())</f>
        <v>#N/A</v>
      </c>
      <c r="I28" s="16" t="e">
        <f t="shared" si="1"/>
        <v>#N/A</v>
      </c>
      <c r="J28" s="16"/>
      <c r="K28" s="18" t="e">
        <f t="shared" si="0"/>
        <v>#DIV/0!</v>
      </c>
      <c r="L28" s="28"/>
    </row>
    <row r="29" spans="1:12" x14ac:dyDescent="0.15">
      <c r="A29" s="16"/>
      <c r="B29" s="16"/>
      <c r="C29" s="27"/>
      <c r="D29" s="27"/>
      <c r="E29" s="27"/>
      <c r="F29" s="27"/>
      <c r="G29" s="27"/>
      <c r="H29" s="27"/>
      <c r="I29" s="27"/>
      <c r="J29" s="27"/>
      <c r="K29" s="27"/>
      <c r="L29" s="28"/>
    </row>
    <row r="30" spans="1:12" x14ac:dyDescent="0.15">
      <c r="I30" s="37" t="s">
        <v>104</v>
      </c>
      <c r="L30" s="28"/>
    </row>
    <row r="31" spans="1:12" x14ac:dyDescent="0.15">
      <c r="I31" s="38" t="s">
        <v>28</v>
      </c>
      <c r="J31" s="39" t="e">
        <f>D19</f>
        <v>#DIV/0!</v>
      </c>
      <c r="K31" s="39" t="s">
        <v>12</v>
      </c>
      <c r="L31" s="25" t="e">
        <f>L19</f>
        <v>#DIV/0!</v>
      </c>
    </row>
    <row r="32" spans="1:12" x14ac:dyDescent="0.15">
      <c r="I32" s="40" t="s">
        <v>29</v>
      </c>
      <c r="J32" s="1" t="e">
        <f>D20</f>
        <v>#DIV/0!</v>
      </c>
      <c r="K32" s="1" t="s">
        <v>7</v>
      </c>
      <c r="L32" s="28" t="e">
        <f>L20</f>
        <v>#DIV/0!</v>
      </c>
    </row>
    <row r="33" spans="1:13" x14ac:dyDescent="0.15">
      <c r="I33" s="93" t="s">
        <v>112</v>
      </c>
      <c r="J33" s="1" t="e">
        <f>D48</f>
        <v>#DIV/0!</v>
      </c>
      <c r="K33" s="92" t="s">
        <v>109</v>
      </c>
      <c r="L33" s="28" t="e">
        <f>L48</f>
        <v>#DIV/0!</v>
      </c>
    </row>
    <row r="34" spans="1:13" x14ac:dyDescent="0.15">
      <c r="I34" s="93" t="s">
        <v>113</v>
      </c>
      <c r="J34" s="1" t="e">
        <f>D49</f>
        <v>#DIV/0!</v>
      </c>
      <c r="K34" s="92" t="s">
        <v>110</v>
      </c>
      <c r="L34" s="28" t="e">
        <f>L49</f>
        <v>#DIV/0!</v>
      </c>
    </row>
    <row r="35" spans="1:13" x14ac:dyDescent="0.15">
      <c r="I35" s="40" t="s">
        <v>19</v>
      </c>
      <c r="J35" s="41" t="e">
        <f t="array" ref="J35">AVERAGE(IF(ISNUMBER(B19:B28),B19:B28))</f>
        <v>#DIV/0!</v>
      </c>
      <c r="K35" s="1" t="s">
        <v>19</v>
      </c>
      <c r="L35" s="53" t="e">
        <f t="array" ref="L35">AVERAGE(IF(ISNUMBER(G19:G28),G19:G28))</f>
        <v>#DIV/0!</v>
      </c>
      <c r="M35" s="89"/>
    </row>
    <row r="36" spans="1:13" x14ac:dyDescent="0.15">
      <c r="I36" s="93" t="s">
        <v>111</v>
      </c>
      <c r="J36" s="41" t="e">
        <f t="array" ref="J36">AVERAGE(IF(ISNUMBER(B48:B57),B48:B57))</f>
        <v>#DIV/0!</v>
      </c>
      <c r="K36" s="92" t="s">
        <v>111</v>
      </c>
      <c r="L36" s="53" t="e">
        <f t="array" ref="L36">AVERAGE(IF(ISNUMBER(G48:G57),G48:G57))</f>
        <v>#DIV/0!</v>
      </c>
    </row>
    <row r="37" spans="1:13" x14ac:dyDescent="0.15">
      <c r="I37" s="40" t="s">
        <v>32</v>
      </c>
      <c r="J37" s="1" t="e">
        <f>(J33-J31)/(J36-J35)</f>
        <v>#DIV/0!</v>
      </c>
      <c r="K37" s="1" t="s">
        <v>10</v>
      </c>
      <c r="L37" s="28" t="e">
        <f>(L33-L31)/(L36-L35)</f>
        <v>#DIV/0!</v>
      </c>
    </row>
    <row r="38" spans="1:13" x14ac:dyDescent="0.15">
      <c r="I38" s="61" t="s">
        <v>33</v>
      </c>
      <c r="J38" s="62" t="e">
        <f>(J34-J32)/(J36-J35)</f>
        <v>#DIV/0!</v>
      </c>
      <c r="K38" s="62" t="s">
        <v>11</v>
      </c>
      <c r="L38" s="63" t="e">
        <f>(L34-L32)/(L36-L35)</f>
        <v>#DIV/0!</v>
      </c>
    </row>
    <row r="39" spans="1:13" x14ac:dyDescent="0.15">
      <c r="I39" s="40" t="s">
        <v>76</v>
      </c>
      <c r="J39" s="1">
        <f>'Raw sample average data'!H10</f>
        <v>0</v>
      </c>
      <c r="K39" s="1"/>
      <c r="L39" s="28"/>
    </row>
    <row r="40" spans="1:13" x14ac:dyDescent="0.15">
      <c r="I40" s="60" t="s">
        <v>77</v>
      </c>
      <c r="J40" s="1">
        <f>'Raw sample average data'!F10</f>
        <v>0</v>
      </c>
      <c r="K40" s="1"/>
      <c r="L40" s="64"/>
    </row>
    <row r="41" spans="1:13" x14ac:dyDescent="0.15">
      <c r="I41" s="91" t="s">
        <v>114</v>
      </c>
      <c r="J41" s="1">
        <f>'Raw sample average data'!H24</f>
        <v>0</v>
      </c>
      <c r="K41" s="122" t="s">
        <v>100</v>
      </c>
      <c r="L41" s="85" t="e">
        <f>((C25*D19)+D20)</f>
        <v>#N/A</v>
      </c>
    </row>
    <row r="42" spans="1:13" x14ac:dyDescent="0.15">
      <c r="I42" s="91" t="s">
        <v>108</v>
      </c>
      <c r="J42" s="1">
        <f>'Raw sample average data'!F24</f>
        <v>0</v>
      </c>
      <c r="K42" s="1"/>
      <c r="L42" s="64"/>
    </row>
    <row r="43" spans="1:13" x14ac:dyDescent="0.15">
      <c r="I43" s="65" t="s">
        <v>80</v>
      </c>
      <c r="J43" s="2" t="e">
        <f>(J41-J39)/(J42-J40)</f>
        <v>#DIV/0!</v>
      </c>
      <c r="K43" s="2"/>
      <c r="L43" s="35"/>
    </row>
    <row r="44" spans="1:13" x14ac:dyDescent="0.15">
      <c r="L44" s="100"/>
    </row>
    <row r="45" spans="1:13" x14ac:dyDescent="0.15">
      <c r="A45" s="32"/>
      <c r="B45" s="33"/>
      <c r="C45" s="27"/>
      <c r="D45" s="27"/>
      <c r="E45" s="27"/>
      <c r="F45" s="27"/>
      <c r="G45" s="27"/>
      <c r="H45" s="27"/>
      <c r="L45" s="28"/>
    </row>
    <row r="46" spans="1:13" x14ac:dyDescent="0.15">
      <c r="A46" s="23" t="s">
        <v>102</v>
      </c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5"/>
    </row>
    <row r="47" spans="1:13" x14ac:dyDescent="0.15">
      <c r="A47" s="26" t="s">
        <v>1</v>
      </c>
      <c r="B47" s="27" t="s">
        <v>36</v>
      </c>
      <c r="C47" s="27" t="s">
        <v>2</v>
      </c>
      <c r="D47" s="27" t="s">
        <v>4</v>
      </c>
      <c r="E47" s="27" t="s">
        <v>54</v>
      </c>
      <c r="F47" s="18" t="s">
        <v>56</v>
      </c>
      <c r="G47" s="27" t="s">
        <v>51</v>
      </c>
      <c r="H47" s="27" t="s">
        <v>35</v>
      </c>
      <c r="I47" s="18" t="s">
        <v>27</v>
      </c>
      <c r="J47" s="18" t="s">
        <v>58</v>
      </c>
      <c r="K47" s="27" t="s">
        <v>3</v>
      </c>
      <c r="L47" s="28" t="s">
        <v>34</v>
      </c>
    </row>
    <row r="48" spans="1:13" x14ac:dyDescent="0.15">
      <c r="A48" s="46">
        <v>0</v>
      </c>
      <c r="B48" s="96" t="e">
        <f>IF(ISBLANK('Raw sample average data'!F19),NA(),'Raw sample average data'!F19)</f>
        <v>#N/A</v>
      </c>
      <c r="C48" s="97" t="e">
        <f>IF(ISBLANK('Raw sample average data'!G19),NA(),'Raw sample average data'!G19)</f>
        <v>#N/A</v>
      </c>
      <c r="D48" s="27" t="e">
        <f t="array" ref="D48">SLOPE(IF(ISNUMBER(A48:A57),A48:A57),IF(ISNUMBER(C48:C57),C48:C57))</f>
        <v>#DIV/0!</v>
      </c>
      <c r="E48" s="86">
        <v>29.597000000000001</v>
      </c>
      <c r="F48" s="47">
        <v>0</v>
      </c>
      <c r="G48" s="98" t="e">
        <f>IF(ISBLANK('Raw sample average data'!M19),NA(),'Raw sample average data'!M19)</f>
        <v>#N/A</v>
      </c>
      <c r="H48" s="99" t="e">
        <f>IF(ISBLANK('Raw sample average data'!N19),NA(),'Raw sample average data'!N19)</f>
        <v>#N/A</v>
      </c>
      <c r="I48" s="16" t="e">
        <f>IF(ISNA(H48),NA(),(E48+F48)/D$15)</f>
        <v>#N/A</v>
      </c>
      <c r="J48" t="e">
        <f t="array" ref="J48">AVERAGE(IF(ISNUMBER(G48:G57),G48:G57))</f>
        <v>#DIV/0!</v>
      </c>
      <c r="K48" s="18" t="e">
        <f t="shared" ref="K48:K57" si="2">J$20*H48+J$21</f>
        <v>#DIV/0!</v>
      </c>
      <c r="L48" s="28" t="e">
        <f t="array" ref="L48">SLOPE(IF(ISNUMBER(I48:I57),I48:I57),IF(ISNUMBER(K48:K57),K48:K57))</f>
        <v>#DIV/0!</v>
      </c>
    </row>
    <row r="49" spans="1:12" x14ac:dyDescent="0.15">
      <c r="A49" s="48">
        <v>147.69</v>
      </c>
      <c r="B49" s="42" t="e">
        <f>IF(ISBLANK('Raw sample average data'!F20),NA(),'Raw sample average data'!F20)</f>
        <v>#N/A</v>
      </c>
      <c r="C49" s="43" t="e">
        <f>IF(ISBLANK('Raw sample average data'!G20),NA(),'Raw sample average data'!G20)</f>
        <v>#N/A</v>
      </c>
      <c r="D49" s="27" t="e">
        <f t="array" ref="D49">INTERCEPT(IF(ISNUMBER(A48:A57),A48:A57),IF(ISNUMBER(C48:C57),C48:C57))</f>
        <v>#DIV/0!</v>
      </c>
      <c r="E49" s="87">
        <v>797.56399999999996</v>
      </c>
      <c r="F49" s="19">
        <v>0</v>
      </c>
      <c r="G49" s="29" t="e">
        <f>IF(ISBLANK('Raw sample average data'!M20),NA(),'Raw sample average data'!M20)</f>
        <v>#N/A</v>
      </c>
      <c r="H49" s="50" t="e">
        <f>IF(ISBLANK('Raw sample average data'!N20),NA(),'Raw sample average data'!N20)</f>
        <v>#N/A</v>
      </c>
      <c r="I49" s="16" t="e">
        <f>IF(ISNA(H49),NA(),(E49+F49)/D$15)</f>
        <v>#N/A</v>
      </c>
      <c r="J49" s="16" t="e">
        <f xml:space="preserve"> J$31 + (J48-J$35)*J$37</f>
        <v>#DIV/0!</v>
      </c>
      <c r="K49" s="18" t="e">
        <f t="shared" si="2"/>
        <v>#DIV/0!</v>
      </c>
      <c r="L49" s="28" t="e">
        <f t="array" ref="L49">INTERCEPT(IF(ISNUMBER(I48:I57),I48:I57),IF(ISNUMBER(K48:K57),K48:K57))</f>
        <v>#DIV/0!</v>
      </c>
    </row>
    <row r="50" spans="1:12" x14ac:dyDescent="0.15">
      <c r="A50" s="48">
        <v>749.12</v>
      </c>
      <c r="B50" s="42" t="e">
        <f>IF(ISBLANK('Raw sample average data'!F21),NA(),'Raw sample average data'!F21)</f>
        <v>#N/A</v>
      </c>
      <c r="C50" s="43" t="e">
        <f>IF(ISBLANK('Raw sample average data'!G21),NA(),'Raw sample average data'!G21)</f>
        <v>#N/A</v>
      </c>
      <c r="D50" s="27" t="e">
        <f t="array" ref="D50">RSQ(IF(ISNUMBER(A48:A57),A48:A57),IF(ISNUMBER(C48:C57),C48:C57))</f>
        <v>#DIV/0!</v>
      </c>
      <c r="E50" s="87">
        <v>1597.3979999999999</v>
      </c>
      <c r="F50" s="19">
        <v>0</v>
      </c>
      <c r="G50" s="29" t="e">
        <f>IF(ISBLANK('Raw sample average data'!M21),NA(),'Raw sample average data'!M21)</f>
        <v>#N/A</v>
      </c>
      <c r="H50" s="50" t="e">
        <f>IF(ISBLANK('Raw sample average data'!N21),NA(),'Raw sample average data'!N21)</f>
        <v>#N/A</v>
      </c>
      <c r="I50" s="16" t="e">
        <f>IF(ISNA(H50),NA(),(E50+F50)/D$15)</f>
        <v>#N/A</v>
      </c>
      <c r="J50" s="16" t="e">
        <f xml:space="preserve"> J$32 + (J48-J$35)*J$38</f>
        <v>#DIV/0!</v>
      </c>
      <c r="K50" s="18" t="e">
        <f t="shared" si="2"/>
        <v>#DIV/0!</v>
      </c>
      <c r="L50" s="28" t="e">
        <f t="array" ref="L50">RSQ(IF(ISNUMBER(I48:I57),I48:I57),IF(ISNUMBER(K48:K57),K48:K57))</f>
        <v>#DIV/0!</v>
      </c>
    </row>
    <row r="51" spans="1:12" x14ac:dyDescent="0.15">
      <c r="A51" s="48">
        <v>1548.84</v>
      </c>
      <c r="B51" s="42" t="e">
        <f>IF(ISBLANK('Raw sample average data'!F22),NA(),'Raw sample average data'!F22)</f>
        <v>#N/A</v>
      </c>
      <c r="C51" s="43" t="e">
        <f>IF(ISBLANK('Raw sample average data'!G22),NA(),'Raw sample average data'!G22)</f>
        <v>#N/A</v>
      </c>
      <c r="D51" s="27"/>
      <c r="E51" s="87">
        <v>2397.4029999999998</v>
      </c>
      <c r="F51" s="19">
        <v>0</v>
      </c>
      <c r="G51" s="29" t="e">
        <f>IF(ISBLANK('Raw sample average data'!M22),NA(),'Raw sample average data'!M22)</f>
        <v>#N/A</v>
      </c>
      <c r="H51" s="50" t="e">
        <f>IF(ISBLANK('Raw sample average data'!N22),NA(),'Raw sample average data'!N22)</f>
        <v>#N/A</v>
      </c>
      <c r="I51" s="16" t="e">
        <f>IF(ISNA(H51),NA(),(E51+F51)/D$15)</f>
        <v>#N/A</v>
      </c>
      <c r="J51" s="16"/>
      <c r="K51" s="18" t="e">
        <f t="shared" si="2"/>
        <v>#DIV/0!</v>
      </c>
      <c r="L51" s="28"/>
    </row>
    <row r="52" spans="1:12" x14ac:dyDescent="0.15">
      <c r="A52" s="48">
        <v>456.03</v>
      </c>
      <c r="B52" s="42" t="e">
        <f>IF(ISBLANK('Raw sample average data'!F23),NA(),'Raw sample average data'!F23)</f>
        <v>#N/A</v>
      </c>
      <c r="C52" s="43" t="e">
        <f>IF(ISNUMBER('Raw sample average data'!G23),'Raw sample average data'!G23,NA())</f>
        <v>#N/A</v>
      </c>
      <c r="D52" s="27"/>
      <c r="E52" s="57"/>
      <c r="F52" s="19"/>
      <c r="G52" s="29" t="e">
        <f>IF(ISBLANK('Raw sample average data'!M23),NA(),'Raw sample average data'!M23)</f>
        <v>#N/A</v>
      </c>
      <c r="H52" s="50" t="e">
        <f>IF(ISBLANK('Raw sample average data'!N23),NA(),'Raw sample average data'!N23)</f>
        <v>#N/A</v>
      </c>
      <c r="I52" s="16" t="e">
        <f t="shared" ref="I52:I57" si="3">IF(ISNA(H52),NA(),(E52+F52)/D$15)</f>
        <v>#N/A</v>
      </c>
      <c r="J52" s="16"/>
      <c r="K52" s="18" t="e">
        <f t="shared" si="2"/>
        <v>#DIV/0!</v>
      </c>
      <c r="L52" s="28"/>
    </row>
    <row r="53" spans="1:12" x14ac:dyDescent="0.15">
      <c r="A53" s="48"/>
      <c r="B53" s="42" t="e">
        <f>IF(ISBLANK('Raw sample average data'!F24),NA(),'Raw sample average data'!F24)</f>
        <v>#N/A</v>
      </c>
      <c r="C53" s="43" t="e">
        <f>IF(ISNUMBER('Raw sample average data'!G24),'Raw sample average data'!G24,NA())</f>
        <v>#N/A</v>
      </c>
      <c r="D53" s="27"/>
      <c r="E53" s="48"/>
      <c r="F53" s="19"/>
      <c r="G53" s="29" t="e">
        <f>IF(ISBLANK('Raw sample average data'!M24),NA(),'Raw sample average data'!M24)</f>
        <v>#N/A</v>
      </c>
      <c r="H53" s="50" t="e">
        <f>IF(ISBLANK('Raw sample average data'!N24),NA(),'Raw sample average data'!N24)</f>
        <v>#N/A</v>
      </c>
      <c r="I53" s="16" t="e">
        <f t="shared" si="3"/>
        <v>#N/A</v>
      </c>
      <c r="J53" s="16"/>
      <c r="K53" s="18" t="e">
        <f t="shared" si="2"/>
        <v>#DIV/0!</v>
      </c>
      <c r="L53" s="28"/>
    </row>
    <row r="54" spans="1:12" x14ac:dyDescent="0.15">
      <c r="A54" s="48"/>
      <c r="B54" s="42" t="e">
        <f>IF(ISBLANK('Raw sample average data'!F25),NA(),'Raw sample average data'!F25)</f>
        <v>#N/A</v>
      </c>
      <c r="C54" s="43" t="e">
        <f>IF(ISBLANK('Raw sample average data'!G25),NA(),'Raw sample average data'!G25)</f>
        <v>#N/A</v>
      </c>
      <c r="D54" s="27"/>
      <c r="E54" s="48"/>
      <c r="F54" s="19"/>
      <c r="G54" s="29" t="e">
        <f>IF(ISBLANK('Raw sample average data'!M25),NA(),'Raw sample average data'!M25)</f>
        <v>#N/A</v>
      </c>
      <c r="H54" s="50" t="e">
        <f>IF(ISBLANK('Raw sample average data'!N25),NA(),'Raw sample average data'!N25)</f>
        <v>#N/A</v>
      </c>
      <c r="I54" s="16" t="e">
        <f t="shared" si="3"/>
        <v>#N/A</v>
      </c>
      <c r="J54" s="16"/>
      <c r="K54" s="18" t="e">
        <f t="shared" si="2"/>
        <v>#DIV/0!</v>
      </c>
      <c r="L54" s="28"/>
    </row>
    <row r="55" spans="1:12" x14ac:dyDescent="0.15">
      <c r="A55" s="48"/>
      <c r="B55" s="42" t="e">
        <f>IF(ISBLANK('Raw sample average data'!F26),NA(),'Raw sample average data'!F26)</f>
        <v>#N/A</v>
      </c>
      <c r="C55" s="43" t="e">
        <f>IF(ISBLANK('Raw sample average data'!G26),NA(),'Raw sample average data'!G26)</f>
        <v>#N/A</v>
      </c>
      <c r="D55" s="27"/>
      <c r="E55" s="48"/>
      <c r="F55" s="19"/>
      <c r="G55" s="29" t="e">
        <f>IF(ISBLANK('Raw sample average data'!M26),NA(),'Raw sample average data'!M26)</f>
        <v>#N/A</v>
      </c>
      <c r="H55" s="50" t="e">
        <f>IF(ISBLANK('Raw sample average data'!N26),NA(),'Raw sample average data'!N26)</f>
        <v>#N/A</v>
      </c>
      <c r="I55" s="16" t="e">
        <f t="shared" si="3"/>
        <v>#N/A</v>
      </c>
      <c r="J55" s="16"/>
      <c r="K55" s="18" t="e">
        <f t="shared" si="2"/>
        <v>#DIV/0!</v>
      </c>
      <c r="L55" s="28"/>
    </row>
    <row r="56" spans="1:12" x14ac:dyDescent="0.15">
      <c r="A56" s="48"/>
      <c r="B56" s="42" t="e">
        <f>IF(ISBLANK('Raw sample average data'!F27),NA(),'Raw sample average data'!F27)</f>
        <v>#N/A</v>
      </c>
      <c r="C56" s="43" t="e">
        <v>#N/A</v>
      </c>
      <c r="D56" s="27"/>
      <c r="E56" s="48"/>
      <c r="F56" s="19"/>
      <c r="G56" s="29" t="e">
        <f>IF(ISBLANK('Raw sample average data'!M27),NA(),'Raw sample average data'!M27)</f>
        <v>#N/A</v>
      </c>
      <c r="H56" s="50" t="e">
        <f>IF(ISBLANK('Raw sample average data'!N27),NA(),'Raw sample average data'!N27)</f>
        <v>#N/A</v>
      </c>
      <c r="I56" s="16" t="e">
        <f t="shared" si="3"/>
        <v>#N/A</v>
      </c>
      <c r="J56" s="16"/>
      <c r="K56" s="18" t="e">
        <f t="shared" si="2"/>
        <v>#DIV/0!</v>
      </c>
      <c r="L56" s="28"/>
    </row>
    <row r="57" spans="1:12" x14ac:dyDescent="0.15">
      <c r="A57" s="49"/>
      <c r="B57" s="44" t="e">
        <f>IF(ISBLANK('Raw sample average data'!F28),NA(),'Raw sample average data'!F28)</f>
        <v>#N/A</v>
      </c>
      <c r="C57" s="45" t="e">
        <v>#N/A</v>
      </c>
      <c r="D57" s="27"/>
      <c r="E57" s="49"/>
      <c r="F57" s="30"/>
      <c r="G57" s="31" t="e">
        <f>IF(ISBLANK('Raw sample average data'!M28),NA(),'Raw sample average data'!M28)</f>
        <v>#N/A</v>
      </c>
      <c r="H57" s="51" t="e">
        <f>IF(ISBLANK('Raw sample average data'!N28),NA(),'Raw sample average data'!N28)</f>
        <v>#N/A</v>
      </c>
      <c r="I57" s="16" t="e">
        <f t="shared" si="3"/>
        <v>#N/A</v>
      </c>
      <c r="J57" s="16"/>
      <c r="K57" s="18" t="e">
        <f t="shared" si="2"/>
        <v>#DIV/0!</v>
      </c>
      <c r="L57" s="28"/>
    </row>
    <row r="58" spans="1:12" x14ac:dyDescent="0.15">
      <c r="A58" s="16"/>
      <c r="B58" s="16"/>
      <c r="C58" s="27"/>
      <c r="D58" s="27"/>
      <c r="E58" s="27"/>
      <c r="F58" s="27"/>
      <c r="G58" s="27"/>
      <c r="H58" s="27"/>
      <c r="I58" s="27"/>
      <c r="J58" s="27"/>
      <c r="K58" s="27"/>
      <c r="L58" s="28"/>
    </row>
    <row r="59" spans="1:12" x14ac:dyDescent="0.15">
      <c r="I59" s="37" t="s">
        <v>105</v>
      </c>
      <c r="L59" s="28"/>
    </row>
    <row r="60" spans="1:12" x14ac:dyDescent="0.15">
      <c r="I60" s="94" t="s">
        <v>112</v>
      </c>
      <c r="J60" s="39" t="e">
        <f>D48</f>
        <v>#DIV/0!</v>
      </c>
      <c r="K60" s="95" t="s">
        <v>109</v>
      </c>
      <c r="L60" s="25" t="e">
        <f>L48</f>
        <v>#DIV/0!</v>
      </c>
    </row>
    <row r="61" spans="1:12" x14ac:dyDescent="0.15">
      <c r="I61" s="93" t="s">
        <v>113</v>
      </c>
      <c r="J61" s="1" t="e">
        <f>D49</f>
        <v>#DIV/0!</v>
      </c>
      <c r="K61" s="92" t="s">
        <v>110</v>
      </c>
      <c r="L61" s="28" t="e">
        <f>L49</f>
        <v>#DIV/0!</v>
      </c>
    </row>
    <row r="62" spans="1:12" x14ac:dyDescent="0.15">
      <c r="I62" s="40" t="s">
        <v>30</v>
      </c>
      <c r="J62" s="1" t="e">
        <f>D76</f>
        <v>#DIV/0!</v>
      </c>
      <c r="K62" s="1" t="s">
        <v>8</v>
      </c>
      <c r="L62" s="28" t="e">
        <f>L76</f>
        <v>#DIV/0!</v>
      </c>
    </row>
    <row r="63" spans="1:12" x14ac:dyDescent="0.15">
      <c r="I63" s="40" t="s">
        <v>31</v>
      </c>
      <c r="J63" s="1" t="e">
        <f>D77</f>
        <v>#DIV/0!</v>
      </c>
      <c r="K63" s="1" t="s">
        <v>9</v>
      </c>
      <c r="L63" s="28" t="e">
        <f>L77</f>
        <v>#DIV/0!</v>
      </c>
    </row>
    <row r="64" spans="1:12" x14ac:dyDescent="0.15">
      <c r="I64" s="93" t="s">
        <v>111</v>
      </c>
      <c r="J64" s="41" t="e">
        <f t="array" ref="J64">AVERAGE(IF(ISNUMBER(B48:B57),B48:B57))</f>
        <v>#DIV/0!</v>
      </c>
      <c r="K64" s="92" t="s">
        <v>111</v>
      </c>
      <c r="L64" s="53" t="e">
        <f t="array" ref="L64">AVERAGE(IF(ISNUMBER(G48:G57),G48:G57))</f>
        <v>#DIV/0!</v>
      </c>
    </row>
    <row r="65" spans="1:12" x14ac:dyDescent="0.15">
      <c r="I65" s="40" t="s">
        <v>6</v>
      </c>
      <c r="J65" s="41" t="e">
        <f t="array" ref="J65">AVERAGE(IF(ISNUMBER(B76:B85),B76:B85))</f>
        <v>#DIV/0!</v>
      </c>
      <c r="K65" s="1" t="s">
        <v>6</v>
      </c>
      <c r="L65" s="53" t="e">
        <f t="array" ref="L65">AVERAGE(IF(ISNUMBER(G76:G85),G76:G85))</f>
        <v>#DIV/0!</v>
      </c>
    </row>
    <row r="66" spans="1:12" x14ac:dyDescent="0.15">
      <c r="I66" s="40" t="s">
        <v>32</v>
      </c>
      <c r="J66" s="1" t="e">
        <f>(J62-J60)/(J65-J64)</f>
        <v>#DIV/0!</v>
      </c>
      <c r="K66" s="1" t="s">
        <v>10</v>
      </c>
      <c r="L66" s="28" t="e">
        <f>(L62-L60)/(L65-L64)</f>
        <v>#DIV/0!</v>
      </c>
    </row>
    <row r="67" spans="1:12" x14ac:dyDescent="0.15">
      <c r="I67" s="61" t="s">
        <v>33</v>
      </c>
      <c r="J67" s="62" t="e">
        <f>(J63-J61)/(J65-J64)</f>
        <v>#DIV/0!</v>
      </c>
      <c r="K67" s="62" t="s">
        <v>11</v>
      </c>
      <c r="L67" s="63" t="e">
        <f>(L63-L61)/(L65-L64)</f>
        <v>#DIV/0!</v>
      </c>
    </row>
    <row r="68" spans="1:12" x14ac:dyDescent="0.15">
      <c r="I68" s="93" t="s">
        <v>114</v>
      </c>
      <c r="J68" s="1">
        <f>'Raw sample average data'!H24</f>
        <v>0</v>
      </c>
      <c r="K68" s="1"/>
      <c r="L68" s="28"/>
    </row>
    <row r="69" spans="1:12" x14ac:dyDescent="0.15">
      <c r="I69" s="91" t="s">
        <v>108</v>
      </c>
      <c r="J69" s="1">
        <f>'Raw sample average data'!F24</f>
        <v>0</v>
      </c>
      <c r="K69" s="1"/>
      <c r="L69" s="64"/>
    </row>
    <row r="70" spans="1:12" x14ac:dyDescent="0.15">
      <c r="I70" s="60" t="s">
        <v>78</v>
      </c>
      <c r="J70" s="1">
        <f>'Raw sample average data'!H37</f>
        <v>0</v>
      </c>
      <c r="K70" s="122" t="s">
        <v>100</v>
      </c>
      <c r="L70" s="85" t="e">
        <f>((C54*D48)+D49)</f>
        <v>#N/A</v>
      </c>
    </row>
    <row r="71" spans="1:12" x14ac:dyDescent="0.15">
      <c r="I71" s="60" t="s">
        <v>79</v>
      </c>
      <c r="J71" s="1">
        <f>'Raw sample average data'!F37</f>
        <v>0</v>
      </c>
      <c r="K71" s="1"/>
      <c r="L71" s="64"/>
    </row>
    <row r="72" spans="1:12" x14ac:dyDescent="0.15">
      <c r="I72" s="65" t="s">
        <v>80</v>
      </c>
      <c r="J72" s="2" t="e">
        <f>(J70-J68)/(J71-J69)</f>
        <v>#DIV/0!</v>
      </c>
      <c r="K72" s="2"/>
      <c r="L72" s="35"/>
    </row>
    <row r="73" spans="1:12" x14ac:dyDescent="0.15">
      <c r="L73" s="100"/>
    </row>
    <row r="74" spans="1:12" x14ac:dyDescent="0.15">
      <c r="A74" s="32" t="s">
        <v>5</v>
      </c>
      <c r="B74" s="33"/>
      <c r="C74" s="27"/>
      <c r="D74" s="27"/>
      <c r="E74" s="27"/>
      <c r="F74" s="27"/>
      <c r="G74" s="27"/>
      <c r="H74" s="27"/>
      <c r="L74" s="28"/>
    </row>
    <row r="75" spans="1:12" x14ac:dyDescent="0.15">
      <c r="A75" s="26" t="s">
        <v>1</v>
      </c>
      <c r="B75" s="27" t="s">
        <v>36</v>
      </c>
      <c r="C75" s="27" t="s">
        <v>2</v>
      </c>
      <c r="D75" s="27" t="s">
        <v>4</v>
      </c>
      <c r="E75" s="27" t="s">
        <v>55</v>
      </c>
      <c r="F75" s="18" t="s">
        <v>57</v>
      </c>
      <c r="G75" s="27" t="s">
        <v>51</v>
      </c>
      <c r="H75" s="27" t="s">
        <v>35</v>
      </c>
      <c r="I75" s="18" t="s">
        <v>27</v>
      </c>
      <c r="J75" s="18" t="s">
        <v>58</v>
      </c>
      <c r="K75" s="27" t="s">
        <v>3</v>
      </c>
      <c r="L75" s="28" t="s">
        <v>34</v>
      </c>
    </row>
    <row r="76" spans="1:12" x14ac:dyDescent="0.15">
      <c r="A76" s="46">
        <v>0</v>
      </c>
      <c r="B76" s="98" t="e">
        <f>IF(ISBLANK('Raw sample average data'!F33),NA(),'Raw sample average data'!F33)</f>
        <v>#N/A</v>
      </c>
      <c r="C76" s="99" t="e">
        <f>IF(ISNUMBER('Raw sample average data'!G33),'Raw sample average data'!G33,NA())</f>
        <v>#N/A</v>
      </c>
      <c r="D76" s="27" t="e">
        <f t="array" ref="D76">SLOPE(IF(ISNUMBER(A76:A85),A76:A85),IF(ISNUMBER(C76:C85),C76:C85))</f>
        <v>#DIV/0!</v>
      </c>
      <c r="E76" s="86">
        <v>29.597000000000001</v>
      </c>
      <c r="F76" s="47">
        <v>0</v>
      </c>
      <c r="G76" s="98" t="e">
        <f>IF(ISBLANK('Raw sample average data'!M33),NA(),'Raw sample average data'!M33)</f>
        <v>#N/A</v>
      </c>
      <c r="H76" s="99" t="e">
        <f>IF(ISBLANK('Raw sample average data'!N33),NA(),'Raw sample average data'!N33)</f>
        <v>#N/A</v>
      </c>
      <c r="I76" s="16" t="e">
        <f>IF(ISNA(H76),NA(),(E76+F76)/D$15)</f>
        <v>#N/A</v>
      </c>
      <c r="J76" t="e">
        <f t="array" ref="J76">AVERAGE(IF(ISNUMBER(G76:G85),G76:G85))</f>
        <v>#DIV/0!</v>
      </c>
      <c r="K76" s="18" t="e">
        <f t="shared" ref="K76:K85" si="4">J$77*H76+J$78</f>
        <v>#DIV/0!</v>
      </c>
      <c r="L76" s="28" t="e">
        <f t="array" ref="L76">SLOPE(IF(ISNUMBER(I76:I85),I76:I85),IF(ISNUMBER(K76:K85),K76:K85))</f>
        <v>#DIV/0!</v>
      </c>
    </row>
    <row r="77" spans="1:12" x14ac:dyDescent="0.15">
      <c r="A77" s="48">
        <v>147.69</v>
      </c>
      <c r="B77" s="29" t="e">
        <f>IF(ISBLANK('Raw sample average data'!F34),NA(),'Raw sample average data'!F34)</f>
        <v>#N/A</v>
      </c>
      <c r="C77" s="50" t="e">
        <f>IF(ISNUMBER('Raw sample average data'!G34),'Raw sample average data'!G34,NA())</f>
        <v>#N/A</v>
      </c>
      <c r="D77" s="27" t="e">
        <f t="array" ref="D77">INTERCEPT(IF(ISNUMBER(A76:A85),A76:A85),IF(ISNUMBER(C76:C85),C76:C85))</f>
        <v>#DIV/0!</v>
      </c>
      <c r="E77" s="87">
        <v>797.56399999999996</v>
      </c>
      <c r="F77" s="19">
        <v>0</v>
      </c>
      <c r="G77" s="29" t="e">
        <f>IF(ISBLANK('Raw sample average data'!M34),NA(),'Raw sample average data'!M34)</f>
        <v>#N/A</v>
      </c>
      <c r="H77" s="50" t="e">
        <f>IF(ISBLANK('Raw sample average data'!N34),NA(),'Raw sample average data'!N34)</f>
        <v>#N/A</v>
      </c>
      <c r="I77" s="16" t="e">
        <f>IF(ISNA(H77),NA(),(E77+F77)/D$15)</f>
        <v>#N/A</v>
      </c>
      <c r="J77" s="16" t="e">
        <f xml:space="preserve"> J$31 + (J76-J$35)*J$37</f>
        <v>#DIV/0!</v>
      </c>
      <c r="K77" s="18" t="e">
        <f t="shared" si="4"/>
        <v>#DIV/0!</v>
      </c>
      <c r="L77" s="28" t="e">
        <f t="array" ref="L77">INTERCEPT(IF(ISNUMBER(I76:I85),I76:I85),IF(ISNUMBER(K76:K85),K76:K85))</f>
        <v>#DIV/0!</v>
      </c>
    </row>
    <row r="78" spans="1:12" x14ac:dyDescent="0.15">
      <c r="A78" s="48">
        <v>749.12</v>
      </c>
      <c r="B78" s="29" t="e">
        <f>IF(ISBLANK('Raw sample average data'!F35),NA(),'Raw sample average data'!F35)</f>
        <v>#N/A</v>
      </c>
      <c r="C78" s="50" t="e">
        <f>IF(ISNUMBER('Raw sample average data'!G35),'Raw sample average data'!G35,NA())</f>
        <v>#N/A</v>
      </c>
      <c r="D78" s="27" t="e">
        <f t="array" ref="D78">RSQ(IF(ISNUMBER(A76:A85),A76:A85),IF(ISNUMBER(C76:C85),C76:C85))</f>
        <v>#DIV/0!</v>
      </c>
      <c r="E78" s="87">
        <v>1597.3979999999999</v>
      </c>
      <c r="F78" s="19">
        <v>0</v>
      </c>
      <c r="G78" s="29" t="e">
        <f>IF(ISBLANK('Raw sample average data'!M35),NA(),'Raw sample average data'!M35)</f>
        <v>#N/A</v>
      </c>
      <c r="H78" s="50" t="e">
        <f>IF(ISBLANK('Raw sample average data'!N35),NA(),'Raw sample average data'!N35)</f>
        <v>#N/A</v>
      </c>
      <c r="I78" s="16" t="e">
        <f>IF(ISNA(H78),NA(),(E78+F78)/D$15)</f>
        <v>#N/A</v>
      </c>
      <c r="J78" s="16" t="e">
        <f xml:space="preserve"> J$32 + (J76-J$35)*J$38</f>
        <v>#DIV/0!</v>
      </c>
      <c r="K78" s="18" t="e">
        <f t="shared" si="4"/>
        <v>#DIV/0!</v>
      </c>
      <c r="L78" s="28" t="e">
        <f t="array" ref="L78">RSQ(IF(ISNUMBER(I76:I85),I76:I85),IF(ISNUMBER(K76:K85),K76:K85))</f>
        <v>#DIV/0!</v>
      </c>
    </row>
    <row r="79" spans="1:12" x14ac:dyDescent="0.15">
      <c r="A79" s="48">
        <v>1548.84</v>
      </c>
      <c r="B79" s="29" t="e">
        <f>IF(ISBLANK('Raw sample average data'!F36),NA(),'Raw sample average data'!F36)</f>
        <v>#N/A</v>
      </c>
      <c r="C79" s="50" t="e">
        <f>IF(ISNUMBER('Raw sample average data'!G36),'Raw sample average data'!G36,NA())</f>
        <v>#N/A</v>
      </c>
      <c r="D79" s="27"/>
      <c r="E79" s="87">
        <v>2397.4029999999998</v>
      </c>
      <c r="F79" s="19">
        <v>0</v>
      </c>
      <c r="G79" s="29" t="e">
        <f>IF(ISBLANK('Raw sample average data'!M36),NA(),'Raw sample average data'!M36)</f>
        <v>#N/A</v>
      </c>
      <c r="H79" s="50" t="e">
        <f>IF(ISBLANK('Raw sample average data'!N36),NA(),'Raw sample average data'!N36)</f>
        <v>#N/A</v>
      </c>
      <c r="I79" s="16" t="e">
        <f>IF(ISNA(H79),NA(),(E79+F79)/D$15)</f>
        <v>#N/A</v>
      </c>
      <c r="J79" s="16"/>
      <c r="K79" s="18" t="e">
        <f t="shared" si="4"/>
        <v>#DIV/0!</v>
      </c>
      <c r="L79" s="28"/>
    </row>
    <row r="80" spans="1:12" x14ac:dyDescent="0.15">
      <c r="A80" s="48">
        <v>456.03</v>
      </c>
      <c r="B80" s="29" t="e">
        <f>IF(ISBLANK('Raw sample average data'!F37),NA(),'Raw sample average data'!F37)</f>
        <v>#N/A</v>
      </c>
      <c r="C80" s="50" t="e">
        <f>IF(ISNUMBER('Raw sample average data'!G37),'Raw sample average data'!G37,NA())</f>
        <v>#N/A</v>
      </c>
      <c r="D80" s="27"/>
      <c r="E80" s="57"/>
      <c r="F80" s="19"/>
      <c r="G80" s="29" t="e">
        <f>IF(ISBLANK('Raw sample average data'!M37),NA(),'Raw sample average data'!M37)</f>
        <v>#N/A</v>
      </c>
      <c r="H80" s="50" t="e">
        <f>IF(ISBLANK('Raw sample average data'!N37),NA(),'Raw sample average data'!N37)</f>
        <v>#N/A</v>
      </c>
      <c r="I80" s="16" t="e">
        <f t="shared" ref="I80:I85" si="5">IF(ISNA(H80),NA(),(E80+F80)/D$15)</f>
        <v>#N/A</v>
      </c>
      <c r="J80" s="16"/>
      <c r="K80" s="18" t="e">
        <f t="shared" si="4"/>
        <v>#DIV/0!</v>
      </c>
      <c r="L80" s="28"/>
    </row>
    <row r="81" spans="1:12" x14ac:dyDescent="0.15">
      <c r="A81" s="48"/>
      <c r="B81" s="29" t="e">
        <f>IF(ISBLANK('Raw sample average data'!F38),NA(),'Raw sample average data'!F38)</f>
        <v>#N/A</v>
      </c>
      <c r="C81" s="50" t="e">
        <f>IF(ISNUMBER('Raw sample average data'!G38),'Raw sample average data'!G38,NA())</f>
        <v>#N/A</v>
      </c>
      <c r="D81" s="27"/>
      <c r="E81" s="48"/>
      <c r="F81" s="19"/>
      <c r="G81" s="29" t="e">
        <f>IF(ISBLANK('Raw sample average data'!M38),NA(),'Raw sample average data'!M38)</f>
        <v>#N/A</v>
      </c>
      <c r="H81" s="50" t="e">
        <f>IF(ISBLANK('Raw sample average data'!N38),NA(),'Raw sample average data'!N38)</f>
        <v>#N/A</v>
      </c>
      <c r="I81" s="16" t="e">
        <f t="shared" si="5"/>
        <v>#N/A</v>
      </c>
      <c r="J81" s="16"/>
      <c r="K81" s="18" t="e">
        <f t="shared" si="4"/>
        <v>#DIV/0!</v>
      </c>
      <c r="L81" s="28"/>
    </row>
    <row r="82" spans="1:12" x14ac:dyDescent="0.15">
      <c r="A82" s="48"/>
      <c r="B82" s="29" t="e">
        <f>IF(ISBLANK('Raw sample average data'!F39),NA(),'Raw sample average data'!F39)</f>
        <v>#N/A</v>
      </c>
      <c r="C82" s="50" t="e">
        <f>IF(ISNUMBER('Raw sample average data'!G39),'Raw sample average data'!G39,NA())</f>
        <v>#N/A</v>
      </c>
      <c r="D82" s="27"/>
      <c r="E82" s="48"/>
      <c r="F82" s="19"/>
      <c r="G82" s="29" t="e">
        <f>IF(ISBLANK('Raw sample average data'!M39),NA(),'Raw sample average data'!M39)</f>
        <v>#N/A</v>
      </c>
      <c r="H82" s="50" t="e">
        <f>IF(ISBLANK('Raw sample average data'!N39),NA(),'Raw sample average data'!N39)</f>
        <v>#N/A</v>
      </c>
      <c r="I82" s="16" t="e">
        <f t="shared" si="5"/>
        <v>#N/A</v>
      </c>
      <c r="J82" s="16"/>
      <c r="K82" s="18" t="e">
        <f t="shared" si="4"/>
        <v>#DIV/0!</v>
      </c>
      <c r="L82" s="28"/>
    </row>
    <row r="83" spans="1:12" x14ac:dyDescent="0.15">
      <c r="A83" s="48"/>
      <c r="B83" s="29" t="e">
        <f>IF(ISBLANK('Raw sample average data'!F40),NA(),'Raw sample average data'!F40)</f>
        <v>#N/A</v>
      </c>
      <c r="C83" s="50" t="e">
        <f>IF(ISNUMBER('Raw sample average data'!G40),'Raw sample average data'!G40,NA())</f>
        <v>#N/A</v>
      </c>
      <c r="D83" s="27"/>
      <c r="E83" s="48"/>
      <c r="F83" s="19"/>
      <c r="G83" s="29" t="e">
        <f>IF(ISBLANK('Raw sample average data'!M40),NA(),'Raw sample average data'!M40)</f>
        <v>#N/A</v>
      </c>
      <c r="H83" s="50" t="e">
        <f>IF(ISBLANK('Raw sample average data'!N40),NA(),'Raw sample average data'!N40)</f>
        <v>#N/A</v>
      </c>
      <c r="I83" s="16" t="e">
        <f t="shared" si="5"/>
        <v>#N/A</v>
      </c>
      <c r="J83" s="16"/>
      <c r="K83" s="18" t="e">
        <f t="shared" si="4"/>
        <v>#DIV/0!</v>
      </c>
      <c r="L83" s="28"/>
    </row>
    <row r="84" spans="1:12" x14ac:dyDescent="0.15">
      <c r="A84" s="48"/>
      <c r="B84" s="29" t="e">
        <f>IF(ISBLANK('Raw sample average data'!F41),NA(),'Raw sample average data'!F41)</f>
        <v>#N/A</v>
      </c>
      <c r="C84" s="50" t="e">
        <f>IF(ISNUMBER('Raw sample average data'!G41),'Raw sample average data'!G41,NA())</f>
        <v>#N/A</v>
      </c>
      <c r="D84" s="27"/>
      <c r="E84" s="48"/>
      <c r="F84" s="19"/>
      <c r="G84" s="29" t="e">
        <f>IF(ISBLANK('Raw sample average data'!M41),NA(),'Raw sample average data'!M41)</f>
        <v>#N/A</v>
      </c>
      <c r="H84" s="50" t="e">
        <f>IF(ISBLANK('Raw sample average data'!N41),NA(),'Raw sample average data'!N41)</f>
        <v>#N/A</v>
      </c>
      <c r="I84" s="16" t="e">
        <f t="shared" si="5"/>
        <v>#N/A</v>
      </c>
      <c r="J84" s="16"/>
      <c r="K84" s="18" t="e">
        <f t="shared" si="4"/>
        <v>#DIV/0!</v>
      </c>
      <c r="L84" s="28"/>
    </row>
    <row r="85" spans="1:12" x14ac:dyDescent="0.15">
      <c r="A85" s="49"/>
      <c r="B85" s="31" t="e">
        <f>IF(ISBLANK('Raw sample average data'!F42),NA(),'Raw sample average data'!F42)</f>
        <v>#N/A</v>
      </c>
      <c r="C85" s="51" t="e">
        <f>IF(ISNUMBER('Raw sample average data'!G42),'Raw sample average data'!G42,NA())</f>
        <v>#N/A</v>
      </c>
      <c r="E85" s="49"/>
      <c r="F85" s="30"/>
      <c r="G85" s="31" t="e">
        <f>IF(ISBLANK('Raw sample average data'!M42),NA(),'Raw sample average data'!M42)</f>
        <v>#N/A</v>
      </c>
      <c r="H85" s="51" t="e">
        <f>IF(ISBLANK('Raw sample average data'!N42),NA(),'Raw sample average data'!N42)</f>
        <v>#N/A</v>
      </c>
      <c r="I85" s="16" t="e">
        <f t="shared" si="5"/>
        <v>#N/A</v>
      </c>
      <c r="K85" s="18" t="e">
        <f t="shared" si="4"/>
        <v>#DIV/0!</v>
      </c>
      <c r="L85" s="28"/>
    </row>
    <row r="86" spans="1:12" x14ac:dyDescent="0.15">
      <c r="L86" s="64"/>
    </row>
    <row r="87" spans="1:12" x14ac:dyDescent="0.15">
      <c r="L87" s="64"/>
    </row>
    <row r="88" spans="1:12" x14ac:dyDescent="0.15">
      <c r="L88" s="28"/>
    </row>
    <row r="89" spans="1:12" x14ac:dyDescent="0.15">
      <c r="L89" s="28"/>
    </row>
    <row r="90" spans="1:12" x14ac:dyDescent="0.15">
      <c r="L90" s="28"/>
    </row>
    <row r="91" spans="1:12" x14ac:dyDescent="0.15">
      <c r="L91" s="28"/>
    </row>
    <row r="92" spans="1:12" x14ac:dyDescent="0.15">
      <c r="L92" s="28"/>
    </row>
    <row r="93" spans="1:12" x14ac:dyDescent="0.15">
      <c r="L93" s="28"/>
    </row>
    <row r="94" spans="1:12" x14ac:dyDescent="0.15">
      <c r="L94" s="28"/>
    </row>
    <row r="95" spans="1:12" x14ac:dyDescent="0.15">
      <c r="L95" s="28"/>
    </row>
    <row r="96" spans="1:12" x14ac:dyDescent="0.15">
      <c r="L96" s="28"/>
    </row>
    <row r="97" spans="1:17" x14ac:dyDescent="0.15">
      <c r="L97" s="28"/>
    </row>
    <row r="98" spans="1:17" x14ac:dyDescent="0.15">
      <c r="D98" s="27"/>
      <c r="L98" s="28"/>
    </row>
    <row r="99" spans="1:17" x14ac:dyDescent="0.15">
      <c r="D99" s="27"/>
      <c r="L99" s="28"/>
    </row>
    <row r="100" spans="1:17" x14ac:dyDescent="0.15">
      <c r="D100" s="27"/>
      <c r="L100" s="28"/>
    </row>
    <row r="101" spans="1:17" x14ac:dyDescent="0.15">
      <c r="D101" s="27"/>
      <c r="L101" s="28"/>
    </row>
    <row r="102" spans="1:17" x14ac:dyDescent="0.15">
      <c r="D102" s="27"/>
      <c r="L102" s="28"/>
    </row>
    <row r="103" spans="1:17" x14ac:dyDescent="0.1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5"/>
    </row>
    <row r="105" spans="1:17" x14ac:dyDescent="0.15">
      <c r="A105" s="37" t="s">
        <v>14</v>
      </c>
    </row>
    <row r="106" spans="1:17" x14ac:dyDescent="0.15">
      <c r="A106" s="2" t="s">
        <v>37</v>
      </c>
      <c r="B106" s="1" t="s">
        <v>38</v>
      </c>
      <c r="C106" s="2" t="s">
        <v>39</v>
      </c>
      <c r="D106" s="2" t="s">
        <v>40</v>
      </c>
      <c r="E106" s="2" t="s">
        <v>41</v>
      </c>
      <c r="F106" s="2" t="s">
        <v>44</v>
      </c>
      <c r="G106" s="2" t="s">
        <v>83</v>
      </c>
      <c r="H106" s="2" t="s">
        <v>42</v>
      </c>
      <c r="I106" s="21" t="s">
        <v>53</v>
      </c>
      <c r="J106" s="2" t="s">
        <v>49</v>
      </c>
      <c r="K106" s="2" t="s">
        <v>50</v>
      </c>
      <c r="L106" s="2" t="s">
        <v>45</v>
      </c>
      <c r="M106" s="2" t="s">
        <v>46</v>
      </c>
      <c r="N106" s="2" t="s">
        <v>47</v>
      </c>
      <c r="O106" s="2" t="s">
        <v>48</v>
      </c>
      <c r="P106" s="2" t="s">
        <v>52</v>
      </c>
      <c r="Q106" s="2" t="s">
        <v>16</v>
      </c>
    </row>
    <row r="107" spans="1:17" ht="30" customHeight="1" x14ac:dyDescent="0.15">
      <c r="A107" s="52" t="str">
        <f>IF('Raw sample average data'!C47="","",'Raw sample average data'!C47)</f>
        <v/>
      </c>
      <c r="B107" s="66" t="e">
        <f>IF(ISNUMBER('Raw sample average data'!D47),'Raw sample average data'!D47,NA())</f>
        <v>#N/A</v>
      </c>
      <c r="C107" s="66" t="e">
        <f>IF(ISNUMBER('Raw sample average data'!E47),'Raw sample average data'!E47,NA())</f>
        <v>#N/A</v>
      </c>
      <c r="D107" s="66" t="e">
        <f>IF(ISNUMBER('Raw sample average data'!F47),'Raw sample average data'!F47,NA())</f>
        <v>#N/A</v>
      </c>
      <c r="E107" s="66" t="e">
        <f>IF(ISNUMBER('Raw sample average data'!G47),'Raw sample average data'!G47,NA())</f>
        <v>#N/A</v>
      </c>
      <c r="F107" s="66" t="e">
        <f>IF(ISNUMBER('Raw sample average data'!I47),'Raw sample average data'!I47,NA())</f>
        <v>#N/A</v>
      </c>
      <c r="G107" s="66" t="e">
        <f>IF(ISNUMBER('Raw sample average data'!J47),'Raw sample average data'!J47,NA())</f>
        <v>#N/A</v>
      </c>
      <c r="H107" t="e">
        <f>IF(D107 &lt; $J$64, ($J$39 +$J$43*(D107-$J$40))/101.325,($J$39 +$J$43*(D107-$J$40))/101.325)</f>
        <v>#N/A</v>
      </c>
      <c r="I107" s="17" t="e">
        <f t="shared" ref="I107:I137" si="6">F107*$B$13+$B$14</f>
        <v>#N/A</v>
      </c>
      <c r="J107" t="e">
        <f>IF(B107 &lt; $J$64, $J$31 + (B107-$J$35)*$J$37,$J$60 + (B107-$J$64)*$J$66)</f>
        <v>#N/A</v>
      </c>
      <c r="K107" t="e">
        <f>IF(B107&lt; $J$64, $J$32 +(B107-$J$35)*C$38, $J$61 +(B107-$J$64)*$J$67)</f>
        <v>#N/A</v>
      </c>
      <c r="L107" t="e">
        <f>IF(B107 &lt; $J$64, $L$31 + (B107-$L$35)*$L$37, $L$60 + (B107-$L$64)*$L$66)</f>
        <v>#N/A</v>
      </c>
      <c r="M107" t="e">
        <f>IF(B107 &lt; $J$64, $L$32 + (B107-$L$35)*$L$38, $L$61 + (B107-$L$64)*$L$67)</f>
        <v>#N/A</v>
      </c>
      <c r="N107" t="e">
        <f>IF(B107 &lt; $J$64, $J$31 + (B107-$J$35)*$J$37, $J$60 + (B107-$J$64)*$J$66)</f>
        <v>#N/A</v>
      </c>
      <c r="O107" t="e">
        <f>IF(D107 &lt; $J$64, $J$32 + (D107-$J$35)*$J$38, $J$61 + (D107-$J$64)*$J$67)</f>
        <v>#N/A</v>
      </c>
      <c r="P107" t="e">
        <f>(N107*E107+O107)*H107</f>
        <v>#N/A</v>
      </c>
      <c r="Q107" t="e">
        <f>(C107*J107+K107)*L107+M107</f>
        <v>#N/A</v>
      </c>
    </row>
    <row r="108" spans="1:17" ht="30" customHeight="1" x14ac:dyDescent="0.15">
      <c r="A108" s="52" t="str">
        <f>IF('Raw sample average data'!C48="","",'Raw sample average data'!C48)</f>
        <v/>
      </c>
      <c r="B108" s="80" t="e">
        <f>IF(ISNUMBER('Raw sample average data'!D48),'Raw sample average data'!D48,NA())</f>
        <v>#N/A</v>
      </c>
      <c r="C108" s="80" t="e">
        <f>IF(ISNUMBER('Raw sample average data'!E48),'Raw sample average data'!E48,NA())</f>
        <v>#N/A</v>
      </c>
      <c r="D108" s="80" t="e">
        <f>IF(ISNUMBER('Raw sample average data'!F48),'Raw sample average data'!F48,NA())</f>
        <v>#N/A</v>
      </c>
      <c r="E108" s="80" t="e">
        <f>IF(ISNUMBER('Raw sample average data'!G48),'Raw sample average data'!G48,NA())</f>
        <v>#N/A</v>
      </c>
      <c r="F108" s="80" t="e">
        <f>IF(ISNUMBER('Raw sample average data'!I48),'Raw sample average data'!I48,NA())</f>
        <v>#N/A</v>
      </c>
      <c r="G108" s="80" t="e">
        <f>IF(ISNUMBER('Raw sample average data'!J48),'Raw sample average data'!J48,NA())</f>
        <v>#N/A</v>
      </c>
      <c r="H108" t="e">
        <f t="shared" ref="H108:H171" si="7">IF(D108 &lt; $J$64, ($J$39 +$J$43*(D108-$J$40))/101.325,($J$39 +$J$43*(D108-$J$40))/101.325)</f>
        <v>#N/A</v>
      </c>
      <c r="I108" s="17" t="e">
        <f t="shared" si="6"/>
        <v>#N/A</v>
      </c>
      <c r="J108" t="e">
        <f t="shared" ref="J108:J171" si="8">IF(B108 &lt; $J$64, $J$31 + (B108-$J$35)*$J$37,$J$60 + (B108-$J$64)*$J$66)</f>
        <v>#N/A</v>
      </c>
      <c r="K108" t="e">
        <f t="shared" ref="K108:K171" si="9">IF(B108&lt; $J$64, $J$32 +(B108-$J$35)*C$38, $J$61 +(B108-$J$64)*$J$67)</f>
        <v>#N/A</v>
      </c>
      <c r="L108" t="e">
        <f t="shared" ref="L108:L171" si="10">IF(B108 &lt; $J$64, $L$31 + (B108-$L$35)*$L$37, $L$60 + (B108-$L$64)*$L$66)</f>
        <v>#N/A</v>
      </c>
      <c r="M108" t="e">
        <f t="shared" ref="M108:M171" si="11">IF(B108 &lt; $J$64, $L$32 + (B108-$L$35)*$L$38, $L$61 + (B108-$L$64)*$L$67)</f>
        <v>#N/A</v>
      </c>
      <c r="N108" t="e">
        <f t="shared" ref="N108:N171" si="12">IF(B108 &lt; $J$64, $J$31 + (B108-$J$35)*$J$37, $J$60 + (B108-$J$64)*$J$66)</f>
        <v>#N/A</v>
      </c>
      <c r="O108" t="e">
        <f t="shared" ref="O108:O171" si="13">IF(D108 &lt; $J$64, $J$32 + (D108-$J$35)*$J$38, $J$61 + (D108-$J$64)*$J$67)</f>
        <v>#N/A</v>
      </c>
      <c r="P108" t="e">
        <f t="shared" ref="P108:P137" si="14">(N108*E108+O108)*H108</f>
        <v>#N/A</v>
      </c>
      <c r="Q108" t="e">
        <f t="shared" ref="Q108:Q137" si="15">(C108*J108+K108)*L108+M108</f>
        <v>#N/A</v>
      </c>
    </row>
    <row r="109" spans="1:17" ht="30" customHeight="1" x14ac:dyDescent="0.15">
      <c r="A109" s="52" t="str">
        <f>IF('Raw sample average data'!C49="","",'Raw sample average data'!C49)</f>
        <v/>
      </c>
      <c r="B109" s="80" t="e">
        <f>IF(ISNUMBER('Raw sample average data'!D49),'Raw sample average data'!D49,NA())</f>
        <v>#N/A</v>
      </c>
      <c r="C109" s="80" t="e">
        <f>IF(ISNUMBER('Raw sample average data'!E49),'Raw sample average data'!E49,NA())</f>
        <v>#N/A</v>
      </c>
      <c r="D109" s="80" t="e">
        <f>IF(ISNUMBER('Raw sample average data'!F49),'Raw sample average data'!F49,NA())</f>
        <v>#N/A</v>
      </c>
      <c r="E109" s="80" t="e">
        <f>IF(ISNUMBER('Raw sample average data'!G49),'Raw sample average data'!G49,NA())</f>
        <v>#N/A</v>
      </c>
      <c r="F109" s="80" t="e">
        <f>IF(ISNUMBER('Raw sample average data'!I49),'Raw sample average data'!I49,NA())</f>
        <v>#N/A</v>
      </c>
      <c r="G109" s="80" t="e">
        <f>IF(ISNUMBER('Raw sample average data'!J49),'Raw sample average data'!J49,NA())</f>
        <v>#N/A</v>
      </c>
      <c r="H109" t="e">
        <f t="shared" si="7"/>
        <v>#N/A</v>
      </c>
      <c r="I109" s="17" t="e">
        <f t="shared" si="6"/>
        <v>#N/A</v>
      </c>
      <c r="J109" t="e">
        <f t="shared" si="8"/>
        <v>#N/A</v>
      </c>
      <c r="K109" t="e">
        <f t="shared" si="9"/>
        <v>#N/A</v>
      </c>
      <c r="L109" t="e">
        <f t="shared" si="10"/>
        <v>#N/A</v>
      </c>
      <c r="M109" t="e">
        <f t="shared" si="11"/>
        <v>#N/A</v>
      </c>
      <c r="N109" t="e">
        <f t="shared" si="12"/>
        <v>#N/A</v>
      </c>
      <c r="O109" t="e">
        <f t="shared" si="13"/>
        <v>#N/A</v>
      </c>
      <c r="P109" t="e">
        <f t="shared" si="14"/>
        <v>#N/A</v>
      </c>
      <c r="Q109" t="e">
        <f t="shared" si="15"/>
        <v>#N/A</v>
      </c>
    </row>
    <row r="110" spans="1:17" ht="30" customHeight="1" x14ac:dyDescent="0.15">
      <c r="A110" s="52" t="str">
        <f>IF('Raw sample average data'!C50="","",'Raw sample average data'!C50)</f>
        <v/>
      </c>
      <c r="B110" s="80" t="e">
        <f>IF(ISNUMBER('Raw sample average data'!D50),'Raw sample average data'!D50,NA())</f>
        <v>#N/A</v>
      </c>
      <c r="C110" s="80" t="e">
        <f>IF(ISNUMBER('Raw sample average data'!E50),'Raw sample average data'!E50,NA())</f>
        <v>#N/A</v>
      </c>
      <c r="D110" s="80" t="e">
        <f>IF(ISNUMBER('Raw sample average data'!F50),'Raw sample average data'!F50,NA())</f>
        <v>#N/A</v>
      </c>
      <c r="E110" s="80" t="e">
        <f>IF(ISNUMBER('Raw sample average data'!G50),'Raw sample average data'!G50,NA())</f>
        <v>#N/A</v>
      </c>
      <c r="F110" s="80" t="e">
        <f>IF(ISNUMBER('Raw sample average data'!I50),'Raw sample average data'!I50,NA())</f>
        <v>#N/A</v>
      </c>
      <c r="G110" s="80" t="e">
        <f>IF(ISNUMBER('Raw sample average data'!J50),'Raw sample average data'!J50,NA())</f>
        <v>#N/A</v>
      </c>
      <c r="H110" t="e">
        <f>IF(D110 &lt; $J$64, ($J$39 +$J$43*(D110-$J$40))/101.325,($J$39 +$J$43*(D110-$J$40))/101.325)</f>
        <v>#N/A</v>
      </c>
      <c r="I110" s="17" t="e">
        <f t="shared" si="6"/>
        <v>#N/A</v>
      </c>
      <c r="J110" t="e">
        <f t="shared" si="8"/>
        <v>#N/A</v>
      </c>
      <c r="K110" t="e">
        <f t="shared" si="9"/>
        <v>#N/A</v>
      </c>
      <c r="L110" t="e">
        <f t="shared" si="10"/>
        <v>#N/A</v>
      </c>
      <c r="M110" t="e">
        <f t="shared" si="11"/>
        <v>#N/A</v>
      </c>
      <c r="N110" t="e">
        <f>IF(B110 &lt; $J$64, $J$31 + (B110-$J$35)*$J$37, $J$60 + (B110-$J$64)*$J$66)</f>
        <v>#N/A</v>
      </c>
      <c r="O110" t="e">
        <f t="shared" si="13"/>
        <v>#N/A</v>
      </c>
      <c r="P110" t="e">
        <f>(N110*E110+O110)*H110</f>
        <v>#N/A</v>
      </c>
      <c r="Q110" t="e">
        <f t="shared" si="15"/>
        <v>#N/A</v>
      </c>
    </row>
    <row r="111" spans="1:17" ht="30" customHeight="1" x14ac:dyDescent="0.15">
      <c r="A111" s="52" t="str">
        <f>IF('Raw sample average data'!C51="","",'Raw sample average data'!C51)</f>
        <v/>
      </c>
      <c r="B111" s="80" t="e">
        <f>IF(ISNUMBER('Raw sample average data'!D51),'Raw sample average data'!D51,NA())</f>
        <v>#N/A</v>
      </c>
      <c r="C111" s="80" t="e">
        <f>IF(ISNUMBER('Raw sample average data'!E51),'Raw sample average data'!E51,NA())</f>
        <v>#N/A</v>
      </c>
      <c r="D111" s="80" t="e">
        <f>IF(ISNUMBER('Raw sample average data'!F51),'Raw sample average data'!F51,NA())</f>
        <v>#N/A</v>
      </c>
      <c r="E111" s="80" t="e">
        <f>IF(ISNUMBER('Raw sample average data'!G51),'Raw sample average data'!G51,NA())</f>
        <v>#N/A</v>
      </c>
      <c r="F111" s="80" t="e">
        <f>IF(ISNUMBER('Raw sample average data'!I51),'Raw sample average data'!I51,NA())</f>
        <v>#N/A</v>
      </c>
      <c r="G111" s="80" t="e">
        <f>IF(ISNUMBER('Raw sample average data'!J51),'Raw sample average data'!J51,NA())</f>
        <v>#N/A</v>
      </c>
      <c r="H111" t="e">
        <f>IF(D111 &lt; $J$64, ($J$39 +$J$43*(D111-$J$40))/101.325,($J$39 +$J$43*(D111-$J$40))/101.325)</f>
        <v>#N/A</v>
      </c>
      <c r="I111" s="17" t="e">
        <f t="shared" si="6"/>
        <v>#N/A</v>
      </c>
      <c r="J111" t="e">
        <f t="shared" si="8"/>
        <v>#N/A</v>
      </c>
      <c r="K111" t="e">
        <f t="shared" si="9"/>
        <v>#N/A</v>
      </c>
      <c r="L111" t="e">
        <f t="shared" si="10"/>
        <v>#N/A</v>
      </c>
      <c r="M111" t="e">
        <f t="shared" si="11"/>
        <v>#N/A</v>
      </c>
      <c r="N111" t="e">
        <f t="shared" si="12"/>
        <v>#N/A</v>
      </c>
      <c r="O111" t="e">
        <f t="shared" si="13"/>
        <v>#N/A</v>
      </c>
      <c r="P111" t="e">
        <f t="shared" si="14"/>
        <v>#N/A</v>
      </c>
      <c r="Q111" t="e">
        <f t="shared" si="15"/>
        <v>#N/A</v>
      </c>
    </row>
    <row r="112" spans="1:17" ht="30" customHeight="1" x14ac:dyDescent="0.15">
      <c r="A112" s="52" t="str">
        <f>IF('Raw sample average data'!C52="","",'Raw sample average data'!C52)</f>
        <v/>
      </c>
      <c r="B112" s="80" t="e">
        <f>IF(ISNUMBER('Raw sample average data'!D52),'Raw sample average data'!D52,NA())</f>
        <v>#N/A</v>
      </c>
      <c r="C112" s="80" t="e">
        <f>IF(ISNUMBER('Raw sample average data'!E52),'Raw sample average data'!E52,NA())</f>
        <v>#N/A</v>
      </c>
      <c r="D112" s="80" t="e">
        <f>IF(ISNUMBER('Raw sample average data'!F52),'Raw sample average data'!F52,NA())</f>
        <v>#N/A</v>
      </c>
      <c r="E112" s="80" t="e">
        <f>IF(ISNUMBER('Raw sample average data'!G52),'Raw sample average data'!G52,NA())</f>
        <v>#N/A</v>
      </c>
      <c r="F112" s="80" t="e">
        <f>IF(ISNUMBER('Raw sample average data'!I52),'Raw sample average data'!I52,NA())</f>
        <v>#N/A</v>
      </c>
      <c r="G112" s="80" t="e">
        <f>IF(ISNUMBER('Raw sample average data'!J52),'Raw sample average data'!J52,NA())</f>
        <v>#N/A</v>
      </c>
      <c r="H112" t="e">
        <f t="shared" si="7"/>
        <v>#N/A</v>
      </c>
      <c r="I112" s="17" t="e">
        <f t="shared" si="6"/>
        <v>#N/A</v>
      </c>
      <c r="J112" t="e">
        <f t="shared" si="8"/>
        <v>#N/A</v>
      </c>
      <c r="K112" t="e">
        <f t="shared" si="9"/>
        <v>#N/A</v>
      </c>
      <c r="L112" t="e">
        <f t="shared" si="10"/>
        <v>#N/A</v>
      </c>
      <c r="M112" t="e">
        <f t="shared" si="11"/>
        <v>#N/A</v>
      </c>
      <c r="N112" t="e">
        <f t="shared" si="12"/>
        <v>#N/A</v>
      </c>
      <c r="O112" t="e">
        <f t="shared" si="13"/>
        <v>#N/A</v>
      </c>
      <c r="P112" t="e">
        <f t="shared" si="14"/>
        <v>#N/A</v>
      </c>
      <c r="Q112" t="e">
        <f t="shared" si="15"/>
        <v>#N/A</v>
      </c>
    </row>
    <row r="113" spans="1:17" ht="30" customHeight="1" x14ac:dyDescent="0.15">
      <c r="A113" s="52" t="str">
        <f>IF('Raw sample average data'!C53="","",'Raw sample average data'!C53)</f>
        <v/>
      </c>
      <c r="B113" s="80" t="e">
        <f>IF(ISNUMBER('Raw sample average data'!D53),'Raw sample average data'!D53,NA())</f>
        <v>#N/A</v>
      </c>
      <c r="C113" s="80" t="e">
        <f>IF(ISNUMBER('Raw sample average data'!E53),'Raw sample average data'!E53,NA())</f>
        <v>#N/A</v>
      </c>
      <c r="D113" s="80" t="e">
        <f>IF(ISNUMBER('Raw sample average data'!F53),'Raw sample average data'!F53,NA())</f>
        <v>#N/A</v>
      </c>
      <c r="E113" s="80" t="e">
        <f>IF(ISNUMBER('Raw sample average data'!G53),'Raw sample average data'!G53,NA())</f>
        <v>#N/A</v>
      </c>
      <c r="F113" s="80" t="e">
        <f>IF(ISNUMBER('Raw sample average data'!I53),'Raw sample average data'!I53,NA())</f>
        <v>#N/A</v>
      </c>
      <c r="G113" s="80" t="e">
        <f>IF(ISNUMBER('Raw sample average data'!J53),'Raw sample average data'!J53,NA())</f>
        <v>#N/A</v>
      </c>
      <c r="H113" t="e">
        <f t="shared" si="7"/>
        <v>#N/A</v>
      </c>
      <c r="I113" s="17" t="e">
        <f t="shared" si="6"/>
        <v>#N/A</v>
      </c>
      <c r="J113" t="e">
        <f t="shared" si="8"/>
        <v>#N/A</v>
      </c>
      <c r="K113" t="e">
        <f t="shared" si="9"/>
        <v>#N/A</v>
      </c>
      <c r="L113" t="e">
        <f t="shared" si="10"/>
        <v>#N/A</v>
      </c>
      <c r="M113" t="e">
        <f t="shared" si="11"/>
        <v>#N/A</v>
      </c>
      <c r="N113" t="e">
        <f t="shared" si="12"/>
        <v>#N/A</v>
      </c>
      <c r="O113" t="e">
        <f t="shared" si="13"/>
        <v>#N/A</v>
      </c>
      <c r="P113" t="e">
        <f t="shared" si="14"/>
        <v>#N/A</v>
      </c>
      <c r="Q113" t="e">
        <f t="shared" si="15"/>
        <v>#N/A</v>
      </c>
    </row>
    <row r="114" spans="1:17" ht="30" customHeight="1" x14ac:dyDescent="0.15">
      <c r="A114" s="52" t="str">
        <f>IF('Raw sample average data'!C54="","",'Raw sample average data'!C54)</f>
        <v/>
      </c>
      <c r="B114" s="80" t="e">
        <f>IF(ISNUMBER('Raw sample average data'!D54),'Raw sample average data'!D54,NA())</f>
        <v>#N/A</v>
      </c>
      <c r="C114" s="80" t="e">
        <f>IF(ISNUMBER('Raw sample average data'!E54),'Raw sample average data'!E54,NA())</f>
        <v>#N/A</v>
      </c>
      <c r="D114" s="80" t="e">
        <f>IF(ISNUMBER('Raw sample average data'!F54),'Raw sample average data'!F54,NA())</f>
        <v>#N/A</v>
      </c>
      <c r="E114" s="80" t="e">
        <f>IF(ISNUMBER('Raw sample average data'!G54),'Raw sample average data'!G54,NA())</f>
        <v>#N/A</v>
      </c>
      <c r="F114" s="80" t="e">
        <f>IF(ISNUMBER('Raw sample average data'!I54),'Raw sample average data'!I54,NA())</f>
        <v>#N/A</v>
      </c>
      <c r="G114" s="80" t="e">
        <f>IF(ISNUMBER('Raw sample average data'!J54),'Raw sample average data'!J54,NA())</f>
        <v>#N/A</v>
      </c>
      <c r="H114" t="e">
        <f t="shared" si="7"/>
        <v>#N/A</v>
      </c>
      <c r="I114" s="17" t="e">
        <f t="shared" si="6"/>
        <v>#N/A</v>
      </c>
      <c r="J114" t="e">
        <f t="shared" si="8"/>
        <v>#N/A</v>
      </c>
      <c r="K114" t="e">
        <f t="shared" si="9"/>
        <v>#N/A</v>
      </c>
      <c r="L114" t="e">
        <f t="shared" si="10"/>
        <v>#N/A</v>
      </c>
      <c r="M114" t="e">
        <f t="shared" si="11"/>
        <v>#N/A</v>
      </c>
      <c r="N114" t="e">
        <f t="shared" si="12"/>
        <v>#N/A</v>
      </c>
      <c r="O114" t="e">
        <f t="shared" si="13"/>
        <v>#N/A</v>
      </c>
      <c r="P114" t="e">
        <f t="shared" si="14"/>
        <v>#N/A</v>
      </c>
      <c r="Q114" t="e">
        <f t="shared" si="15"/>
        <v>#N/A</v>
      </c>
    </row>
    <row r="115" spans="1:17" ht="30" customHeight="1" x14ac:dyDescent="0.15">
      <c r="A115" s="52" t="str">
        <f>IF('Raw sample average data'!C55="","",'Raw sample average data'!C55)</f>
        <v/>
      </c>
      <c r="B115" s="80" t="e">
        <f>IF(ISNUMBER('Raw sample average data'!D55),'Raw sample average data'!D55,NA())</f>
        <v>#N/A</v>
      </c>
      <c r="C115" s="80" t="e">
        <f>IF(ISNUMBER('Raw sample average data'!E55),'Raw sample average data'!E55,NA())</f>
        <v>#N/A</v>
      </c>
      <c r="D115" s="80" t="e">
        <f>IF(ISNUMBER('Raw sample average data'!F55),'Raw sample average data'!F55,NA())</f>
        <v>#N/A</v>
      </c>
      <c r="E115" s="80" t="e">
        <f>IF(ISNUMBER('Raw sample average data'!G55),'Raw sample average data'!G55,NA())</f>
        <v>#N/A</v>
      </c>
      <c r="F115" s="80" t="e">
        <f>IF(ISNUMBER('Raw sample average data'!I55),'Raw sample average data'!I55,NA())</f>
        <v>#N/A</v>
      </c>
      <c r="G115" s="80" t="e">
        <f>IF(ISNUMBER('Raw sample average data'!J55),'Raw sample average data'!J55,NA())</f>
        <v>#N/A</v>
      </c>
      <c r="H115" t="e">
        <f t="shared" si="7"/>
        <v>#N/A</v>
      </c>
      <c r="I115" s="17" t="e">
        <f t="shared" si="6"/>
        <v>#N/A</v>
      </c>
      <c r="J115" t="e">
        <f t="shared" si="8"/>
        <v>#N/A</v>
      </c>
      <c r="K115" t="e">
        <f t="shared" si="9"/>
        <v>#N/A</v>
      </c>
      <c r="L115" t="e">
        <f t="shared" si="10"/>
        <v>#N/A</v>
      </c>
      <c r="M115" t="e">
        <f t="shared" si="11"/>
        <v>#N/A</v>
      </c>
      <c r="N115" t="e">
        <f t="shared" si="12"/>
        <v>#N/A</v>
      </c>
      <c r="O115" t="e">
        <f t="shared" si="13"/>
        <v>#N/A</v>
      </c>
      <c r="P115" t="e">
        <f t="shared" si="14"/>
        <v>#N/A</v>
      </c>
      <c r="Q115" t="e">
        <f t="shared" si="15"/>
        <v>#N/A</v>
      </c>
    </row>
    <row r="116" spans="1:17" ht="30" customHeight="1" x14ac:dyDescent="0.15">
      <c r="A116" s="52" t="str">
        <f>IF('Raw sample average data'!C56="","",'Raw sample average data'!C56)</f>
        <v/>
      </c>
      <c r="B116" s="80" t="e">
        <f>IF(ISNUMBER('Raw sample average data'!D56),'Raw sample average data'!D56,NA())</f>
        <v>#N/A</v>
      </c>
      <c r="C116" s="80" t="e">
        <f>IF(ISNUMBER('Raw sample average data'!E56),'Raw sample average data'!E56,NA())</f>
        <v>#N/A</v>
      </c>
      <c r="D116" s="80" t="e">
        <f>IF(ISNUMBER('Raw sample average data'!F56),'Raw sample average data'!F56,NA())</f>
        <v>#N/A</v>
      </c>
      <c r="E116" s="80" t="e">
        <f>IF(ISNUMBER('Raw sample average data'!G56),'Raw sample average data'!G56,NA())</f>
        <v>#N/A</v>
      </c>
      <c r="F116" s="80" t="e">
        <f>IF(ISNUMBER('Raw sample average data'!I56),'Raw sample average data'!I56,NA())</f>
        <v>#N/A</v>
      </c>
      <c r="G116" s="80" t="e">
        <f>IF(ISNUMBER('Raw sample average data'!J56),'Raw sample average data'!J56,NA())</f>
        <v>#N/A</v>
      </c>
      <c r="H116" t="e">
        <f t="shared" si="7"/>
        <v>#N/A</v>
      </c>
      <c r="I116" s="17" t="e">
        <f t="shared" si="6"/>
        <v>#N/A</v>
      </c>
      <c r="J116" t="e">
        <f t="shared" si="8"/>
        <v>#N/A</v>
      </c>
      <c r="K116" t="e">
        <f t="shared" si="9"/>
        <v>#N/A</v>
      </c>
      <c r="L116" t="e">
        <f t="shared" si="10"/>
        <v>#N/A</v>
      </c>
      <c r="M116" t="e">
        <f t="shared" si="11"/>
        <v>#N/A</v>
      </c>
      <c r="N116" t="e">
        <f t="shared" si="12"/>
        <v>#N/A</v>
      </c>
      <c r="O116" t="e">
        <f t="shared" si="13"/>
        <v>#N/A</v>
      </c>
      <c r="P116" t="e">
        <f t="shared" si="14"/>
        <v>#N/A</v>
      </c>
      <c r="Q116" t="e">
        <f t="shared" si="15"/>
        <v>#N/A</v>
      </c>
    </row>
    <row r="117" spans="1:17" ht="30" customHeight="1" x14ac:dyDescent="0.15">
      <c r="A117" s="52" t="str">
        <f>IF('Raw sample average data'!C57="","",'Raw sample average data'!C57)</f>
        <v/>
      </c>
      <c r="B117" s="80" t="e">
        <f>IF(ISNUMBER('Raw sample average data'!D57),'Raw sample average data'!D57,NA())</f>
        <v>#N/A</v>
      </c>
      <c r="C117" s="80" t="e">
        <f>IF(ISNUMBER('Raw sample average data'!E57),'Raw sample average data'!E57,NA())</f>
        <v>#N/A</v>
      </c>
      <c r="D117" s="80" t="e">
        <f>IF(ISNUMBER('Raw sample average data'!F57),'Raw sample average data'!F57,NA())</f>
        <v>#N/A</v>
      </c>
      <c r="E117" s="80" t="e">
        <f>IF(ISNUMBER('Raw sample average data'!G57),'Raw sample average data'!G57,NA())</f>
        <v>#N/A</v>
      </c>
      <c r="F117" s="80" t="e">
        <f>IF(ISNUMBER('Raw sample average data'!I57),'Raw sample average data'!I57,NA())</f>
        <v>#N/A</v>
      </c>
      <c r="G117" s="80" t="e">
        <f>IF(ISNUMBER('Raw sample average data'!J57),'Raw sample average data'!J57,NA())</f>
        <v>#N/A</v>
      </c>
      <c r="H117" t="e">
        <f t="shared" si="7"/>
        <v>#N/A</v>
      </c>
      <c r="I117" s="17" t="e">
        <f t="shared" si="6"/>
        <v>#N/A</v>
      </c>
      <c r="J117" t="e">
        <f t="shared" si="8"/>
        <v>#N/A</v>
      </c>
      <c r="K117" t="e">
        <f t="shared" si="9"/>
        <v>#N/A</v>
      </c>
      <c r="L117" t="e">
        <f t="shared" si="10"/>
        <v>#N/A</v>
      </c>
      <c r="M117" t="e">
        <f t="shared" si="11"/>
        <v>#N/A</v>
      </c>
      <c r="N117" t="e">
        <f t="shared" si="12"/>
        <v>#N/A</v>
      </c>
      <c r="O117" t="e">
        <f t="shared" si="13"/>
        <v>#N/A</v>
      </c>
      <c r="P117" t="e">
        <f t="shared" si="14"/>
        <v>#N/A</v>
      </c>
      <c r="Q117" t="e">
        <f t="shared" si="15"/>
        <v>#N/A</v>
      </c>
    </row>
    <row r="118" spans="1:17" ht="30" customHeight="1" x14ac:dyDescent="0.15">
      <c r="A118" s="52" t="str">
        <f>IF('Raw sample average data'!C58="","",'Raw sample average data'!C58)</f>
        <v/>
      </c>
      <c r="B118" s="80" t="e">
        <f>IF(ISNUMBER('Raw sample average data'!D58),'Raw sample average data'!D58,NA())</f>
        <v>#N/A</v>
      </c>
      <c r="C118" s="80" t="e">
        <f>IF(ISNUMBER('Raw sample average data'!E58),'Raw sample average data'!E58,NA())</f>
        <v>#N/A</v>
      </c>
      <c r="D118" s="80" t="e">
        <f>IF(ISNUMBER('Raw sample average data'!F58),'Raw sample average data'!F58,NA())</f>
        <v>#N/A</v>
      </c>
      <c r="E118" s="80" t="e">
        <f>IF(ISNUMBER('Raw sample average data'!G58),'Raw sample average data'!G58,NA())</f>
        <v>#N/A</v>
      </c>
      <c r="F118" s="80" t="e">
        <f>IF(ISNUMBER('Raw sample average data'!I58),'Raw sample average data'!I58,NA())</f>
        <v>#N/A</v>
      </c>
      <c r="G118" s="80" t="e">
        <f>IF(ISNUMBER('Raw sample average data'!J58),'Raw sample average data'!J58,NA())</f>
        <v>#N/A</v>
      </c>
      <c r="H118" t="e">
        <f t="shared" si="7"/>
        <v>#N/A</v>
      </c>
      <c r="I118" s="17" t="e">
        <f t="shared" si="6"/>
        <v>#N/A</v>
      </c>
      <c r="J118" t="e">
        <f t="shared" si="8"/>
        <v>#N/A</v>
      </c>
      <c r="K118" t="e">
        <f t="shared" si="9"/>
        <v>#N/A</v>
      </c>
      <c r="L118" t="e">
        <f t="shared" si="10"/>
        <v>#N/A</v>
      </c>
      <c r="M118" t="e">
        <f t="shared" si="11"/>
        <v>#N/A</v>
      </c>
      <c r="N118" t="e">
        <f t="shared" si="12"/>
        <v>#N/A</v>
      </c>
      <c r="O118" t="e">
        <f t="shared" si="13"/>
        <v>#N/A</v>
      </c>
      <c r="P118" t="e">
        <f t="shared" si="14"/>
        <v>#N/A</v>
      </c>
      <c r="Q118" t="e">
        <f t="shared" si="15"/>
        <v>#N/A</v>
      </c>
    </row>
    <row r="119" spans="1:17" ht="30" customHeight="1" x14ac:dyDescent="0.15">
      <c r="A119" s="52" t="str">
        <f>IF('Raw sample average data'!C59="","",'Raw sample average data'!C59)</f>
        <v/>
      </c>
      <c r="B119" s="80" t="e">
        <f>IF(ISNUMBER('Raw sample average data'!D59),'Raw sample average data'!D59,NA())</f>
        <v>#N/A</v>
      </c>
      <c r="C119" s="80" t="e">
        <f>IF(ISNUMBER('Raw sample average data'!E59),'Raw sample average data'!E59,NA())</f>
        <v>#N/A</v>
      </c>
      <c r="D119" s="80" t="e">
        <f>IF(ISNUMBER('Raw sample average data'!F59),'Raw sample average data'!F59,NA())</f>
        <v>#N/A</v>
      </c>
      <c r="E119" s="80" t="e">
        <f>IF(ISNUMBER('Raw sample average data'!G59),'Raw sample average data'!G59,NA())</f>
        <v>#N/A</v>
      </c>
      <c r="F119" s="80" t="e">
        <f>IF(ISNUMBER('Raw sample average data'!I59),'Raw sample average data'!I59,NA())</f>
        <v>#N/A</v>
      </c>
      <c r="G119" s="80" t="e">
        <f>IF(ISNUMBER('Raw sample average data'!J59),'Raw sample average data'!J59,NA())</f>
        <v>#N/A</v>
      </c>
      <c r="H119" t="e">
        <f t="shared" si="7"/>
        <v>#N/A</v>
      </c>
      <c r="I119" s="17" t="e">
        <f t="shared" si="6"/>
        <v>#N/A</v>
      </c>
      <c r="J119" t="e">
        <f t="shared" si="8"/>
        <v>#N/A</v>
      </c>
      <c r="K119" t="e">
        <f t="shared" si="9"/>
        <v>#N/A</v>
      </c>
      <c r="L119" t="e">
        <f t="shared" si="10"/>
        <v>#N/A</v>
      </c>
      <c r="M119" t="e">
        <f t="shared" si="11"/>
        <v>#N/A</v>
      </c>
      <c r="N119" t="e">
        <f t="shared" si="12"/>
        <v>#N/A</v>
      </c>
      <c r="O119" t="e">
        <f t="shared" si="13"/>
        <v>#N/A</v>
      </c>
      <c r="P119" t="e">
        <f t="shared" si="14"/>
        <v>#N/A</v>
      </c>
      <c r="Q119" t="e">
        <f t="shared" si="15"/>
        <v>#N/A</v>
      </c>
    </row>
    <row r="120" spans="1:17" ht="30" customHeight="1" x14ac:dyDescent="0.15">
      <c r="A120" s="52" t="str">
        <f>IF('Raw sample average data'!C60="","",'Raw sample average data'!C60)</f>
        <v/>
      </c>
      <c r="B120" s="80" t="e">
        <f>IF(ISNUMBER('Raw sample average data'!D60),'Raw sample average data'!D60,NA())</f>
        <v>#N/A</v>
      </c>
      <c r="C120" s="80" t="e">
        <f>IF(ISNUMBER('Raw sample average data'!E60),'Raw sample average data'!E60,NA())</f>
        <v>#N/A</v>
      </c>
      <c r="D120" s="80" t="e">
        <f>IF(ISNUMBER('Raw sample average data'!F60),'Raw sample average data'!F60,NA())</f>
        <v>#N/A</v>
      </c>
      <c r="E120" s="80" t="e">
        <f>IF(ISNUMBER('Raw sample average data'!G60),'Raw sample average data'!G60,NA())</f>
        <v>#N/A</v>
      </c>
      <c r="F120" s="80" t="e">
        <f>IF(ISNUMBER('Raw sample average data'!I60),'Raw sample average data'!I60,NA())</f>
        <v>#N/A</v>
      </c>
      <c r="G120" s="80" t="e">
        <f>IF(ISNUMBER('Raw sample average data'!J60),'Raw sample average data'!J60,NA())</f>
        <v>#N/A</v>
      </c>
      <c r="H120" t="e">
        <f t="shared" si="7"/>
        <v>#N/A</v>
      </c>
      <c r="I120" s="17" t="e">
        <f t="shared" si="6"/>
        <v>#N/A</v>
      </c>
      <c r="J120" t="e">
        <f t="shared" si="8"/>
        <v>#N/A</v>
      </c>
      <c r="K120" t="e">
        <f t="shared" si="9"/>
        <v>#N/A</v>
      </c>
      <c r="L120" t="e">
        <f t="shared" si="10"/>
        <v>#N/A</v>
      </c>
      <c r="M120" t="e">
        <f t="shared" si="11"/>
        <v>#N/A</v>
      </c>
      <c r="N120" t="e">
        <f t="shared" si="12"/>
        <v>#N/A</v>
      </c>
      <c r="O120" t="e">
        <f t="shared" si="13"/>
        <v>#N/A</v>
      </c>
      <c r="P120" t="e">
        <f t="shared" si="14"/>
        <v>#N/A</v>
      </c>
      <c r="Q120" t="e">
        <f t="shared" si="15"/>
        <v>#N/A</v>
      </c>
    </row>
    <row r="121" spans="1:17" ht="30" customHeight="1" x14ac:dyDescent="0.15">
      <c r="A121" s="52" t="str">
        <f>IF('Raw sample average data'!C61="","",'Raw sample average data'!C61)</f>
        <v/>
      </c>
      <c r="B121" s="80" t="e">
        <f>IF(ISNUMBER('Raw sample average data'!D61),'Raw sample average data'!D61,NA())</f>
        <v>#N/A</v>
      </c>
      <c r="C121" s="80" t="e">
        <f>IF(ISNUMBER('Raw sample average data'!E61),'Raw sample average data'!E61,NA())</f>
        <v>#N/A</v>
      </c>
      <c r="D121" s="80" t="e">
        <f>IF(ISNUMBER('Raw sample average data'!F61),'Raw sample average data'!F61,NA())</f>
        <v>#N/A</v>
      </c>
      <c r="E121" s="80" t="e">
        <f>IF(ISNUMBER('Raw sample average data'!G61),'Raw sample average data'!G61,NA())</f>
        <v>#N/A</v>
      </c>
      <c r="F121" s="80" t="e">
        <f>IF(ISNUMBER('Raw sample average data'!I61),'Raw sample average data'!I61,NA())</f>
        <v>#N/A</v>
      </c>
      <c r="G121" s="80" t="e">
        <f>IF(ISNUMBER('Raw sample average data'!J61),'Raw sample average data'!J61,NA())</f>
        <v>#N/A</v>
      </c>
      <c r="H121" t="e">
        <f t="shared" si="7"/>
        <v>#N/A</v>
      </c>
      <c r="I121" s="17" t="e">
        <f t="shared" si="6"/>
        <v>#N/A</v>
      </c>
      <c r="J121" t="e">
        <f t="shared" si="8"/>
        <v>#N/A</v>
      </c>
      <c r="K121" t="e">
        <f t="shared" si="9"/>
        <v>#N/A</v>
      </c>
      <c r="L121" t="e">
        <f t="shared" si="10"/>
        <v>#N/A</v>
      </c>
      <c r="M121" t="e">
        <f t="shared" si="11"/>
        <v>#N/A</v>
      </c>
      <c r="N121" t="e">
        <f t="shared" si="12"/>
        <v>#N/A</v>
      </c>
      <c r="O121" t="e">
        <f t="shared" si="13"/>
        <v>#N/A</v>
      </c>
      <c r="P121" t="e">
        <f t="shared" si="14"/>
        <v>#N/A</v>
      </c>
      <c r="Q121" t="e">
        <f t="shared" si="15"/>
        <v>#N/A</v>
      </c>
    </row>
    <row r="122" spans="1:17" ht="30" customHeight="1" x14ac:dyDescent="0.15">
      <c r="A122" s="52" t="str">
        <f>IF('Raw sample average data'!C62="","",'Raw sample average data'!C62)</f>
        <v/>
      </c>
      <c r="B122" s="80" t="e">
        <f>IF(ISNUMBER('Raw sample average data'!D62),'Raw sample average data'!D62,NA())</f>
        <v>#N/A</v>
      </c>
      <c r="C122" s="80" t="e">
        <f>IF(ISNUMBER('Raw sample average data'!E62),'Raw sample average data'!E62,NA())</f>
        <v>#N/A</v>
      </c>
      <c r="D122" s="80" t="e">
        <f>IF(ISNUMBER('Raw sample average data'!F62),'Raw sample average data'!F62,NA())</f>
        <v>#N/A</v>
      </c>
      <c r="E122" s="80" t="e">
        <f>IF(ISNUMBER('Raw sample average data'!G62),'Raw sample average data'!G62,NA())</f>
        <v>#N/A</v>
      </c>
      <c r="F122" s="80" t="e">
        <f>IF(ISNUMBER('Raw sample average data'!I62),'Raw sample average data'!I62,NA())</f>
        <v>#N/A</v>
      </c>
      <c r="G122" s="80" t="e">
        <f>IF(ISNUMBER('Raw sample average data'!J62),'Raw sample average data'!J62,NA())</f>
        <v>#N/A</v>
      </c>
      <c r="H122" t="e">
        <f t="shared" si="7"/>
        <v>#N/A</v>
      </c>
      <c r="I122" s="17" t="e">
        <f t="shared" si="6"/>
        <v>#N/A</v>
      </c>
      <c r="J122" t="e">
        <f t="shared" si="8"/>
        <v>#N/A</v>
      </c>
      <c r="K122" t="e">
        <f t="shared" si="9"/>
        <v>#N/A</v>
      </c>
      <c r="L122" t="e">
        <f t="shared" si="10"/>
        <v>#N/A</v>
      </c>
      <c r="M122" t="e">
        <f t="shared" si="11"/>
        <v>#N/A</v>
      </c>
      <c r="N122" t="e">
        <f t="shared" si="12"/>
        <v>#N/A</v>
      </c>
      <c r="O122" t="e">
        <f t="shared" si="13"/>
        <v>#N/A</v>
      </c>
      <c r="P122" t="e">
        <f t="shared" si="14"/>
        <v>#N/A</v>
      </c>
      <c r="Q122" t="e">
        <f t="shared" si="15"/>
        <v>#N/A</v>
      </c>
    </row>
    <row r="123" spans="1:17" ht="30" customHeight="1" x14ac:dyDescent="0.15">
      <c r="A123" s="52" t="str">
        <f>IF('Raw sample average data'!C63="","",'Raw sample average data'!C63)</f>
        <v/>
      </c>
      <c r="B123" s="80" t="e">
        <f>IF(ISNUMBER('Raw sample average data'!D63),'Raw sample average data'!D63,NA())</f>
        <v>#N/A</v>
      </c>
      <c r="C123" s="80" t="e">
        <f>IF(ISNUMBER('Raw sample average data'!E63),'Raw sample average data'!E63,NA())</f>
        <v>#N/A</v>
      </c>
      <c r="D123" s="80" t="e">
        <f>IF(ISNUMBER('Raw sample average data'!F63),'Raw sample average data'!F63,NA())</f>
        <v>#N/A</v>
      </c>
      <c r="E123" s="80" t="e">
        <f>IF(ISNUMBER('Raw sample average data'!G63),'Raw sample average data'!G63,NA())</f>
        <v>#N/A</v>
      </c>
      <c r="F123" s="80" t="e">
        <f>IF(ISNUMBER('Raw sample average data'!I63),'Raw sample average data'!I63,NA())</f>
        <v>#N/A</v>
      </c>
      <c r="G123" s="80" t="e">
        <f>IF(ISNUMBER('Raw sample average data'!J63),'Raw sample average data'!J63,NA())</f>
        <v>#N/A</v>
      </c>
      <c r="H123" t="e">
        <f t="shared" si="7"/>
        <v>#N/A</v>
      </c>
      <c r="I123" s="17" t="e">
        <f t="shared" si="6"/>
        <v>#N/A</v>
      </c>
      <c r="J123" t="e">
        <f t="shared" si="8"/>
        <v>#N/A</v>
      </c>
      <c r="K123" t="e">
        <f t="shared" si="9"/>
        <v>#N/A</v>
      </c>
      <c r="L123" t="e">
        <f t="shared" si="10"/>
        <v>#N/A</v>
      </c>
      <c r="M123" t="e">
        <f t="shared" si="11"/>
        <v>#N/A</v>
      </c>
      <c r="N123" t="e">
        <f t="shared" si="12"/>
        <v>#N/A</v>
      </c>
      <c r="O123" t="e">
        <f t="shared" si="13"/>
        <v>#N/A</v>
      </c>
      <c r="P123" t="e">
        <f t="shared" si="14"/>
        <v>#N/A</v>
      </c>
      <c r="Q123" t="e">
        <f t="shared" si="15"/>
        <v>#N/A</v>
      </c>
    </row>
    <row r="124" spans="1:17" ht="30" customHeight="1" x14ac:dyDescent="0.15">
      <c r="A124" s="52" t="str">
        <f>IF('Raw sample average data'!C64="","",'Raw sample average data'!C64)</f>
        <v/>
      </c>
      <c r="B124" s="80" t="e">
        <f>IF(ISNUMBER('Raw sample average data'!D64),'Raw sample average data'!D64,NA())</f>
        <v>#N/A</v>
      </c>
      <c r="C124" s="80" t="e">
        <f>IF(ISNUMBER('Raw sample average data'!E64),'Raw sample average data'!E64,NA())</f>
        <v>#N/A</v>
      </c>
      <c r="D124" s="80" t="e">
        <f>IF(ISNUMBER('Raw sample average data'!F64),'Raw sample average data'!F64,NA())</f>
        <v>#N/A</v>
      </c>
      <c r="E124" s="80" t="e">
        <f>IF(ISNUMBER('Raw sample average data'!G64),'Raw sample average data'!G64,NA())</f>
        <v>#N/A</v>
      </c>
      <c r="F124" s="80" t="e">
        <f>IF(ISNUMBER('Raw sample average data'!I64),'Raw sample average data'!I64,NA())</f>
        <v>#N/A</v>
      </c>
      <c r="G124" s="80" t="e">
        <f>IF(ISNUMBER('Raw sample average data'!J64),'Raw sample average data'!J64,NA())</f>
        <v>#N/A</v>
      </c>
      <c r="H124" t="e">
        <f t="shared" si="7"/>
        <v>#N/A</v>
      </c>
      <c r="I124" s="17" t="e">
        <f t="shared" si="6"/>
        <v>#N/A</v>
      </c>
      <c r="J124" t="e">
        <f t="shared" si="8"/>
        <v>#N/A</v>
      </c>
      <c r="K124" t="e">
        <f t="shared" si="9"/>
        <v>#N/A</v>
      </c>
      <c r="L124" t="e">
        <f t="shared" si="10"/>
        <v>#N/A</v>
      </c>
      <c r="M124" t="e">
        <f t="shared" si="11"/>
        <v>#N/A</v>
      </c>
      <c r="N124" t="e">
        <f t="shared" si="12"/>
        <v>#N/A</v>
      </c>
      <c r="O124" t="e">
        <f t="shared" si="13"/>
        <v>#N/A</v>
      </c>
      <c r="P124" t="e">
        <f t="shared" si="14"/>
        <v>#N/A</v>
      </c>
      <c r="Q124" t="e">
        <f t="shared" si="15"/>
        <v>#N/A</v>
      </c>
    </row>
    <row r="125" spans="1:17" ht="30" customHeight="1" x14ac:dyDescent="0.15">
      <c r="A125" s="52" t="str">
        <f>IF('Raw sample average data'!C65="","",'Raw sample average data'!C65)</f>
        <v/>
      </c>
      <c r="B125" s="80" t="e">
        <f>IF(ISNUMBER('Raw sample average data'!D65),'Raw sample average data'!D65,NA())</f>
        <v>#N/A</v>
      </c>
      <c r="C125" s="80" t="e">
        <f>IF(ISNUMBER('Raw sample average data'!E65),'Raw sample average data'!E65,NA())</f>
        <v>#N/A</v>
      </c>
      <c r="D125" s="80" t="e">
        <f>IF(ISNUMBER('Raw sample average data'!F65),'Raw sample average data'!F65,NA())</f>
        <v>#N/A</v>
      </c>
      <c r="E125" s="80" t="e">
        <f>IF(ISNUMBER('Raw sample average data'!G65),'Raw sample average data'!G65,NA())</f>
        <v>#N/A</v>
      </c>
      <c r="F125" s="80" t="e">
        <f>IF(ISNUMBER('Raw sample average data'!I65),'Raw sample average data'!I65,NA())</f>
        <v>#N/A</v>
      </c>
      <c r="G125" s="80" t="e">
        <f>IF(ISNUMBER('Raw sample average data'!J65),'Raw sample average data'!J65,NA())</f>
        <v>#N/A</v>
      </c>
      <c r="H125" t="e">
        <f t="shared" si="7"/>
        <v>#N/A</v>
      </c>
      <c r="I125" s="17" t="e">
        <f t="shared" si="6"/>
        <v>#N/A</v>
      </c>
      <c r="J125" t="e">
        <f t="shared" si="8"/>
        <v>#N/A</v>
      </c>
      <c r="K125" t="e">
        <f t="shared" si="9"/>
        <v>#N/A</v>
      </c>
      <c r="L125" t="e">
        <f t="shared" si="10"/>
        <v>#N/A</v>
      </c>
      <c r="M125" t="e">
        <f t="shared" si="11"/>
        <v>#N/A</v>
      </c>
      <c r="N125" t="e">
        <f t="shared" si="12"/>
        <v>#N/A</v>
      </c>
      <c r="O125" t="e">
        <f t="shared" si="13"/>
        <v>#N/A</v>
      </c>
      <c r="P125" t="e">
        <f t="shared" si="14"/>
        <v>#N/A</v>
      </c>
      <c r="Q125" t="e">
        <f t="shared" si="15"/>
        <v>#N/A</v>
      </c>
    </row>
    <row r="126" spans="1:17" ht="30" customHeight="1" x14ac:dyDescent="0.15">
      <c r="A126" s="52" t="str">
        <f>IF('Raw sample average data'!C66="","",'Raw sample average data'!C66)</f>
        <v/>
      </c>
      <c r="B126" s="80" t="e">
        <f>IF(ISNUMBER('Raw sample average data'!D66),'Raw sample average data'!D66,NA())</f>
        <v>#N/A</v>
      </c>
      <c r="C126" s="80" t="e">
        <f>IF(ISNUMBER('Raw sample average data'!E66),'Raw sample average data'!E66,NA())</f>
        <v>#N/A</v>
      </c>
      <c r="D126" s="80" t="e">
        <f>IF(ISNUMBER('Raw sample average data'!F66),'Raw sample average data'!F66,NA())</f>
        <v>#N/A</v>
      </c>
      <c r="E126" s="80" t="e">
        <f>IF(ISNUMBER('Raw sample average data'!G66),'Raw sample average data'!G66,NA())</f>
        <v>#N/A</v>
      </c>
      <c r="F126" s="80" t="e">
        <f>IF(ISNUMBER('Raw sample average data'!I66),'Raw sample average data'!I66,NA())</f>
        <v>#N/A</v>
      </c>
      <c r="G126" s="80" t="e">
        <f>IF(ISNUMBER('Raw sample average data'!J66),'Raw sample average data'!J66,NA())</f>
        <v>#N/A</v>
      </c>
      <c r="H126" t="e">
        <f t="shared" si="7"/>
        <v>#N/A</v>
      </c>
      <c r="I126" s="17" t="e">
        <f t="shared" si="6"/>
        <v>#N/A</v>
      </c>
      <c r="J126" t="e">
        <f t="shared" si="8"/>
        <v>#N/A</v>
      </c>
      <c r="K126" t="e">
        <f t="shared" si="9"/>
        <v>#N/A</v>
      </c>
      <c r="L126" t="e">
        <f t="shared" si="10"/>
        <v>#N/A</v>
      </c>
      <c r="M126" t="e">
        <f t="shared" si="11"/>
        <v>#N/A</v>
      </c>
      <c r="N126" t="e">
        <f t="shared" si="12"/>
        <v>#N/A</v>
      </c>
      <c r="O126" t="e">
        <f t="shared" si="13"/>
        <v>#N/A</v>
      </c>
      <c r="P126" t="e">
        <f t="shared" si="14"/>
        <v>#N/A</v>
      </c>
      <c r="Q126" t="e">
        <f t="shared" si="15"/>
        <v>#N/A</v>
      </c>
    </row>
    <row r="127" spans="1:17" ht="30" customHeight="1" x14ac:dyDescent="0.15">
      <c r="A127" s="52" t="str">
        <f>IF('Raw sample average data'!C67="","",'Raw sample average data'!C67)</f>
        <v/>
      </c>
      <c r="B127" s="80" t="e">
        <f>IF(ISNUMBER('Raw sample average data'!D67),'Raw sample average data'!D67,NA())</f>
        <v>#N/A</v>
      </c>
      <c r="C127" s="80" t="e">
        <f>IF(ISNUMBER('Raw sample average data'!E67),'Raw sample average data'!E67,NA())</f>
        <v>#N/A</v>
      </c>
      <c r="D127" s="80" t="e">
        <f>IF(ISNUMBER('Raw sample average data'!F67),'Raw sample average data'!F67,NA())</f>
        <v>#N/A</v>
      </c>
      <c r="E127" s="80" t="e">
        <f>IF(ISNUMBER('Raw sample average data'!G67),'Raw sample average data'!G67,NA())</f>
        <v>#N/A</v>
      </c>
      <c r="F127" s="80" t="e">
        <f>IF(ISNUMBER('Raw sample average data'!I67),'Raw sample average data'!I67,NA())</f>
        <v>#N/A</v>
      </c>
      <c r="G127" s="80" t="e">
        <f>IF(ISNUMBER('Raw sample average data'!J67),'Raw sample average data'!J67,NA())</f>
        <v>#N/A</v>
      </c>
      <c r="H127" t="e">
        <f t="shared" si="7"/>
        <v>#N/A</v>
      </c>
      <c r="I127" s="17" t="e">
        <f t="shared" si="6"/>
        <v>#N/A</v>
      </c>
      <c r="J127" t="e">
        <f t="shared" si="8"/>
        <v>#N/A</v>
      </c>
      <c r="K127" t="e">
        <f t="shared" si="9"/>
        <v>#N/A</v>
      </c>
      <c r="L127" t="e">
        <f t="shared" si="10"/>
        <v>#N/A</v>
      </c>
      <c r="M127" t="e">
        <f t="shared" si="11"/>
        <v>#N/A</v>
      </c>
      <c r="N127" t="e">
        <f t="shared" si="12"/>
        <v>#N/A</v>
      </c>
      <c r="O127" t="e">
        <f t="shared" si="13"/>
        <v>#N/A</v>
      </c>
      <c r="P127" t="e">
        <f t="shared" si="14"/>
        <v>#N/A</v>
      </c>
      <c r="Q127" t="e">
        <f t="shared" si="15"/>
        <v>#N/A</v>
      </c>
    </row>
    <row r="128" spans="1:17" ht="30" customHeight="1" x14ac:dyDescent="0.15">
      <c r="A128" s="52" t="str">
        <f>IF('Raw sample average data'!C68="","",'Raw sample average data'!C68)</f>
        <v/>
      </c>
      <c r="B128" s="80" t="e">
        <f>IF(ISNUMBER('Raw sample average data'!D68),'Raw sample average data'!D68,NA())</f>
        <v>#N/A</v>
      </c>
      <c r="C128" s="80" t="e">
        <f>IF(ISNUMBER('Raw sample average data'!E68),'Raw sample average data'!E68,NA())</f>
        <v>#N/A</v>
      </c>
      <c r="D128" s="80" t="e">
        <f>IF(ISNUMBER('Raw sample average data'!F68),'Raw sample average data'!F68,NA())</f>
        <v>#N/A</v>
      </c>
      <c r="E128" s="80" t="e">
        <f>IF(ISNUMBER('Raw sample average data'!G68),'Raw sample average data'!G68,NA())</f>
        <v>#N/A</v>
      </c>
      <c r="F128" s="80" t="e">
        <f>IF(ISNUMBER('Raw sample average data'!I68),'Raw sample average data'!I68,NA())</f>
        <v>#N/A</v>
      </c>
      <c r="G128" s="80" t="e">
        <f>IF(ISNUMBER('Raw sample average data'!J68),'Raw sample average data'!J68,NA())</f>
        <v>#N/A</v>
      </c>
      <c r="H128" t="e">
        <f t="shared" si="7"/>
        <v>#N/A</v>
      </c>
      <c r="I128" s="17" t="e">
        <f t="shared" si="6"/>
        <v>#N/A</v>
      </c>
      <c r="J128" t="e">
        <f t="shared" si="8"/>
        <v>#N/A</v>
      </c>
      <c r="K128" t="e">
        <f t="shared" si="9"/>
        <v>#N/A</v>
      </c>
      <c r="L128" t="e">
        <f t="shared" si="10"/>
        <v>#N/A</v>
      </c>
      <c r="M128" t="e">
        <f t="shared" si="11"/>
        <v>#N/A</v>
      </c>
      <c r="N128" t="e">
        <f t="shared" si="12"/>
        <v>#N/A</v>
      </c>
      <c r="O128" t="e">
        <f t="shared" si="13"/>
        <v>#N/A</v>
      </c>
      <c r="P128" t="e">
        <f t="shared" si="14"/>
        <v>#N/A</v>
      </c>
      <c r="Q128" t="e">
        <f t="shared" si="15"/>
        <v>#N/A</v>
      </c>
    </row>
    <row r="129" spans="1:17" ht="30" customHeight="1" x14ac:dyDescent="0.15">
      <c r="A129" s="52" t="str">
        <f>IF('Raw sample average data'!C69="","",'Raw sample average data'!C69)</f>
        <v/>
      </c>
      <c r="B129" s="80" t="e">
        <f>IF(ISNUMBER('Raw sample average data'!D69),'Raw sample average data'!D69,NA())</f>
        <v>#N/A</v>
      </c>
      <c r="C129" s="80" t="e">
        <f>IF(ISNUMBER('Raw sample average data'!E69),'Raw sample average data'!E69,NA())</f>
        <v>#N/A</v>
      </c>
      <c r="D129" s="80" t="e">
        <f>IF(ISNUMBER('Raw sample average data'!F69),'Raw sample average data'!F69,NA())</f>
        <v>#N/A</v>
      </c>
      <c r="E129" s="80" t="e">
        <f>IF(ISNUMBER('Raw sample average data'!G69),'Raw sample average data'!G69,NA())</f>
        <v>#N/A</v>
      </c>
      <c r="F129" s="80" t="e">
        <f>IF(ISNUMBER('Raw sample average data'!I69),'Raw sample average data'!I69,NA())</f>
        <v>#N/A</v>
      </c>
      <c r="G129" s="80" t="e">
        <f>IF(ISNUMBER('Raw sample average data'!J69),'Raw sample average data'!J69,NA())</f>
        <v>#N/A</v>
      </c>
      <c r="H129" t="e">
        <f t="shared" si="7"/>
        <v>#N/A</v>
      </c>
      <c r="I129" s="17" t="e">
        <f t="shared" si="6"/>
        <v>#N/A</v>
      </c>
      <c r="J129" t="e">
        <f t="shared" si="8"/>
        <v>#N/A</v>
      </c>
      <c r="K129" t="e">
        <f t="shared" si="9"/>
        <v>#N/A</v>
      </c>
      <c r="L129" t="e">
        <f t="shared" si="10"/>
        <v>#N/A</v>
      </c>
      <c r="M129" t="e">
        <f t="shared" si="11"/>
        <v>#N/A</v>
      </c>
      <c r="N129" t="e">
        <f t="shared" si="12"/>
        <v>#N/A</v>
      </c>
      <c r="O129" t="e">
        <f t="shared" si="13"/>
        <v>#N/A</v>
      </c>
      <c r="P129" t="e">
        <f t="shared" si="14"/>
        <v>#N/A</v>
      </c>
      <c r="Q129" t="e">
        <f t="shared" si="15"/>
        <v>#N/A</v>
      </c>
    </row>
    <row r="130" spans="1:17" ht="30" customHeight="1" x14ac:dyDescent="0.15">
      <c r="A130" s="52" t="str">
        <f>IF('Raw sample average data'!C70="","",'Raw sample average data'!C70)</f>
        <v/>
      </c>
      <c r="B130" s="80" t="e">
        <f>IF(ISNUMBER('Raw sample average data'!D70),'Raw sample average data'!D70,NA())</f>
        <v>#N/A</v>
      </c>
      <c r="C130" s="80" t="e">
        <f>IF(ISNUMBER('Raw sample average data'!E70),'Raw sample average data'!E70,NA())</f>
        <v>#N/A</v>
      </c>
      <c r="D130" s="80" t="e">
        <f>IF(ISNUMBER('Raw sample average data'!F70),'Raw sample average data'!F70,NA())</f>
        <v>#N/A</v>
      </c>
      <c r="E130" s="80" t="e">
        <f>IF(ISNUMBER('Raw sample average data'!G70),'Raw sample average data'!G70,NA())</f>
        <v>#N/A</v>
      </c>
      <c r="F130" s="80" t="e">
        <f>IF(ISNUMBER('Raw sample average data'!I70),'Raw sample average data'!I70,NA())</f>
        <v>#N/A</v>
      </c>
      <c r="G130" s="80" t="e">
        <f>IF(ISNUMBER('Raw sample average data'!J70),'Raw sample average data'!J70,NA())</f>
        <v>#N/A</v>
      </c>
      <c r="H130" t="e">
        <f t="shared" si="7"/>
        <v>#N/A</v>
      </c>
      <c r="I130" s="17" t="e">
        <f t="shared" si="6"/>
        <v>#N/A</v>
      </c>
      <c r="J130" t="e">
        <f t="shared" si="8"/>
        <v>#N/A</v>
      </c>
      <c r="K130" t="e">
        <f t="shared" si="9"/>
        <v>#N/A</v>
      </c>
      <c r="L130" t="e">
        <f t="shared" si="10"/>
        <v>#N/A</v>
      </c>
      <c r="M130" t="e">
        <f t="shared" si="11"/>
        <v>#N/A</v>
      </c>
      <c r="N130" t="e">
        <f t="shared" si="12"/>
        <v>#N/A</v>
      </c>
      <c r="O130" t="e">
        <f t="shared" si="13"/>
        <v>#N/A</v>
      </c>
      <c r="P130" t="e">
        <f t="shared" si="14"/>
        <v>#N/A</v>
      </c>
      <c r="Q130" t="e">
        <f t="shared" si="15"/>
        <v>#N/A</v>
      </c>
    </row>
    <row r="131" spans="1:17" ht="30" customHeight="1" x14ac:dyDescent="0.15">
      <c r="A131" s="52" t="str">
        <f>IF('Raw sample average data'!C71="","",'Raw sample average data'!C71)</f>
        <v/>
      </c>
      <c r="B131" s="80" t="e">
        <f>IF(ISNUMBER('Raw sample average data'!D71),'Raw sample average data'!D71,NA())</f>
        <v>#N/A</v>
      </c>
      <c r="C131" s="80" t="e">
        <f>IF(ISNUMBER('Raw sample average data'!E71),'Raw sample average data'!E71,NA())</f>
        <v>#N/A</v>
      </c>
      <c r="D131" s="80" t="e">
        <f>IF(ISNUMBER('Raw sample average data'!F71),'Raw sample average data'!F71,NA())</f>
        <v>#N/A</v>
      </c>
      <c r="E131" s="80" t="e">
        <f>IF(ISNUMBER('Raw sample average data'!G71),'Raw sample average data'!G71,NA())</f>
        <v>#N/A</v>
      </c>
      <c r="F131" s="80" t="e">
        <f>IF(ISNUMBER('Raw sample average data'!I71),'Raw sample average data'!I71,NA())</f>
        <v>#N/A</v>
      </c>
      <c r="G131" s="80" t="e">
        <f>IF(ISNUMBER('Raw sample average data'!J71),'Raw sample average data'!J71,NA())</f>
        <v>#N/A</v>
      </c>
      <c r="H131" t="e">
        <f t="shared" si="7"/>
        <v>#N/A</v>
      </c>
      <c r="I131" s="17" t="e">
        <f t="shared" si="6"/>
        <v>#N/A</v>
      </c>
      <c r="J131" t="e">
        <f t="shared" si="8"/>
        <v>#N/A</v>
      </c>
      <c r="K131" t="e">
        <f t="shared" si="9"/>
        <v>#N/A</v>
      </c>
      <c r="L131" t="e">
        <f t="shared" si="10"/>
        <v>#N/A</v>
      </c>
      <c r="M131" t="e">
        <f t="shared" si="11"/>
        <v>#N/A</v>
      </c>
      <c r="N131" t="e">
        <f t="shared" si="12"/>
        <v>#N/A</v>
      </c>
      <c r="O131" t="e">
        <f t="shared" si="13"/>
        <v>#N/A</v>
      </c>
      <c r="P131" t="e">
        <f t="shared" si="14"/>
        <v>#N/A</v>
      </c>
      <c r="Q131" t="e">
        <f t="shared" si="15"/>
        <v>#N/A</v>
      </c>
    </row>
    <row r="132" spans="1:17" ht="30" customHeight="1" x14ac:dyDescent="0.15">
      <c r="A132" s="52" t="str">
        <f>IF('Raw sample average data'!C72="","",'Raw sample average data'!C72)</f>
        <v/>
      </c>
      <c r="B132" s="80" t="e">
        <f>IF(ISNUMBER('Raw sample average data'!D72),'Raw sample average data'!D72,NA())</f>
        <v>#N/A</v>
      </c>
      <c r="C132" s="80" t="e">
        <f>IF(ISNUMBER('Raw sample average data'!E72),'Raw sample average data'!E72,NA())</f>
        <v>#N/A</v>
      </c>
      <c r="D132" s="80" t="e">
        <f>IF(ISNUMBER('Raw sample average data'!F72),'Raw sample average data'!F72,NA())</f>
        <v>#N/A</v>
      </c>
      <c r="E132" s="80" t="e">
        <f>IF(ISNUMBER('Raw sample average data'!G72),'Raw sample average data'!G72,NA())</f>
        <v>#N/A</v>
      </c>
      <c r="F132" s="80" t="e">
        <f>IF(ISNUMBER('Raw sample average data'!I72),'Raw sample average data'!I72,NA())</f>
        <v>#N/A</v>
      </c>
      <c r="G132" s="80" t="e">
        <f>IF(ISNUMBER('Raw sample average data'!J72),'Raw sample average data'!J72,NA())</f>
        <v>#N/A</v>
      </c>
      <c r="H132" t="e">
        <f t="shared" si="7"/>
        <v>#N/A</v>
      </c>
      <c r="I132" s="17" t="e">
        <f t="shared" si="6"/>
        <v>#N/A</v>
      </c>
      <c r="J132" t="e">
        <f t="shared" si="8"/>
        <v>#N/A</v>
      </c>
      <c r="K132" t="e">
        <f t="shared" si="9"/>
        <v>#N/A</v>
      </c>
      <c r="L132" t="e">
        <f t="shared" si="10"/>
        <v>#N/A</v>
      </c>
      <c r="M132" t="e">
        <f t="shared" si="11"/>
        <v>#N/A</v>
      </c>
      <c r="N132" t="e">
        <f t="shared" si="12"/>
        <v>#N/A</v>
      </c>
      <c r="O132" t="e">
        <f t="shared" si="13"/>
        <v>#N/A</v>
      </c>
      <c r="P132" t="e">
        <f t="shared" si="14"/>
        <v>#N/A</v>
      </c>
      <c r="Q132" t="e">
        <f t="shared" si="15"/>
        <v>#N/A</v>
      </c>
    </row>
    <row r="133" spans="1:17" ht="30" customHeight="1" x14ac:dyDescent="0.15">
      <c r="A133" s="52" t="str">
        <f>IF('Raw sample average data'!C73="","",'Raw sample average data'!C73)</f>
        <v/>
      </c>
      <c r="B133" s="80" t="e">
        <f>IF(ISNUMBER('Raw sample average data'!D73),'Raw sample average data'!D73,NA())</f>
        <v>#N/A</v>
      </c>
      <c r="C133" s="80" t="e">
        <f>IF(ISNUMBER('Raw sample average data'!E73),'Raw sample average data'!E73,NA())</f>
        <v>#N/A</v>
      </c>
      <c r="D133" s="80" t="e">
        <f>IF(ISNUMBER('Raw sample average data'!F73),'Raw sample average data'!F73,NA())</f>
        <v>#N/A</v>
      </c>
      <c r="E133" s="80" t="e">
        <f>IF(ISNUMBER('Raw sample average data'!G73),'Raw sample average data'!G73,NA())</f>
        <v>#N/A</v>
      </c>
      <c r="F133" s="80" t="e">
        <f>IF(ISNUMBER('Raw sample average data'!I73),'Raw sample average data'!I73,NA())</f>
        <v>#N/A</v>
      </c>
      <c r="G133" s="80" t="e">
        <f>IF(ISNUMBER('Raw sample average data'!J73),'Raw sample average data'!J73,NA())</f>
        <v>#N/A</v>
      </c>
      <c r="H133" t="e">
        <f t="shared" si="7"/>
        <v>#N/A</v>
      </c>
      <c r="I133" s="17" t="e">
        <f t="shared" si="6"/>
        <v>#N/A</v>
      </c>
      <c r="J133" t="e">
        <f t="shared" si="8"/>
        <v>#N/A</v>
      </c>
      <c r="K133" t="e">
        <f t="shared" si="9"/>
        <v>#N/A</v>
      </c>
      <c r="L133" t="e">
        <f t="shared" si="10"/>
        <v>#N/A</v>
      </c>
      <c r="M133" t="e">
        <f t="shared" si="11"/>
        <v>#N/A</v>
      </c>
      <c r="N133" t="e">
        <f t="shared" si="12"/>
        <v>#N/A</v>
      </c>
      <c r="O133" t="e">
        <f t="shared" si="13"/>
        <v>#N/A</v>
      </c>
      <c r="P133" t="e">
        <f t="shared" si="14"/>
        <v>#N/A</v>
      </c>
      <c r="Q133" t="e">
        <f t="shared" si="15"/>
        <v>#N/A</v>
      </c>
    </row>
    <row r="134" spans="1:17" ht="30" customHeight="1" x14ac:dyDescent="0.15">
      <c r="A134" s="52" t="str">
        <f>IF('Raw sample average data'!C74="","",'Raw sample average data'!C74)</f>
        <v/>
      </c>
      <c r="B134" s="80" t="e">
        <f>IF(ISNUMBER('Raw sample average data'!D74),'Raw sample average data'!D74,NA())</f>
        <v>#N/A</v>
      </c>
      <c r="C134" s="80" t="e">
        <f>IF(ISNUMBER('Raw sample average data'!E74),'Raw sample average data'!E74,NA())</f>
        <v>#N/A</v>
      </c>
      <c r="D134" s="80" t="e">
        <f>IF(ISNUMBER('Raw sample average data'!F74),'Raw sample average data'!F74,NA())</f>
        <v>#N/A</v>
      </c>
      <c r="E134" s="80" t="e">
        <f>IF(ISNUMBER('Raw sample average data'!G74),'Raw sample average data'!G74,NA())</f>
        <v>#N/A</v>
      </c>
      <c r="F134" s="80" t="e">
        <f>IF(ISNUMBER('Raw sample average data'!I74),'Raw sample average data'!I74,NA())</f>
        <v>#N/A</v>
      </c>
      <c r="G134" s="80" t="e">
        <f>IF(ISNUMBER('Raw sample average data'!J74),'Raw sample average data'!J74,NA())</f>
        <v>#N/A</v>
      </c>
      <c r="H134" t="e">
        <f t="shared" si="7"/>
        <v>#N/A</v>
      </c>
      <c r="I134" s="17" t="e">
        <f t="shared" si="6"/>
        <v>#N/A</v>
      </c>
      <c r="J134" t="e">
        <f t="shared" si="8"/>
        <v>#N/A</v>
      </c>
      <c r="K134" t="e">
        <f t="shared" si="9"/>
        <v>#N/A</v>
      </c>
      <c r="L134" t="e">
        <f t="shared" si="10"/>
        <v>#N/A</v>
      </c>
      <c r="M134" t="e">
        <f t="shared" si="11"/>
        <v>#N/A</v>
      </c>
      <c r="N134" t="e">
        <f t="shared" si="12"/>
        <v>#N/A</v>
      </c>
      <c r="O134" t="e">
        <f t="shared" si="13"/>
        <v>#N/A</v>
      </c>
      <c r="P134" t="e">
        <f t="shared" si="14"/>
        <v>#N/A</v>
      </c>
      <c r="Q134" t="e">
        <f t="shared" si="15"/>
        <v>#N/A</v>
      </c>
    </row>
    <row r="135" spans="1:17" ht="30" customHeight="1" x14ac:dyDescent="0.15">
      <c r="A135" s="52" t="str">
        <f>IF('Raw sample average data'!C75="","",'Raw sample average data'!C75)</f>
        <v/>
      </c>
      <c r="B135" s="80" t="e">
        <f>IF(ISNUMBER('Raw sample average data'!D75),'Raw sample average data'!D75,NA())</f>
        <v>#N/A</v>
      </c>
      <c r="C135" s="80" t="e">
        <f>IF(ISNUMBER('Raw sample average data'!E75),'Raw sample average data'!E75,NA())</f>
        <v>#N/A</v>
      </c>
      <c r="D135" s="80" t="e">
        <f>IF(ISNUMBER('Raw sample average data'!F75),'Raw sample average data'!F75,NA())</f>
        <v>#N/A</v>
      </c>
      <c r="E135" s="80" t="e">
        <f>IF(ISNUMBER('Raw sample average data'!G75),'Raw sample average data'!G75,NA())</f>
        <v>#N/A</v>
      </c>
      <c r="F135" s="80" t="e">
        <f>IF(ISNUMBER('Raw sample average data'!I75),'Raw sample average data'!I75,NA())</f>
        <v>#N/A</v>
      </c>
      <c r="G135" s="80" t="e">
        <f>IF(ISNUMBER('Raw sample average data'!J75),'Raw sample average data'!J75,NA())</f>
        <v>#N/A</v>
      </c>
      <c r="H135" t="e">
        <f t="shared" si="7"/>
        <v>#N/A</v>
      </c>
      <c r="I135" s="17" t="e">
        <f t="shared" si="6"/>
        <v>#N/A</v>
      </c>
      <c r="J135" t="e">
        <f t="shared" si="8"/>
        <v>#N/A</v>
      </c>
      <c r="K135" t="e">
        <f t="shared" si="9"/>
        <v>#N/A</v>
      </c>
      <c r="L135" t="e">
        <f t="shared" si="10"/>
        <v>#N/A</v>
      </c>
      <c r="M135" t="e">
        <f t="shared" si="11"/>
        <v>#N/A</v>
      </c>
      <c r="N135" t="e">
        <f t="shared" si="12"/>
        <v>#N/A</v>
      </c>
      <c r="O135" t="e">
        <f t="shared" si="13"/>
        <v>#N/A</v>
      </c>
      <c r="P135" t="e">
        <f t="shared" si="14"/>
        <v>#N/A</v>
      </c>
      <c r="Q135" t="e">
        <f t="shared" si="15"/>
        <v>#N/A</v>
      </c>
    </row>
    <row r="136" spans="1:17" ht="30" customHeight="1" x14ac:dyDescent="0.15">
      <c r="A136" s="52" t="str">
        <f>IF('Raw sample average data'!C76="","",'Raw sample average data'!C76)</f>
        <v/>
      </c>
      <c r="B136" s="80" t="e">
        <f>IF(ISNUMBER('Raw sample average data'!D76),'Raw sample average data'!D76,NA())</f>
        <v>#N/A</v>
      </c>
      <c r="C136" s="80" t="e">
        <f>IF(ISNUMBER('Raw sample average data'!E76),'Raw sample average data'!E76,NA())</f>
        <v>#N/A</v>
      </c>
      <c r="D136" s="80" t="e">
        <f>IF(ISNUMBER('Raw sample average data'!F76),'Raw sample average data'!F76,NA())</f>
        <v>#N/A</v>
      </c>
      <c r="E136" s="80" t="e">
        <f>IF(ISNUMBER('Raw sample average data'!G76),'Raw sample average data'!G76,NA())</f>
        <v>#N/A</v>
      </c>
      <c r="F136" s="80" t="e">
        <f>IF(ISNUMBER('Raw sample average data'!I76),'Raw sample average data'!I76,NA())</f>
        <v>#N/A</v>
      </c>
      <c r="G136" s="80" t="e">
        <f>IF(ISNUMBER('Raw sample average data'!J76),'Raw sample average data'!J76,NA())</f>
        <v>#N/A</v>
      </c>
      <c r="H136" t="e">
        <f t="shared" si="7"/>
        <v>#N/A</v>
      </c>
      <c r="I136" s="17" t="e">
        <f t="shared" si="6"/>
        <v>#N/A</v>
      </c>
      <c r="J136" t="e">
        <f t="shared" si="8"/>
        <v>#N/A</v>
      </c>
      <c r="K136" t="e">
        <f t="shared" si="9"/>
        <v>#N/A</v>
      </c>
      <c r="L136" t="e">
        <f t="shared" si="10"/>
        <v>#N/A</v>
      </c>
      <c r="M136" t="e">
        <f t="shared" si="11"/>
        <v>#N/A</v>
      </c>
      <c r="N136" t="e">
        <f t="shared" si="12"/>
        <v>#N/A</v>
      </c>
      <c r="O136" t="e">
        <f t="shared" si="13"/>
        <v>#N/A</v>
      </c>
      <c r="P136" t="e">
        <f t="shared" si="14"/>
        <v>#N/A</v>
      </c>
      <c r="Q136" t="e">
        <f t="shared" si="15"/>
        <v>#N/A</v>
      </c>
    </row>
    <row r="137" spans="1:17" ht="30" customHeight="1" x14ac:dyDescent="0.15">
      <c r="A137" s="52" t="str">
        <f>IF('Raw sample average data'!C77="","",'Raw sample average data'!C77)</f>
        <v/>
      </c>
      <c r="B137" s="80" t="e">
        <f>IF(ISNUMBER('Raw sample average data'!D77),'Raw sample average data'!D77,NA())</f>
        <v>#N/A</v>
      </c>
      <c r="C137" s="80" t="e">
        <f>IF(ISNUMBER('Raw sample average data'!E77),'Raw sample average data'!E77,NA())</f>
        <v>#N/A</v>
      </c>
      <c r="D137" s="80" t="e">
        <f>IF(ISNUMBER('Raw sample average data'!F77),'Raw sample average data'!F77,NA())</f>
        <v>#N/A</v>
      </c>
      <c r="E137" s="80" t="e">
        <f>IF(ISNUMBER('Raw sample average data'!G77),'Raw sample average data'!G77,NA())</f>
        <v>#N/A</v>
      </c>
      <c r="F137" s="80" t="e">
        <f>IF(ISNUMBER('Raw sample average data'!I77),'Raw sample average data'!I77,NA())</f>
        <v>#N/A</v>
      </c>
      <c r="G137" s="80" t="e">
        <f>IF(ISNUMBER('Raw sample average data'!J77),'Raw sample average data'!J77,NA())</f>
        <v>#N/A</v>
      </c>
      <c r="H137" t="e">
        <f t="shared" si="7"/>
        <v>#N/A</v>
      </c>
      <c r="I137" s="17" t="e">
        <f t="shared" si="6"/>
        <v>#N/A</v>
      </c>
      <c r="J137" t="e">
        <f t="shared" si="8"/>
        <v>#N/A</v>
      </c>
      <c r="K137" t="e">
        <f t="shared" si="9"/>
        <v>#N/A</v>
      </c>
      <c r="L137" t="e">
        <f t="shared" si="10"/>
        <v>#N/A</v>
      </c>
      <c r="M137" t="e">
        <f t="shared" si="11"/>
        <v>#N/A</v>
      </c>
      <c r="N137" t="e">
        <f t="shared" si="12"/>
        <v>#N/A</v>
      </c>
      <c r="O137" t="e">
        <f t="shared" si="13"/>
        <v>#N/A</v>
      </c>
      <c r="P137" t="e">
        <f t="shared" si="14"/>
        <v>#N/A</v>
      </c>
      <c r="Q137" t="e">
        <f t="shared" si="15"/>
        <v>#N/A</v>
      </c>
    </row>
    <row r="138" spans="1:17" ht="30" customHeight="1" x14ac:dyDescent="0.15">
      <c r="A138" s="52" t="str">
        <f>IF('Raw sample average data'!C78="","",'Raw sample average data'!C78)</f>
        <v/>
      </c>
      <c r="B138" s="80" t="e">
        <f>IF(ISNUMBER('Raw sample average data'!D78),'Raw sample average data'!D78,NA())</f>
        <v>#N/A</v>
      </c>
      <c r="C138" s="80" t="e">
        <f>IF(ISNUMBER('Raw sample average data'!E78),'Raw sample average data'!E78,NA())</f>
        <v>#N/A</v>
      </c>
      <c r="D138" s="80" t="e">
        <f>IF(ISNUMBER('Raw sample average data'!F78),'Raw sample average data'!F78,NA())</f>
        <v>#N/A</v>
      </c>
      <c r="E138" s="80" t="e">
        <f>IF(ISNUMBER('Raw sample average data'!G78),'Raw sample average data'!G78,NA())</f>
        <v>#N/A</v>
      </c>
      <c r="F138" s="80" t="e">
        <f>IF(ISNUMBER('Raw sample average data'!I78),'Raw sample average data'!I78,NA())</f>
        <v>#N/A</v>
      </c>
      <c r="G138" s="80" t="e">
        <f>IF(ISNUMBER('Raw sample average data'!J78),'Raw sample average data'!J78,NA())</f>
        <v>#N/A</v>
      </c>
      <c r="H138" t="e">
        <f t="shared" si="7"/>
        <v>#N/A</v>
      </c>
      <c r="I138" s="17" t="e">
        <f t="shared" ref="I138:I169" si="16">F138*$B$13+$B$14</f>
        <v>#N/A</v>
      </c>
      <c r="J138" t="e">
        <f t="shared" si="8"/>
        <v>#N/A</v>
      </c>
      <c r="K138" t="e">
        <f t="shared" si="9"/>
        <v>#N/A</v>
      </c>
      <c r="L138" t="e">
        <f t="shared" si="10"/>
        <v>#N/A</v>
      </c>
      <c r="M138" t="e">
        <f t="shared" si="11"/>
        <v>#N/A</v>
      </c>
      <c r="N138" t="e">
        <f t="shared" si="12"/>
        <v>#N/A</v>
      </c>
      <c r="O138" t="e">
        <f t="shared" si="13"/>
        <v>#N/A</v>
      </c>
      <c r="P138" t="e">
        <f t="shared" ref="P138:P169" si="17">(N138*E138+O138)*H138</f>
        <v>#N/A</v>
      </c>
      <c r="Q138" t="e">
        <f t="shared" ref="Q138:Q169" si="18">(C138*J138+K138)*L138+M138</f>
        <v>#N/A</v>
      </c>
    </row>
    <row r="139" spans="1:17" ht="30" customHeight="1" x14ac:dyDescent="0.15">
      <c r="A139" s="52" t="str">
        <f>IF('Raw sample average data'!C79="","",'Raw sample average data'!C79)</f>
        <v/>
      </c>
      <c r="B139" s="80" t="e">
        <f>IF(ISNUMBER('Raw sample average data'!D79),'Raw sample average data'!D79,NA())</f>
        <v>#N/A</v>
      </c>
      <c r="C139" s="80" t="e">
        <f>IF(ISNUMBER('Raw sample average data'!E79),'Raw sample average data'!E79,NA())</f>
        <v>#N/A</v>
      </c>
      <c r="D139" s="80" t="e">
        <f>IF(ISNUMBER('Raw sample average data'!F79),'Raw sample average data'!F79,NA())</f>
        <v>#N/A</v>
      </c>
      <c r="E139" s="80" t="e">
        <f>IF(ISNUMBER('Raw sample average data'!G79),'Raw sample average data'!G79,NA())</f>
        <v>#N/A</v>
      </c>
      <c r="F139" s="80" t="e">
        <f>IF(ISNUMBER('Raw sample average data'!I79),'Raw sample average data'!I79,NA())</f>
        <v>#N/A</v>
      </c>
      <c r="G139" s="80" t="e">
        <f>IF(ISNUMBER('Raw sample average data'!J79),'Raw sample average data'!J79,NA())</f>
        <v>#N/A</v>
      </c>
      <c r="H139" t="e">
        <f t="shared" si="7"/>
        <v>#N/A</v>
      </c>
      <c r="I139" s="17" t="e">
        <f t="shared" si="16"/>
        <v>#N/A</v>
      </c>
      <c r="J139" t="e">
        <f t="shared" si="8"/>
        <v>#N/A</v>
      </c>
      <c r="K139" t="e">
        <f t="shared" si="9"/>
        <v>#N/A</v>
      </c>
      <c r="L139" t="e">
        <f t="shared" si="10"/>
        <v>#N/A</v>
      </c>
      <c r="M139" t="e">
        <f t="shared" si="11"/>
        <v>#N/A</v>
      </c>
      <c r="N139" t="e">
        <f t="shared" si="12"/>
        <v>#N/A</v>
      </c>
      <c r="O139" t="e">
        <f t="shared" si="13"/>
        <v>#N/A</v>
      </c>
      <c r="P139" t="e">
        <f t="shared" si="17"/>
        <v>#N/A</v>
      </c>
      <c r="Q139" t="e">
        <f t="shared" si="18"/>
        <v>#N/A</v>
      </c>
    </row>
    <row r="140" spans="1:17" ht="30" customHeight="1" x14ac:dyDescent="0.15">
      <c r="A140" s="52" t="str">
        <f>IF('Raw sample average data'!C80="","",'Raw sample average data'!C80)</f>
        <v/>
      </c>
      <c r="B140" s="80" t="e">
        <f>IF(ISNUMBER('Raw sample average data'!D80),'Raw sample average data'!D80,NA())</f>
        <v>#N/A</v>
      </c>
      <c r="C140" s="80" t="e">
        <f>IF(ISNUMBER('Raw sample average data'!E80),'Raw sample average data'!E80,NA())</f>
        <v>#N/A</v>
      </c>
      <c r="D140" s="80" t="e">
        <f>IF(ISNUMBER('Raw sample average data'!F80),'Raw sample average data'!F80,NA())</f>
        <v>#N/A</v>
      </c>
      <c r="E140" s="80" t="e">
        <f>IF(ISNUMBER('Raw sample average data'!G80),'Raw sample average data'!G80,NA())</f>
        <v>#N/A</v>
      </c>
      <c r="F140" s="80" t="e">
        <f>IF(ISNUMBER('Raw sample average data'!I80),'Raw sample average data'!I80,NA())</f>
        <v>#N/A</v>
      </c>
      <c r="G140" s="80" t="e">
        <f>IF(ISNUMBER('Raw sample average data'!J80),'Raw sample average data'!J80,NA())</f>
        <v>#N/A</v>
      </c>
      <c r="H140" t="e">
        <f t="shared" si="7"/>
        <v>#N/A</v>
      </c>
      <c r="I140" s="17" t="e">
        <f t="shared" si="16"/>
        <v>#N/A</v>
      </c>
      <c r="J140" t="e">
        <f t="shared" si="8"/>
        <v>#N/A</v>
      </c>
      <c r="K140" t="e">
        <f t="shared" si="9"/>
        <v>#N/A</v>
      </c>
      <c r="L140" t="e">
        <f t="shared" si="10"/>
        <v>#N/A</v>
      </c>
      <c r="M140" t="e">
        <f t="shared" si="11"/>
        <v>#N/A</v>
      </c>
      <c r="N140" t="e">
        <f t="shared" si="12"/>
        <v>#N/A</v>
      </c>
      <c r="O140" t="e">
        <f t="shared" si="13"/>
        <v>#N/A</v>
      </c>
      <c r="P140" t="e">
        <f t="shared" si="17"/>
        <v>#N/A</v>
      </c>
      <c r="Q140" t="e">
        <f t="shared" si="18"/>
        <v>#N/A</v>
      </c>
    </row>
    <row r="141" spans="1:17" ht="30" customHeight="1" x14ac:dyDescent="0.15">
      <c r="A141" s="52" t="str">
        <f>IF('Raw sample average data'!C81="","",'Raw sample average data'!C81)</f>
        <v/>
      </c>
      <c r="B141" s="80" t="e">
        <f>IF(ISNUMBER('Raw sample average data'!D81),'Raw sample average data'!D81,NA())</f>
        <v>#N/A</v>
      </c>
      <c r="C141" s="80" t="e">
        <f>IF(ISNUMBER('Raw sample average data'!E81),'Raw sample average data'!E81,NA())</f>
        <v>#N/A</v>
      </c>
      <c r="D141" s="80" t="e">
        <f>IF(ISNUMBER('Raw sample average data'!F81),'Raw sample average data'!F81,NA())</f>
        <v>#N/A</v>
      </c>
      <c r="E141" s="80" t="e">
        <f>IF(ISNUMBER('Raw sample average data'!G81),'Raw sample average data'!G81,NA())</f>
        <v>#N/A</v>
      </c>
      <c r="F141" s="80" t="e">
        <f>IF(ISNUMBER('Raw sample average data'!I81),'Raw sample average data'!I81,NA())</f>
        <v>#N/A</v>
      </c>
      <c r="G141" s="80" t="e">
        <f>IF(ISNUMBER('Raw sample average data'!J81),'Raw sample average data'!J81,NA())</f>
        <v>#N/A</v>
      </c>
      <c r="H141" t="e">
        <f t="shared" si="7"/>
        <v>#N/A</v>
      </c>
      <c r="I141" s="17" t="e">
        <f t="shared" si="16"/>
        <v>#N/A</v>
      </c>
      <c r="J141" t="e">
        <f t="shared" si="8"/>
        <v>#N/A</v>
      </c>
      <c r="K141" t="e">
        <f t="shared" si="9"/>
        <v>#N/A</v>
      </c>
      <c r="L141" t="e">
        <f t="shared" si="10"/>
        <v>#N/A</v>
      </c>
      <c r="M141" t="e">
        <f t="shared" si="11"/>
        <v>#N/A</v>
      </c>
      <c r="N141" t="e">
        <f t="shared" si="12"/>
        <v>#N/A</v>
      </c>
      <c r="O141" t="e">
        <f t="shared" si="13"/>
        <v>#N/A</v>
      </c>
      <c r="P141" t="e">
        <f t="shared" si="17"/>
        <v>#N/A</v>
      </c>
      <c r="Q141" t="e">
        <f t="shared" si="18"/>
        <v>#N/A</v>
      </c>
    </row>
    <row r="142" spans="1:17" ht="30" customHeight="1" x14ac:dyDescent="0.15">
      <c r="A142" s="52" t="str">
        <f>IF('Raw sample average data'!C82="","",'Raw sample average data'!C82)</f>
        <v/>
      </c>
      <c r="B142" s="80" t="e">
        <f>IF(ISNUMBER('Raw sample average data'!D82),'Raw sample average data'!D82,NA())</f>
        <v>#N/A</v>
      </c>
      <c r="C142" s="80" t="e">
        <f>IF(ISNUMBER('Raw sample average data'!E82),'Raw sample average data'!E82,NA())</f>
        <v>#N/A</v>
      </c>
      <c r="D142" s="80" t="e">
        <f>IF(ISNUMBER('Raw sample average data'!F82),'Raw sample average data'!F82,NA())</f>
        <v>#N/A</v>
      </c>
      <c r="E142" s="80" t="e">
        <f>IF(ISNUMBER('Raw sample average data'!G82),'Raw sample average data'!G82,NA())</f>
        <v>#N/A</v>
      </c>
      <c r="F142" s="80" t="e">
        <f>IF(ISNUMBER('Raw sample average data'!I82),'Raw sample average data'!I82,NA())</f>
        <v>#N/A</v>
      </c>
      <c r="G142" s="80" t="e">
        <f>IF(ISNUMBER('Raw sample average data'!J82),'Raw sample average data'!J82,NA())</f>
        <v>#N/A</v>
      </c>
      <c r="H142" t="e">
        <f t="shared" si="7"/>
        <v>#N/A</v>
      </c>
      <c r="I142" s="17" t="e">
        <f t="shared" si="16"/>
        <v>#N/A</v>
      </c>
      <c r="J142" t="e">
        <f t="shared" si="8"/>
        <v>#N/A</v>
      </c>
      <c r="K142" t="e">
        <f t="shared" si="9"/>
        <v>#N/A</v>
      </c>
      <c r="L142" t="e">
        <f t="shared" si="10"/>
        <v>#N/A</v>
      </c>
      <c r="M142" t="e">
        <f t="shared" si="11"/>
        <v>#N/A</v>
      </c>
      <c r="N142" t="e">
        <f t="shared" si="12"/>
        <v>#N/A</v>
      </c>
      <c r="O142" t="e">
        <f t="shared" si="13"/>
        <v>#N/A</v>
      </c>
      <c r="P142" t="e">
        <f t="shared" si="17"/>
        <v>#N/A</v>
      </c>
      <c r="Q142" t="e">
        <f t="shared" si="18"/>
        <v>#N/A</v>
      </c>
    </row>
    <row r="143" spans="1:17" ht="30" customHeight="1" x14ac:dyDescent="0.15">
      <c r="A143" s="52" t="str">
        <f>IF('Raw sample average data'!C83="","",'Raw sample average data'!C83)</f>
        <v/>
      </c>
      <c r="B143" s="80" t="e">
        <f>IF(ISNUMBER('Raw sample average data'!D83),'Raw sample average data'!D83,NA())</f>
        <v>#N/A</v>
      </c>
      <c r="C143" s="80" t="e">
        <f>IF(ISNUMBER('Raw sample average data'!E83),'Raw sample average data'!E83,NA())</f>
        <v>#N/A</v>
      </c>
      <c r="D143" s="80" t="e">
        <f>IF(ISNUMBER('Raw sample average data'!F83),'Raw sample average data'!F83,NA())</f>
        <v>#N/A</v>
      </c>
      <c r="E143" s="80" t="e">
        <f>IF(ISNUMBER('Raw sample average data'!G83),'Raw sample average data'!G83,NA())</f>
        <v>#N/A</v>
      </c>
      <c r="F143" s="80" t="e">
        <f>IF(ISNUMBER('Raw sample average data'!I83),'Raw sample average data'!I83,NA())</f>
        <v>#N/A</v>
      </c>
      <c r="G143" s="80" t="e">
        <f>IF(ISNUMBER('Raw sample average data'!J83),'Raw sample average data'!J83,NA())</f>
        <v>#N/A</v>
      </c>
      <c r="H143" t="e">
        <f t="shared" si="7"/>
        <v>#N/A</v>
      </c>
      <c r="I143" s="17" t="e">
        <f t="shared" si="16"/>
        <v>#N/A</v>
      </c>
      <c r="J143" t="e">
        <f t="shared" si="8"/>
        <v>#N/A</v>
      </c>
      <c r="K143" t="e">
        <f t="shared" si="9"/>
        <v>#N/A</v>
      </c>
      <c r="L143" t="e">
        <f t="shared" si="10"/>
        <v>#N/A</v>
      </c>
      <c r="M143" t="e">
        <f t="shared" si="11"/>
        <v>#N/A</v>
      </c>
      <c r="N143" t="e">
        <f t="shared" si="12"/>
        <v>#N/A</v>
      </c>
      <c r="O143" t="e">
        <f t="shared" si="13"/>
        <v>#N/A</v>
      </c>
      <c r="P143" t="e">
        <f t="shared" si="17"/>
        <v>#N/A</v>
      </c>
      <c r="Q143" t="e">
        <f t="shared" si="18"/>
        <v>#N/A</v>
      </c>
    </row>
    <row r="144" spans="1:17" ht="30" customHeight="1" x14ac:dyDescent="0.15">
      <c r="A144" s="52" t="str">
        <f>IF('Raw sample average data'!C84="","",'Raw sample average data'!C84)</f>
        <v/>
      </c>
      <c r="B144" s="80" t="e">
        <f>IF(ISNUMBER('Raw sample average data'!D84),'Raw sample average data'!D84,NA())</f>
        <v>#N/A</v>
      </c>
      <c r="C144" s="80" t="e">
        <f>IF(ISNUMBER('Raw sample average data'!E84),'Raw sample average data'!E84,NA())</f>
        <v>#N/A</v>
      </c>
      <c r="D144" s="80" t="e">
        <f>IF(ISNUMBER('Raw sample average data'!F84),'Raw sample average data'!F84,NA())</f>
        <v>#N/A</v>
      </c>
      <c r="E144" s="80" t="e">
        <f>IF(ISNUMBER('Raw sample average data'!G84),'Raw sample average data'!G84,NA())</f>
        <v>#N/A</v>
      </c>
      <c r="F144" s="80" t="e">
        <f>IF(ISNUMBER('Raw sample average data'!I84),'Raw sample average data'!I84,NA())</f>
        <v>#N/A</v>
      </c>
      <c r="G144" s="80" t="e">
        <f>IF(ISNUMBER('Raw sample average data'!J84),'Raw sample average data'!J84,NA())</f>
        <v>#N/A</v>
      </c>
      <c r="H144" t="e">
        <f t="shared" si="7"/>
        <v>#N/A</v>
      </c>
      <c r="I144" s="17" t="e">
        <f t="shared" si="16"/>
        <v>#N/A</v>
      </c>
      <c r="J144" t="e">
        <f t="shared" si="8"/>
        <v>#N/A</v>
      </c>
      <c r="K144" t="e">
        <f t="shared" si="9"/>
        <v>#N/A</v>
      </c>
      <c r="L144" t="e">
        <f t="shared" si="10"/>
        <v>#N/A</v>
      </c>
      <c r="M144" t="e">
        <f t="shared" si="11"/>
        <v>#N/A</v>
      </c>
      <c r="N144" t="e">
        <f t="shared" si="12"/>
        <v>#N/A</v>
      </c>
      <c r="O144" t="e">
        <f t="shared" si="13"/>
        <v>#N/A</v>
      </c>
      <c r="P144" t="e">
        <f t="shared" si="17"/>
        <v>#N/A</v>
      </c>
      <c r="Q144" t="e">
        <f t="shared" si="18"/>
        <v>#N/A</v>
      </c>
    </row>
    <row r="145" spans="1:17" ht="30" customHeight="1" x14ac:dyDescent="0.15">
      <c r="A145" s="52" t="str">
        <f>IF('Raw sample average data'!C85="","",'Raw sample average data'!C85)</f>
        <v/>
      </c>
      <c r="B145" s="80" t="e">
        <f>IF(ISNUMBER('Raw sample average data'!D85),'Raw sample average data'!D85,NA())</f>
        <v>#N/A</v>
      </c>
      <c r="C145" s="80" t="e">
        <f>IF(ISNUMBER('Raw sample average data'!E85),'Raw sample average data'!E85,NA())</f>
        <v>#N/A</v>
      </c>
      <c r="D145" s="80" t="e">
        <f>IF(ISNUMBER('Raw sample average data'!F85),'Raw sample average data'!F85,NA())</f>
        <v>#N/A</v>
      </c>
      <c r="E145" s="80" t="e">
        <f>IF(ISNUMBER('Raw sample average data'!G85),'Raw sample average data'!G85,NA())</f>
        <v>#N/A</v>
      </c>
      <c r="F145" s="80" t="e">
        <f>IF(ISNUMBER('Raw sample average data'!I85),'Raw sample average data'!I85,NA())</f>
        <v>#N/A</v>
      </c>
      <c r="G145" s="80" t="e">
        <f>IF(ISNUMBER('Raw sample average data'!J85),'Raw sample average data'!J85,NA())</f>
        <v>#N/A</v>
      </c>
      <c r="H145" t="e">
        <f t="shared" si="7"/>
        <v>#N/A</v>
      </c>
      <c r="I145" s="17" t="e">
        <f t="shared" si="16"/>
        <v>#N/A</v>
      </c>
      <c r="J145" t="e">
        <f t="shared" si="8"/>
        <v>#N/A</v>
      </c>
      <c r="K145" t="e">
        <f t="shared" si="9"/>
        <v>#N/A</v>
      </c>
      <c r="L145" t="e">
        <f t="shared" si="10"/>
        <v>#N/A</v>
      </c>
      <c r="M145" t="e">
        <f t="shared" si="11"/>
        <v>#N/A</v>
      </c>
      <c r="N145" t="e">
        <f t="shared" si="12"/>
        <v>#N/A</v>
      </c>
      <c r="O145" t="e">
        <f t="shared" si="13"/>
        <v>#N/A</v>
      </c>
      <c r="P145" t="e">
        <f t="shared" si="17"/>
        <v>#N/A</v>
      </c>
      <c r="Q145" t="e">
        <f t="shared" si="18"/>
        <v>#N/A</v>
      </c>
    </row>
    <row r="146" spans="1:17" ht="30" customHeight="1" x14ac:dyDescent="0.15">
      <c r="A146" s="52" t="str">
        <f>IF('Raw sample average data'!C86="","",'Raw sample average data'!C86)</f>
        <v/>
      </c>
      <c r="B146" s="80" t="e">
        <f>IF(ISNUMBER('Raw sample average data'!D86),'Raw sample average data'!D86,NA())</f>
        <v>#N/A</v>
      </c>
      <c r="C146" s="80" t="e">
        <f>IF(ISNUMBER('Raw sample average data'!E86),'Raw sample average data'!E86,NA())</f>
        <v>#N/A</v>
      </c>
      <c r="D146" s="80" t="e">
        <f>IF(ISNUMBER('Raw sample average data'!F86),'Raw sample average data'!F86,NA())</f>
        <v>#N/A</v>
      </c>
      <c r="E146" s="80" t="e">
        <f>IF(ISNUMBER('Raw sample average data'!G86),'Raw sample average data'!G86,NA())</f>
        <v>#N/A</v>
      </c>
      <c r="F146" s="80" t="e">
        <f>IF(ISNUMBER('Raw sample average data'!I86),'Raw sample average data'!I86,NA())</f>
        <v>#N/A</v>
      </c>
      <c r="G146" s="80" t="e">
        <f>IF(ISNUMBER('Raw sample average data'!J86),'Raw sample average data'!J86,NA())</f>
        <v>#N/A</v>
      </c>
      <c r="H146" t="e">
        <f t="shared" si="7"/>
        <v>#N/A</v>
      </c>
      <c r="I146" s="17" t="e">
        <f t="shared" si="16"/>
        <v>#N/A</v>
      </c>
      <c r="J146" t="e">
        <f t="shared" si="8"/>
        <v>#N/A</v>
      </c>
      <c r="K146" t="e">
        <f t="shared" si="9"/>
        <v>#N/A</v>
      </c>
      <c r="L146" t="e">
        <f t="shared" si="10"/>
        <v>#N/A</v>
      </c>
      <c r="M146" t="e">
        <f t="shared" si="11"/>
        <v>#N/A</v>
      </c>
      <c r="N146" t="e">
        <f t="shared" si="12"/>
        <v>#N/A</v>
      </c>
      <c r="O146" t="e">
        <f t="shared" si="13"/>
        <v>#N/A</v>
      </c>
      <c r="P146" t="e">
        <f t="shared" si="17"/>
        <v>#N/A</v>
      </c>
      <c r="Q146" t="e">
        <f t="shared" si="18"/>
        <v>#N/A</v>
      </c>
    </row>
    <row r="147" spans="1:17" ht="30" customHeight="1" x14ac:dyDescent="0.15">
      <c r="A147" s="52" t="str">
        <f>IF('Raw sample average data'!C87="","",'Raw sample average data'!C87)</f>
        <v/>
      </c>
      <c r="B147" s="80" t="e">
        <f>IF(ISNUMBER('Raw sample average data'!D87),'Raw sample average data'!D87,NA())</f>
        <v>#N/A</v>
      </c>
      <c r="C147" s="80" t="e">
        <f>IF(ISNUMBER('Raw sample average data'!E87),'Raw sample average data'!E87,NA())</f>
        <v>#N/A</v>
      </c>
      <c r="D147" s="80" t="e">
        <f>IF(ISNUMBER('Raw sample average data'!F87),'Raw sample average data'!F87,NA())</f>
        <v>#N/A</v>
      </c>
      <c r="E147" s="80" t="e">
        <f>IF(ISNUMBER('Raw sample average data'!G87),'Raw sample average data'!G87,NA())</f>
        <v>#N/A</v>
      </c>
      <c r="F147" s="80" t="e">
        <f>IF(ISNUMBER('Raw sample average data'!I87),'Raw sample average data'!I87,NA())</f>
        <v>#N/A</v>
      </c>
      <c r="G147" s="80" t="e">
        <f>IF(ISNUMBER('Raw sample average data'!J87),'Raw sample average data'!J87,NA())</f>
        <v>#N/A</v>
      </c>
      <c r="H147" t="e">
        <f t="shared" si="7"/>
        <v>#N/A</v>
      </c>
      <c r="I147" s="17" t="e">
        <f t="shared" si="16"/>
        <v>#N/A</v>
      </c>
      <c r="J147" t="e">
        <f t="shared" si="8"/>
        <v>#N/A</v>
      </c>
      <c r="K147" t="e">
        <f t="shared" si="9"/>
        <v>#N/A</v>
      </c>
      <c r="L147" t="e">
        <f t="shared" si="10"/>
        <v>#N/A</v>
      </c>
      <c r="M147" t="e">
        <f t="shared" si="11"/>
        <v>#N/A</v>
      </c>
      <c r="N147" t="e">
        <f t="shared" si="12"/>
        <v>#N/A</v>
      </c>
      <c r="O147" t="e">
        <f t="shared" si="13"/>
        <v>#N/A</v>
      </c>
      <c r="P147" t="e">
        <f t="shared" si="17"/>
        <v>#N/A</v>
      </c>
      <c r="Q147" t="e">
        <f t="shared" si="18"/>
        <v>#N/A</v>
      </c>
    </row>
    <row r="148" spans="1:17" ht="30" customHeight="1" x14ac:dyDescent="0.15">
      <c r="A148" s="52" t="str">
        <f>IF('Raw sample average data'!C88="","",'Raw sample average data'!C88)</f>
        <v/>
      </c>
      <c r="B148" s="80" t="e">
        <f>IF(ISNUMBER('Raw sample average data'!D88),'Raw sample average data'!D88,NA())</f>
        <v>#N/A</v>
      </c>
      <c r="C148" s="80" t="e">
        <f>IF(ISNUMBER('Raw sample average data'!E88),'Raw sample average data'!E88,NA())</f>
        <v>#N/A</v>
      </c>
      <c r="D148" s="80" t="e">
        <f>IF(ISNUMBER('Raw sample average data'!F88),'Raw sample average data'!F88,NA())</f>
        <v>#N/A</v>
      </c>
      <c r="E148" s="80" t="e">
        <f>IF(ISNUMBER('Raw sample average data'!G88),'Raw sample average data'!G88,NA())</f>
        <v>#N/A</v>
      </c>
      <c r="F148" s="80" t="e">
        <f>IF(ISNUMBER('Raw sample average data'!I88),'Raw sample average data'!I88,NA())</f>
        <v>#N/A</v>
      </c>
      <c r="G148" s="80" t="e">
        <f>IF(ISNUMBER('Raw sample average data'!J88),'Raw sample average data'!J88,NA())</f>
        <v>#N/A</v>
      </c>
      <c r="H148" t="e">
        <f t="shared" si="7"/>
        <v>#N/A</v>
      </c>
      <c r="I148" s="17" t="e">
        <f t="shared" si="16"/>
        <v>#N/A</v>
      </c>
      <c r="J148" t="e">
        <f t="shared" si="8"/>
        <v>#N/A</v>
      </c>
      <c r="K148" t="e">
        <f t="shared" si="9"/>
        <v>#N/A</v>
      </c>
      <c r="L148" t="e">
        <f t="shared" si="10"/>
        <v>#N/A</v>
      </c>
      <c r="M148" t="e">
        <f t="shared" si="11"/>
        <v>#N/A</v>
      </c>
      <c r="N148" t="e">
        <f t="shared" si="12"/>
        <v>#N/A</v>
      </c>
      <c r="O148" t="e">
        <f t="shared" si="13"/>
        <v>#N/A</v>
      </c>
      <c r="P148" t="e">
        <f t="shared" si="17"/>
        <v>#N/A</v>
      </c>
      <c r="Q148" t="e">
        <f t="shared" si="18"/>
        <v>#N/A</v>
      </c>
    </row>
    <row r="149" spans="1:17" ht="30" customHeight="1" x14ac:dyDescent="0.15">
      <c r="A149" s="52" t="str">
        <f>IF('Raw sample average data'!C89="","",'Raw sample average data'!C89)</f>
        <v/>
      </c>
      <c r="B149" s="80" t="e">
        <f>IF(ISNUMBER('Raw sample average data'!D89),'Raw sample average data'!D89,NA())</f>
        <v>#N/A</v>
      </c>
      <c r="C149" s="80" t="e">
        <f>IF(ISNUMBER('Raw sample average data'!E89),'Raw sample average data'!E89,NA())</f>
        <v>#N/A</v>
      </c>
      <c r="D149" s="80" t="e">
        <f>IF(ISNUMBER('Raw sample average data'!F89),'Raw sample average data'!F89,NA())</f>
        <v>#N/A</v>
      </c>
      <c r="E149" s="80" t="e">
        <f>IF(ISNUMBER('Raw sample average data'!G89),'Raw sample average data'!G89,NA())</f>
        <v>#N/A</v>
      </c>
      <c r="F149" s="80" t="e">
        <f>IF(ISNUMBER('Raw sample average data'!I89),'Raw sample average data'!I89,NA())</f>
        <v>#N/A</v>
      </c>
      <c r="G149" s="80" t="e">
        <f>IF(ISNUMBER('Raw sample average data'!J89),'Raw sample average data'!J89,NA())</f>
        <v>#N/A</v>
      </c>
      <c r="H149" t="e">
        <f t="shared" si="7"/>
        <v>#N/A</v>
      </c>
      <c r="I149" s="17" t="e">
        <f t="shared" si="16"/>
        <v>#N/A</v>
      </c>
      <c r="J149" t="e">
        <f t="shared" si="8"/>
        <v>#N/A</v>
      </c>
      <c r="K149" t="e">
        <f t="shared" si="9"/>
        <v>#N/A</v>
      </c>
      <c r="L149" t="e">
        <f t="shared" si="10"/>
        <v>#N/A</v>
      </c>
      <c r="M149" t="e">
        <f t="shared" si="11"/>
        <v>#N/A</v>
      </c>
      <c r="N149" t="e">
        <f t="shared" si="12"/>
        <v>#N/A</v>
      </c>
      <c r="O149" t="e">
        <f t="shared" si="13"/>
        <v>#N/A</v>
      </c>
      <c r="P149" t="e">
        <f t="shared" si="17"/>
        <v>#N/A</v>
      </c>
      <c r="Q149" t="e">
        <f t="shared" si="18"/>
        <v>#N/A</v>
      </c>
    </row>
    <row r="150" spans="1:17" ht="30" customHeight="1" x14ac:dyDescent="0.15">
      <c r="A150" s="52" t="str">
        <f>IF('Raw sample average data'!C90="","",'Raw sample average data'!C90)</f>
        <v/>
      </c>
      <c r="B150" s="80" t="e">
        <f>IF(ISNUMBER('Raw sample average data'!D90),'Raw sample average data'!D90,NA())</f>
        <v>#N/A</v>
      </c>
      <c r="C150" s="80" t="e">
        <f>IF(ISNUMBER('Raw sample average data'!E90),'Raw sample average data'!E90,NA())</f>
        <v>#N/A</v>
      </c>
      <c r="D150" s="80" t="e">
        <f>IF(ISNUMBER('Raw sample average data'!F90),'Raw sample average data'!F90,NA())</f>
        <v>#N/A</v>
      </c>
      <c r="E150" s="80" t="e">
        <f>IF(ISNUMBER('Raw sample average data'!G90),'Raw sample average data'!G90,NA())</f>
        <v>#N/A</v>
      </c>
      <c r="F150" s="80" t="e">
        <f>IF(ISNUMBER('Raw sample average data'!I90),'Raw sample average data'!I90,NA())</f>
        <v>#N/A</v>
      </c>
      <c r="G150" s="80" t="e">
        <f>IF(ISNUMBER('Raw sample average data'!J90),'Raw sample average data'!J90,NA())</f>
        <v>#N/A</v>
      </c>
      <c r="H150" t="e">
        <f t="shared" si="7"/>
        <v>#N/A</v>
      </c>
      <c r="I150" s="17" t="e">
        <f t="shared" si="16"/>
        <v>#N/A</v>
      </c>
      <c r="J150" t="e">
        <f t="shared" si="8"/>
        <v>#N/A</v>
      </c>
      <c r="K150" t="e">
        <f t="shared" si="9"/>
        <v>#N/A</v>
      </c>
      <c r="L150" t="e">
        <f t="shared" si="10"/>
        <v>#N/A</v>
      </c>
      <c r="M150" t="e">
        <f t="shared" si="11"/>
        <v>#N/A</v>
      </c>
      <c r="N150" t="e">
        <f t="shared" si="12"/>
        <v>#N/A</v>
      </c>
      <c r="O150" t="e">
        <f t="shared" si="13"/>
        <v>#N/A</v>
      </c>
      <c r="P150" t="e">
        <f t="shared" si="17"/>
        <v>#N/A</v>
      </c>
      <c r="Q150" t="e">
        <f t="shared" si="18"/>
        <v>#N/A</v>
      </c>
    </row>
    <row r="151" spans="1:17" ht="30" customHeight="1" x14ac:dyDescent="0.15">
      <c r="A151" s="52" t="str">
        <f>IF('Raw sample average data'!C91="","",'Raw sample average data'!C91)</f>
        <v/>
      </c>
      <c r="B151" s="80" t="e">
        <f>IF(ISNUMBER('Raw sample average data'!D91),'Raw sample average data'!D91,NA())</f>
        <v>#N/A</v>
      </c>
      <c r="C151" s="80" t="e">
        <f>IF(ISNUMBER('Raw sample average data'!E91),'Raw sample average data'!E91,NA())</f>
        <v>#N/A</v>
      </c>
      <c r="D151" s="80" t="e">
        <f>IF(ISNUMBER('Raw sample average data'!F91),'Raw sample average data'!F91,NA())</f>
        <v>#N/A</v>
      </c>
      <c r="E151" s="80" t="e">
        <f>IF(ISNUMBER('Raw sample average data'!G91),'Raw sample average data'!G91,NA())</f>
        <v>#N/A</v>
      </c>
      <c r="F151" s="80" t="e">
        <f>IF(ISNUMBER('Raw sample average data'!I91),'Raw sample average data'!I91,NA())</f>
        <v>#N/A</v>
      </c>
      <c r="G151" s="80" t="e">
        <f>IF(ISNUMBER('Raw sample average data'!J91),'Raw sample average data'!J91,NA())</f>
        <v>#N/A</v>
      </c>
      <c r="H151" t="e">
        <f t="shared" si="7"/>
        <v>#N/A</v>
      </c>
      <c r="I151" s="17" t="e">
        <f t="shared" si="16"/>
        <v>#N/A</v>
      </c>
      <c r="J151" t="e">
        <f t="shared" si="8"/>
        <v>#N/A</v>
      </c>
      <c r="K151" t="e">
        <f t="shared" si="9"/>
        <v>#N/A</v>
      </c>
      <c r="L151" t="e">
        <f t="shared" si="10"/>
        <v>#N/A</v>
      </c>
      <c r="M151" t="e">
        <f t="shared" si="11"/>
        <v>#N/A</v>
      </c>
      <c r="N151" t="e">
        <f t="shared" si="12"/>
        <v>#N/A</v>
      </c>
      <c r="O151" t="e">
        <f t="shared" si="13"/>
        <v>#N/A</v>
      </c>
      <c r="P151" t="e">
        <f t="shared" si="17"/>
        <v>#N/A</v>
      </c>
      <c r="Q151" t="e">
        <f t="shared" si="18"/>
        <v>#N/A</v>
      </c>
    </row>
    <row r="152" spans="1:17" ht="30" customHeight="1" x14ac:dyDescent="0.15">
      <c r="A152" s="52" t="str">
        <f>IF('Raw sample average data'!C92="","",'Raw sample average data'!C92)</f>
        <v/>
      </c>
      <c r="B152" s="80" t="e">
        <f>IF(ISNUMBER('Raw sample average data'!D92),'Raw sample average data'!D92,NA())</f>
        <v>#N/A</v>
      </c>
      <c r="C152" s="80" t="e">
        <f>IF(ISNUMBER('Raw sample average data'!E92),'Raw sample average data'!E92,NA())</f>
        <v>#N/A</v>
      </c>
      <c r="D152" s="80" t="e">
        <f>IF(ISNUMBER('Raw sample average data'!F92),'Raw sample average data'!F92,NA())</f>
        <v>#N/A</v>
      </c>
      <c r="E152" s="80" t="e">
        <f>IF(ISNUMBER('Raw sample average data'!G92),'Raw sample average data'!G92,NA())</f>
        <v>#N/A</v>
      </c>
      <c r="F152" s="80" t="e">
        <f>IF(ISNUMBER('Raw sample average data'!I92),'Raw sample average data'!I92,NA())</f>
        <v>#N/A</v>
      </c>
      <c r="G152" s="80" t="e">
        <f>IF(ISNUMBER('Raw sample average data'!J92),'Raw sample average data'!J92,NA())</f>
        <v>#N/A</v>
      </c>
      <c r="H152" t="e">
        <f t="shared" si="7"/>
        <v>#N/A</v>
      </c>
      <c r="I152" s="17" t="e">
        <f t="shared" si="16"/>
        <v>#N/A</v>
      </c>
      <c r="J152" t="e">
        <f t="shared" si="8"/>
        <v>#N/A</v>
      </c>
      <c r="K152" t="e">
        <f t="shared" si="9"/>
        <v>#N/A</v>
      </c>
      <c r="L152" t="e">
        <f t="shared" si="10"/>
        <v>#N/A</v>
      </c>
      <c r="M152" t="e">
        <f t="shared" si="11"/>
        <v>#N/A</v>
      </c>
      <c r="N152" t="e">
        <f t="shared" si="12"/>
        <v>#N/A</v>
      </c>
      <c r="O152" t="e">
        <f t="shared" si="13"/>
        <v>#N/A</v>
      </c>
      <c r="P152" t="e">
        <f t="shared" si="17"/>
        <v>#N/A</v>
      </c>
      <c r="Q152" t="e">
        <f t="shared" si="18"/>
        <v>#N/A</v>
      </c>
    </row>
    <row r="153" spans="1:17" ht="30" customHeight="1" x14ac:dyDescent="0.15">
      <c r="A153" s="52" t="str">
        <f>IF('Raw sample average data'!C93="","",'Raw sample average data'!C93)</f>
        <v/>
      </c>
      <c r="B153" s="80" t="e">
        <f>IF(ISNUMBER('Raw sample average data'!D93),'Raw sample average data'!D93,NA())</f>
        <v>#N/A</v>
      </c>
      <c r="C153" s="80" t="e">
        <f>IF(ISNUMBER('Raw sample average data'!E93),'Raw sample average data'!E93,NA())</f>
        <v>#N/A</v>
      </c>
      <c r="D153" s="80" t="e">
        <f>IF(ISNUMBER('Raw sample average data'!F93),'Raw sample average data'!F93,NA())</f>
        <v>#N/A</v>
      </c>
      <c r="E153" s="80" t="e">
        <f>IF(ISNUMBER('Raw sample average data'!G93),'Raw sample average data'!G93,NA())</f>
        <v>#N/A</v>
      </c>
      <c r="F153" s="80" t="e">
        <f>IF(ISNUMBER('Raw sample average data'!I93),'Raw sample average data'!I93,NA())</f>
        <v>#N/A</v>
      </c>
      <c r="G153" s="80" t="e">
        <f>IF(ISNUMBER('Raw sample average data'!J93),'Raw sample average data'!J93,NA())</f>
        <v>#N/A</v>
      </c>
      <c r="H153" t="e">
        <f t="shared" si="7"/>
        <v>#N/A</v>
      </c>
      <c r="I153" s="17" t="e">
        <f t="shared" si="16"/>
        <v>#N/A</v>
      </c>
      <c r="J153" t="e">
        <f t="shared" si="8"/>
        <v>#N/A</v>
      </c>
      <c r="K153" t="e">
        <f t="shared" si="9"/>
        <v>#N/A</v>
      </c>
      <c r="L153" t="e">
        <f t="shared" si="10"/>
        <v>#N/A</v>
      </c>
      <c r="M153" t="e">
        <f t="shared" si="11"/>
        <v>#N/A</v>
      </c>
      <c r="N153" t="e">
        <f t="shared" si="12"/>
        <v>#N/A</v>
      </c>
      <c r="O153" t="e">
        <f t="shared" si="13"/>
        <v>#N/A</v>
      </c>
      <c r="P153" t="e">
        <f t="shared" si="17"/>
        <v>#N/A</v>
      </c>
      <c r="Q153" t="e">
        <f t="shared" si="18"/>
        <v>#N/A</v>
      </c>
    </row>
    <row r="154" spans="1:17" ht="30" customHeight="1" x14ac:dyDescent="0.15">
      <c r="A154" s="52" t="str">
        <f>IF('Raw sample average data'!C94="","",'Raw sample average data'!C94)</f>
        <v/>
      </c>
      <c r="B154" s="80" t="e">
        <f>IF(ISNUMBER('Raw sample average data'!D94),'Raw sample average data'!D94,NA())</f>
        <v>#N/A</v>
      </c>
      <c r="C154" s="80" t="e">
        <f>IF(ISNUMBER('Raw sample average data'!E94),'Raw sample average data'!E94,NA())</f>
        <v>#N/A</v>
      </c>
      <c r="D154" s="80" t="e">
        <f>IF(ISNUMBER('Raw sample average data'!F94),'Raw sample average data'!F94,NA())</f>
        <v>#N/A</v>
      </c>
      <c r="E154" s="80" t="e">
        <f>IF(ISNUMBER('Raw sample average data'!G94),'Raw sample average data'!G94,NA())</f>
        <v>#N/A</v>
      </c>
      <c r="F154" s="80" t="e">
        <f>IF(ISNUMBER('Raw sample average data'!I94),'Raw sample average data'!I94,NA())</f>
        <v>#N/A</v>
      </c>
      <c r="G154" s="80" t="e">
        <f>IF(ISNUMBER('Raw sample average data'!J94),'Raw sample average data'!J94,NA())</f>
        <v>#N/A</v>
      </c>
      <c r="H154" t="e">
        <f t="shared" si="7"/>
        <v>#N/A</v>
      </c>
      <c r="I154" s="17" t="e">
        <f t="shared" si="16"/>
        <v>#N/A</v>
      </c>
      <c r="J154" t="e">
        <f t="shared" si="8"/>
        <v>#N/A</v>
      </c>
      <c r="K154" t="e">
        <f t="shared" si="9"/>
        <v>#N/A</v>
      </c>
      <c r="L154" t="e">
        <f t="shared" si="10"/>
        <v>#N/A</v>
      </c>
      <c r="M154" t="e">
        <f t="shared" si="11"/>
        <v>#N/A</v>
      </c>
      <c r="N154" t="e">
        <f t="shared" si="12"/>
        <v>#N/A</v>
      </c>
      <c r="O154" t="e">
        <f t="shared" si="13"/>
        <v>#N/A</v>
      </c>
      <c r="P154" t="e">
        <f t="shared" si="17"/>
        <v>#N/A</v>
      </c>
      <c r="Q154" t="e">
        <f t="shared" si="18"/>
        <v>#N/A</v>
      </c>
    </row>
    <row r="155" spans="1:17" ht="30" customHeight="1" x14ac:dyDescent="0.15">
      <c r="A155" s="52" t="str">
        <f>IF('Raw sample average data'!C95="","",'Raw sample average data'!C95)</f>
        <v/>
      </c>
      <c r="B155" s="80" t="e">
        <f>IF(ISNUMBER('Raw sample average data'!D95),'Raw sample average data'!D95,NA())</f>
        <v>#N/A</v>
      </c>
      <c r="C155" s="80" t="e">
        <f>IF(ISNUMBER('Raw sample average data'!E95),'Raw sample average data'!E95,NA())</f>
        <v>#N/A</v>
      </c>
      <c r="D155" s="80" t="e">
        <f>IF(ISNUMBER('Raw sample average data'!F95),'Raw sample average data'!F95,NA())</f>
        <v>#N/A</v>
      </c>
      <c r="E155" s="80" t="e">
        <f>IF(ISNUMBER('Raw sample average data'!G95),'Raw sample average data'!G95,NA())</f>
        <v>#N/A</v>
      </c>
      <c r="F155" s="80" t="e">
        <f>IF(ISNUMBER('Raw sample average data'!I95),'Raw sample average data'!I95,NA())</f>
        <v>#N/A</v>
      </c>
      <c r="G155" s="80" t="e">
        <f>IF(ISNUMBER('Raw sample average data'!J95),'Raw sample average data'!J95,NA())</f>
        <v>#N/A</v>
      </c>
      <c r="H155" t="e">
        <f t="shared" si="7"/>
        <v>#N/A</v>
      </c>
      <c r="I155" s="17" t="e">
        <f t="shared" si="16"/>
        <v>#N/A</v>
      </c>
      <c r="J155" t="e">
        <f t="shared" si="8"/>
        <v>#N/A</v>
      </c>
      <c r="K155" t="e">
        <f t="shared" si="9"/>
        <v>#N/A</v>
      </c>
      <c r="L155" t="e">
        <f t="shared" si="10"/>
        <v>#N/A</v>
      </c>
      <c r="M155" t="e">
        <f t="shared" si="11"/>
        <v>#N/A</v>
      </c>
      <c r="N155" t="e">
        <f t="shared" si="12"/>
        <v>#N/A</v>
      </c>
      <c r="O155" t="e">
        <f t="shared" si="13"/>
        <v>#N/A</v>
      </c>
      <c r="P155" t="e">
        <f t="shared" si="17"/>
        <v>#N/A</v>
      </c>
      <c r="Q155" t="e">
        <f t="shared" si="18"/>
        <v>#N/A</v>
      </c>
    </row>
    <row r="156" spans="1:17" ht="30" customHeight="1" x14ac:dyDescent="0.15">
      <c r="A156" s="52" t="str">
        <f>IF('Raw sample average data'!C96="","",'Raw sample average data'!C96)</f>
        <v/>
      </c>
      <c r="B156" s="80" t="e">
        <f>IF(ISNUMBER('Raw sample average data'!D96),'Raw sample average data'!D96,NA())</f>
        <v>#N/A</v>
      </c>
      <c r="C156" s="80" t="e">
        <f>IF(ISNUMBER('Raw sample average data'!E96),'Raw sample average data'!E96,NA())</f>
        <v>#N/A</v>
      </c>
      <c r="D156" s="80" t="e">
        <f>IF(ISNUMBER('Raw sample average data'!F96),'Raw sample average data'!F96,NA())</f>
        <v>#N/A</v>
      </c>
      <c r="E156" s="80" t="e">
        <f>IF(ISNUMBER('Raw sample average data'!G96),'Raw sample average data'!G96,NA())</f>
        <v>#N/A</v>
      </c>
      <c r="F156" s="80" t="e">
        <f>IF(ISNUMBER('Raw sample average data'!I96),'Raw sample average data'!I96,NA())</f>
        <v>#N/A</v>
      </c>
      <c r="G156" s="80" t="e">
        <f>IF(ISNUMBER('Raw sample average data'!J96),'Raw sample average data'!J96,NA())</f>
        <v>#N/A</v>
      </c>
      <c r="H156" t="e">
        <f t="shared" si="7"/>
        <v>#N/A</v>
      </c>
      <c r="I156" s="17" t="e">
        <f t="shared" si="16"/>
        <v>#N/A</v>
      </c>
      <c r="J156" t="e">
        <f t="shared" si="8"/>
        <v>#N/A</v>
      </c>
      <c r="K156" t="e">
        <f t="shared" si="9"/>
        <v>#N/A</v>
      </c>
      <c r="L156" t="e">
        <f t="shared" si="10"/>
        <v>#N/A</v>
      </c>
      <c r="M156" t="e">
        <f t="shared" si="11"/>
        <v>#N/A</v>
      </c>
      <c r="N156" t="e">
        <f t="shared" si="12"/>
        <v>#N/A</v>
      </c>
      <c r="O156" t="e">
        <f t="shared" si="13"/>
        <v>#N/A</v>
      </c>
      <c r="P156" t="e">
        <f t="shared" si="17"/>
        <v>#N/A</v>
      </c>
      <c r="Q156" t="e">
        <f t="shared" si="18"/>
        <v>#N/A</v>
      </c>
    </row>
    <row r="157" spans="1:17" ht="30" customHeight="1" x14ac:dyDescent="0.15">
      <c r="A157" s="52" t="str">
        <f>IF('Raw sample average data'!C97="","",'Raw sample average data'!C97)</f>
        <v/>
      </c>
      <c r="B157" s="80" t="e">
        <f>IF(ISNUMBER('Raw sample average data'!D97),'Raw sample average data'!D97,NA())</f>
        <v>#N/A</v>
      </c>
      <c r="C157" s="80" t="e">
        <f>IF(ISNUMBER('Raw sample average data'!E97),'Raw sample average data'!E97,NA())</f>
        <v>#N/A</v>
      </c>
      <c r="D157" s="80" t="e">
        <f>IF(ISNUMBER('Raw sample average data'!F97),'Raw sample average data'!F97,NA())</f>
        <v>#N/A</v>
      </c>
      <c r="E157" s="80" t="e">
        <f>IF(ISNUMBER('Raw sample average data'!G97),'Raw sample average data'!G97,NA())</f>
        <v>#N/A</v>
      </c>
      <c r="F157" s="80" t="e">
        <f>IF(ISNUMBER('Raw sample average data'!I97),'Raw sample average data'!I97,NA())</f>
        <v>#N/A</v>
      </c>
      <c r="G157" s="80" t="e">
        <f>IF(ISNUMBER('Raw sample average data'!J97),'Raw sample average data'!J97,NA())</f>
        <v>#N/A</v>
      </c>
      <c r="H157" t="e">
        <f t="shared" si="7"/>
        <v>#N/A</v>
      </c>
      <c r="I157" s="17" t="e">
        <f t="shared" si="16"/>
        <v>#N/A</v>
      </c>
      <c r="J157" t="e">
        <f t="shared" si="8"/>
        <v>#N/A</v>
      </c>
      <c r="K157" t="e">
        <f t="shared" si="9"/>
        <v>#N/A</v>
      </c>
      <c r="L157" t="e">
        <f t="shared" si="10"/>
        <v>#N/A</v>
      </c>
      <c r="M157" t="e">
        <f t="shared" si="11"/>
        <v>#N/A</v>
      </c>
      <c r="N157" t="e">
        <f t="shared" si="12"/>
        <v>#N/A</v>
      </c>
      <c r="O157" t="e">
        <f t="shared" si="13"/>
        <v>#N/A</v>
      </c>
      <c r="P157" t="e">
        <f t="shared" si="17"/>
        <v>#N/A</v>
      </c>
      <c r="Q157" t="e">
        <f t="shared" si="18"/>
        <v>#N/A</v>
      </c>
    </row>
    <row r="158" spans="1:17" ht="30" customHeight="1" x14ac:dyDescent="0.15">
      <c r="A158" s="52" t="str">
        <f>IF('Raw sample average data'!C98="","",'Raw sample average data'!C98)</f>
        <v/>
      </c>
      <c r="B158" s="80" t="e">
        <f>IF(ISNUMBER('Raw sample average data'!D98),'Raw sample average data'!D98,NA())</f>
        <v>#N/A</v>
      </c>
      <c r="C158" s="80" t="e">
        <f>IF(ISNUMBER('Raw sample average data'!E98),'Raw sample average data'!E98,NA())</f>
        <v>#N/A</v>
      </c>
      <c r="D158" s="80" t="e">
        <f>IF(ISNUMBER('Raw sample average data'!F98),'Raw sample average data'!F98,NA())</f>
        <v>#N/A</v>
      </c>
      <c r="E158" s="80" t="e">
        <f>IF(ISNUMBER('Raw sample average data'!G98),'Raw sample average data'!G98,NA())</f>
        <v>#N/A</v>
      </c>
      <c r="F158" s="80" t="e">
        <f>IF(ISNUMBER('Raw sample average data'!I98),'Raw sample average data'!I98,NA())</f>
        <v>#N/A</v>
      </c>
      <c r="G158" s="80" t="e">
        <f>IF(ISNUMBER('Raw sample average data'!J98),'Raw sample average data'!J98,NA())</f>
        <v>#N/A</v>
      </c>
      <c r="H158" t="e">
        <f t="shared" si="7"/>
        <v>#N/A</v>
      </c>
      <c r="I158" s="17" t="e">
        <f t="shared" si="16"/>
        <v>#N/A</v>
      </c>
      <c r="J158" t="e">
        <f t="shared" si="8"/>
        <v>#N/A</v>
      </c>
      <c r="K158" t="e">
        <f t="shared" si="9"/>
        <v>#N/A</v>
      </c>
      <c r="L158" t="e">
        <f t="shared" si="10"/>
        <v>#N/A</v>
      </c>
      <c r="M158" t="e">
        <f t="shared" si="11"/>
        <v>#N/A</v>
      </c>
      <c r="N158" t="e">
        <f t="shared" si="12"/>
        <v>#N/A</v>
      </c>
      <c r="O158" t="e">
        <f t="shared" si="13"/>
        <v>#N/A</v>
      </c>
      <c r="P158" t="e">
        <f t="shared" si="17"/>
        <v>#N/A</v>
      </c>
      <c r="Q158" t="e">
        <f t="shared" si="18"/>
        <v>#N/A</v>
      </c>
    </row>
    <row r="159" spans="1:17" ht="30" customHeight="1" x14ac:dyDescent="0.15">
      <c r="A159" s="52" t="str">
        <f>IF('Raw sample average data'!C99="","",'Raw sample average data'!C99)</f>
        <v/>
      </c>
      <c r="B159" s="80" t="e">
        <f>IF(ISNUMBER('Raw sample average data'!D99),'Raw sample average data'!D99,NA())</f>
        <v>#N/A</v>
      </c>
      <c r="C159" s="80" t="e">
        <f>IF(ISNUMBER('Raw sample average data'!E99),'Raw sample average data'!E99,NA())</f>
        <v>#N/A</v>
      </c>
      <c r="D159" s="80" t="e">
        <f>IF(ISNUMBER('Raw sample average data'!F99),'Raw sample average data'!F99,NA())</f>
        <v>#N/A</v>
      </c>
      <c r="E159" s="80" t="e">
        <f>IF(ISNUMBER('Raw sample average data'!G99),'Raw sample average data'!G99,NA())</f>
        <v>#N/A</v>
      </c>
      <c r="F159" s="80" t="e">
        <f>IF(ISNUMBER('Raw sample average data'!I99),'Raw sample average data'!I99,NA())</f>
        <v>#N/A</v>
      </c>
      <c r="G159" s="80" t="e">
        <f>IF(ISNUMBER('Raw sample average data'!J99),'Raw sample average data'!J99,NA())</f>
        <v>#N/A</v>
      </c>
      <c r="H159" t="e">
        <f t="shared" si="7"/>
        <v>#N/A</v>
      </c>
      <c r="I159" s="17" t="e">
        <f t="shared" si="16"/>
        <v>#N/A</v>
      </c>
      <c r="J159" t="e">
        <f t="shared" si="8"/>
        <v>#N/A</v>
      </c>
      <c r="K159" t="e">
        <f t="shared" si="9"/>
        <v>#N/A</v>
      </c>
      <c r="L159" t="e">
        <f t="shared" si="10"/>
        <v>#N/A</v>
      </c>
      <c r="M159" t="e">
        <f t="shared" si="11"/>
        <v>#N/A</v>
      </c>
      <c r="N159" t="e">
        <f t="shared" si="12"/>
        <v>#N/A</v>
      </c>
      <c r="O159" t="e">
        <f t="shared" si="13"/>
        <v>#N/A</v>
      </c>
      <c r="P159" t="e">
        <f t="shared" si="17"/>
        <v>#N/A</v>
      </c>
      <c r="Q159" t="e">
        <f t="shared" si="18"/>
        <v>#N/A</v>
      </c>
    </row>
    <row r="160" spans="1:17" ht="30" customHeight="1" x14ac:dyDescent="0.15">
      <c r="A160" s="52" t="str">
        <f>IF('Raw sample average data'!C100="","",'Raw sample average data'!C100)</f>
        <v/>
      </c>
      <c r="B160" s="80" t="e">
        <f>IF(ISNUMBER('Raw sample average data'!D100),'Raw sample average data'!D100,NA())</f>
        <v>#N/A</v>
      </c>
      <c r="C160" s="80" t="e">
        <f>IF(ISNUMBER('Raw sample average data'!E100),'Raw sample average data'!E100,NA())</f>
        <v>#N/A</v>
      </c>
      <c r="D160" s="80" t="e">
        <f>IF(ISNUMBER('Raw sample average data'!F100),'Raw sample average data'!F100,NA())</f>
        <v>#N/A</v>
      </c>
      <c r="E160" s="80" t="e">
        <f>IF(ISNUMBER('Raw sample average data'!G100),'Raw sample average data'!G100,NA())</f>
        <v>#N/A</v>
      </c>
      <c r="F160" s="80" t="e">
        <f>IF(ISNUMBER('Raw sample average data'!I100),'Raw sample average data'!I100,NA())</f>
        <v>#N/A</v>
      </c>
      <c r="G160" s="80" t="e">
        <f>IF(ISNUMBER('Raw sample average data'!J100),'Raw sample average data'!J100,NA())</f>
        <v>#N/A</v>
      </c>
      <c r="H160" t="e">
        <f t="shared" si="7"/>
        <v>#N/A</v>
      </c>
      <c r="I160" s="17" t="e">
        <f t="shared" si="16"/>
        <v>#N/A</v>
      </c>
      <c r="J160" t="e">
        <f t="shared" si="8"/>
        <v>#N/A</v>
      </c>
      <c r="K160" t="e">
        <f t="shared" si="9"/>
        <v>#N/A</v>
      </c>
      <c r="L160" t="e">
        <f t="shared" si="10"/>
        <v>#N/A</v>
      </c>
      <c r="M160" t="e">
        <f t="shared" si="11"/>
        <v>#N/A</v>
      </c>
      <c r="N160" t="e">
        <f t="shared" si="12"/>
        <v>#N/A</v>
      </c>
      <c r="O160" t="e">
        <f t="shared" si="13"/>
        <v>#N/A</v>
      </c>
      <c r="P160" t="e">
        <f t="shared" si="17"/>
        <v>#N/A</v>
      </c>
      <c r="Q160" t="e">
        <f t="shared" si="18"/>
        <v>#N/A</v>
      </c>
    </row>
    <row r="161" spans="1:17" ht="30" customHeight="1" x14ac:dyDescent="0.15">
      <c r="A161" s="52" t="str">
        <f>IF('Raw sample average data'!C101="","",'Raw sample average data'!C101)</f>
        <v/>
      </c>
      <c r="B161" s="80" t="e">
        <f>IF(ISNUMBER('Raw sample average data'!D101),'Raw sample average data'!D101,NA())</f>
        <v>#N/A</v>
      </c>
      <c r="C161" s="80" t="e">
        <f>IF(ISNUMBER('Raw sample average data'!E101),'Raw sample average data'!E101,NA())</f>
        <v>#N/A</v>
      </c>
      <c r="D161" s="80" t="e">
        <f>IF(ISNUMBER('Raw sample average data'!F101),'Raw sample average data'!F101,NA())</f>
        <v>#N/A</v>
      </c>
      <c r="E161" s="80" t="e">
        <f>IF(ISNUMBER('Raw sample average data'!G101),'Raw sample average data'!G101,NA())</f>
        <v>#N/A</v>
      </c>
      <c r="F161" s="80" t="e">
        <f>IF(ISNUMBER('Raw sample average data'!I101),'Raw sample average data'!I101,NA())</f>
        <v>#N/A</v>
      </c>
      <c r="G161" s="80" t="e">
        <f>IF(ISNUMBER('Raw sample average data'!J101),'Raw sample average data'!J101,NA())</f>
        <v>#N/A</v>
      </c>
      <c r="H161" t="e">
        <f t="shared" si="7"/>
        <v>#N/A</v>
      </c>
      <c r="I161" s="17" t="e">
        <f t="shared" si="16"/>
        <v>#N/A</v>
      </c>
      <c r="J161" t="e">
        <f t="shared" si="8"/>
        <v>#N/A</v>
      </c>
      <c r="K161" t="e">
        <f t="shared" si="9"/>
        <v>#N/A</v>
      </c>
      <c r="L161" t="e">
        <f t="shared" si="10"/>
        <v>#N/A</v>
      </c>
      <c r="M161" t="e">
        <f t="shared" si="11"/>
        <v>#N/A</v>
      </c>
      <c r="N161" t="e">
        <f t="shared" si="12"/>
        <v>#N/A</v>
      </c>
      <c r="O161" t="e">
        <f t="shared" si="13"/>
        <v>#N/A</v>
      </c>
      <c r="P161" t="e">
        <f t="shared" si="17"/>
        <v>#N/A</v>
      </c>
      <c r="Q161" t="e">
        <f t="shared" si="18"/>
        <v>#N/A</v>
      </c>
    </row>
    <row r="162" spans="1:17" ht="30" customHeight="1" x14ac:dyDescent="0.15">
      <c r="A162" s="52" t="str">
        <f>IF('Raw sample average data'!C102="","",'Raw sample average data'!C102)</f>
        <v/>
      </c>
      <c r="B162" s="80" t="e">
        <f>IF(ISNUMBER('Raw sample average data'!D102),'Raw sample average data'!D102,NA())</f>
        <v>#N/A</v>
      </c>
      <c r="C162" s="80" t="e">
        <f>IF(ISNUMBER('Raw sample average data'!E102),'Raw sample average data'!E102,NA())</f>
        <v>#N/A</v>
      </c>
      <c r="D162" s="80" t="e">
        <f>IF(ISNUMBER('Raw sample average data'!F102),'Raw sample average data'!F102,NA())</f>
        <v>#N/A</v>
      </c>
      <c r="E162" s="80" t="e">
        <f>IF(ISNUMBER('Raw sample average data'!G102),'Raw sample average data'!G102,NA())</f>
        <v>#N/A</v>
      </c>
      <c r="F162" s="80" t="e">
        <f>IF(ISNUMBER('Raw sample average data'!I102),'Raw sample average data'!I102,NA())</f>
        <v>#N/A</v>
      </c>
      <c r="G162" s="80" t="e">
        <f>IF(ISNUMBER('Raw sample average data'!J102),'Raw sample average data'!J102,NA())</f>
        <v>#N/A</v>
      </c>
      <c r="H162" t="e">
        <f t="shared" si="7"/>
        <v>#N/A</v>
      </c>
      <c r="I162" s="17" t="e">
        <f t="shared" si="16"/>
        <v>#N/A</v>
      </c>
      <c r="J162" t="e">
        <f t="shared" si="8"/>
        <v>#N/A</v>
      </c>
      <c r="K162" t="e">
        <f t="shared" si="9"/>
        <v>#N/A</v>
      </c>
      <c r="L162" t="e">
        <f t="shared" si="10"/>
        <v>#N/A</v>
      </c>
      <c r="M162" t="e">
        <f t="shared" si="11"/>
        <v>#N/A</v>
      </c>
      <c r="N162" t="e">
        <f t="shared" si="12"/>
        <v>#N/A</v>
      </c>
      <c r="O162" t="e">
        <f t="shared" si="13"/>
        <v>#N/A</v>
      </c>
      <c r="P162" t="e">
        <f t="shared" si="17"/>
        <v>#N/A</v>
      </c>
      <c r="Q162" t="e">
        <f t="shared" si="18"/>
        <v>#N/A</v>
      </c>
    </row>
    <row r="163" spans="1:17" ht="30" customHeight="1" x14ac:dyDescent="0.15">
      <c r="A163" s="52" t="str">
        <f>IF('Raw sample average data'!C103="","",'Raw sample average data'!C103)</f>
        <v/>
      </c>
      <c r="B163" s="80" t="e">
        <f>IF(ISNUMBER('Raw sample average data'!D103),'Raw sample average data'!D103,NA())</f>
        <v>#N/A</v>
      </c>
      <c r="C163" s="80" t="e">
        <f>IF(ISNUMBER('Raw sample average data'!E103),'Raw sample average data'!E103,NA())</f>
        <v>#N/A</v>
      </c>
      <c r="D163" s="80" t="e">
        <f>IF(ISNUMBER('Raw sample average data'!F103),'Raw sample average data'!F103,NA())</f>
        <v>#N/A</v>
      </c>
      <c r="E163" s="80" t="e">
        <f>IF(ISNUMBER('Raw sample average data'!G103),'Raw sample average data'!G103,NA())</f>
        <v>#N/A</v>
      </c>
      <c r="F163" s="80" t="e">
        <f>IF(ISNUMBER('Raw sample average data'!I103),'Raw sample average data'!I103,NA())</f>
        <v>#N/A</v>
      </c>
      <c r="G163" s="80" t="e">
        <f>IF(ISNUMBER('Raw sample average data'!J103),'Raw sample average data'!J103,NA())</f>
        <v>#N/A</v>
      </c>
      <c r="H163" t="e">
        <f t="shared" si="7"/>
        <v>#N/A</v>
      </c>
      <c r="I163" s="17" t="e">
        <f t="shared" si="16"/>
        <v>#N/A</v>
      </c>
      <c r="J163" t="e">
        <f t="shared" si="8"/>
        <v>#N/A</v>
      </c>
      <c r="K163" t="e">
        <f t="shared" si="9"/>
        <v>#N/A</v>
      </c>
      <c r="L163" t="e">
        <f t="shared" si="10"/>
        <v>#N/A</v>
      </c>
      <c r="M163" t="e">
        <f t="shared" si="11"/>
        <v>#N/A</v>
      </c>
      <c r="N163" t="e">
        <f t="shared" si="12"/>
        <v>#N/A</v>
      </c>
      <c r="O163" t="e">
        <f t="shared" si="13"/>
        <v>#N/A</v>
      </c>
      <c r="P163" t="e">
        <f t="shared" si="17"/>
        <v>#N/A</v>
      </c>
      <c r="Q163" t="e">
        <f t="shared" si="18"/>
        <v>#N/A</v>
      </c>
    </row>
    <row r="164" spans="1:17" ht="30" customHeight="1" x14ac:dyDescent="0.15">
      <c r="A164" s="52" t="str">
        <f>IF('Raw sample average data'!C104="","",'Raw sample average data'!C104)</f>
        <v/>
      </c>
      <c r="B164" s="80" t="e">
        <f>IF(ISNUMBER('Raw sample average data'!D104),'Raw sample average data'!D104,NA())</f>
        <v>#N/A</v>
      </c>
      <c r="C164" s="80" t="e">
        <f>IF(ISNUMBER('Raw sample average data'!E104),'Raw sample average data'!E104,NA())</f>
        <v>#N/A</v>
      </c>
      <c r="D164" s="80" t="e">
        <f>IF(ISNUMBER('Raw sample average data'!F104),'Raw sample average data'!F104,NA())</f>
        <v>#N/A</v>
      </c>
      <c r="E164" s="80" t="e">
        <f>IF(ISNUMBER('Raw sample average data'!G104),'Raw sample average data'!G104,NA())</f>
        <v>#N/A</v>
      </c>
      <c r="F164" s="80" t="e">
        <f>IF(ISNUMBER('Raw sample average data'!I104),'Raw sample average data'!I104,NA())</f>
        <v>#N/A</v>
      </c>
      <c r="G164" s="80" t="e">
        <f>IF(ISNUMBER('Raw sample average data'!J104),'Raw sample average data'!J104,NA())</f>
        <v>#N/A</v>
      </c>
      <c r="H164" t="e">
        <f t="shared" si="7"/>
        <v>#N/A</v>
      </c>
      <c r="I164" s="17" t="e">
        <f t="shared" si="16"/>
        <v>#N/A</v>
      </c>
      <c r="J164" t="e">
        <f t="shared" si="8"/>
        <v>#N/A</v>
      </c>
      <c r="K164" t="e">
        <f t="shared" si="9"/>
        <v>#N/A</v>
      </c>
      <c r="L164" t="e">
        <f t="shared" si="10"/>
        <v>#N/A</v>
      </c>
      <c r="M164" t="e">
        <f t="shared" si="11"/>
        <v>#N/A</v>
      </c>
      <c r="N164" t="e">
        <f t="shared" si="12"/>
        <v>#N/A</v>
      </c>
      <c r="O164" t="e">
        <f t="shared" si="13"/>
        <v>#N/A</v>
      </c>
      <c r="P164" t="e">
        <f t="shared" si="17"/>
        <v>#N/A</v>
      </c>
      <c r="Q164" t="e">
        <f t="shared" si="18"/>
        <v>#N/A</v>
      </c>
    </row>
    <row r="165" spans="1:17" ht="30" customHeight="1" x14ac:dyDescent="0.15">
      <c r="A165" s="52" t="str">
        <f>IF('Raw sample average data'!C105="","",'Raw sample average data'!C105)</f>
        <v/>
      </c>
      <c r="B165" s="80" t="e">
        <f>IF(ISNUMBER('Raw sample average data'!D105),'Raw sample average data'!D105,NA())</f>
        <v>#N/A</v>
      </c>
      <c r="C165" s="80" t="e">
        <f>IF(ISNUMBER('Raw sample average data'!E105),'Raw sample average data'!E105,NA())</f>
        <v>#N/A</v>
      </c>
      <c r="D165" s="80" t="e">
        <f>IF(ISNUMBER('Raw sample average data'!F105),'Raw sample average data'!F105,NA())</f>
        <v>#N/A</v>
      </c>
      <c r="E165" s="80" t="e">
        <f>IF(ISNUMBER('Raw sample average data'!G105),'Raw sample average data'!G105,NA())</f>
        <v>#N/A</v>
      </c>
      <c r="F165" s="80" t="e">
        <f>IF(ISNUMBER('Raw sample average data'!I105),'Raw sample average data'!I105,NA())</f>
        <v>#N/A</v>
      </c>
      <c r="G165" s="80" t="e">
        <f>IF(ISNUMBER('Raw sample average data'!J105),'Raw sample average data'!J105,NA())</f>
        <v>#N/A</v>
      </c>
      <c r="H165" t="e">
        <f t="shared" si="7"/>
        <v>#N/A</v>
      </c>
      <c r="I165" s="17" t="e">
        <f t="shared" si="16"/>
        <v>#N/A</v>
      </c>
      <c r="J165" t="e">
        <f t="shared" si="8"/>
        <v>#N/A</v>
      </c>
      <c r="K165" t="e">
        <f t="shared" si="9"/>
        <v>#N/A</v>
      </c>
      <c r="L165" t="e">
        <f t="shared" si="10"/>
        <v>#N/A</v>
      </c>
      <c r="M165" t="e">
        <f t="shared" si="11"/>
        <v>#N/A</v>
      </c>
      <c r="N165" t="e">
        <f t="shared" si="12"/>
        <v>#N/A</v>
      </c>
      <c r="O165" t="e">
        <f t="shared" si="13"/>
        <v>#N/A</v>
      </c>
      <c r="P165" t="e">
        <f t="shared" si="17"/>
        <v>#N/A</v>
      </c>
      <c r="Q165" t="e">
        <f t="shared" si="18"/>
        <v>#N/A</v>
      </c>
    </row>
    <row r="166" spans="1:17" ht="30" customHeight="1" x14ac:dyDescent="0.15">
      <c r="A166" s="52" t="str">
        <f>IF('Raw sample average data'!C106="","",'Raw sample average data'!C106)</f>
        <v/>
      </c>
      <c r="B166" s="80" t="e">
        <f>IF(ISNUMBER('Raw sample average data'!D106),'Raw sample average data'!D106,NA())</f>
        <v>#N/A</v>
      </c>
      <c r="C166" s="80" t="e">
        <f>IF(ISNUMBER('Raw sample average data'!E106),'Raw sample average data'!E106,NA())</f>
        <v>#N/A</v>
      </c>
      <c r="D166" s="80" t="e">
        <f>IF(ISNUMBER('Raw sample average data'!F106),'Raw sample average data'!F106,NA())</f>
        <v>#N/A</v>
      </c>
      <c r="E166" s="80" t="e">
        <f>IF(ISNUMBER('Raw sample average data'!G106),'Raw sample average data'!G106,NA())</f>
        <v>#N/A</v>
      </c>
      <c r="F166" s="80" t="e">
        <f>IF(ISNUMBER('Raw sample average data'!I106),'Raw sample average data'!I106,NA())</f>
        <v>#N/A</v>
      </c>
      <c r="G166" s="80" t="e">
        <f>IF(ISNUMBER('Raw sample average data'!J106),'Raw sample average data'!J106,NA())</f>
        <v>#N/A</v>
      </c>
      <c r="H166" t="e">
        <f t="shared" si="7"/>
        <v>#N/A</v>
      </c>
      <c r="I166" s="17" t="e">
        <f t="shared" si="16"/>
        <v>#N/A</v>
      </c>
      <c r="J166" t="e">
        <f t="shared" si="8"/>
        <v>#N/A</v>
      </c>
      <c r="K166" t="e">
        <f t="shared" si="9"/>
        <v>#N/A</v>
      </c>
      <c r="L166" t="e">
        <f t="shared" si="10"/>
        <v>#N/A</v>
      </c>
      <c r="M166" t="e">
        <f t="shared" si="11"/>
        <v>#N/A</v>
      </c>
      <c r="N166" t="e">
        <f t="shared" si="12"/>
        <v>#N/A</v>
      </c>
      <c r="O166" t="e">
        <f t="shared" si="13"/>
        <v>#N/A</v>
      </c>
      <c r="P166" t="e">
        <f t="shared" si="17"/>
        <v>#N/A</v>
      </c>
      <c r="Q166" t="e">
        <f t="shared" si="18"/>
        <v>#N/A</v>
      </c>
    </row>
    <row r="167" spans="1:17" ht="30" customHeight="1" x14ac:dyDescent="0.15">
      <c r="A167" s="52" t="str">
        <f>IF('Raw sample average data'!C107="","",'Raw sample average data'!C107)</f>
        <v/>
      </c>
      <c r="B167" s="80" t="e">
        <f>IF(ISNUMBER('Raw sample average data'!D107),'Raw sample average data'!D107,NA())</f>
        <v>#N/A</v>
      </c>
      <c r="C167" s="80" t="e">
        <f>IF(ISNUMBER('Raw sample average data'!E107),'Raw sample average data'!E107,NA())</f>
        <v>#N/A</v>
      </c>
      <c r="D167" s="80" t="e">
        <f>IF(ISNUMBER('Raw sample average data'!F107),'Raw sample average data'!F107,NA())</f>
        <v>#N/A</v>
      </c>
      <c r="E167" s="80" t="e">
        <f>IF(ISNUMBER('Raw sample average data'!G107),'Raw sample average data'!G107,NA())</f>
        <v>#N/A</v>
      </c>
      <c r="F167" s="80" t="e">
        <f>IF(ISNUMBER('Raw sample average data'!I107),'Raw sample average data'!I107,NA())</f>
        <v>#N/A</v>
      </c>
      <c r="G167" s="80" t="e">
        <f>IF(ISNUMBER('Raw sample average data'!J107),'Raw sample average data'!J107,NA())</f>
        <v>#N/A</v>
      </c>
      <c r="H167" t="e">
        <f t="shared" si="7"/>
        <v>#N/A</v>
      </c>
      <c r="I167" s="17" t="e">
        <f t="shared" si="16"/>
        <v>#N/A</v>
      </c>
      <c r="J167" t="e">
        <f t="shared" si="8"/>
        <v>#N/A</v>
      </c>
      <c r="K167" t="e">
        <f t="shared" si="9"/>
        <v>#N/A</v>
      </c>
      <c r="L167" t="e">
        <f t="shared" si="10"/>
        <v>#N/A</v>
      </c>
      <c r="M167" t="e">
        <f t="shared" si="11"/>
        <v>#N/A</v>
      </c>
      <c r="N167" t="e">
        <f t="shared" si="12"/>
        <v>#N/A</v>
      </c>
      <c r="O167" t="e">
        <f t="shared" si="13"/>
        <v>#N/A</v>
      </c>
      <c r="P167" t="e">
        <f t="shared" si="17"/>
        <v>#N/A</v>
      </c>
      <c r="Q167" t="e">
        <f t="shared" si="18"/>
        <v>#N/A</v>
      </c>
    </row>
    <row r="168" spans="1:17" ht="30" customHeight="1" x14ac:dyDescent="0.15">
      <c r="A168" s="52" t="str">
        <f>IF('Raw sample average data'!C108="","",'Raw sample average data'!C108)</f>
        <v/>
      </c>
      <c r="B168" s="80" t="e">
        <f>IF(ISNUMBER('Raw sample average data'!D108),'Raw sample average data'!D108,NA())</f>
        <v>#N/A</v>
      </c>
      <c r="C168" s="80" t="e">
        <f>IF(ISNUMBER('Raw sample average data'!E108),'Raw sample average data'!E108,NA())</f>
        <v>#N/A</v>
      </c>
      <c r="D168" s="80" t="e">
        <f>IF(ISNUMBER('Raw sample average data'!F108),'Raw sample average data'!F108,NA())</f>
        <v>#N/A</v>
      </c>
      <c r="E168" s="80" t="e">
        <f>IF(ISNUMBER('Raw sample average data'!G108),'Raw sample average data'!G108,NA())</f>
        <v>#N/A</v>
      </c>
      <c r="F168" s="80" t="e">
        <f>IF(ISNUMBER('Raw sample average data'!I108),'Raw sample average data'!I108,NA())</f>
        <v>#N/A</v>
      </c>
      <c r="G168" s="80" t="e">
        <f>IF(ISNUMBER('Raw sample average data'!J108),'Raw sample average data'!J108,NA())</f>
        <v>#N/A</v>
      </c>
      <c r="H168" t="e">
        <f t="shared" si="7"/>
        <v>#N/A</v>
      </c>
      <c r="I168" s="17" t="e">
        <f t="shared" si="16"/>
        <v>#N/A</v>
      </c>
      <c r="J168" t="e">
        <f t="shared" si="8"/>
        <v>#N/A</v>
      </c>
      <c r="K168" t="e">
        <f t="shared" si="9"/>
        <v>#N/A</v>
      </c>
      <c r="L168" t="e">
        <f t="shared" si="10"/>
        <v>#N/A</v>
      </c>
      <c r="M168" t="e">
        <f t="shared" si="11"/>
        <v>#N/A</v>
      </c>
      <c r="N168" t="e">
        <f t="shared" si="12"/>
        <v>#N/A</v>
      </c>
      <c r="O168" t="e">
        <f t="shared" si="13"/>
        <v>#N/A</v>
      </c>
      <c r="P168" t="e">
        <f t="shared" si="17"/>
        <v>#N/A</v>
      </c>
      <c r="Q168" t="e">
        <f t="shared" si="18"/>
        <v>#N/A</v>
      </c>
    </row>
    <row r="169" spans="1:17" ht="30" customHeight="1" x14ac:dyDescent="0.15">
      <c r="A169" s="52" t="str">
        <f>IF('Raw sample average data'!C109="","",'Raw sample average data'!C109)</f>
        <v/>
      </c>
      <c r="B169" s="80" t="e">
        <f>IF(ISNUMBER('Raw sample average data'!D109),'Raw sample average data'!D109,NA())</f>
        <v>#N/A</v>
      </c>
      <c r="C169" s="80" t="e">
        <f>IF(ISNUMBER('Raw sample average data'!E109),'Raw sample average data'!E109,NA())</f>
        <v>#N/A</v>
      </c>
      <c r="D169" s="80" t="e">
        <f>IF(ISNUMBER('Raw sample average data'!F109),'Raw sample average data'!F109,NA())</f>
        <v>#N/A</v>
      </c>
      <c r="E169" s="80" t="e">
        <f>IF(ISNUMBER('Raw sample average data'!G109),'Raw sample average data'!G109,NA())</f>
        <v>#N/A</v>
      </c>
      <c r="F169" s="80" t="e">
        <f>IF(ISNUMBER('Raw sample average data'!I109),'Raw sample average data'!I109,NA())</f>
        <v>#N/A</v>
      </c>
      <c r="G169" s="80" t="e">
        <f>IF(ISNUMBER('Raw sample average data'!J109),'Raw sample average data'!J109,NA())</f>
        <v>#N/A</v>
      </c>
      <c r="H169" t="e">
        <f t="shared" si="7"/>
        <v>#N/A</v>
      </c>
      <c r="I169" s="17" t="e">
        <f t="shared" si="16"/>
        <v>#N/A</v>
      </c>
      <c r="J169" t="e">
        <f t="shared" si="8"/>
        <v>#N/A</v>
      </c>
      <c r="K169" t="e">
        <f t="shared" si="9"/>
        <v>#N/A</v>
      </c>
      <c r="L169" t="e">
        <f t="shared" si="10"/>
        <v>#N/A</v>
      </c>
      <c r="M169" t="e">
        <f t="shared" si="11"/>
        <v>#N/A</v>
      </c>
      <c r="N169" t="e">
        <f t="shared" si="12"/>
        <v>#N/A</v>
      </c>
      <c r="O169" t="e">
        <f t="shared" si="13"/>
        <v>#N/A</v>
      </c>
      <c r="P169" t="e">
        <f t="shared" si="17"/>
        <v>#N/A</v>
      </c>
      <c r="Q169" t="e">
        <f t="shared" si="18"/>
        <v>#N/A</v>
      </c>
    </row>
    <row r="170" spans="1:17" ht="30" customHeight="1" x14ac:dyDescent="0.15">
      <c r="A170" s="52" t="str">
        <f>IF('Raw sample average data'!C110="","",'Raw sample average data'!C110)</f>
        <v/>
      </c>
      <c r="B170" s="80" t="e">
        <f>IF(ISNUMBER('Raw sample average data'!D110),'Raw sample average data'!D110,NA())</f>
        <v>#N/A</v>
      </c>
      <c r="C170" s="80" t="e">
        <f>IF(ISNUMBER('Raw sample average data'!E110),'Raw sample average data'!E110,NA())</f>
        <v>#N/A</v>
      </c>
      <c r="D170" s="80" t="e">
        <f>IF(ISNUMBER('Raw sample average data'!F110),'Raw sample average data'!F110,NA())</f>
        <v>#N/A</v>
      </c>
      <c r="E170" s="80" t="e">
        <f>IF(ISNUMBER('Raw sample average data'!G110),'Raw sample average data'!G110,NA())</f>
        <v>#N/A</v>
      </c>
      <c r="F170" s="80" t="e">
        <f>IF(ISNUMBER('Raw sample average data'!I110),'Raw sample average data'!I110,NA())</f>
        <v>#N/A</v>
      </c>
      <c r="G170" s="80" t="e">
        <f>IF(ISNUMBER('Raw sample average data'!J110),'Raw sample average data'!J110,NA())</f>
        <v>#N/A</v>
      </c>
      <c r="H170" t="e">
        <f t="shared" si="7"/>
        <v>#N/A</v>
      </c>
      <c r="I170" s="17" t="e">
        <f t="shared" ref="I170:I205" si="19">F170*$B$13+$B$14</f>
        <v>#N/A</v>
      </c>
      <c r="J170" t="e">
        <f t="shared" si="8"/>
        <v>#N/A</v>
      </c>
      <c r="K170" t="e">
        <f t="shared" si="9"/>
        <v>#N/A</v>
      </c>
      <c r="L170" t="e">
        <f t="shared" si="10"/>
        <v>#N/A</v>
      </c>
      <c r="M170" t="e">
        <f t="shared" si="11"/>
        <v>#N/A</v>
      </c>
      <c r="N170" t="e">
        <f t="shared" si="12"/>
        <v>#N/A</v>
      </c>
      <c r="O170" t="e">
        <f t="shared" si="13"/>
        <v>#N/A</v>
      </c>
      <c r="P170" t="e">
        <f t="shared" ref="P170:P201" si="20">(N170*E170+O170)*H170</f>
        <v>#N/A</v>
      </c>
      <c r="Q170" t="e">
        <f t="shared" ref="Q170:Q205" si="21">(C170*J170+K170)*L170+M170</f>
        <v>#N/A</v>
      </c>
    </row>
    <row r="171" spans="1:17" ht="30" customHeight="1" x14ac:dyDescent="0.15">
      <c r="A171" s="52" t="str">
        <f>IF('Raw sample average data'!C111="","",'Raw sample average data'!C111)</f>
        <v/>
      </c>
      <c r="B171" s="80" t="e">
        <f>IF(ISNUMBER('Raw sample average data'!D111),'Raw sample average data'!D111,NA())</f>
        <v>#N/A</v>
      </c>
      <c r="C171" s="80" t="e">
        <f>IF(ISNUMBER('Raw sample average data'!E111),'Raw sample average data'!E111,NA())</f>
        <v>#N/A</v>
      </c>
      <c r="D171" s="80" t="e">
        <f>IF(ISNUMBER('Raw sample average data'!F111),'Raw sample average data'!F111,NA())</f>
        <v>#N/A</v>
      </c>
      <c r="E171" s="80" t="e">
        <f>IF(ISNUMBER('Raw sample average data'!G111),'Raw sample average data'!G111,NA())</f>
        <v>#N/A</v>
      </c>
      <c r="F171" s="80" t="e">
        <f>IF(ISNUMBER('Raw sample average data'!I111),'Raw sample average data'!I111,NA())</f>
        <v>#N/A</v>
      </c>
      <c r="G171" s="80" t="e">
        <f>IF(ISNUMBER('Raw sample average data'!J111),'Raw sample average data'!J111,NA())</f>
        <v>#N/A</v>
      </c>
      <c r="H171" t="e">
        <f t="shared" si="7"/>
        <v>#N/A</v>
      </c>
      <c r="I171" s="17" t="e">
        <f t="shared" si="19"/>
        <v>#N/A</v>
      </c>
      <c r="J171" t="e">
        <f t="shared" si="8"/>
        <v>#N/A</v>
      </c>
      <c r="K171" t="e">
        <f t="shared" si="9"/>
        <v>#N/A</v>
      </c>
      <c r="L171" t="e">
        <f t="shared" si="10"/>
        <v>#N/A</v>
      </c>
      <c r="M171" t="e">
        <f t="shared" si="11"/>
        <v>#N/A</v>
      </c>
      <c r="N171" t="e">
        <f t="shared" si="12"/>
        <v>#N/A</v>
      </c>
      <c r="O171" t="e">
        <f t="shared" si="13"/>
        <v>#N/A</v>
      </c>
      <c r="P171" t="e">
        <f t="shared" si="20"/>
        <v>#N/A</v>
      </c>
      <c r="Q171" t="e">
        <f t="shared" si="21"/>
        <v>#N/A</v>
      </c>
    </row>
    <row r="172" spans="1:17" ht="30" customHeight="1" x14ac:dyDescent="0.15">
      <c r="A172" s="52" t="str">
        <f>IF('Raw sample average data'!C112="","",'Raw sample average data'!C112)</f>
        <v/>
      </c>
      <c r="B172" s="80" t="e">
        <f>IF(ISNUMBER('Raw sample average data'!D112),'Raw sample average data'!D112,NA())</f>
        <v>#N/A</v>
      </c>
      <c r="C172" s="80" t="e">
        <f>IF(ISNUMBER('Raw sample average data'!E112),'Raw sample average data'!E112,NA())</f>
        <v>#N/A</v>
      </c>
      <c r="D172" s="80" t="e">
        <f>IF(ISNUMBER('Raw sample average data'!F112),'Raw sample average data'!F112,NA())</f>
        <v>#N/A</v>
      </c>
      <c r="E172" s="80" t="e">
        <f>IF(ISNUMBER('Raw sample average data'!G112),'Raw sample average data'!G112,NA())</f>
        <v>#N/A</v>
      </c>
      <c r="F172" s="80" t="e">
        <f>IF(ISNUMBER('Raw sample average data'!I112),'Raw sample average data'!I112,NA())</f>
        <v>#N/A</v>
      </c>
      <c r="G172" s="80" t="e">
        <f>IF(ISNUMBER('Raw sample average data'!J112),'Raw sample average data'!J112,NA())</f>
        <v>#N/A</v>
      </c>
      <c r="H172" t="e">
        <f t="shared" ref="H172:H205" si="22">IF(D172 &lt; $J$64, ($J$39 +$J$43*(D172-$J$40))/101.325,($J$39 +$J$43*(D172-$J$40))/101.325)</f>
        <v>#N/A</v>
      </c>
      <c r="I172" s="17" t="e">
        <f t="shared" si="19"/>
        <v>#N/A</v>
      </c>
      <c r="J172" t="e">
        <f t="shared" ref="J172:J205" si="23">IF(B172 &lt; $J$64, $J$31 + (B172-$J$35)*$J$37,$J$60 + (B172-$J$64)*$J$66)</f>
        <v>#N/A</v>
      </c>
      <c r="K172" t="e">
        <f t="shared" ref="K172:K205" si="24">IF(B172&lt; $J$64, $J$32 +(B172-$J$35)*C$38, $J$61 +(B172-$J$64)*$J$67)</f>
        <v>#N/A</v>
      </c>
      <c r="L172" t="e">
        <f t="shared" ref="L172:L205" si="25">IF(B172 &lt; $J$64, $L$31 + (B172-$L$35)*$L$37, $L$60 + (B172-$L$64)*$L$66)</f>
        <v>#N/A</v>
      </c>
      <c r="M172" t="e">
        <f t="shared" ref="M172:M205" si="26">IF(B172 &lt; $J$64, $L$32 + (B172-$L$35)*$L$38, $L$61 + (B172-$L$64)*$L$67)</f>
        <v>#N/A</v>
      </c>
      <c r="N172" t="e">
        <f t="shared" ref="N172:N205" si="27">IF(B172 &lt; $J$64, $J$31 + (B172-$J$35)*$J$37, $J$60 + (B172-$J$64)*$J$66)</f>
        <v>#N/A</v>
      </c>
      <c r="O172" t="e">
        <f t="shared" ref="O172:O205" si="28">IF(D172 &lt; $J$64, $J$32 + (D172-$J$35)*$J$38, $J$61 + (D172-$J$64)*$J$67)</f>
        <v>#N/A</v>
      </c>
      <c r="P172" t="e">
        <f t="shared" si="20"/>
        <v>#N/A</v>
      </c>
      <c r="Q172" t="e">
        <f t="shared" si="21"/>
        <v>#N/A</v>
      </c>
    </row>
    <row r="173" spans="1:17" ht="30" customHeight="1" x14ac:dyDescent="0.15">
      <c r="A173" s="52" t="str">
        <f>IF('Raw sample average data'!C113="","",'Raw sample average data'!C113)</f>
        <v/>
      </c>
      <c r="B173" s="80" t="e">
        <f>IF(ISNUMBER('Raw sample average data'!D113),'Raw sample average data'!D113,NA())</f>
        <v>#N/A</v>
      </c>
      <c r="C173" s="80" t="e">
        <f>IF(ISNUMBER('Raw sample average data'!E113),'Raw sample average data'!E113,NA())</f>
        <v>#N/A</v>
      </c>
      <c r="D173" s="80" t="e">
        <f>IF(ISNUMBER('Raw sample average data'!F113),'Raw sample average data'!F113,NA())</f>
        <v>#N/A</v>
      </c>
      <c r="E173" s="80" t="e">
        <f>IF(ISNUMBER('Raw sample average data'!G113),'Raw sample average data'!G113,NA())</f>
        <v>#N/A</v>
      </c>
      <c r="F173" s="80" t="e">
        <f>IF(ISNUMBER('Raw sample average data'!I113),'Raw sample average data'!I113,NA())</f>
        <v>#N/A</v>
      </c>
      <c r="G173" s="80" t="e">
        <f>IF(ISNUMBER('Raw sample average data'!J113),'Raw sample average data'!J113,NA())</f>
        <v>#N/A</v>
      </c>
      <c r="H173" t="e">
        <f t="shared" si="22"/>
        <v>#N/A</v>
      </c>
      <c r="I173" s="17" t="e">
        <f t="shared" si="19"/>
        <v>#N/A</v>
      </c>
      <c r="J173" t="e">
        <f t="shared" si="23"/>
        <v>#N/A</v>
      </c>
      <c r="K173" t="e">
        <f t="shared" si="24"/>
        <v>#N/A</v>
      </c>
      <c r="L173" t="e">
        <f t="shared" si="25"/>
        <v>#N/A</v>
      </c>
      <c r="M173" t="e">
        <f t="shared" si="26"/>
        <v>#N/A</v>
      </c>
      <c r="N173" t="e">
        <f t="shared" si="27"/>
        <v>#N/A</v>
      </c>
      <c r="O173" t="e">
        <f t="shared" si="28"/>
        <v>#N/A</v>
      </c>
      <c r="P173" t="e">
        <f t="shared" si="20"/>
        <v>#N/A</v>
      </c>
      <c r="Q173" t="e">
        <f t="shared" si="21"/>
        <v>#N/A</v>
      </c>
    </row>
    <row r="174" spans="1:17" ht="30" customHeight="1" x14ac:dyDescent="0.15">
      <c r="A174" s="52" t="str">
        <f>IF('Raw sample average data'!C114="","",'Raw sample average data'!C114)</f>
        <v/>
      </c>
      <c r="B174" s="80" t="e">
        <f>IF(ISNUMBER('Raw sample average data'!D114),'Raw sample average data'!D114,NA())</f>
        <v>#N/A</v>
      </c>
      <c r="C174" s="80" t="e">
        <f>IF(ISNUMBER('Raw sample average data'!E114),'Raw sample average data'!E114,NA())</f>
        <v>#N/A</v>
      </c>
      <c r="D174" s="80" t="e">
        <f>IF(ISNUMBER('Raw sample average data'!F114),'Raw sample average data'!F114,NA())</f>
        <v>#N/A</v>
      </c>
      <c r="E174" s="80" t="e">
        <f>IF(ISNUMBER('Raw sample average data'!G114),'Raw sample average data'!G114,NA())</f>
        <v>#N/A</v>
      </c>
      <c r="F174" s="80" t="e">
        <f>IF(ISNUMBER('Raw sample average data'!I114),'Raw sample average data'!I114,NA())</f>
        <v>#N/A</v>
      </c>
      <c r="G174" s="80" t="e">
        <f>IF(ISNUMBER('Raw sample average data'!J114),'Raw sample average data'!J114,NA())</f>
        <v>#N/A</v>
      </c>
      <c r="H174" t="e">
        <f t="shared" si="22"/>
        <v>#N/A</v>
      </c>
      <c r="I174" s="17" t="e">
        <f t="shared" si="19"/>
        <v>#N/A</v>
      </c>
      <c r="J174" t="e">
        <f t="shared" si="23"/>
        <v>#N/A</v>
      </c>
      <c r="K174" t="e">
        <f t="shared" si="24"/>
        <v>#N/A</v>
      </c>
      <c r="L174" t="e">
        <f t="shared" si="25"/>
        <v>#N/A</v>
      </c>
      <c r="M174" t="e">
        <f t="shared" si="26"/>
        <v>#N/A</v>
      </c>
      <c r="N174" t="e">
        <f t="shared" si="27"/>
        <v>#N/A</v>
      </c>
      <c r="O174" t="e">
        <f t="shared" si="28"/>
        <v>#N/A</v>
      </c>
      <c r="P174" t="e">
        <f t="shared" si="20"/>
        <v>#N/A</v>
      </c>
      <c r="Q174" t="e">
        <f t="shared" si="21"/>
        <v>#N/A</v>
      </c>
    </row>
    <row r="175" spans="1:17" ht="30" customHeight="1" x14ac:dyDescent="0.15">
      <c r="A175" s="52" t="str">
        <f>IF('Raw sample average data'!C115="","",'Raw sample average data'!C115)</f>
        <v/>
      </c>
      <c r="B175" s="80" t="e">
        <f>IF(ISNUMBER('Raw sample average data'!D115),'Raw sample average data'!D115,NA())</f>
        <v>#N/A</v>
      </c>
      <c r="C175" s="80" t="e">
        <f>IF(ISNUMBER('Raw sample average data'!E115),'Raw sample average data'!E115,NA())</f>
        <v>#N/A</v>
      </c>
      <c r="D175" s="80" t="e">
        <f>IF(ISNUMBER('Raw sample average data'!F115),'Raw sample average data'!F115,NA())</f>
        <v>#N/A</v>
      </c>
      <c r="E175" s="80" t="e">
        <f>IF(ISNUMBER('Raw sample average data'!G115),'Raw sample average data'!G115,NA())</f>
        <v>#N/A</v>
      </c>
      <c r="F175" s="80" t="e">
        <f>IF(ISNUMBER('Raw sample average data'!I115),'Raw sample average data'!I115,NA())</f>
        <v>#N/A</v>
      </c>
      <c r="G175" s="80" t="e">
        <f>IF(ISNUMBER('Raw sample average data'!J115),'Raw sample average data'!J115,NA())</f>
        <v>#N/A</v>
      </c>
      <c r="H175" t="e">
        <f t="shared" si="22"/>
        <v>#N/A</v>
      </c>
      <c r="I175" s="17" t="e">
        <f t="shared" si="19"/>
        <v>#N/A</v>
      </c>
      <c r="J175" t="e">
        <f t="shared" si="23"/>
        <v>#N/A</v>
      </c>
      <c r="K175" t="e">
        <f t="shared" si="24"/>
        <v>#N/A</v>
      </c>
      <c r="L175" t="e">
        <f t="shared" si="25"/>
        <v>#N/A</v>
      </c>
      <c r="M175" t="e">
        <f t="shared" si="26"/>
        <v>#N/A</v>
      </c>
      <c r="N175" t="e">
        <f t="shared" si="27"/>
        <v>#N/A</v>
      </c>
      <c r="O175" t="e">
        <f t="shared" si="28"/>
        <v>#N/A</v>
      </c>
      <c r="P175" t="e">
        <f t="shared" si="20"/>
        <v>#N/A</v>
      </c>
      <c r="Q175" t="e">
        <f t="shared" si="21"/>
        <v>#N/A</v>
      </c>
    </row>
    <row r="176" spans="1:17" ht="30" customHeight="1" x14ac:dyDescent="0.15">
      <c r="A176" s="52" t="str">
        <f>IF('Raw sample average data'!C116="","",'Raw sample average data'!C116)</f>
        <v/>
      </c>
      <c r="B176" s="80" t="e">
        <f>IF(ISNUMBER('Raw sample average data'!D116),'Raw sample average data'!D116,NA())</f>
        <v>#N/A</v>
      </c>
      <c r="C176" s="80" t="e">
        <f>IF(ISNUMBER('Raw sample average data'!E116),'Raw sample average data'!E116,NA())</f>
        <v>#N/A</v>
      </c>
      <c r="D176" s="80" t="e">
        <f>IF(ISNUMBER('Raw sample average data'!F116),'Raw sample average data'!F116,NA())</f>
        <v>#N/A</v>
      </c>
      <c r="E176" s="80" t="e">
        <f>IF(ISNUMBER('Raw sample average data'!G116),'Raw sample average data'!G116,NA())</f>
        <v>#N/A</v>
      </c>
      <c r="F176" s="80" t="e">
        <f>IF(ISNUMBER('Raw sample average data'!I116),'Raw sample average data'!I116,NA())</f>
        <v>#N/A</v>
      </c>
      <c r="G176" s="80" t="e">
        <f>IF(ISNUMBER('Raw sample average data'!J116),'Raw sample average data'!J116,NA())</f>
        <v>#N/A</v>
      </c>
      <c r="H176" t="e">
        <f t="shared" si="22"/>
        <v>#N/A</v>
      </c>
      <c r="I176" s="17" t="e">
        <f t="shared" si="19"/>
        <v>#N/A</v>
      </c>
      <c r="J176" t="e">
        <f t="shared" si="23"/>
        <v>#N/A</v>
      </c>
      <c r="K176" t="e">
        <f t="shared" si="24"/>
        <v>#N/A</v>
      </c>
      <c r="L176" t="e">
        <f t="shared" si="25"/>
        <v>#N/A</v>
      </c>
      <c r="M176" t="e">
        <f t="shared" si="26"/>
        <v>#N/A</v>
      </c>
      <c r="N176" t="e">
        <f t="shared" si="27"/>
        <v>#N/A</v>
      </c>
      <c r="O176" t="e">
        <f t="shared" si="28"/>
        <v>#N/A</v>
      </c>
      <c r="P176" t="e">
        <f t="shared" si="20"/>
        <v>#N/A</v>
      </c>
      <c r="Q176" t="e">
        <f t="shared" si="21"/>
        <v>#N/A</v>
      </c>
    </row>
    <row r="177" spans="1:17" ht="30" customHeight="1" x14ac:dyDescent="0.15">
      <c r="A177" s="52" t="str">
        <f>IF('Raw sample average data'!C117="","",'Raw sample average data'!C117)</f>
        <v/>
      </c>
      <c r="B177" s="80" t="e">
        <f>IF(ISNUMBER('Raw sample average data'!D117),'Raw sample average data'!D117,NA())</f>
        <v>#N/A</v>
      </c>
      <c r="C177" s="80" t="e">
        <f>IF(ISNUMBER('Raw sample average data'!E117),'Raw sample average data'!E117,NA())</f>
        <v>#N/A</v>
      </c>
      <c r="D177" s="80" t="e">
        <f>IF(ISNUMBER('Raw sample average data'!F117),'Raw sample average data'!F117,NA())</f>
        <v>#N/A</v>
      </c>
      <c r="E177" s="80" t="e">
        <f>IF(ISNUMBER('Raw sample average data'!G117),'Raw sample average data'!G117,NA())</f>
        <v>#N/A</v>
      </c>
      <c r="F177" s="80" t="e">
        <f>IF(ISNUMBER('Raw sample average data'!I117),'Raw sample average data'!I117,NA())</f>
        <v>#N/A</v>
      </c>
      <c r="G177" s="80" t="e">
        <f>IF(ISNUMBER('Raw sample average data'!J117),'Raw sample average data'!J117,NA())</f>
        <v>#N/A</v>
      </c>
      <c r="H177" t="e">
        <f t="shared" si="22"/>
        <v>#N/A</v>
      </c>
      <c r="I177" s="17" t="e">
        <f t="shared" si="19"/>
        <v>#N/A</v>
      </c>
      <c r="J177" t="e">
        <f t="shared" si="23"/>
        <v>#N/A</v>
      </c>
      <c r="K177" t="e">
        <f t="shared" si="24"/>
        <v>#N/A</v>
      </c>
      <c r="L177" t="e">
        <f t="shared" si="25"/>
        <v>#N/A</v>
      </c>
      <c r="M177" t="e">
        <f t="shared" si="26"/>
        <v>#N/A</v>
      </c>
      <c r="N177" t="e">
        <f t="shared" si="27"/>
        <v>#N/A</v>
      </c>
      <c r="O177" t="e">
        <f t="shared" si="28"/>
        <v>#N/A</v>
      </c>
      <c r="P177" t="e">
        <f t="shared" si="20"/>
        <v>#N/A</v>
      </c>
      <c r="Q177" t="e">
        <f t="shared" si="21"/>
        <v>#N/A</v>
      </c>
    </row>
    <row r="178" spans="1:17" ht="30" customHeight="1" x14ac:dyDescent="0.15">
      <c r="A178" s="52" t="str">
        <f>IF('Raw sample average data'!C118="","",'Raw sample average data'!C118)</f>
        <v/>
      </c>
      <c r="B178" s="80" t="e">
        <f>IF(ISNUMBER('Raw sample average data'!D118),'Raw sample average data'!D118,NA())</f>
        <v>#N/A</v>
      </c>
      <c r="C178" s="80" t="e">
        <f>IF(ISNUMBER('Raw sample average data'!E118),'Raw sample average data'!E118,NA())</f>
        <v>#N/A</v>
      </c>
      <c r="D178" s="80" t="e">
        <f>IF(ISNUMBER('Raw sample average data'!F118),'Raw sample average data'!F118,NA())</f>
        <v>#N/A</v>
      </c>
      <c r="E178" s="80" t="e">
        <f>IF(ISNUMBER('Raw sample average data'!G118),'Raw sample average data'!G118,NA())</f>
        <v>#N/A</v>
      </c>
      <c r="F178" s="80" t="e">
        <f>IF(ISNUMBER('Raw sample average data'!I118),'Raw sample average data'!I118,NA())</f>
        <v>#N/A</v>
      </c>
      <c r="G178" s="80" t="e">
        <f>IF(ISNUMBER('Raw sample average data'!J118),'Raw sample average data'!J118,NA())</f>
        <v>#N/A</v>
      </c>
      <c r="H178" t="e">
        <f t="shared" si="22"/>
        <v>#N/A</v>
      </c>
      <c r="I178" s="17" t="e">
        <f t="shared" si="19"/>
        <v>#N/A</v>
      </c>
      <c r="J178" t="e">
        <f t="shared" si="23"/>
        <v>#N/A</v>
      </c>
      <c r="K178" t="e">
        <f t="shared" si="24"/>
        <v>#N/A</v>
      </c>
      <c r="L178" t="e">
        <f t="shared" si="25"/>
        <v>#N/A</v>
      </c>
      <c r="M178" t="e">
        <f t="shared" si="26"/>
        <v>#N/A</v>
      </c>
      <c r="N178" t="e">
        <f t="shared" si="27"/>
        <v>#N/A</v>
      </c>
      <c r="O178" t="e">
        <f t="shared" si="28"/>
        <v>#N/A</v>
      </c>
      <c r="P178" t="e">
        <f t="shared" si="20"/>
        <v>#N/A</v>
      </c>
      <c r="Q178" t="e">
        <f t="shared" si="21"/>
        <v>#N/A</v>
      </c>
    </row>
    <row r="179" spans="1:17" ht="30" customHeight="1" x14ac:dyDescent="0.15">
      <c r="A179" s="52" t="str">
        <f>IF('Raw sample average data'!C119="","",'Raw sample average data'!C119)</f>
        <v/>
      </c>
      <c r="B179" s="80" t="e">
        <f>IF(ISNUMBER('Raw sample average data'!D119),'Raw sample average data'!D119,NA())</f>
        <v>#N/A</v>
      </c>
      <c r="C179" s="80" t="e">
        <f>IF(ISNUMBER('Raw sample average data'!E119),'Raw sample average data'!E119,NA())</f>
        <v>#N/A</v>
      </c>
      <c r="D179" s="80" t="e">
        <f>IF(ISNUMBER('Raw sample average data'!F119),'Raw sample average data'!F119,NA())</f>
        <v>#N/A</v>
      </c>
      <c r="E179" s="80" t="e">
        <f>IF(ISNUMBER('Raw sample average data'!G119),'Raw sample average data'!G119,NA())</f>
        <v>#N/A</v>
      </c>
      <c r="F179" s="80" t="e">
        <f>IF(ISNUMBER('Raw sample average data'!I119),'Raw sample average data'!I119,NA())</f>
        <v>#N/A</v>
      </c>
      <c r="G179" s="80" t="e">
        <f>IF(ISNUMBER('Raw sample average data'!J119),'Raw sample average data'!J119,NA())</f>
        <v>#N/A</v>
      </c>
      <c r="H179" t="e">
        <f t="shared" si="22"/>
        <v>#N/A</v>
      </c>
      <c r="I179" s="17" t="e">
        <f t="shared" si="19"/>
        <v>#N/A</v>
      </c>
      <c r="J179" t="e">
        <f t="shared" si="23"/>
        <v>#N/A</v>
      </c>
      <c r="K179" t="e">
        <f t="shared" si="24"/>
        <v>#N/A</v>
      </c>
      <c r="L179" t="e">
        <f t="shared" si="25"/>
        <v>#N/A</v>
      </c>
      <c r="M179" t="e">
        <f t="shared" si="26"/>
        <v>#N/A</v>
      </c>
      <c r="N179" t="e">
        <f t="shared" si="27"/>
        <v>#N/A</v>
      </c>
      <c r="O179" t="e">
        <f t="shared" si="28"/>
        <v>#N/A</v>
      </c>
      <c r="P179" t="e">
        <f t="shared" si="20"/>
        <v>#N/A</v>
      </c>
      <c r="Q179" t="e">
        <f t="shared" si="21"/>
        <v>#N/A</v>
      </c>
    </row>
    <row r="180" spans="1:17" ht="30" customHeight="1" x14ac:dyDescent="0.15">
      <c r="A180" s="52" t="str">
        <f>IF('Raw sample average data'!C120="","",'Raw sample average data'!C120)</f>
        <v/>
      </c>
      <c r="B180" s="80" t="e">
        <f>IF(ISNUMBER('Raw sample average data'!D120),'Raw sample average data'!D120,NA())</f>
        <v>#N/A</v>
      </c>
      <c r="C180" s="80" t="e">
        <f>IF(ISNUMBER('Raw sample average data'!E120),'Raw sample average data'!E120,NA())</f>
        <v>#N/A</v>
      </c>
      <c r="D180" s="80" t="e">
        <f>IF(ISNUMBER('Raw sample average data'!F120),'Raw sample average data'!F120,NA())</f>
        <v>#N/A</v>
      </c>
      <c r="E180" s="80" t="e">
        <f>IF(ISNUMBER('Raw sample average data'!G120),'Raw sample average data'!G120,NA())</f>
        <v>#N/A</v>
      </c>
      <c r="F180" s="80" t="e">
        <f>IF(ISNUMBER('Raw sample average data'!I120),'Raw sample average data'!I120,NA())</f>
        <v>#N/A</v>
      </c>
      <c r="G180" s="80" t="e">
        <f>IF(ISNUMBER('Raw sample average data'!J120),'Raw sample average data'!J120,NA())</f>
        <v>#N/A</v>
      </c>
      <c r="H180" t="e">
        <f t="shared" si="22"/>
        <v>#N/A</v>
      </c>
      <c r="I180" s="17" t="e">
        <f t="shared" si="19"/>
        <v>#N/A</v>
      </c>
      <c r="J180" t="e">
        <f t="shared" si="23"/>
        <v>#N/A</v>
      </c>
      <c r="K180" t="e">
        <f t="shared" si="24"/>
        <v>#N/A</v>
      </c>
      <c r="L180" t="e">
        <f t="shared" si="25"/>
        <v>#N/A</v>
      </c>
      <c r="M180" t="e">
        <f t="shared" si="26"/>
        <v>#N/A</v>
      </c>
      <c r="N180" t="e">
        <f t="shared" si="27"/>
        <v>#N/A</v>
      </c>
      <c r="O180" t="e">
        <f t="shared" si="28"/>
        <v>#N/A</v>
      </c>
      <c r="P180" t="e">
        <f t="shared" si="20"/>
        <v>#N/A</v>
      </c>
      <c r="Q180" t="e">
        <f t="shared" si="21"/>
        <v>#N/A</v>
      </c>
    </row>
    <row r="181" spans="1:17" ht="30" customHeight="1" x14ac:dyDescent="0.15">
      <c r="A181" s="52" t="str">
        <f>IF('Raw sample average data'!C121="","",'Raw sample average data'!C121)</f>
        <v/>
      </c>
      <c r="B181" s="80" t="e">
        <f>IF(ISNUMBER('Raw sample average data'!D121),'Raw sample average data'!D121,NA())</f>
        <v>#N/A</v>
      </c>
      <c r="C181" s="80" t="e">
        <f>IF(ISNUMBER('Raw sample average data'!E121),'Raw sample average data'!E121,NA())</f>
        <v>#N/A</v>
      </c>
      <c r="D181" s="80" t="e">
        <f>IF(ISNUMBER('Raw sample average data'!F121),'Raw sample average data'!F121,NA())</f>
        <v>#N/A</v>
      </c>
      <c r="E181" s="80" t="e">
        <f>IF(ISNUMBER('Raw sample average data'!G121),'Raw sample average data'!G121,NA())</f>
        <v>#N/A</v>
      </c>
      <c r="F181" s="80" t="e">
        <f>IF(ISNUMBER('Raw sample average data'!I121),'Raw sample average data'!I121,NA())</f>
        <v>#N/A</v>
      </c>
      <c r="G181" s="80" t="e">
        <f>IF(ISNUMBER('Raw sample average data'!J121),'Raw sample average data'!J121,NA())</f>
        <v>#N/A</v>
      </c>
      <c r="H181" t="e">
        <f t="shared" si="22"/>
        <v>#N/A</v>
      </c>
      <c r="I181" s="17" t="e">
        <f t="shared" si="19"/>
        <v>#N/A</v>
      </c>
      <c r="J181" t="e">
        <f t="shared" si="23"/>
        <v>#N/A</v>
      </c>
      <c r="K181" t="e">
        <f t="shared" si="24"/>
        <v>#N/A</v>
      </c>
      <c r="L181" t="e">
        <f t="shared" si="25"/>
        <v>#N/A</v>
      </c>
      <c r="M181" t="e">
        <f t="shared" si="26"/>
        <v>#N/A</v>
      </c>
      <c r="N181" t="e">
        <f t="shared" si="27"/>
        <v>#N/A</v>
      </c>
      <c r="O181" t="e">
        <f t="shared" si="28"/>
        <v>#N/A</v>
      </c>
      <c r="P181" t="e">
        <f t="shared" si="20"/>
        <v>#N/A</v>
      </c>
      <c r="Q181" t="e">
        <f t="shared" si="21"/>
        <v>#N/A</v>
      </c>
    </row>
    <row r="182" spans="1:17" ht="30" customHeight="1" x14ac:dyDescent="0.15">
      <c r="A182" s="52" t="str">
        <f>IF('Raw sample average data'!C122="","",'Raw sample average data'!C122)</f>
        <v/>
      </c>
      <c r="B182" s="80" t="e">
        <f>IF(ISNUMBER('Raw sample average data'!D122),'Raw sample average data'!D122,NA())</f>
        <v>#N/A</v>
      </c>
      <c r="C182" s="80" t="e">
        <f>IF(ISNUMBER('Raw sample average data'!E122),'Raw sample average data'!E122,NA())</f>
        <v>#N/A</v>
      </c>
      <c r="D182" s="80" t="e">
        <f>IF(ISNUMBER('Raw sample average data'!F122),'Raw sample average data'!F122,NA())</f>
        <v>#N/A</v>
      </c>
      <c r="E182" s="80" t="e">
        <f>IF(ISNUMBER('Raw sample average data'!G122),'Raw sample average data'!G122,NA())</f>
        <v>#N/A</v>
      </c>
      <c r="F182" s="80" t="e">
        <f>IF(ISNUMBER('Raw sample average data'!I122),'Raw sample average data'!I122,NA())</f>
        <v>#N/A</v>
      </c>
      <c r="G182" s="80" t="e">
        <f>IF(ISNUMBER('Raw sample average data'!J122),'Raw sample average data'!J122,NA())</f>
        <v>#N/A</v>
      </c>
      <c r="H182" t="e">
        <f t="shared" si="22"/>
        <v>#N/A</v>
      </c>
      <c r="I182" s="17" t="e">
        <f t="shared" si="19"/>
        <v>#N/A</v>
      </c>
      <c r="J182" t="e">
        <f t="shared" si="23"/>
        <v>#N/A</v>
      </c>
      <c r="K182" t="e">
        <f t="shared" si="24"/>
        <v>#N/A</v>
      </c>
      <c r="L182" t="e">
        <f t="shared" si="25"/>
        <v>#N/A</v>
      </c>
      <c r="M182" t="e">
        <f t="shared" si="26"/>
        <v>#N/A</v>
      </c>
      <c r="N182" t="e">
        <f t="shared" si="27"/>
        <v>#N/A</v>
      </c>
      <c r="O182" t="e">
        <f t="shared" si="28"/>
        <v>#N/A</v>
      </c>
      <c r="P182" t="e">
        <f t="shared" si="20"/>
        <v>#N/A</v>
      </c>
      <c r="Q182" t="e">
        <f t="shared" si="21"/>
        <v>#N/A</v>
      </c>
    </row>
    <row r="183" spans="1:17" ht="30" customHeight="1" x14ac:dyDescent="0.15">
      <c r="A183" s="52" t="str">
        <f>IF('Raw sample average data'!C123="","",'Raw sample average data'!C123)</f>
        <v/>
      </c>
      <c r="B183" s="80" t="e">
        <f>IF(ISNUMBER('Raw sample average data'!D123),'Raw sample average data'!D123,NA())</f>
        <v>#N/A</v>
      </c>
      <c r="C183" s="80" t="e">
        <f>IF(ISNUMBER('Raw sample average data'!E123),'Raw sample average data'!E123,NA())</f>
        <v>#N/A</v>
      </c>
      <c r="D183" s="80" t="e">
        <f>IF(ISNUMBER('Raw sample average data'!F123),'Raw sample average data'!F123,NA())</f>
        <v>#N/A</v>
      </c>
      <c r="E183" s="80" t="e">
        <f>IF(ISNUMBER('Raw sample average data'!G123),'Raw sample average data'!G123,NA())</f>
        <v>#N/A</v>
      </c>
      <c r="F183" s="80" t="e">
        <f>IF(ISNUMBER('Raw sample average data'!I123),'Raw sample average data'!I123,NA())</f>
        <v>#N/A</v>
      </c>
      <c r="G183" s="80" t="e">
        <f>IF(ISNUMBER('Raw sample average data'!J123),'Raw sample average data'!J123,NA())</f>
        <v>#N/A</v>
      </c>
      <c r="H183" t="e">
        <f t="shared" si="22"/>
        <v>#N/A</v>
      </c>
      <c r="I183" s="17" t="e">
        <f t="shared" si="19"/>
        <v>#N/A</v>
      </c>
      <c r="J183" t="e">
        <f t="shared" si="23"/>
        <v>#N/A</v>
      </c>
      <c r="K183" t="e">
        <f t="shared" si="24"/>
        <v>#N/A</v>
      </c>
      <c r="L183" t="e">
        <f t="shared" si="25"/>
        <v>#N/A</v>
      </c>
      <c r="M183" t="e">
        <f t="shared" si="26"/>
        <v>#N/A</v>
      </c>
      <c r="N183" t="e">
        <f t="shared" si="27"/>
        <v>#N/A</v>
      </c>
      <c r="O183" t="e">
        <f t="shared" si="28"/>
        <v>#N/A</v>
      </c>
      <c r="P183" t="e">
        <f t="shared" si="20"/>
        <v>#N/A</v>
      </c>
      <c r="Q183" t="e">
        <f t="shared" si="21"/>
        <v>#N/A</v>
      </c>
    </row>
    <row r="184" spans="1:17" ht="30" customHeight="1" x14ac:dyDescent="0.15">
      <c r="A184" s="52" t="str">
        <f>IF('Raw sample average data'!C124="","",'Raw sample average data'!C124)</f>
        <v/>
      </c>
      <c r="B184" s="80" t="e">
        <f>IF(ISNUMBER('Raw sample average data'!D124),'Raw sample average data'!D124,NA())</f>
        <v>#N/A</v>
      </c>
      <c r="C184" s="80" t="e">
        <f>IF(ISNUMBER('Raw sample average data'!E124),'Raw sample average data'!E124,NA())</f>
        <v>#N/A</v>
      </c>
      <c r="D184" s="80" t="e">
        <f>IF(ISNUMBER('Raw sample average data'!F124),'Raw sample average data'!F124,NA())</f>
        <v>#N/A</v>
      </c>
      <c r="E184" s="80" t="e">
        <f>IF(ISNUMBER('Raw sample average data'!G124),'Raw sample average data'!G124,NA())</f>
        <v>#N/A</v>
      </c>
      <c r="F184" s="80" t="e">
        <f>IF(ISNUMBER('Raw sample average data'!I124),'Raw sample average data'!I124,NA())</f>
        <v>#N/A</v>
      </c>
      <c r="G184" s="80" t="e">
        <f>IF(ISNUMBER('Raw sample average data'!J124),'Raw sample average data'!J124,NA())</f>
        <v>#N/A</v>
      </c>
      <c r="H184" t="e">
        <f t="shared" si="22"/>
        <v>#N/A</v>
      </c>
      <c r="I184" s="17" t="e">
        <f t="shared" si="19"/>
        <v>#N/A</v>
      </c>
      <c r="J184" t="e">
        <f t="shared" si="23"/>
        <v>#N/A</v>
      </c>
      <c r="K184" t="e">
        <f t="shared" si="24"/>
        <v>#N/A</v>
      </c>
      <c r="L184" t="e">
        <f t="shared" si="25"/>
        <v>#N/A</v>
      </c>
      <c r="M184" t="e">
        <f t="shared" si="26"/>
        <v>#N/A</v>
      </c>
      <c r="N184" t="e">
        <f t="shared" si="27"/>
        <v>#N/A</v>
      </c>
      <c r="O184" t="e">
        <f t="shared" si="28"/>
        <v>#N/A</v>
      </c>
      <c r="P184" t="e">
        <f t="shared" si="20"/>
        <v>#N/A</v>
      </c>
      <c r="Q184" t="e">
        <f t="shared" si="21"/>
        <v>#N/A</v>
      </c>
    </row>
    <row r="185" spans="1:17" ht="30" customHeight="1" x14ac:dyDescent="0.15">
      <c r="A185" s="52" t="str">
        <f>IF('Raw sample average data'!C125="","",'Raw sample average data'!C125)</f>
        <v/>
      </c>
      <c r="B185" s="80" t="e">
        <f>IF(ISNUMBER('Raw sample average data'!D125),'Raw sample average data'!D125,NA())</f>
        <v>#N/A</v>
      </c>
      <c r="C185" s="80" t="e">
        <f>IF(ISNUMBER('Raw sample average data'!E125),'Raw sample average data'!E125,NA())</f>
        <v>#N/A</v>
      </c>
      <c r="D185" s="80" t="e">
        <f>IF(ISNUMBER('Raw sample average data'!F125),'Raw sample average data'!F125,NA())</f>
        <v>#N/A</v>
      </c>
      <c r="E185" s="80" t="e">
        <f>IF(ISNUMBER('Raw sample average data'!G125),'Raw sample average data'!G125,NA())</f>
        <v>#N/A</v>
      </c>
      <c r="F185" s="80" t="e">
        <f>IF(ISNUMBER('Raw sample average data'!I125),'Raw sample average data'!I125,NA())</f>
        <v>#N/A</v>
      </c>
      <c r="G185" s="80" t="e">
        <f>IF(ISNUMBER('Raw sample average data'!J125),'Raw sample average data'!J125,NA())</f>
        <v>#N/A</v>
      </c>
      <c r="H185" t="e">
        <f t="shared" si="22"/>
        <v>#N/A</v>
      </c>
      <c r="I185" s="17" t="e">
        <f t="shared" si="19"/>
        <v>#N/A</v>
      </c>
      <c r="J185" t="e">
        <f t="shared" si="23"/>
        <v>#N/A</v>
      </c>
      <c r="K185" t="e">
        <f t="shared" si="24"/>
        <v>#N/A</v>
      </c>
      <c r="L185" t="e">
        <f t="shared" si="25"/>
        <v>#N/A</v>
      </c>
      <c r="M185" t="e">
        <f t="shared" si="26"/>
        <v>#N/A</v>
      </c>
      <c r="N185" t="e">
        <f t="shared" si="27"/>
        <v>#N/A</v>
      </c>
      <c r="O185" t="e">
        <f t="shared" si="28"/>
        <v>#N/A</v>
      </c>
      <c r="P185" t="e">
        <f t="shared" si="20"/>
        <v>#N/A</v>
      </c>
      <c r="Q185" t="e">
        <f t="shared" si="21"/>
        <v>#N/A</v>
      </c>
    </row>
    <row r="186" spans="1:17" ht="30" customHeight="1" x14ac:dyDescent="0.15">
      <c r="A186" s="52" t="str">
        <f>IF('Raw sample average data'!C126="","",'Raw sample average data'!C126)</f>
        <v/>
      </c>
      <c r="B186" s="80" t="e">
        <f>IF(ISNUMBER('Raw sample average data'!D126),'Raw sample average data'!D126,NA())</f>
        <v>#N/A</v>
      </c>
      <c r="C186" s="80" t="e">
        <f>IF(ISNUMBER('Raw sample average data'!E126),'Raw sample average data'!E126,NA())</f>
        <v>#N/A</v>
      </c>
      <c r="D186" s="80" t="e">
        <f>IF(ISNUMBER('Raw sample average data'!F126),'Raw sample average data'!F126,NA())</f>
        <v>#N/A</v>
      </c>
      <c r="E186" s="80" t="e">
        <f>IF(ISNUMBER('Raw sample average data'!G126),'Raw sample average data'!G126,NA())</f>
        <v>#N/A</v>
      </c>
      <c r="F186" s="80" t="e">
        <f>IF(ISNUMBER('Raw sample average data'!I126),'Raw sample average data'!I126,NA())</f>
        <v>#N/A</v>
      </c>
      <c r="G186" s="80" t="e">
        <f>IF(ISNUMBER('Raw sample average data'!J126),'Raw sample average data'!J126,NA())</f>
        <v>#N/A</v>
      </c>
      <c r="H186" t="e">
        <f t="shared" si="22"/>
        <v>#N/A</v>
      </c>
      <c r="I186" s="17" t="e">
        <f t="shared" si="19"/>
        <v>#N/A</v>
      </c>
      <c r="J186" t="e">
        <f t="shared" si="23"/>
        <v>#N/A</v>
      </c>
      <c r="K186" t="e">
        <f t="shared" si="24"/>
        <v>#N/A</v>
      </c>
      <c r="L186" t="e">
        <f t="shared" si="25"/>
        <v>#N/A</v>
      </c>
      <c r="M186" t="e">
        <f t="shared" si="26"/>
        <v>#N/A</v>
      </c>
      <c r="N186" t="e">
        <f t="shared" si="27"/>
        <v>#N/A</v>
      </c>
      <c r="O186" t="e">
        <f t="shared" si="28"/>
        <v>#N/A</v>
      </c>
      <c r="P186" t="e">
        <f t="shared" si="20"/>
        <v>#N/A</v>
      </c>
      <c r="Q186" t="e">
        <f t="shared" si="21"/>
        <v>#N/A</v>
      </c>
    </row>
    <row r="187" spans="1:17" ht="30" customHeight="1" x14ac:dyDescent="0.15">
      <c r="A187" s="52" t="str">
        <f>IF('Raw sample average data'!C127="","",'Raw sample average data'!C127)</f>
        <v/>
      </c>
      <c r="B187" s="80" t="e">
        <f>IF(ISNUMBER('Raw sample average data'!D127),'Raw sample average data'!D127,NA())</f>
        <v>#N/A</v>
      </c>
      <c r="C187" s="80" t="e">
        <f>IF(ISNUMBER('Raw sample average data'!E127),'Raw sample average data'!E127,NA())</f>
        <v>#N/A</v>
      </c>
      <c r="D187" s="80" t="e">
        <f>IF(ISNUMBER('Raw sample average data'!F127),'Raw sample average data'!F127,NA())</f>
        <v>#N/A</v>
      </c>
      <c r="E187" s="80" t="e">
        <f>IF(ISNUMBER('Raw sample average data'!G127),'Raw sample average data'!G127,NA())</f>
        <v>#N/A</v>
      </c>
      <c r="F187" s="80" t="e">
        <f>IF(ISNUMBER('Raw sample average data'!I127),'Raw sample average data'!I127,NA())</f>
        <v>#N/A</v>
      </c>
      <c r="G187" s="80" t="e">
        <f>IF(ISNUMBER('Raw sample average data'!J127),'Raw sample average data'!J127,NA())</f>
        <v>#N/A</v>
      </c>
      <c r="H187" t="e">
        <f t="shared" si="22"/>
        <v>#N/A</v>
      </c>
      <c r="I187" s="17" t="e">
        <f t="shared" si="19"/>
        <v>#N/A</v>
      </c>
      <c r="J187" t="e">
        <f t="shared" si="23"/>
        <v>#N/A</v>
      </c>
      <c r="K187" t="e">
        <f t="shared" si="24"/>
        <v>#N/A</v>
      </c>
      <c r="L187" t="e">
        <f t="shared" si="25"/>
        <v>#N/A</v>
      </c>
      <c r="M187" t="e">
        <f t="shared" si="26"/>
        <v>#N/A</v>
      </c>
      <c r="N187" t="e">
        <f t="shared" si="27"/>
        <v>#N/A</v>
      </c>
      <c r="O187" t="e">
        <f t="shared" si="28"/>
        <v>#N/A</v>
      </c>
      <c r="P187" t="e">
        <f t="shared" si="20"/>
        <v>#N/A</v>
      </c>
      <c r="Q187" t="e">
        <f t="shared" si="21"/>
        <v>#N/A</v>
      </c>
    </row>
    <row r="188" spans="1:17" ht="30" customHeight="1" x14ac:dyDescent="0.15">
      <c r="A188" s="52" t="str">
        <f>IF('Raw sample average data'!C128="","",'Raw sample average data'!C128)</f>
        <v/>
      </c>
      <c r="B188" s="80" t="e">
        <f>IF(ISNUMBER('Raw sample average data'!D128),'Raw sample average data'!D128,NA())</f>
        <v>#N/A</v>
      </c>
      <c r="C188" s="80" t="e">
        <f>IF(ISNUMBER('Raw sample average data'!E128),'Raw sample average data'!E128,NA())</f>
        <v>#N/A</v>
      </c>
      <c r="D188" s="80" t="e">
        <f>IF(ISNUMBER('Raw sample average data'!F128),'Raw sample average data'!F128,NA())</f>
        <v>#N/A</v>
      </c>
      <c r="E188" s="80" t="e">
        <f>IF(ISNUMBER('Raw sample average data'!G128),'Raw sample average data'!G128,NA())</f>
        <v>#N/A</v>
      </c>
      <c r="F188" s="80" t="e">
        <f>IF(ISNUMBER('Raw sample average data'!I128),'Raw sample average data'!I128,NA())</f>
        <v>#N/A</v>
      </c>
      <c r="G188" s="80" t="e">
        <f>IF(ISNUMBER('Raw sample average data'!J128),'Raw sample average data'!J128,NA())</f>
        <v>#N/A</v>
      </c>
      <c r="H188" t="e">
        <f t="shared" si="22"/>
        <v>#N/A</v>
      </c>
      <c r="I188" s="17" t="e">
        <f t="shared" si="19"/>
        <v>#N/A</v>
      </c>
      <c r="J188" t="e">
        <f t="shared" si="23"/>
        <v>#N/A</v>
      </c>
      <c r="K188" t="e">
        <f t="shared" si="24"/>
        <v>#N/A</v>
      </c>
      <c r="L188" t="e">
        <f t="shared" si="25"/>
        <v>#N/A</v>
      </c>
      <c r="M188" t="e">
        <f t="shared" si="26"/>
        <v>#N/A</v>
      </c>
      <c r="N188" t="e">
        <f t="shared" si="27"/>
        <v>#N/A</v>
      </c>
      <c r="O188" t="e">
        <f t="shared" si="28"/>
        <v>#N/A</v>
      </c>
      <c r="P188" t="e">
        <f t="shared" si="20"/>
        <v>#N/A</v>
      </c>
      <c r="Q188" t="e">
        <f t="shared" si="21"/>
        <v>#N/A</v>
      </c>
    </row>
    <row r="189" spans="1:17" ht="30" customHeight="1" x14ac:dyDescent="0.15">
      <c r="A189" s="52" t="str">
        <f>IF('Raw sample average data'!C129="","",'Raw sample average data'!C129)</f>
        <v/>
      </c>
      <c r="B189" s="80" t="e">
        <f>IF(ISNUMBER('Raw sample average data'!D129),'Raw sample average data'!D129,NA())</f>
        <v>#N/A</v>
      </c>
      <c r="C189" s="80" t="e">
        <f>IF(ISNUMBER('Raw sample average data'!E129),'Raw sample average data'!E129,NA())</f>
        <v>#N/A</v>
      </c>
      <c r="D189" s="80" t="e">
        <f>IF(ISNUMBER('Raw sample average data'!F129),'Raw sample average data'!F129,NA())</f>
        <v>#N/A</v>
      </c>
      <c r="E189" s="80" t="e">
        <f>IF(ISNUMBER('Raw sample average data'!G129),'Raw sample average data'!G129,NA())</f>
        <v>#N/A</v>
      </c>
      <c r="F189" s="80" t="e">
        <f>IF(ISNUMBER('Raw sample average data'!I129),'Raw sample average data'!I129,NA())</f>
        <v>#N/A</v>
      </c>
      <c r="G189" s="80" t="e">
        <f>IF(ISNUMBER('Raw sample average data'!J129),'Raw sample average data'!J129,NA())</f>
        <v>#N/A</v>
      </c>
      <c r="H189" t="e">
        <f t="shared" si="22"/>
        <v>#N/A</v>
      </c>
      <c r="I189" s="17" t="e">
        <f t="shared" si="19"/>
        <v>#N/A</v>
      </c>
      <c r="J189" t="e">
        <f t="shared" si="23"/>
        <v>#N/A</v>
      </c>
      <c r="K189" t="e">
        <f t="shared" si="24"/>
        <v>#N/A</v>
      </c>
      <c r="L189" t="e">
        <f t="shared" si="25"/>
        <v>#N/A</v>
      </c>
      <c r="M189" t="e">
        <f t="shared" si="26"/>
        <v>#N/A</v>
      </c>
      <c r="N189" t="e">
        <f t="shared" si="27"/>
        <v>#N/A</v>
      </c>
      <c r="O189" t="e">
        <f t="shared" si="28"/>
        <v>#N/A</v>
      </c>
      <c r="P189" t="e">
        <f t="shared" si="20"/>
        <v>#N/A</v>
      </c>
      <c r="Q189" t="e">
        <f t="shared" si="21"/>
        <v>#N/A</v>
      </c>
    </row>
    <row r="190" spans="1:17" ht="30" customHeight="1" x14ac:dyDescent="0.15">
      <c r="A190" s="52" t="str">
        <f>IF('Raw sample average data'!C130="","",'Raw sample average data'!C130)</f>
        <v/>
      </c>
      <c r="B190" s="80" t="e">
        <f>IF(ISNUMBER('Raw sample average data'!D130),'Raw sample average data'!D130,NA())</f>
        <v>#N/A</v>
      </c>
      <c r="C190" s="80" t="e">
        <f>IF(ISNUMBER('Raw sample average data'!E130),'Raw sample average data'!E130,NA())</f>
        <v>#N/A</v>
      </c>
      <c r="D190" s="80" t="e">
        <f>IF(ISNUMBER('Raw sample average data'!F130),'Raw sample average data'!F130,NA())</f>
        <v>#N/A</v>
      </c>
      <c r="E190" s="80" t="e">
        <f>IF(ISNUMBER('Raw sample average data'!G130),'Raw sample average data'!G130,NA())</f>
        <v>#N/A</v>
      </c>
      <c r="F190" s="80" t="e">
        <f>IF(ISNUMBER('Raw sample average data'!I130),'Raw sample average data'!I130,NA())</f>
        <v>#N/A</v>
      </c>
      <c r="G190" s="80" t="e">
        <f>IF(ISNUMBER('Raw sample average data'!J130),'Raw sample average data'!J130,NA())</f>
        <v>#N/A</v>
      </c>
      <c r="H190" t="e">
        <f t="shared" si="22"/>
        <v>#N/A</v>
      </c>
      <c r="I190" s="17" t="e">
        <f t="shared" si="19"/>
        <v>#N/A</v>
      </c>
      <c r="J190" t="e">
        <f t="shared" si="23"/>
        <v>#N/A</v>
      </c>
      <c r="K190" t="e">
        <f t="shared" si="24"/>
        <v>#N/A</v>
      </c>
      <c r="L190" t="e">
        <f t="shared" si="25"/>
        <v>#N/A</v>
      </c>
      <c r="M190" t="e">
        <f t="shared" si="26"/>
        <v>#N/A</v>
      </c>
      <c r="N190" t="e">
        <f t="shared" si="27"/>
        <v>#N/A</v>
      </c>
      <c r="O190" t="e">
        <f t="shared" si="28"/>
        <v>#N/A</v>
      </c>
      <c r="P190" t="e">
        <f t="shared" si="20"/>
        <v>#N/A</v>
      </c>
      <c r="Q190" t="e">
        <f t="shared" si="21"/>
        <v>#N/A</v>
      </c>
    </row>
    <row r="191" spans="1:17" ht="30" customHeight="1" x14ac:dyDescent="0.15">
      <c r="A191" s="52" t="str">
        <f>IF('Raw sample average data'!C131="","",'Raw sample average data'!C131)</f>
        <v/>
      </c>
      <c r="B191" s="80" t="e">
        <f>IF(ISNUMBER('Raw sample average data'!D131),'Raw sample average data'!D131,NA())</f>
        <v>#N/A</v>
      </c>
      <c r="C191" s="80" t="e">
        <f>IF(ISNUMBER('Raw sample average data'!E131),'Raw sample average data'!E131,NA())</f>
        <v>#N/A</v>
      </c>
      <c r="D191" s="80" t="e">
        <f>IF(ISNUMBER('Raw sample average data'!F131),'Raw sample average data'!F131,NA())</f>
        <v>#N/A</v>
      </c>
      <c r="E191" s="80" t="e">
        <f>IF(ISNUMBER('Raw sample average data'!G131),'Raw sample average data'!G131,NA())</f>
        <v>#N/A</v>
      </c>
      <c r="F191" s="80" t="e">
        <f>IF(ISNUMBER('Raw sample average data'!I131),'Raw sample average data'!I131,NA())</f>
        <v>#N/A</v>
      </c>
      <c r="G191" s="80" t="e">
        <f>IF(ISNUMBER('Raw sample average data'!J131),'Raw sample average data'!J131,NA())</f>
        <v>#N/A</v>
      </c>
      <c r="H191" t="e">
        <f t="shared" si="22"/>
        <v>#N/A</v>
      </c>
      <c r="I191" s="17" t="e">
        <f t="shared" si="19"/>
        <v>#N/A</v>
      </c>
      <c r="J191" t="e">
        <f t="shared" si="23"/>
        <v>#N/A</v>
      </c>
      <c r="K191" t="e">
        <f t="shared" si="24"/>
        <v>#N/A</v>
      </c>
      <c r="L191" t="e">
        <f t="shared" si="25"/>
        <v>#N/A</v>
      </c>
      <c r="M191" t="e">
        <f t="shared" si="26"/>
        <v>#N/A</v>
      </c>
      <c r="N191" t="e">
        <f t="shared" si="27"/>
        <v>#N/A</v>
      </c>
      <c r="O191" t="e">
        <f t="shared" si="28"/>
        <v>#N/A</v>
      </c>
      <c r="P191" t="e">
        <f t="shared" si="20"/>
        <v>#N/A</v>
      </c>
      <c r="Q191" t="e">
        <f t="shared" si="21"/>
        <v>#N/A</v>
      </c>
    </row>
    <row r="192" spans="1:17" ht="30" customHeight="1" x14ac:dyDescent="0.15">
      <c r="A192" s="52" t="str">
        <f>IF('Raw sample average data'!C132="","",'Raw sample average data'!C132)</f>
        <v/>
      </c>
      <c r="B192" s="80" t="e">
        <f>IF(ISNUMBER('Raw sample average data'!D132),'Raw sample average data'!D132,NA())</f>
        <v>#N/A</v>
      </c>
      <c r="C192" s="80" t="e">
        <f>IF(ISNUMBER('Raw sample average data'!E132),'Raw sample average data'!E132,NA())</f>
        <v>#N/A</v>
      </c>
      <c r="D192" s="80" t="e">
        <f>IF(ISNUMBER('Raw sample average data'!F132),'Raw sample average data'!F132,NA())</f>
        <v>#N/A</v>
      </c>
      <c r="E192" s="80" t="e">
        <f>IF(ISNUMBER('Raw sample average data'!G132),'Raw sample average data'!G132,NA())</f>
        <v>#N/A</v>
      </c>
      <c r="F192" s="80" t="e">
        <f>IF(ISNUMBER('Raw sample average data'!I132),'Raw sample average data'!I132,NA())</f>
        <v>#N/A</v>
      </c>
      <c r="G192" s="80" t="e">
        <f>IF(ISNUMBER('Raw sample average data'!J132),'Raw sample average data'!J132,NA())</f>
        <v>#N/A</v>
      </c>
      <c r="H192" t="e">
        <f t="shared" si="22"/>
        <v>#N/A</v>
      </c>
      <c r="I192" s="17" t="e">
        <f t="shared" si="19"/>
        <v>#N/A</v>
      </c>
      <c r="J192" t="e">
        <f t="shared" si="23"/>
        <v>#N/A</v>
      </c>
      <c r="K192" t="e">
        <f t="shared" si="24"/>
        <v>#N/A</v>
      </c>
      <c r="L192" t="e">
        <f t="shared" si="25"/>
        <v>#N/A</v>
      </c>
      <c r="M192" t="e">
        <f t="shared" si="26"/>
        <v>#N/A</v>
      </c>
      <c r="N192" t="e">
        <f t="shared" si="27"/>
        <v>#N/A</v>
      </c>
      <c r="O192" t="e">
        <f t="shared" si="28"/>
        <v>#N/A</v>
      </c>
      <c r="P192" t="e">
        <f t="shared" si="20"/>
        <v>#N/A</v>
      </c>
      <c r="Q192" t="e">
        <f t="shared" si="21"/>
        <v>#N/A</v>
      </c>
    </row>
    <row r="193" spans="1:17" ht="30" customHeight="1" x14ac:dyDescent="0.15">
      <c r="A193" s="52" t="str">
        <f>IF('Raw sample average data'!C133="","",'Raw sample average data'!C133)</f>
        <v/>
      </c>
      <c r="B193" s="80" t="e">
        <f>IF(ISNUMBER('Raw sample average data'!D133),'Raw sample average data'!D133,NA())</f>
        <v>#N/A</v>
      </c>
      <c r="C193" s="80" t="e">
        <f>IF(ISNUMBER('Raw sample average data'!E133),'Raw sample average data'!E133,NA())</f>
        <v>#N/A</v>
      </c>
      <c r="D193" s="80" t="e">
        <f>IF(ISNUMBER('Raw sample average data'!F133),'Raw sample average data'!F133,NA())</f>
        <v>#N/A</v>
      </c>
      <c r="E193" s="80" t="e">
        <f>IF(ISNUMBER('Raw sample average data'!G133),'Raw sample average data'!G133,NA())</f>
        <v>#N/A</v>
      </c>
      <c r="F193" s="80" t="e">
        <f>IF(ISNUMBER('Raw sample average data'!I133),'Raw sample average data'!I133,NA())</f>
        <v>#N/A</v>
      </c>
      <c r="G193" s="80" t="e">
        <f>IF(ISNUMBER('Raw sample average data'!J133),'Raw sample average data'!J133,NA())</f>
        <v>#N/A</v>
      </c>
      <c r="H193" t="e">
        <f t="shared" si="22"/>
        <v>#N/A</v>
      </c>
      <c r="I193" s="17" t="e">
        <f t="shared" si="19"/>
        <v>#N/A</v>
      </c>
      <c r="J193" t="e">
        <f t="shared" si="23"/>
        <v>#N/A</v>
      </c>
      <c r="K193" t="e">
        <f t="shared" si="24"/>
        <v>#N/A</v>
      </c>
      <c r="L193" t="e">
        <f t="shared" si="25"/>
        <v>#N/A</v>
      </c>
      <c r="M193" t="e">
        <f t="shared" si="26"/>
        <v>#N/A</v>
      </c>
      <c r="N193" t="e">
        <f t="shared" si="27"/>
        <v>#N/A</v>
      </c>
      <c r="O193" t="e">
        <f t="shared" si="28"/>
        <v>#N/A</v>
      </c>
      <c r="P193" t="e">
        <f t="shared" si="20"/>
        <v>#N/A</v>
      </c>
      <c r="Q193" t="e">
        <f t="shared" si="21"/>
        <v>#N/A</v>
      </c>
    </row>
    <row r="194" spans="1:17" ht="30" customHeight="1" x14ac:dyDescent="0.15">
      <c r="A194" s="52" t="str">
        <f>IF('Raw sample average data'!C134="","",'Raw sample average data'!C134)</f>
        <v/>
      </c>
      <c r="B194" s="80" t="e">
        <f>IF(ISNUMBER('Raw sample average data'!D134),'Raw sample average data'!D134,NA())</f>
        <v>#N/A</v>
      </c>
      <c r="C194" s="80" t="e">
        <f>IF(ISNUMBER('Raw sample average data'!E134),'Raw sample average data'!E134,NA())</f>
        <v>#N/A</v>
      </c>
      <c r="D194" s="80" t="e">
        <f>IF(ISNUMBER('Raw sample average data'!F134),'Raw sample average data'!F134,NA())</f>
        <v>#N/A</v>
      </c>
      <c r="E194" s="80" t="e">
        <f>IF(ISNUMBER('Raw sample average data'!G134),'Raw sample average data'!G134,NA())</f>
        <v>#N/A</v>
      </c>
      <c r="F194" s="80" t="e">
        <f>IF(ISNUMBER('Raw sample average data'!I134),'Raw sample average data'!I134,NA())</f>
        <v>#N/A</v>
      </c>
      <c r="G194" s="80" t="e">
        <f>IF(ISNUMBER('Raw sample average data'!J134),'Raw sample average data'!J134,NA())</f>
        <v>#N/A</v>
      </c>
      <c r="H194" t="e">
        <f t="shared" si="22"/>
        <v>#N/A</v>
      </c>
      <c r="I194" s="17" t="e">
        <f t="shared" si="19"/>
        <v>#N/A</v>
      </c>
      <c r="J194" t="e">
        <f t="shared" si="23"/>
        <v>#N/A</v>
      </c>
      <c r="K194" t="e">
        <f t="shared" si="24"/>
        <v>#N/A</v>
      </c>
      <c r="L194" t="e">
        <f t="shared" si="25"/>
        <v>#N/A</v>
      </c>
      <c r="M194" t="e">
        <f t="shared" si="26"/>
        <v>#N/A</v>
      </c>
      <c r="N194" t="e">
        <f t="shared" si="27"/>
        <v>#N/A</v>
      </c>
      <c r="O194" t="e">
        <f t="shared" si="28"/>
        <v>#N/A</v>
      </c>
      <c r="P194" t="e">
        <f t="shared" si="20"/>
        <v>#N/A</v>
      </c>
      <c r="Q194" t="e">
        <f t="shared" si="21"/>
        <v>#N/A</v>
      </c>
    </row>
    <row r="195" spans="1:17" ht="30" customHeight="1" x14ac:dyDescent="0.15">
      <c r="A195" s="52" t="str">
        <f>IF('Raw sample average data'!C135="","",'Raw sample average data'!C135)</f>
        <v/>
      </c>
      <c r="B195" s="80" t="e">
        <f>IF(ISNUMBER('Raw sample average data'!D135),'Raw sample average data'!D135,NA())</f>
        <v>#N/A</v>
      </c>
      <c r="C195" s="80" t="e">
        <f>IF(ISNUMBER('Raw sample average data'!E135),'Raw sample average data'!E135,NA())</f>
        <v>#N/A</v>
      </c>
      <c r="D195" s="80" t="e">
        <f>IF(ISNUMBER('Raw sample average data'!F135),'Raw sample average data'!F135,NA())</f>
        <v>#N/A</v>
      </c>
      <c r="E195" s="80" t="e">
        <f>IF(ISNUMBER('Raw sample average data'!G135),'Raw sample average data'!G135,NA())</f>
        <v>#N/A</v>
      </c>
      <c r="F195" s="80" t="e">
        <f>IF(ISNUMBER('Raw sample average data'!I135),'Raw sample average data'!I135,NA())</f>
        <v>#N/A</v>
      </c>
      <c r="G195" s="80" t="e">
        <f>IF(ISNUMBER('Raw sample average data'!J135),'Raw sample average data'!J135,NA())</f>
        <v>#N/A</v>
      </c>
      <c r="H195" t="e">
        <f t="shared" si="22"/>
        <v>#N/A</v>
      </c>
      <c r="I195" s="17" t="e">
        <f t="shared" si="19"/>
        <v>#N/A</v>
      </c>
      <c r="J195" t="e">
        <f t="shared" si="23"/>
        <v>#N/A</v>
      </c>
      <c r="K195" t="e">
        <f t="shared" si="24"/>
        <v>#N/A</v>
      </c>
      <c r="L195" t="e">
        <f t="shared" si="25"/>
        <v>#N/A</v>
      </c>
      <c r="M195" t="e">
        <f t="shared" si="26"/>
        <v>#N/A</v>
      </c>
      <c r="N195" t="e">
        <f t="shared" si="27"/>
        <v>#N/A</v>
      </c>
      <c r="O195" t="e">
        <f t="shared" si="28"/>
        <v>#N/A</v>
      </c>
      <c r="P195" t="e">
        <f t="shared" si="20"/>
        <v>#N/A</v>
      </c>
      <c r="Q195" t="e">
        <f t="shared" si="21"/>
        <v>#N/A</v>
      </c>
    </row>
    <row r="196" spans="1:17" ht="30" customHeight="1" x14ac:dyDescent="0.15">
      <c r="A196" s="52" t="str">
        <f>IF('Raw sample average data'!C136="","",'Raw sample average data'!C136)</f>
        <v/>
      </c>
      <c r="B196" s="80" t="e">
        <f>IF(ISNUMBER('Raw sample average data'!D136),'Raw sample average data'!D136,NA())</f>
        <v>#N/A</v>
      </c>
      <c r="C196" s="80" t="e">
        <f>IF(ISNUMBER('Raw sample average data'!E136),'Raw sample average data'!E136,NA())</f>
        <v>#N/A</v>
      </c>
      <c r="D196" s="80" t="e">
        <f>IF(ISNUMBER('Raw sample average data'!F136),'Raw sample average data'!F136,NA())</f>
        <v>#N/A</v>
      </c>
      <c r="E196" s="80" t="e">
        <f>IF(ISNUMBER('Raw sample average data'!G136),'Raw sample average data'!G136,NA())</f>
        <v>#N/A</v>
      </c>
      <c r="F196" s="80" t="e">
        <f>IF(ISNUMBER('Raw sample average data'!I136),'Raw sample average data'!I136,NA())</f>
        <v>#N/A</v>
      </c>
      <c r="G196" s="80" t="e">
        <f>IF(ISNUMBER('Raw sample average data'!J136),'Raw sample average data'!J136,NA())</f>
        <v>#N/A</v>
      </c>
      <c r="H196" t="e">
        <f t="shared" si="22"/>
        <v>#N/A</v>
      </c>
      <c r="I196" s="17" t="e">
        <f t="shared" si="19"/>
        <v>#N/A</v>
      </c>
      <c r="J196" t="e">
        <f t="shared" si="23"/>
        <v>#N/A</v>
      </c>
      <c r="K196" t="e">
        <f t="shared" si="24"/>
        <v>#N/A</v>
      </c>
      <c r="L196" t="e">
        <f t="shared" si="25"/>
        <v>#N/A</v>
      </c>
      <c r="M196" t="e">
        <f t="shared" si="26"/>
        <v>#N/A</v>
      </c>
      <c r="N196" t="e">
        <f t="shared" si="27"/>
        <v>#N/A</v>
      </c>
      <c r="O196" t="e">
        <f t="shared" si="28"/>
        <v>#N/A</v>
      </c>
      <c r="P196" t="e">
        <f t="shared" si="20"/>
        <v>#N/A</v>
      </c>
      <c r="Q196" t="e">
        <f t="shared" si="21"/>
        <v>#N/A</v>
      </c>
    </row>
    <row r="197" spans="1:17" ht="30" customHeight="1" x14ac:dyDescent="0.15">
      <c r="A197" s="52" t="str">
        <f>IF('Raw sample average data'!C137="","",'Raw sample average data'!C137)</f>
        <v/>
      </c>
      <c r="B197" s="80" t="e">
        <f>IF(ISNUMBER('Raw sample average data'!D137),'Raw sample average data'!D137,NA())</f>
        <v>#N/A</v>
      </c>
      <c r="C197" s="80" t="e">
        <f>IF(ISNUMBER('Raw sample average data'!E137),'Raw sample average data'!E137,NA())</f>
        <v>#N/A</v>
      </c>
      <c r="D197" s="80" t="e">
        <f>IF(ISNUMBER('Raw sample average data'!F137),'Raw sample average data'!F137,NA())</f>
        <v>#N/A</v>
      </c>
      <c r="E197" s="80" t="e">
        <f>IF(ISNUMBER('Raw sample average data'!G137),'Raw sample average data'!G137,NA())</f>
        <v>#N/A</v>
      </c>
      <c r="F197" s="80" t="e">
        <f>IF(ISNUMBER('Raw sample average data'!I137),'Raw sample average data'!I137,NA())</f>
        <v>#N/A</v>
      </c>
      <c r="G197" s="80" t="e">
        <f>IF(ISNUMBER('Raw sample average data'!J137),'Raw sample average data'!J137,NA())</f>
        <v>#N/A</v>
      </c>
      <c r="H197" t="e">
        <f t="shared" si="22"/>
        <v>#N/A</v>
      </c>
      <c r="I197" s="17" t="e">
        <f t="shared" si="19"/>
        <v>#N/A</v>
      </c>
      <c r="J197" t="e">
        <f t="shared" si="23"/>
        <v>#N/A</v>
      </c>
      <c r="K197" t="e">
        <f t="shared" si="24"/>
        <v>#N/A</v>
      </c>
      <c r="L197" t="e">
        <f t="shared" si="25"/>
        <v>#N/A</v>
      </c>
      <c r="M197" t="e">
        <f t="shared" si="26"/>
        <v>#N/A</v>
      </c>
      <c r="N197" t="e">
        <f t="shared" si="27"/>
        <v>#N/A</v>
      </c>
      <c r="O197" t="e">
        <f t="shared" si="28"/>
        <v>#N/A</v>
      </c>
      <c r="P197" t="e">
        <f t="shared" si="20"/>
        <v>#N/A</v>
      </c>
      <c r="Q197" t="e">
        <f t="shared" si="21"/>
        <v>#N/A</v>
      </c>
    </row>
    <row r="198" spans="1:17" ht="30" customHeight="1" x14ac:dyDescent="0.15">
      <c r="A198" s="52" t="str">
        <f>IF('Raw sample average data'!C138="","",'Raw sample average data'!C138)</f>
        <v/>
      </c>
      <c r="B198" s="80" t="e">
        <f>IF(ISNUMBER('Raw sample average data'!D138),'Raw sample average data'!D138,NA())</f>
        <v>#N/A</v>
      </c>
      <c r="C198" s="80" t="e">
        <f>IF(ISNUMBER('Raw sample average data'!E138),'Raw sample average data'!E138,NA())</f>
        <v>#N/A</v>
      </c>
      <c r="D198" s="80" t="e">
        <f>IF(ISNUMBER('Raw sample average data'!F138),'Raw sample average data'!F138,NA())</f>
        <v>#N/A</v>
      </c>
      <c r="E198" s="80" t="e">
        <f>IF(ISNUMBER('Raw sample average data'!G138),'Raw sample average data'!G138,NA())</f>
        <v>#N/A</v>
      </c>
      <c r="F198" s="80" t="e">
        <f>IF(ISNUMBER('Raw sample average data'!I138),'Raw sample average data'!I138,NA())</f>
        <v>#N/A</v>
      </c>
      <c r="G198" s="80" t="e">
        <f>IF(ISNUMBER('Raw sample average data'!J138),'Raw sample average data'!J138,NA())</f>
        <v>#N/A</v>
      </c>
      <c r="H198" t="e">
        <f t="shared" si="22"/>
        <v>#N/A</v>
      </c>
      <c r="I198" s="17" t="e">
        <f t="shared" si="19"/>
        <v>#N/A</v>
      </c>
      <c r="J198" t="e">
        <f t="shared" si="23"/>
        <v>#N/A</v>
      </c>
      <c r="K198" t="e">
        <f t="shared" si="24"/>
        <v>#N/A</v>
      </c>
      <c r="L198" t="e">
        <f t="shared" si="25"/>
        <v>#N/A</v>
      </c>
      <c r="M198" t="e">
        <f t="shared" si="26"/>
        <v>#N/A</v>
      </c>
      <c r="N198" t="e">
        <f t="shared" si="27"/>
        <v>#N/A</v>
      </c>
      <c r="O198" t="e">
        <f t="shared" si="28"/>
        <v>#N/A</v>
      </c>
      <c r="P198" t="e">
        <f t="shared" si="20"/>
        <v>#N/A</v>
      </c>
      <c r="Q198" t="e">
        <f t="shared" si="21"/>
        <v>#N/A</v>
      </c>
    </row>
    <row r="199" spans="1:17" ht="30" customHeight="1" x14ac:dyDescent="0.15">
      <c r="A199" s="52" t="str">
        <f>IF('Raw sample average data'!C139="","",'Raw sample average data'!C139)</f>
        <v/>
      </c>
      <c r="B199" s="80" t="e">
        <f>IF(ISNUMBER('Raw sample average data'!D139),'Raw sample average data'!D139,NA())</f>
        <v>#N/A</v>
      </c>
      <c r="C199" s="80" t="e">
        <f>IF(ISNUMBER('Raw sample average data'!E139),'Raw sample average data'!E139,NA())</f>
        <v>#N/A</v>
      </c>
      <c r="D199" s="80" t="e">
        <f>IF(ISNUMBER('Raw sample average data'!F139),'Raw sample average data'!F139,NA())</f>
        <v>#N/A</v>
      </c>
      <c r="E199" s="80" t="e">
        <f>IF(ISNUMBER('Raw sample average data'!G139),'Raw sample average data'!G139,NA())</f>
        <v>#N/A</v>
      </c>
      <c r="F199" s="80" t="e">
        <f>IF(ISNUMBER('Raw sample average data'!I139),'Raw sample average data'!I139,NA())</f>
        <v>#N/A</v>
      </c>
      <c r="G199" s="80" t="e">
        <f>IF(ISNUMBER('Raw sample average data'!J139),'Raw sample average data'!J139,NA())</f>
        <v>#N/A</v>
      </c>
      <c r="H199" t="e">
        <f t="shared" si="22"/>
        <v>#N/A</v>
      </c>
      <c r="I199" s="17" t="e">
        <f t="shared" si="19"/>
        <v>#N/A</v>
      </c>
      <c r="J199" t="e">
        <f t="shared" si="23"/>
        <v>#N/A</v>
      </c>
      <c r="K199" t="e">
        <f t="shared" si="24"/>
        <v>#N/A</v>
      </c>
      <c r="L199" t="e">
        <f t="shared" si="25"/>
        <v>#N/A</v>
      </c>
      <c r="M199" t="e">
        <f t="shared" si="26"/>
        <v>#N/A</v>
      </c>
      <c r="N199" t="e">
        <f t="shared" si="27"/>
        <v>#N/A</v>
      </c>
      <c r="O199" t="e">
        <f t="shared" si="28"/>
        <v>#N/A</v>
      </c>
      <c r="P199" t="e">
        <f t="shared" si="20"/>
        <v>#N/A</v>
      </c>
      <c r="Q199" t="e">
        <f t="shared" si="21"/>
        <v>#N/A</v>
      </c>
    </row>
    <row r="200" spans="1:17" ht="30" customHeight="1" x14ac:dyDescent="0.15">
      <c r="A200" s="52" t="str">
        <f>IF('Raw sample average data'!C140="","",'Raw sample average data'!C140)</f>
        <v/>
      </c>
      <c r="B200" s="80" t="e">
        <f>IF(ISNUMBER('Raw sample average data'!D140),'Raw sample average data'!D140,NA())</f>
        <v>#N/A</v>
      </c>
      <c r="C200" s="80" t="e">
        <f>IF(ISNUMBER('Raw sample average data'!E140),'Raw sample average data'!E140,NA())</f>
        <v>#N/A</v>
      </c>
      <c r="D200" s="80" t="e">
        <f>IF(ISNUMBER('Raw sample average data'!F140),'Raw sample average data'!F140,NA())</f>
        <v>#N/A</v>
      </c>
      <c r="E200" s="80" t="e">
        <f>IF(ISNUMBER('Raw sample average data'!G140),'Raw sample average data'!G140,NA())</f>
        <v>#N/A</v>
      </c>
      <c r="F200" s="80" t="e">
        <f>IF(ISNUMBER('Raw sample average data'!I140),'Raw sample average data'!I140,NA())</f>
        <v>#N/A</v>
      </c>
      <c r="G200" s="80" t="e">
        <f>IF(ISNUMBER('Raw sample average data'!J140),'Raw sample average data'!J140,NA())</f>
        <v>#N/A</v>
      </c>
      <c r="H200" t="e">
        <f t="shared" si="22"/>
        <v>#N/A</v>
      </c>
      <c r="I200" s="17" t="e">
        <f t="shared" si="19"/>
        <v>#N/A</v>
      </c>
      <c r="J200" t="e">
        <f t="shared" si="23"/>
        <v>#N/A</v>
      </c>
      <c r="K200" t="e">
        <f t="shared" si="24"/>
        <v>#N/A</v>
      </c>
      <c r="L200" t="e">
        <f t="shared" si="25"/>
        <v>#N/A</v>
      </c>
      <c r="M200" t="e">
        <f t="shared" si="26"/>
        <v>#N/A</v>
      </c>
      <c r="N200" t="e">
        <f t="shared" si="27"/>
        <v>#N/A</v>
      </c>
      <c r="O200" t="e">
        <f t="shared" si="28"/>
        <v>#N/A</v>
      </c>
      <c r="P200" t="e">
        <f t="shared" si="20"/>
        <v>#N/A</v>
      </c>
      <c r="Q200" t="e">
        <f t="shared" si="21"/>
        <v>#N/A</v>
      </c>
    </row>
    <row r="201" spans="1:17" ht="30" customHeight="1" x14ac:dyDescent="0.15">
      <c r="A201" s="52" t="str">
        <f>IF('Raw sample average data'!C141="","",'Raw sample average data'!C141)</f>
        <v/>
      </c>
      <c r="B201" s="80" t="e">
        <f>IF(ISNUMBER('Raw sample average data'!D141),'Raw sample average data'!D141,NA())</f>
        <v>#N/A</v>
      </c>
      <c r="C201" s="80" t="e">
        <f>IF(ISNUMBER('Raw sample average data'!E141),'Raw sample average data'!E141,NA())</f>
        <v>#N/A</v>
      </c>
      <c r="D201" s="80" t="e">
        <f>IF(ISNUMBER('Raw sample average data'!F141),'Raw sample average data'!F141,NA())</f>
        <v>#N/A</v>
      </c>
      <c r="E201" s="80" t="e">
        <f>IF(ISNUMBER('Raw sample average data'!G141),'Raw sample average data'!G141,NA())</f>
        <v>#N/A</v>
      </c>
      <c r="F201" s="80" t="e">
        <f>IF(ISNUMBER('Raw sample average data'!I141),'Raw sample average data'!I141,NA())</f>
        <v>#N/A</v>
      </c>
      <c r="G201" s="80" t="e">
        <f>IF(ISNUMBER('Raw sample average data'!J141),'Raw sample average data'!J141,NA())</f>
        <v>#N/A</v>
      </c>
      <c r="H201" t="e">
        <f t="shared" si="22"/>
        <v>#N/A</v>
      </c>
      <c r="I201" s="17" t="e">
        <f t="shared" si="19"/>
        <v>#N/A</v>
      </c>
      <c r="J201" t="e">
        <f t="shared" si="23"/>
        <v>#N/A</v>
      </c>
      <c r="K201" t="e">
        <f t="shared" si="24"/>
        <v>#N/A</v>
      </c>
      <c r="L201" t="e">
        <f t="shared" si="25"/>
        <v>#N/A</v>
      </c>
      <c r="M201" t="e">
        <f t="shared" si="26"/>
        <v>#N/A</v>
      </c>
      <c r="N201" t="e">
        <f t="shared" si="27"/>
        <v>#N/A</v>
      </c>
      <c r="O201" t="e">
        <f t="shared" si="28"/>
        <v>#N/A</v>
      </c>
      <c r="P201" t="e">
        <f t="shared" si="20"/>
        <v>#N/A</v>
      </c>
      <c r="Q201" t="e">
        <f t="shared" si="21"/>
        <v>#N/A</v>
      </c>
    </row>
    <row r="202" spans="1:17" ht="30" customHeight="1" x14ac:dyDescent="0.15">
      <c r="A202" s="52" t="str">
        <f>IF('Raw sample average data'!C142="","",'Raw sample average data'!C142)</f>
        <v/>
      </c>
      <c r="B202" s="80" t="e">
        <f>IF(ISNUMBER('Raw sample average data'!D142),'Raw sample average data'!D142,NA())</f>
        <v>#N/A</v>
      </c>
      <c r="C202" s="80" t="e">
        <f>IF(ISNUMBER('Raw sample average data'!E142),'Raw sample average data'!E142,NA())</f>
        <v>#N/A</v>
      </c>
      <c r="D202" s="80" t="e">
        <f>IF(ISNUMBER('Raw sample average data'!F142),'Raw sample average data'!F142,NA())</f>
        <v>#N/A</v>
      </c>
      <c r="E202" s="80" t="e">
        <f>IF(ISNUMBER('Raw sample average data'!G142),'Raw sample average data'!G142,NA())</f>
        <v>#N/A</v>
      </c>
      <c r="F202" s="80" t="e">
        <f>IF(ISNUMBER('Raw sample average data'!I142),'Raw sample average data'!I142,NA())</f>
        <v>#N/A</v>
      </c>
      <c r="G202" s="80" t="e">
        <f>IF(ISNUMBER('Raw sample average data'!J142),'Raw sample average data'!J142,NA())</f>
        <v>#N/A</v>
      </c>
      <c r="H202" t="e">
        <f t="shared" si="22"/>
        <v>#N/A</v>
      </c>
      <c r="I202" s="17" t="e">
        <f t="shared" si="19"/>
        <v>#N/A</v>
      </c>
      <c r="J202" t="e">
        <f t="shared" si="23"/>
        <v>#N/A</v>
      </c>
      <c r="K202" t="e">
        <f t="shared" si="24"/>
        <v>#N/A</v>
      </c>
      <c r="L202" t="e">
        <f t="shared" si="25"/>
        <v>#N/A</v>
      </c>
      <c r="M202" t="e">
        <f t="shared" si="26"/>
        <v>#N/A</v>
      </c>
      <c r="N202" t="e">
        <f t="shared" si="27"/>
        <v>#N/A</v>
      </c>
      <c r="O202" t="e">
        <f t="shared" si="28"/>
        <v>#N/A</v>
      </c>
      <c r="P202" t="e">
        <f t="shared" ref="P202:P205" si="29">(N202*E202+O202)*H202</f>
        <v>#N/A</v>
      </c>
      <c r="Q202" t="e">
        <f t="shared" si="21"/>
        <v>#N/A</v>
      </c>
    </row>
    <row r="203" spans="1:17" ht="30" customHeight="1" x14ac:dyDescent="0.15">
      <c r="A203" s="52" t="str">
        <f>IF('Raw sample average data'!C143="","",'Raw sample average data'!C143)</f>
        <v/>
      </c>
      <c r="B203" s="80" t="e">
        <f>IF(ISNUMBER('Raw sample average data'!D143),'Raw sample average data'!D143,NA())</f>
        <v>#N/A</v>
      </c>
      <c r="C203" s="80" t="e">
        <f>IF(ISNUMBER('Raw sample average data'!E143),'Raw sample average data'!E143,NA())</f>
        <v>#N/A</v>
      </c>
      <c r="D203" s="80" t="e">
        <f>IF(ISNUMBER('Raw sample average data'!F143),'Raw sample average data'!F143,NA())</f>
        <v>#N/A</v>
      </c>
      <c r="E203" s="80" t="e">
        <f>IF(ISNUMBER('Raw sample average data'!G143),'Raw sample average data'!G143,NA())</f>
        <v>#N/A</v>
      </c>
      <c r="F203" s="80" t="e">
        <f>IF(ISNUMBER('Raw sample average data'!I143),'Raw sample average data'!I143,NA())</f>
        <v>#N/A</v>
      </c>
      <c r="G203" s="80" t="e">
        <f>IF(ISNUMBER('Raw sample average data'!J143),'Raw sample average data'!J143,NA())</f>
        <v>#N/A</v>
      </c>
      <c r="H203" t="e">
        <f t="shared" si="22"/>
        <v>#N/A</v>
      </c>
      <c r="I203" s="17" t="e">
        <f t="shared" si="19"/>
        <v>#N/A</v>
      </c>
      <c r="J203" t="e">
        <f t="shared" si="23"/>
        <v>#N/A</v>
      </c>
      <c r="K203" t="e">
        <f t="shared" si="24"/>
        <v>#N/A</v>
      </c>
      <c r="L203" t="e">
        <f t="shared" si="25"/>
        <v>#N/A</v>
      </c>
      <c r="M203" t="e">
        <f t="shared" si="26"/>
        <v>#N/A</v>
      </c>
      <c r="N203" t="e">
        <f t="shared" si="27"/>
        <v>#N/A</v>
      </c>
      <c r="O203" t="e">
        <f t="shared" si="28"/>
        <v>#N/A</v>
      </c>
      <c r="P203" t="e">
        <f t="shared" si="29"/>
        <v>#N/A</v>
      </c>
      <c r="Q203" t="e">
        <f t="shared" si="21"/>
        <v>#N/A</v>
      </c>
    </row>
    <row r="204" spans="1:17" ht="30" customHeight="1" x14ac:dyDescent="0.15">
      <c r="A204" s="52" t="str">
        <f>IF('Raw sample average data'!C144="","",'Raw sample average data'!C144)</f>
        <v/>
      </c>
      <c r="B204" s="80" t="e">
        <f>IF(ISNUMBER('Raw sample average data'!D144),'Raw sample average data'!D144,NA())</f>
        <v>#N/A</v>
      </c>
      <c r="C204" s="80" t="e">
        <f>IF(ISNUMBER('Raw sample average data'!E144),'Raw sample average data'!E144,NA())</f>
        <v>#N/A</v>
      </c>
      <c r="D204" s="80" t="e">
        <f>IF(ISNUMBER('Raw sample average data'!F144),'Raw sample average data'!F144,NA())</f>
        <v>#N/A</v>
      </c>
      <c r="E204" s="80" t="e">
        <f>IF(ISNUMBER('Raw sample average data'!G144),'Raw sample average data'!G144,NA())</f>
        <v>#N/A</v>
      </c>
      <c r="F204" s="80" t="e">
        <f>IF(ISNUMBER('Raw sample average data'!I144),'Raw sample average data'!I144,NA())</f>
        <v>#N/A</v>
      </c>
      <c r="G204" s="80" t="e">
        <f>IF(ISNUMBER('Raw sample average data'!J144),'Raw sample average data'!J144,NA())</f>
        <v>#N/A</v>
      </c>
      <c r="H204" t="e">
        <f t="shared" si="22"/>
        <v>#N/A</v>
      </c>
      <c r="I204" s="17" t="e">
        <f t="shared" si="19"/>
        <v>#N/A</v>
      </c>
      <c r="J204" t="e">
        <f t="shared" si="23"/>
        <v>#N/A</v>
      </c>
      <c r="K204" t="e">
        <f t="shared" si="24"/>
        <v>#N/A</v>
      </c>
      <c r="L204" t="e">
        <f t="shared" si="25"/>
        <v>#N/A</v>
      </c>
      <c r="M204" t="e">
        <f t="shared" si="26"/>
        <v>#N/A</v>
      </c>
      <c r="N204" t="e">
        <f t="shared" si="27"/>
        <v>#N/A</v>
      </c>
      <c r="O204" t="e">
        <f t="shared" si="28"/>
        <v>#N/A</v>
      </c>
      <c r="P204" t="e">
        <f t="shared" si="29"/>
        <v>#N/A</v>
      </c>
      <c r="Q204" t="e">
        <f t="shared" si="21"/>
        <v>#N/A</v>
      </c>
    </row>
    <row r="205" spans="1:17" ht="30" customHeight="1" x14ac:dyDescent="0.15">
      <c r="A205" s="52" t="str">
        <f>IF('Raw sample average data'!C145="","",'Raw sample average data'!C145)</f>
        <v/>
      </c>
      <c r="B205" s="80" t="e">
        <f>IF(ISNUMBER('Raw sample average data'!D145),'Raw sample average data'!D145,NA())</f>
        <v>#N/A</v>
      </c>
      <c r="C205" s="80" t="e">
        <f>IF(ISNUMBER('Raw sample average data'!E145),'Raw sample average data'!E145,NA())</f>
        <v>#N/A</v>
      </c>
      <c r="D205" s="80" t="e">
        <f>IF(ISNUMBER('Raw sample average data'!F145),'Raw sample average data'!F145,NA())</f>
        <v>#N/A</v>
      </c>
      <c r="E205" s="80" t="e">
        <f>IF(ISNUMBER('Raw sample average data'!G145),'Raw sample average data'!G145,NA())</f>
        <v>#N/A</v>
      </c>
      <c r="F205" s="80" t="e">
        <f>IF(ISNUMBER('Raw sample average data'!I145),'Raw sample average data'!I145,NA())</f>
        <v>#N/A</v>
      </c>
      <c r="G205" s="80" t="e">
        <f>IF(ISNUMBER('Raw sample average data'!J145),'Raw sample average data'!J145,NA())</f>
        <v>#N/A</v>
      </c>
      <c r="H205" t="e">
        <f t="shared" si="22"/>
        <v>#N/A</v>
      </c>
      <c r="I205" s="17" t="e">
        <f t="shared" si="19"/>
        <v>#N/A</v>
      </c>
      <c r="J205" t="e">
        <f t="shared" si="23"/>
        <v>#N/A</v>
      </c>
      <c r="K205" t="e">
        <f t="shared" si="24"/>
        <v>#N/A</v>
      </c>
      <c r="L205" t="e">
        <f t="shared" si="25"/>
        <v>#N/A</v>
      </c>
      <c r="M205" t="e">
        <f t="shared" si="26"/>
        <v>#N/A</v>
      </c>
      <c r="N205" t="e">
        <f t="shared" si="27"/>
        <v>#N/A</v>
      </c>
      <c r="O205" t="e">
        <f t="shared" si="28"/>
        <v>#N/A</v>
      </c>
      <c r="P205" t="e">
        <f t="shared" si="29"/>
        <v>#N/A</v>
      </c>
      <c r="Q205" t="e">
        <f t="shared" si="21"/>
        <v>#N/A</v>
      </c>
    </row>
  </sheetData>
  <dataConsolidate/>
  <mergeCells count="5">
    <mergeCell ref="I5:J5"/>
    <mergeCell ref="E8:F9"/>
    <mergeCell ref="G8:G9"/>
    <mergeCell ref="E14:F15"/>
    <mergeCell ref="G14:G15"/>
  </mergeCells>
  <phoneticPr fontId="1" type="noConversion"/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2"/>
  <sheetViews>
    <sheetView zoomScale="80" zoomScaleNormal="80" zoomScalePageLayoutView="80" workbookViewId="0">
      <selection activeCell="B1" sqref="B1"/>
    </sheetView>
  </sheetViews>
  <sheetFormatPr baseColWidth="10" defaultColWidth="10.83203125" defaultRowHeight="13" x14ac:dyDescent="0.15"/>
  <cols>
    <col min="3" max="3" width="17.33203125" customWidth="1"/>
    <col min="6" max="6" width="11.33203125" customWidth="1"/>
    <col min="13" max="13" width="14.5" customWidth="1"/>
  </cols>
  <sheetData>
    <row r="1" spans="2:19" ht="14" thickBot="1" x14ac:dyDescent="0.2"/>
    <row r="2" spans="2:19" ht="14" thickTop="1" x14ac:dyDescent="0.15">
      <c r="B2" s="8" t="s">
        <v>59</v>
      </c>
      <c r="C2" s="9"/>
      <c r="D2" s="9"/>
      <c r="E2" s="9"/>
      <c r="F2" s="9" t="s">
        <v>135</v>
      </c>
      <c r="G2" s="9"/>
      <c r="H2" s="9"/>
      <c r="I2" s="9"/>
      <c r="J2" s="10"/>
      <c r="K2" s="8" t="s">
        <v>60</v>
      </c>
      <c r="L2" s="9"/>
      <c r="M2" s="9"/>
      <c r="N2" s="9"/>
      <c r="O2" s="9"/>
      <c r="P2" s="9"/>
      <c r="Q2" s="9"/>
      <c r="R2" s="9"/>
      <c r="S2" s="10"/>
    </row>
    <row r="3" spans="2:19" x14ac:dyDescent="0.15">
      <c r="B3" s="11"/>
      <c r="C3" s="1"/>
      <c r="D3" s="1"/>
      <c r="E3" s="1"/>
      <c r="F3" s="1"/>
      <c r="G3" s="1"/>
      <c r="H3" s="1"/>
      <c r="I3" s="1"/>
      <c r="J3" s="12"/>
      <c r="K3" s="11"/>
      <c r="L3" s="1"/>
      <c r="M3" s="1"/>
      <c r="N3" s="1"/>
      <c r="O3" s="1"/>
      <c r="P3" s="1"/>
      <c r="Q3" s="1"/>
      <c r="R3" s="1"/>
      <c r="S3" s="12"/>
    </row>
    <row r="4" spans="2:19" x14ac:dyDescent="0.15">
      <c r="B4" s="11"/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82</v>
      </c>
      <c r="J4" s="12" t="s">
        <v>81</v>
      </c>
      <c r="K4" s="11"/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82</v>
      </c>
      <c r="S4" s="12" t="s">
        <v>81</v>
      </c>
    </row>
    <row r="5" spans="2:19" x14ac:dyDescent="0.15">
      <c r="B5" s="11"/>
      <c r="J5" s="12"/>
      <c r="K5" s="11"/>
      <c r="S5" s="12"/>
    </row>
    <row r="6" spans="2:19" x14ac:dyDescent="0.15">
      <c r="B6" s="11"/>
      <c r="J6" s="12"/>
      <c r="K6" s="11"/>
      <c r="S6" s="12"/>
    </row>
    <row r="7" spans="2:19" x14ac:dyDescent="0.15">
      <c r="B7" s="11"/>
      <c r="J7" s="12"/>
      <c r="K7" s="11"/>
      <c r="S7" s="12"/>
    </row>
    <row r="8" spans="2:19" x14ac:dyDescent="0.15">
      <c r="B8" s="11"/>
      <c r="C8" s="1"/>
      <c r="D8" s="1"/>
      <c r="E8" s="1"/>
      <c r="F8" s="1"/>
      <c r="G8" s="1"/>
      <c r="H8" s="1"/>
      <c r="I8" s="1"/>
      <c r="J8" s="12"/>
      <c r="K8" s="11"/>
      <c r="S8" s="12"/>
    </row>
    <row r="9" spans="2:19" x14ac:dyDescent="0.15">
      <c r="B9" s="11"/>
      <c r="C9" s="1"/>
      <c r="D9" s="1"/>
      <c r="E9" s="1"/>
      <c r="F9" s="1"/>
      <c r="G9" s="1"/>
      <c r="H9" s="1"/>
      <c r="I9" s="1"/>
      <c r="J9" s="12"/>
      <c r="K9" s="11"/>
      <c r="S9" s="12"/>
    </row>
    <row r="10" spans="2:19" x14ac:dyDescent="0.15">
      <c r="B10" s="11"/>
      <c r="J10" s="12"/>
      <c r="K10" s="11"/>
      <c r="L10" s="1"/>
      <c r="M10" s="1"/>
      <c r="N10" s="1"/>
      <c r="O10" s="1"/>
      <c r="P10" s="1"/>
      <c r="Q10" s="1"/>
      <c r="R10" s="1"/>
      <c r="S10" s="12"/>
    </row>
    <row r="11" spans="2:19" x14ac:dyDescent="0.15">
      <c r="B11" s="11"/>
      <c r="J11" s="12"/>
      <c r="K11" s="11"/>
      <c r="L11" s="1"/>
      <c r="M11" s="1"/>
      <c r="N11" s="1"/>
      <c r="O11" s="1"/>
      <c r="P11" s="1"/>
      <c r="Q11" s="1"/>
      <c r="R11" s="1"/>
      <c r="S11" s="12"/>
    </row>
    <row r="12" spans="2:19" x14ac:dyDescent="0.15">
      <c r="B12" s="11"/>
      <c r="J12" s="12"/>
      <c r="K12" s="11"/>
      <c r="L12" s="1"/>
      <c r="M12" s="1"/>
      <c r="N12" s="1"/>
      <c r="O12" s="1"/>
      <c r="P12" s="1"/>
      <c r="Q12" s="1"/>
      <c r="R12" s="1"/>
      <c r="S12" s="12"/>
    </row>
    <row r="13" spans="2:19" x14ac:dyDescent="0.15">
      <c r="B13" s="11"/>
      <c r="C13" s="1"/>
      <c r="D13" s="1"/>
      <c r="E13" s="1"/>
      <c r="F13" s="1"/>
      <c r="G13" s="1"/>
      <c r="H13" s="1"/>
      <c r="I13" s="1"/>
      <c r="J13" s="12"/>
      <c r="K13" s="11"/>
      <c r="L13" s="1"/>
      <c r="M13" s="1"/>
      <c r="N13" s="1"/>
      <c r="O13" s="1"/>
      <c r="P13" s="1"/>
      <c r="Q13" s="1"/>
      <c r="R13" s="1"/>
      <c r="S13" s="12"/>
    </row>
    <row r="14" spans="2:19" x14ac:dyDescent="0.15">
      <c r="B14" s="11"/>
      <c r="C14" s="1"/>
      <c r="D14" s="1"/>
      <c r="E14" s="1"/>
      <c r="F14" s="1"/>
      <c r="G14" s="1"/>
      <c r="H14" s="1"/>
      <c r="I14" s="1"/>
      <c r="J14" s="12"/>
      <c r="K14" s="11"/>
      <c r="L14" s="1"/>
      <c r="M14" s="1"/>
      <c r="N14" s="1"/>
      <c r="O14" s="1"/>
      <c r="P14" s="1"/>
      <c r="Q14" s="1"/>
      <c r="R14" s="1"/>
      <c r="S14" s="12"/>
    </row>
    <row r="15" spans="2:19" ht="14" thickBot="1" x14ac:dyDescent="0.2">
      <c r="B15" s="13"/>
      <c r="C15" s="14"/>
      <c r="D15" s="14"/>
      <c r="E15" s="14"/>
      <c r="F15" s="14"/>
      <c r="G15" s="14"/>
      <c r="H15" s="14"/>
      <c r="I15" s="14"/>
      <c r="J15" s="15"/>
      <c r="K15" s="13"/>
      <c r="L15" s="14"/>
      <c r="M15" s="14"/>
      <c r="N15" s="14"/>
      <c r="O15" s="14"/>
      <c r="P15" s="14"/>
      <c r="Q15" s="14"/>
      <c r="R15" s="14"/>
      <c r="S15" s="15"/>
    </row>
    <row r="16" spans="2:19" ht="14" thickTop="1" x14ac:dyDescent="0.15">
      <c r="B16" s="90" t="s">
        <v>106</v>
      </c>
      <c r="C16" s="9"/>
      <c r="D16" s="9"/>
      <c r="E16" s="9"/>
      <c r="F16" s="9" t="s">
        <v>135</v>
      </c>
      <c r="G16" s="9"/>
      <c r="H16" s="9"/>
      <c r="I16" s="9"/>
      <c r="J16" s="10"/>
      <c r="K16" s="90" t="s">
        <v>107</v>
      </c>
      <c r="L16" s="9"/>
      <c r="M16" s="9"/>
      <c r="N16" s="9"/>
      <c r="O16" s="9"/>
      <c r="P16" s="9"/>
      <c r="Q16" s="9"/>
      <c r="R16" s="9"/>
      <c r="S16" s="10"/>
    </row>
    <row r="17" spans="2:19" x14ac:dyDescent="0.15">
      <c r="B17" s="11"/>
      <c r="C17" s="1"/>
      <c r="D17" s="1"/>
      <c r="E17" s="1"/>
      <c r="F17" s="1"/>
      <c r="G17" s="1"/>
      <c r="H17" s="1"/>
      <c r="I17" s="1"/>
      <c r="J17" s="12"/>
      <c r="K17" s="11"/>
      <c r="L17" s="1"/>
      <c r="M17" s="1"/>
      <c r="N17" s="1"/>
      <c r="O17" s="1"/>
      <c r="P17" s="1"/>
      <c r="Q17" s="1"/>
      <c r="R17" s="1"/>
      <c r="S17" s="12"/>
    </row>
    <row r="18" spans="2:19" x14ac:dyDescent="0.15">
      <c r="B18" s="11"/>
      <c r="C18" s="1" t="s">
        <v>37</v>
      </c>
      <c r="D18" s="1" t="s">
        <v>38</v>
      </c>
      <c r="E18" s="1" t="s">
        <v>39</v>
      </c>
      <c r="F18" s="1" t="s">
        <v>40</v>
      </c>
      <c r="G18" s="1" t="s">
        <v>41</v>
      </c>
      <c r="H18" s="1" t="s">
        <v>42</v>
      </c>
      <c r="I18" s="1" t="s">
        <v>82</v>
      </c>
      <c r="J18" s="12" t="s">
        <v>81</v>
      </c>
      <c r="K18" s="11"/>
      <c r="L18" s="1" t="s">
        <v>37</v>
      </c>
      <c r="M18" s="1" t="s">
        <v>38</v>
      </c>
      <c r="N18" s="1" t="s">
        <v>39</v>
      </c>
      <c r="O18" s="1" t="s">
        <v>40</v>
      </c>
      <c r="P18" s="1" t="s">
        <v>41</v>
      </c>
      <c r="Q18" s="1" t="s">
        <v>42</v>
      </c>
      <c r="R18" s="1" t="s">
        <v>82</v>
      </c>
      <c r="S18" s="12" t="s">
        <v>81</v>
      </c>
    </row>
    <row r="19" spans="2:19" x14ac:dyDescent="0.15">
      <c r="B19" s="11"/>
      <c r="J19" s="12"/>
      <c r="K19" s="11"/>
      <c r="S19" s="12"/>
    </row>
    <row r="20" spans="2:19" x14ac:dyDescent="0.15">
      <c r="B20" s="11"/>
      <c r="J20" s="12"/>
      <c r="K20" s="11"/>
      <c r="S20" s="12"/>
    </row>
    <row r="21" spans="2:19" x14ac:dyDescent="0.15">
      <c r="B21" s="11"/>
      <c r="J21" s="12"/>
      <c r="K21" s="11"/>
      <c r="S21" s="12"/>
    </row>
    <row r="22" spans="2:19" x14ac:dyDescent="0.15">
      <c r="B22" s="11"/>
      <c r="C22" s="1"/>
      <c r="D22" s="1"/>
      <c r="E22" s="1"/>
      <c r="G22" s="1"/>
      <c r="H22" s="1"/>
      <c r="I22" s="1"/>
      <c r="J22" s="12"/>
      <c r="K22" s="11"/>
      <c r="S22" s="12"/>
    </row>
    <row r="23" spans="2:19" x14ac:dyDescent="0.15">
      <c r="B23" s="11"/>
      <c r="C23" s="1"/>
      <c r="D23" s="1"/>
      <c r="E23" s="1"/>
      <c r="G23" s="1"/>
      <c r="H23" s="1"/>
      <c r="I23" s="1"/>
      <c r="J23" s="12"/>
      <c r="K23" s="11"/>
      <c r="S23" s="12"/>
    </row>
    <row r="24" spans="2:19" x14ac:dyDescent="0.15">
      <c r="B24" s="11"/>
      <c r="C24" s="1"/>
      <c r="D24" s="1"/>
      <c r="E24" s="1"/>
      <c r="G24" s="92"/>
      <c r="H24" s="1"/>
      <c r="I24" s="1"/>
      <c r="J24" s="12"/>
      <c r="K24" s="11"/>
      <c r="L24" s="1"/>
      <c r="M24" s="1"/>
      <c r="N24" s="1"/>
      <c r="O24" s="1"/>
      <c r="P24" s="1"/>
      <c r="Q24" s="1"/>
      <c r="R24" s="1"/>
      <c r="S24" s="12"/>
    </row>
    <row r="25" spans="2:19" x14ac:dyDescent="0.15">
      <c r="B25" s="11"/>
      <c r="J25" s="12"/>
      <c r="K25" s="11"/>
      <c r="L25" s="1"/>
      <c r="M25" s="1"/>
      <c r="N25" s="1"/>
      <c r="O25" s="1"/>
      <c r="P25" s="1"/>
      <c r="Q25" s="1"/>
      <c r="R25" s="1"/>
      <c r="S25" s="12"/>
    </row>
    <row r="26" spans="2:19" x14ac:dyDescent="0.15">
      <c r="B26" s="11"/>
      <c r="J26" s="12"/>
      <c r="K26" s="11"/>
      <c r="L26" s="1"/>
      <c r="M26" s="1"/>
      <c r="N26" s="1"/>
      <c r="O26" s="1"/>
      <c r="P26" s="1"/>
      <c r="Q26" s="1"/>
      <c r="R26" s="1"/>
      <c r="S26" s="12"/>
    </row>
    <row r="27" spans="2:19" x14ac:dyDescent="0.15">
      <c r="B27" s="11"/>
      <c r="J27" s="12"/>
      <c r="K27" s="11"/>
      <c r="L27" s="1"/>
      <c r="M27" s="1"/>
      <c r="N27" s="1"/>
      <c r="O27" s="1"/>
      <c r="P27" s="1"/>
      <c r="Q27" s="1"/>
      <c r="R27" s="1"/>
      <c r="S27" s="12"/>
    </row>
    <row r="28" spans="2:19" x14ac:dyDescent="0.15">
      <c r="B28" s="11"/>
      <c r="C28" s="1"/>
      <c r="D28" s="1"/>
      <c r="E28" s="1"/>
      <c r="F28" s="1"/>
      <c r="G28" s="1"/>
      <c r="H28" s="1"/>
      <c r="I28" s="1"/>
      <c r="J28" s="12"/>
      <c r="K28" s="11"/>
      <c r="L28" s="1"/>
      <c r="M28" s="1"/>
      <c r="N28" s="1"/>
      <c r="O28" s="1"/>
      <c r="P28" s="1"/>
      <c r="Q28" s="1"/>
      <c r="R28" s="1"/>
      <c r="S28" s="12"/>
    </row>
    <row r="29" spans="2:19" ht="14" thickBot="1" x14ac:dyDescent="0.2">
      <c r="B29" s="13"/>
      <c r="C29" s="14"/>
      <c r="D29" s="14"/>
      <c r="E29" s="14"/>
      <c r="F29" s="14"/>
      <c r="G29" s="14"/>
      <c r="H29" s="14"/>
      <c r="I29" s="14"/>
      <c r="J29" s="15"/>
      <c r="K29" s="13"/>
      <c r="L29" s="14"/>
      <c r="M29" s="14"/>
      <c r="N29" s="14"/>
      <c r="O29" s="14"/>
      <c r="P29" s="14"/>
      <c r="Q29" s="14"/>
      <c r="R29" s="14"/>
      <c r="S29" s="15"/>
    </row>
    <row r="30" spans="2:19" ht="14" thickTop="1" x14ac:dyDescent="0.15">
      <c r="B30" s="8" t="s">
        <v>61</v>
      </c>
      <c r="C30" s="9"/>
      <c r="D30" s="9"/>
      <c r="E30" s="9"/>
      <c r="F30" s="9" t="s">
        <v>135</v>
      </c>
      <c r="G30" s="9"/>
      <c r="H30" s="9"/>
      <c r="I30" s="9"/>
      <c r="J30" s="10"/>
      <c r="K30" s="8" t="s">
        <v>62</v>
      </c>
      <c r="L30" s="9"/>
      <c r="M30" s="9"/>
      <c r="N30" s="9"/>
      <c r="O30" s="9"/>
      <c r="P30" s="9"/>
      <c r="Q30" s="9"/>
      <c r="R30" s="9"/>
      <c r="S30" s="10"/>
    </row>
    <row r="31" spans="2:19" x14ac:dyDescent="0.15">
      <c r="B31" s="11"/>
      <c r="C31" s="1"/>
      <c r="D31" s="1"/>
      <c r="E31" s="1"/>
      <c r="F31" s="1"/>
      <c r="G31" s="1"/>
      <c r="H31" s="1"/>
      <c r="I31" s="1"/>
      <c r="J31" s="12"/>
      <c r="K31" s="11"/>
      <c r="L31" s="1"/>
      <c r="M31" s="1"/>
      <c r="N31" s="1"/>
      <c r="O31" s="1"/>
      <c r="P31" s="1"/>
      <c r="Q31" s="1"/>
      <c r="R31" s="1"/>
      <c r="S31" s="12"/>
    </row>
    <row r="32" spans="2:19" x14ac:dyDescent="0.15">
      <c r="B32" s="11"/>
      <c r="C32" s="1" t="s">
        <v>37</v>
      </c>
      <c r="D32" s="1" t="s">
        <v>38</v>
      </c>
      <c r="E32" s="1" t="s">
        <v>39</v>
      </c>
      <c r="F32" s="1" t="s">
        <v>40</v>
      </c>
      <c r="G32" s="1" t="s">
        <v>41</v>
      </c>
      <c r="H32" s="1" t="s">
        <v>42</v>
      </c>
      <c r="I32" s="1" t="s">
        <v>82</v>
      </c>
      <c r="J32" s="12" t="s">
        <v>81</v>
      </c>
      <c r="K32" s="11"/>
      <c r="L32" s="1" t="s">
        <v>37</v>
      </c>
      <c r="M32" s="1" t="s">
        <v>38</v>
      </c>
      <c r="N32" s="1" t="s">
        <v>39</v>
      </c>
      <c r="O32" s="1" t="s">
        <v>40</v>
      </c>
      <c r="P32" s="1" t="s">
        <v>41</v>
      </c>
      <c r="Q32" s="1" t="s">
        <v>42</v>
      </c>
      <c r="R32" s="1" t="s">
        <v>82</v>
      </c>
      <c r="S32" s="12" t="s">
        <v>81</v>
      </c>
    </row>
    <row r="33" spans="2:19" x14ac:dyDescent="0.15">
      <c r="B33" s="11"/>
      <c r="J33" s="12"/>
      <c r="K33" s="11"/>
      <c r="S33" s="12"/>
    </row>
    <row r="34" spans="2:19" x14ac:dyDescent="0.15">
      <c r="B34" s="11"/>
      <c r="J34" s="12"/>
      <c r="K34" s="11"/>
      <c r="S34" s="12"/>
    </row>
    <row r="35" spans="2:19" x14ac:dyDescent="0.15">
      <c r="B35" s="11"/>
      <c r="J35" s="12"/>
      <c r="K35" s="11"/>
      <c r="S35" s="12"/>
    </row>
    <row r="36" spans="2:19" x14ac:dyDescent="0.15">
      <c r="B36" s="11"/>
      <c r="C36" s="1"/>
      <c r="D36" s="1"/>
      <c r="E36" s="1"/>
      <c r="G36" s="1"/>
      <c r="H36" s="1"/>
      <c r="I36" s="1"/>
      <c r="J36" s="12"/>
      <c r="K36" s="11"/>
      <c r="S36" s="12"/>
    </row>
    <row r="37" spans="2:19" x14ac:dyDescent="0.15">
      <c r="B37" s="11"/>
      <c r="C37" s="1"/>
      <c r="D37" s="1"/>
      <c r="E37" s="1"/>
      <c r="G37" s="1"/>
      <c r="H37" s="1"/>
      <c r="I37" s="1"/>
      <c r="J37" s="12"/>
      <c r="K37" s="11"/>
      <c r="S37" s="12"/>
    </row>
    <row r="38" spans="2:19" x14ac:dyDescent="0.15">
      <c r="B38" s="11"/>
      <c r="C38" s="1"/>
      <c r="D38" s="1"/>
      <c r="E38" s="1"/>
      <c r="G38" s="92"/>
      <c r="H38" s="1"/>
      <c r="I38" s="1"/>
      <c r="J38" s="12"/>
      <c r="K38" s="11"/>
      <c r="L38" s="1"/>
      <c r="M38" s="1"/>
      <c r="N38" s="1"/>
      <c r="O38" s="1"/>
      <c r="P38" s="1"/>
      <c r="Q38" s="1"/>
      <c r="R38" s="1"/>
      <c r="S38" s="12"/>
    </row>
    <row r="39" spans="2:19" x14ac:dyDescent="0.15">
      <c r="B39" s="11"/>
      <c r="J39" s="12"/>
      <c r="K39" s="11"/>
      <c r="L39" s="1"/>
      <c r="M39" s="1"/>
      <c r="N39" s="1"/>
      <c r="O39" s="1"/>
      <c r="P39" s="1"/>
      <c r="Q39" s="1"/>
      <c r="R39" s="1"/>
      <c r="S39" s="12"/>
    </row>
    <row r="40" spans="2:19" x14ac:dyDescent="0.15">
      <c r="B40" s="11"/>
      <c r="J40" s="12"/>
      <c r="K40" s="11"/>
      <c r="L40" s="1"/>
      <c r="M40" s="1"/>
      <c r="N40" s="1"/>
      <c r="O40" s="1"/>
      <c r="P40" s="1"/>
      <c r="Q40" s="1"/>
      <c r="R40" s="1"/>
      <c r="S40" s="12"/>
    </row>
    <row r="41" spans="2:19" x14ac:dyDescent="0.15">
      <c r="B41" s="11"/>
      <c r="J41" s="12"/>
      <c r="K41" s="11"/>
      <c r="L41" s="1"/>
      <c r="M41" s="1"/>
      <c r="N41" s="1"/>
      <c r="O41" s="1"/>
      <c r="P41" s="1"/>
      <c r="Q41" s="1"/>
      <c r="R41" s="1"/>
      <c r="S41" s="12"/>
    </row>
    <row r="42" spans="2:19" x14ac:dyDescent="0.15">
      <c r="B42" s="11"/>
      <c r="C42" s="1"/>
      <c r="D42" s="1"/>
      <c r="E42" s="1"/>
      <c r="F42" s="1"/>
      <c r="G42" s="1"/>
      <c r="H42" s="1"/>
      <c r="I42" s="1"/>
      <c r="J42" s="12"/>
      <c r="K42" s="11"/>
      <c r="L42" s="1"/>
      <c r="M42" s="1"/>
      <c r="N42" s="1"/>
      <c r="O42" s="1"/>
      <c r="P42" s="1"/>
      <c r="Q42" s="1"/>
      <c r="R42" s="1"/>
      <c r="S42" s="12"/>
    </row>
    <row r="43" spans="2:19" ht="14" thickBot="1" x14ac:dyDescent="0.2">
      <c r="B43" s="13"/>
      <c r="C43" s="14"/>
      <c r="D43" s="14"/>
      <c r="E43" s="14"/>
      <c r="F43" s="14"/>
      <c r="G43" s="14"/>
      <c r="H43" s="14"/>
      <c r="I43" s="14"/>
      <c r="J43" s="15"/>
      <c r="K43" s="13"/>
      <c r="L43" s="14"/>
      <c r="M43" s="14"/>
      <c r="N43" s="14"/>
      <c r="O43" s="14"/>
      <c r="P43" s="14"/>
      <c r="Q43" s="14"/>
      <c r="R43" s="14"/>
      <c r="S43" s="15"/>
    </row>
    <row r="44" spans="2:19" ht="14" thickTop="1" x14ac:dyDescent="0.15">
      <c r="B44" s="8" t="s">
        <v>63</v>
      </c>
      <c r="C44" s="9"/>
      <c r="D44" s="9"/>
      <c r="E44" s="9"/>
      <c r="F44" s="9"/>
      <c r="G44" s="9"/>
      <c r="H44" s="9"/>
      <c r="I44" s="9"/>
      <c r="J44" s="10"/>
    </row>
    <row r="45" spans="2:19" x14ac:dyDescent="0.15">
      <c r="B45" s="11"/>
      <c r="C45" s="1"/>
      <c r="D45" s="1"/>
      <c r="E45" s="1"/>
      <c r="F45" s="1"/>
      <c r="G45" s="1"/>
      <c r="H45" s="1"/>
      <c r="I45" s="1"/>
      <c r="J45" s="12"/>
    </row>
    <row r="46" spans="2:19" x14ac:dyDescent="0.15">
      <c r="B46" s="11"/>
      <c r="C46" s="1" t="s">
        <v>37</v>
      </c>
      <c r="D46" s="1" t="s">
        <v>38</v>
      </c>
      <c r="E46" s="1" t="s">
        <v>39</v>
      </c>
      <c r="F46" s="1" t="s">
        <v>40</v>
      </c>
      <c r="G46" s="1" t="s">
        <v>41</v>
      </c>
      <c r="H46" s="1" t="s">
        <v>42</v>
      </c>
      <c r="I46" s="1" t="s">
        <v>82</v>
      </c>
      <c r="J46" s="12" t="s">
        <v>81</v>
      </c>
    </row>
    <row r="47" spans="2:19" x14ac:dyDescent="0.15">
      <c r="B47" s="11"/>
      <c r="J47" s="12"/>
    </row>
    <row r="48" spans="2:19" x14ac:dyDescent="0.15">
      <c r="B48" s="11"/>
      <c r="J48" s="12"/>
    </row>
    <row r="49" spans="2:10" x14ac:dyDescent="0.15">
      <c r="B49" s="11"/>
      <c r="J49" s="12"/>
    </row>
    <row r="50" spans="2:10" x14ac:dyDescent="0.15">
      <c r="B50" s="11"/>
      <c r="C50" s="102"/>
      <c r="J50" s="12"/>
    </row>
    <row r="51" spans="2:10" x14ac:dyDescent="0.15">
      <c r="B51" s="11"/>
      <c r="C51" s="102"/>
      <c r="J51" s="12"/>
    </row>
    <row r="52" spans="2:10" x14ac:dyDescent="0.15">
      <c r="B52" s="11"/>
      <c r="C52" s="102"/>
      <c r="J52" s="12"/>
    </row>
    <row r="53" spans="2:10" x14ac:dyDescent="0.15">
      <c r="B53" s="11"/>
      <c r="C53" s="102"/>
      <c r="J53" s="12"/>
    </row>
    <row r="54" spans="2:10" x14ac:dyDescent="0.15">
      <c r="B54" s="11"/>
      <c r="C54" s="102"/>
      <c r="J54" s="12"/>
    </row>
    <row r="55" spans="2:10" x14ac:dyDescent="0.15">
      <c r="B55" s="11"/>
      <c r="C55" s="102"/>
      <c r="J55" s="12"/>
    </row>
    <row r="56" spans="2:10" x14ac:dyDescent="0.15">
      <c r="B56" s="11"/>
      <c r="C56" s="102"/>
      <c r="J56" s="12"/>
    </row>
    <row r="57" spans="2:10" x14ac:dyDescent="0.15">
      <c r="B57" s="11"/>
      <c r="C57" s="102"/>
      <c r="J57" s="12"/>
    </row>
    <row r="58" spans="2:10" x14ac:dyDescent="0.15">
      <c r="B58" s="11"/>
      <c r="C58" s="102"/>
      <c r="J58" s="12"/>
    </row>
    <row r="59" spans="2:10" x14ac:dyDescent="0.15">
      <c r="B59" s="11"/>
      <c r="C59" s="102"/>
      <c r="J59" s="12"/>
    </row>
    <row r="60" spans="2:10" x14ac:dyDescent="0.15">
      <c r="B60" s="11"/>
      <c r="C60" s="102"/>
      <c r="J60" s="12"/>
    </row>
    <row r="61" spans="2:10" x14ac:dyDescent="0.15">
      <c r="B61" s="11"/>
      <c r="C61" s="102"/>
      <c r="J61" s="12"/>
    </row>
    <row r="62" spans="2:10" x14ac:dyDescent="0.15">
      <c r="B62" s="11"/>
      <c r="C62" s="102"/>
      <c r="J62" s="12"/>
    </row>
    <row r="63" spans="2:10" x14ac:dyDescent="0.15">
      <c r="B63" s="11"/>
      <c r="C63" s="102"/>
      <c r="J63" s="12"/>
    </row>
    <row r="64" spans="2:10" x14ac:dyDescent="0.15">
      <c r="B64" s="11"/>
      <c r="C64" s="102"/>
      <c r="J64" s="12"/>
    </row>
    <row r="65" spans="2:10" x14ac:dyDescent="0.15">
      <c r="B65" s="11"/>
      <c r="C65" s="102"/>
      <c r="J65" s="12"/>
    </row>
    <row r="66" spans="2:10" x14ac:dyDescent="0.15">
      <c r="B66" s="11"/>
      <c r="C66" s="102"/>
      <c r="J66" s="12"/>
    </row>
    <row r="67" spans="2:10" x14ac:dyDescent="0.15">
      <c r="B67" s="11"/>
      <c r="C67" s="102"/>
      <c r="J67" s="12"/>
    </row>
    <row r="68" spans="2:10" x14ac:dyDescent="0.15">
      <c r="B68" s="11"/>
      <c r="C68" s="102"/>
      <c r="J68" s="12"/>
    </row>
    <row r="69" spans="2:10" x14ac:dyDescent="0.15">
      <c r="B69" s="11"/>
      <c r="C69" s="102"/>
      <c r="J69" s="12"/>
    </row>
    <row r="70" spans="2:10" x14ac:dyDescent="0.15">
      <c r="B70" s="11"/>
      <c r="C70" s="102"/>
      <c r="J70" s="12"/>
    </row>
    <row r="71" spans="2:10" x14ac:dyDescent="0.15">
      <c r="B71" s="11"/>
      <c r="C71" s="102"/>
      <c r="J71" s="12"/>
    </row>
    <row r="72" spans="2:10" x14ac:dyDescent="0.15">
      <c r="B72" s="11"/>
      <c r="C72" s="102"/>
      <c r="J72" s="12"/>
    </row>
    <row r="73" spans="2:10" x14ac:dyDescent="0.15">
      <c r="B73" s="11"/>
      <c r="C73" s="102"/>
      <c r="J73" s="12"/>
    </row>
    <row r="74" spans="2:10" x14ac:dyDescent="0.15">
      <c r="B74" s="11"/>
      <c r="C74" s="103"/>
      <c r="D74" s="58"/>
      <c r="E74" s="58"/>
      <c r="F74" s="58"/>
      <c r="G74" s="58"/>
      <c r="H74" s="58"/>
      <c r="I74" s="58"/>
      <c r="J74" s="12"/>
    </row>
    <row r="75" spans="2:10" x14ac:dyDescent="0.15">
      <c r="B75" s="11"/>
      <c r="C75" s="103"/>
      <c r="D75" s="1"/>
      <c r="E75" s="1"/>
      <c r="F75" s="1"/>
      <c r="G75" s="1"/>
      <c r="H75" s="1"/>
      <c r="I75" s="1"/>
      <c r="J75" s="12"/>
    </row>
    <row r="76" spans="2:10" x14ac:dyDescent="0.15">
      <c r="B76" s="11"/>
      <c r="C76" s="103"/>
      <c r="D76" s="1"/>
      <c r="E76" s="1"/>
      <c r="F76" s="1"/>
      <c r="G76" s="1"/>
      <c r="H76" s="1"/>
      <c r="I76" s="1"/>
      <c r="J76" s="12"/>
    </row>
    <row r="77" spans="2:10" x14ac:dyDescent="0.15">
      <c r="B77" s="11"/>
      <c r="C77" s="103"/>
      <c r="D77" s="1"/>
      <c r="E77" s="1"/>
      <c r="F77" s="1"/>
      <c r="G77" s="1"/>
      <c r="H77" s="1"/>
      <c r="I77" s="1"/>
      <c r="J77" s="12"/>
    </row>
    <row r="78" spans="2:10" x14ac:dyDescent="0.15">
      <c r="B78" s="11"/>
      <c r="C78" s="103"/>
      <c r="D78" s="58"/>
      <c r="E78" s="58"/>
      <c r="F78" s="58"/>
      <c r="G78" s="58"/>
      <c r="H78" s="58"/>
      <c r="I78" s="58"/>
      <c r="J78" s="12"/>
    </row>
    <row r="79" spans="2:10" x14ac:dyDescent="0.15">
      <c r="B79" s="11"/>
      <c r="C79" s="103"/>
      <c r="D79" s="1"/>
      <c r="E79" s="1"/>
      <c r="F79" s="1"/>
      <c r="G79" s="1"/>
      <c r="H79" s="1"/>
      <c r="I79" s="1"/>
      <c r="J79" s="12"/>
    </row>
    <row r="80" spans="2:10" x14ac:dyDescent="0.15">
      <c r="B80" s="11"/>
      <c r="C80" s="103"/>
      <c r="D80" s="1"/>
      <c r="E80" s="1"/>
      <c r="F80" s="1"/>
      <c r="G80" s="1"/>
      <c r="H80" s="1"/>
      <c r="I80" s="1"/>
      <c r="J80" s="12"/>
    </row>
    <row r="81" spans="2:10" x14ac:dyDescent="0.15">
      <c r="B81" s="11"/>
      <c r="C81" s="103"/>
      <c r="D81" s="1"/>
      <c r="E81" s="1"/>
      <c r="F81" s="1"/>
      <c r="G81" s="1"/>
      <c r="H81" s="1"/>
      <c r="I81" s="1"/>
      <c r="J81" s="12"/>
    </row>
    <row r="82" spans="2:10" x14ac:dyDescent="0.15">
      <c r="B82" s="11"/>
      <c r="C82" s="103"/>
      <c r="D82" s="1"/>
      <c r="E82" s="1"/>
      <c r="F82" s="1"/>
      <c r="G82" s="1"/>
      <c r="H82" s="1"/>
      <c r="I82" s="1"/>
      <c r="J82" s="12"/>
    </row>
    <row r="83" spans="2:10" x14ac:dyDescent="0.15">
      <c r="B83" s="11"/>
      <c r="C83" s="103"/>
      <c r="D83" s="1"/>
      <c r="E83" s="1"/>
      <c r="F83" s="1"/>
      <c r="G83" s="1"/>
      <c r="H83" s="1"/>
      <c r="I83" s="1"/>
      <c r="J83" s="12"/>
    </row>
    <row r="84" spans="2:10" x14ac:dyDescent="0.15">
      <c r="B84" s="11"/>
      <c r="C84" s="102"/>
      <c r="D84" s="1"/>
      <c r="E84" s="1"/>
      <c r="F84" s="1"/>
      <c r="G84" s="1"/>
      <c r="H84" s="1"/>
      <c r="I84" s="1"/>
      <c r="J84" s="12"/>
    </row>
    <row r="85" spans="2:10" x14ac:dyDescent="0.15">
      <c r="B85" s="11"/>
      <c r="C85" s="102"/>
      <c r="D85" s="1"/>
      <c r="E85" s="1"/>
      <c r="F85" s="1"/>
      <c r="G85" s="1"/>
      <c r="H85" s="1"/>
      <c r="I85" s="1"/>
      <c r="J85" s="12"/>
    </row>
    <row r="86" spans="2:10" x14ac:dyDescent="0.15">
      <c r="B86" s="11"/>
      <c r="C86" s="102"/>
      <c r="D86" s="58"/>
      <c r="E86" s="58"/>
      <c r="F86" s="58"/>
      <c r="G86" s="58"/>
      <c r="H86" s="58"/>
      <c r="I86" s="58"/>
      <c r="J86" s="12"/>
    </row>
    <row r="87" spans="2:10" x14ac:dyDescent="0.15">
      <c r="B87" s="11"/>
      <c r="C87" s="103"/>
      <c r="D87" s="1"/>
      <c r="E87" s="1"/>
      <c r="F87" s="1"/>
      <c r="G87" s="1"/>
      <c r="H87" s="1"/>
      <c r="I87" s="1"/>
      <c r="J87" s="12"/>
    </row>
    <row r="88" spans="2:10" x14ac:dyDescent="0.15">
      <c r="B88" s="11"/>
      <c r="C88" s="103"/>
      <c r="D88" s="1"/>
      <c r="E88" s="1"/>
      <c r="F88" s="1"/>
      <c r="G88" s="1"/>
      <c r="H88" s="1"/>
      <c r="I88" s="1"/>
      <c r="J88" s="12"/>
    </row>
    <row r="89" spans="2:10" x14ac:dyDescent="0.15">
      <c r="B89" s="11"/>
      <c r="C89" s="103"/>
      <c r="D89" s="1"/>
      <c r="E89" s="1"/>
      <c r="F89" s="1"/>
      <c r="G89" s="1"/>
      <c r="H89" s="1"/>
      <c r="I89" s="1"/>
      <c r="J89" s="12"/>
    </row>
    <row r="90" spans="2:10" x14ac:dyDescent="0.15">
      <c r="B90" s="11"/>
      <c r="C90" s="103"/>
      <c r="D90" s="1"/>
      <c r="E90" s="1"/>
      <c r="F90" s="1"/>
      <c r="G90" s="1"/>
      <c r="H90" s="1"/>
      <c r="I90" s="1"/>
      <c r="J90" s="12"/>
    </row>
    <row r="91" spans="2:10" x14ac:dyDescent="0.15">
      <c r="B91" s="11"/>
      <c r="C91" s="103"/>
      <c r="D91" s="1"/>
      <c r="E91" s="1"/>
      <c r="F91" s="1"/>
      <c r="G91" s="1"/>
      <c r="H91" s="1"/>
      <c r="I91" s="1"/>
      <c r="J91" s="12"/>
    </row>
    <row r="92" spans="2:10" x14ac:dyDescent="0.15">
      <c r="B92" s="11"/>
      <c r="C92" s="103"/>
      <c r="D92" s="1"/>
      <c r="E92" s="1"/>
      <c r="F92" s="1"/>
      <c r="G92" s="1"/>
      <c r="H92" s="1"/>
      <c r="I92" s="1"/>
      <c r="J92" s="12"/>
    </row>
    <row r="93" spans="2:10" x14ac:dyDescent="0.15">
      <c r="B93" s="11"/>
      <c r="C93" s="103"/>
      <c r="D93" s="1"/>
      <c r="E93" s="1"/>
      <c r="F93" s="1"/>
      <c r="G93" s="1"/>
      <c r="H93" s="1"/>
      <c r="I93" s="1"/>
      <c r="J93" s="12"/>
    </row>
    <row r="94" spans="2:10" x14ac:dyDescent="0.15">
      <c r="B94" s="11"/>
      <c r="C94" s="103"/>
      <c r="D94" s="1"/>
      <c r="E94" s="1"/>
      <c r="F94" s="1"/>
      <c r="G94" s="1"/>
      <c r="H94" s="1"/>
      <c r="I94" s="1"/>
      <c r="J94" s="12"/>
    </row>
    <row r="95" spans="2:10" x14ac:dyDescent="0.15">
      <c r="B95" s="11"/>
      <c r="C95" s="103"/>
      <c r="D95" s="1"/>
      <c r="E95" s="1"/>
      <c r="F95" s="1"/>
      <c r="G95" s="1"/>
      <c r="H95" s="1"/>
      <c r="I95" s="1"/>
      <c r="J95" s="12"/>
    </row>
    <row r="96" spans="2:10" x14ac:dyDescent="0.15">
      <c r="B96" s="11"/>
      <c r="C96" s="103"/>
      <c r="D96" s="1"/>
      <c r="E96" s="1"/>
      <c r="F96" s="1"/>
      <c r="G96" s="1"/>
      <c r="H96" s="1"/>
      <c r="I96" s="1"/>
      <c r="J96" s="12"/>
    </row>
    <row r="97" spans="2:10" x14ac:dyDescent="0.15">
      <c r="B97" s="11"/>
      <c r="C97" s="103"/>
      <c r="D97" s="1"/>
      <c r="E97" s="1"/>
      <c r="F97" s="1"/>
      <c r="G97" s="1"/>
      <c r="H97" s="1"/>
      <c r="I97" s="1"/>
      <c r="J97" s="12"/>
    </row>
    <row r="98" spans="2:10" x14ac:dyDescent="0.15">
      <c r="B98" s="11"/>
      <c r="C98" s="103"/>
      <c r="D98" s="1"/>
      <c r="E98" s="1"/>
      <c r="F98" s="1"/>
      <c r="G98" s="1"/>
      <c r="H98" s="1"/>
      <c r="I98" s="1"/>
      <c r="J98" s="12"/>
    </row>
    <row r="99" spans="2:10" x14ac:dyDescent="0.15">
      <c r="B99" s="11"/>
      <c r="C99" s="103"/>
      <c r="D99" s="1"/>
      <c r="E99" s="1"/>
      <c r="F99" s="1"/>
      <c r="G99" s="1"/>
      <c r="H99" s="1"/>
      <c r="I99" s="1"/>
      <c r="J99" s="12"/>
    </row>
    <row r="100" spans="2:10" x14ac:dyDescent="0.15">
      <c r="B100" s="11"/>
      <c r="C100" s="103"/>
      <c r="D100" s="1"/>
      <c r="E100" s="1"/>
      <c r="F100" s="1"/>
      <c r="G100" s="1"/>
      <c r="H100" s="1"/>
      <c r="I100" s="1"/>
      <c r="J100" s="12"/>
    </row>
    <row r="101" spans="2:10" x14ac:dyDescent="0.15">
      <c r="B101" s="11"/>
      <c r="C101" s="103"/>
      <c r="D101" s="1"/>
      <c r="E101" s="1"/>
      <c r="F101" s="1"/>
      <c r="G101" s="1"/>
      <c r="H101" s="1"/>
      <c r="I101" s="1"/>
      <c r="J101" s="12"/>
    </row>
    <row r="102" spans="2:10" x14ac:dyDescent="0.15">
      <c r="B102" s="11"/>
      <c r="C102" s="103"/>
      <c r="D102" s="1"/>
      <c r="E102" s="1"/>
      <c r="F102" s="1"/>
      <c r="G102" s="1"/>
      <c r="H102" s="1"/>
      <c r="I102" s="1"/>
      <c r="J102" s="12"/>
    </row>
    <row r="103" spans="2:10" x14ac:dyDescent="0.15">
      <c r="B103" s="11"/>
      <c r="C103" s="103"/>
      <c r="D103" s="1"/>
      <c r="E103" s="1"/>
      <c r="F103" s="1"/>
      <c r="G103" s="1"/>
      <c r="H103" s="1"/>
      <c r="I103" s="1"/>
      <c r="J103" s="12"/>
    </row>
    <row r="104" spans="2:10" x14ac:dyDescent="0.15">
      <c r="B104" s="11"/>
      <c r="C104" s="103"/>
      <c r="D104" s="1"/>
      <c r="E104" s="1"/>
      <c r="F104" s="1"/>
      <c r="G104" s="1"/>
      <c r="H104" s="1"/>
      <c r="I104" s="1"/>
      <c r="J104" s="12"/>
    </row>
    <row r="105" spans="2:10" x14ac:dyDescent="0.15">
      <c r="B105" s="11"/>
      <c r="C105" s="103"/>
      <c r="D105" s="1"/>
      <c r="E105" s="1"/>
      <c r="F105" s="1"/>
      <c r="G105" s="1"/>
      <c r="H105" s="1"/>
      <c r="I105" s="1"/>
      <c r="J105" s="12"/>
    </row>
    <row r="106" spans="2:10" x14ac:dyDescent="0.15">
      <c r="B106" s="11"/>
      <c r="C106" s="103"/>
      <c r="D106" s="1"/>
      <c r="E106" s="1"/>
      <c r="F106" s="1"/>
      <c r="G106" s="1"/>
      <c r="H106" s="1"/>
      <c r="I106" s="1"/>
      <c r="J106" s="12"/>
    </row>
    <row r="107" spans="2:10" x14ac:dyDescent="0.15">
      <c r="B107" s="11"/>
      <c r="C107" s="103"/>
      <c r="D107" s="1"/>
      <c r="E107" s="1"/>
      <c r="F107" s="1"/>
      <c r="G107" s="1"/>
      <c r="H107" s="1"/>
      <c r="I107" s="1"/>
      <c r="J107" s="12"/>
    </row>
    <row r="108" spans="2:10" x14ac:dyDescent="0.15">
      <c r="B108" s="11"/>
      <c r="C108" s="103"/>
      <c r="D108" s="1"/>
      <c r="E108" s="1"/>
      <c r="F108" s="1"/>
      <c r="G108" s="1"/>
      <c r="H108" s="1"/>
      <c r="I108" s="1"/>
      <c r="J108" s="12"/>
    </row>
    <row r="109" spans="2:10" x14ac:dyDescent="0.15">
      <c r="B109" s="11"/>
      <c r="C109" s="103"/>
      <c r="D109" s="1"/>
      <c r="E109" s="1"/>
      <c r="F109" s="1"/>
      <c r="G109" s="1"/>
      <c r="H109" s="1"/>
      <c r="I109" s="1"/>
      <c r="J109" s="12"/>
    </row>
    <row r="110" spans="2:10" x14ac:dyDescent="0.15">
      <c r="B110" s="11"/>
      <c r="C110" s="103"/>
      <c r="D110" s="1"/>
      <c r="E110" s="1"/>
      <c r="F110" s="1"/>
      <c r="G110" s="1"/>
      <c r="H110" s="1"/>
      <c r="I110" s="1"/>
      <c r="J110" s="12"/>
    </row>
    <row r="111" spans="2:10" x14ac:dyDescent="0.15">
      <c r="B111" s="11"/>
      <c r="C111" s="1"/>
      <c r="D111" s="1"/>
      <c r="E111" s="1"/>
      <c r="F111" s="1"/>
      <c r="G111" s="1"/>
      <c r="H111" s="1"/>
      <c r="I111" s="1"/>
      <c r="J111" s="12"/>
    </row>
    <row r="112" spans="2:10" x14ac:dyDescent="0.15">
      <c r="B112" s="11"/>
      <c r="C112" s="1"/>
      <c r="D112" s="1"/>
      <c r="E112" s="1"/>
      <c r="F112" s="1"/>
      <c r="G112" s="1"/>
      <c r="H112" s="1"/>
      <c r="I112" s="1"/>
      <c r="J112" s="12"/>
    </row>
    <row r="113" spans="2:10" x14ac:dyDescent="0.15">
      <c r="B113" s="11"/>
      <c r="C113" s="1"/>
      <c r="D113" s="1"/>
      <c r="E113" s="1"/>
      <c r="F113" s="1"/>
      <c r="G113" s="1"/>
      <c r="H113" s="1"/>
      <c r="I113" s="1"/>
      <c r="J113" s="12"/>
    </row>
    <row r="114" spans="2:10" x14ac:dyDescent="0.15">
      <c r="B114" s="11"/>
      <c r="C114" s="1"/>
      <c r="D114" s="1"/>
      <c r="E114" s="1"/>
      <c r="F114" s="1"/>
      <c r="G114" s="1"/>
      <c r="H114" s="1"/>
      <c r="I114" s="1"/>
      <c r="J114" s="12"/>
    </row>
    <row r="115" spans="2:10" x14ac:dyDescent="0.15">
      <c r="B115" s="11"/>
      <c r="C115" s="1"/>
      <c r="D115" s="1"/>
      <c r="E115" s="1"/>
      <c r="F115" s="1"/>
      <c r="G115" s="1"/>
      <c r="H115" s="1"/>
      <c r="I115" s="1"/>
      <c r="J115" s="12"/>
    </row>
    <row r="116" spans="2:10" x14ac:dyDescent="0.15">
      <c r="B116" s="11"/>
      <c r="C116" s="1"/>
      <c r="D116" s="1"/>
      <c r="E116" s="1"/>
      <c r="F116" s="1"/>
      <c r="G116" s="1"/>
      <c r="H116" s="1"/>
      <c r="I116" s="1"/>
      <c r="J116" s="12"/>
    </row>
    <row r="117" spans="2:10" x14ac:dyDescent="0.15">
      <c r="B117" s="11"/>
      <c r="C117" s="1"/>
      <c r="D117" s="1"/>
      <c r="E117" s="1"/>
      <c r="F117" s="1"/>
      <c r="G117" s="1"/>
      <c r="H117" s="1"/>
      <c r="I117" s="1"/>
      <c r="J117" s="12"/>
    </row>
    <row r="118" spans="2:10" x14ac:dyDescent="0.15">
      <c r="B118" s="11"/>
      <c r="C118" s="1"/>
      <c r="D118" s="1"/>
      <c r="E118" s="1"/>
      <c r="F118" s="1"/>
      <c r="G118" s="1"/>
      <c r="H118" s="1"/>
      <c r="I118" s="1"/>
      <c r="J118" s="12"/>
    </row>
    <row r="119" spans="2:10" x14ac:dyDescent="0.15">
      <c r="B119" s="11"/>
      <c r="C119" s="1"/>
      <c r="D119" s="1"/>
      <c r="E119" s="1"/>
      <c r="F119" s="1"/>
      <c r="G119" s="1"/>
      <c r="H119" s="1"/>
      <c r="I119" s="1"/>
      <c r="J119" s="12"/>
    </row>
    <row r="120" spans="2:10" x14ac:dyDescent="0.15">
      <c r="B120" s="11"/>
      <c r="C120" s="1"/>
      <c r="D120" s="1"/>
      <c r="E120" s="1"/>
      <c r="F120" s="1"/>
      <c r="G120" s="1"/>
      <c r="H120" s="1"/>
      <c r="I120" s="1"/>
      <c r="J120" s="12"/>
    </row>
    <row r="121" spans="2:10" x14ac:dyDescent="0.15">
      <c r="B121" s="11"/>
      <c r="C121" s="1"/>
      <c r="D121" s="1"/>
      <c r="E121" s="1"/>
      <c r="F121" s="1"/>
      <c r="G121" s="1"/>
      <c r="H121" s="1"/>
      <c r="I121" s="1"/>
      <c r="J121" s="12"/>
    </row>
    <row r="122" spans="2:10" x14ac:dyDescent="0.15">
      <c r="B122" s="11"/>
      <c r="C122" s="1"/>
      <c r="D122" s="1"/>
      <c r="E122" s="1"/>
      <c r="F122" s="1"/>
      <c r="G122" s="1"/>
      <c r="H122" s="1"/>
      <c r="I122" s="1"/>
      <c r="J122" s="12"/>
    </row>
    <row r="123" spans="2:10" x14ac:dyDescent="0.15">
      <c r="B123" s="11"/>
      <c r="C123" s="1"/>
      <c r="D123" s="1"/>
      <c r="E123" s="1"/>
      <c r="F123" s="1"/>
      <c r="G123" s="1"/>
      <c r="H123" s="1"/>
      <c r="I123" s="1"/>
      <c r="J123" s="12"/>
    </row>
    <row r="124" spans="2:10" x14ac:dyDescent="0.15">
      <c r="B124" s="11"/>
      <c r="C124" s="1"/>
      <c r="D124" s="1"/>
      <c r="E124" s="1"/>
      <c r="F124" s="1"/>
      <c r="G124" s="1"/>
      <c r="H124" s="1"/>
      <c r="I124" s="1"/>
      <c r="J124" s="12"/>
    </row>
    <row r="125" spans="2:10" x14ac:dyDescent="0.15">
      <c r="B125" s="11"/>
      <c r="C125" s="1"/>
      <c r="D125" s="1"/>
      <c r="E125" s="1"/>
      <c r="F125" s="1"/>
      <c r="G125" s="1"/>
      <c r="H125" s="1"/>
      <c r="I125" s="1"/>
      <c r="J125" s="12"/>
    </row>
    <row r="126" spans="2:10" x14ac:dyDescent="0.15">
      <c r="B126" s="11"/>
      <c r="C126" s="1"/>
      <c r="D126" s="1"/>
      <c r="E126" s="1"/>
      <c r="F126" s="1"/>
      <c r="G126" s="1"/>
      <c r="H126" s="1"/>
      <c r="I126" s="1"/>
      <c r="J126" s="12"/>
    </row>
    <row r="127" spans="2:10" x14ac:dyDescent="0.15">
      <c r="B127" s="11"/>
      <c r="C127" s="1"/>
      <c r="D127" s="1"/>
      <c r="E127" s="1"/>
      <c r="F127" s="1"/>
      <c r="G127" s="1"/>
      <c r="H127" s="1"/>
      <c r="I127" s="1"/>
      <c r="J127" s="12"/>
    </row>
    <row r="128" spans="2:10" x14ac:dyDescent="0.15">
      <c r="B128" s="11"/>
      <c r="C128" s="1"/>
      <c r="D128" s="1"/>
      <c r="E128" s="1"/>
      <c r="F128" s="1"/>
      <c r="G128" s="1"/>
      <c r="H128" s="1"/>
      <c r="I128" s="1"/>
      <c r="J128" s="12"/>
    </row>
    <row r="129" spans="2:10" x14ac:dyDescent="0.15">
      <c r="B129" s="11"/>
      <c r="C129" s="1"/>
      <c r="D129" s="1"/>
      <c r="E129" s="1"/>
      <c r="F129" s="1"/>
      <c r="G129" s="1"/>
      <c r="H129" s="1"/>
      <c r="I129" s="1"/>
      <c r="J129" s="12"/>
    </row>
    <row r="130" spans="2:10" x14ac:dyDescent="0.15">
      <c r="B130" s="11"/>
      <c r="C130" s="1"/>
      <c r="D130" s="1"/>
      <c r="E130" s="1"/>
      <c r="F130" s="1"/>
      <c r="G130" s="1"/>
      <c r="H130" s="1"/>
      <c r="I130" s="1"/>
      <c r="J130" s="12"/>
    </row>
    <row r="131" spans="2:10" x14ac:dyDescent="0.15">
      <c r="B131" s="11"/>
      <c r="C131" s="1"/>
      <c r="D131" s="1"/>
      <c r="E131" s="1"/>
      <c r="F131" s="1"/>
      <c r="G131" s="1"/>
      <c r="H131" s="1"/>
      <c r="I131" s="1"/>
      <c r="J131" s="12"/>
    </row>
    <row r="132" spans="2:10" x14ac:dyDescent="0.15">
      <c r="B132" s="11"/>
      <c r="C132" s="1"/>
      <c r="D132" s="1"/>
      <c r="E132" s="1"/>
      <c r="F132" s="1"/>
      <c r="G132" s="1"/>
      <c r="H132" s="1"/>
      <c r="I132" s="1"/>
      <c r="J132" s="12"/>
    </row>
    <row r="133" spans="2:10" x14ac:dyDescent="0.15">
      <c r="B133" s="11"/>
      <c r="C133" s="1"/>
      <c r="D133" s="1"/>
      <c r="E133" s="1"/>
      <c r="F133" s="1"/>
      <c r="G133" s="1"/>
      <c r="H133" s="1"/>
      <c r="I133" s="1"/>
      <c r="J133" s="12"/>
    </row>
    <row r="134" spans="2:10" x14ac:dyDescent="0.15">
      <c r="B134" s="11"/>
      <c r="C134" s="1"/>
      <c r="D134" s="1"/>
      <c r="E134" s="1"/>
      <c r="F134" s="1"/>
      <c r="G134" s="1"/>
      <c r="H134" s="1"/>
      <c r="I134" s="1"/>
      <c r="J134" s="12"/>
    </row>
    <row r="135" spans="2:10" x14ac:dyDescent="0.15">
      <c r="B135" s="11"/>
      <c r="C135" s="1"/>
      <c r="D135" s="1"/>
      <c r="E135" s="1"/>
      <c r="F135" s="1"/>
      <c r="G135" s="1"/>
      <c r="H135" s="1"/>
      <c r="I135" s="1"/>
      <c r="J135" s="12"/>
    </row>
    <row r="136" spans="2:10" x14ac:dyDescent="0.15">
      <c r="B136" s="11"/>
      <c r="C136" s="1"/>
      <c r="D136" s="1"/>
      <c r="E136" s="1"/>
      <c r="F136" s="1"/>
      <c r="G136" s="1"/>
      <c r="H136" s="1"/>
      <c r="I136" s="1"/>
      <c r="J136" s="12"/>
    </row>
    <row r="137" spans="2:10" x14ac:dyDescent="0.15">
      <c r="B137" s="11"/>
      <c r="C137" s="1"/>
      <c r="D137" s="1"/>
      <c r="E137" s="1"/>
      <c r="F137" s="1"/>
      <c r="G137" s="1"/>
      <c r="H137" s="1"/>
      <c r="I137" s="1"/>
      <c r="J137" s="12"/>
    </row>
    <row r="138" spans="2:10" x14ac:dyDescent="0.15">
      <c r="B138" s="11"/>
      <c r="C138" s="1"/>
      <c r="D138" s="1"/>
      <c r="E138" s="1"/>
      <c r="F138" s="1"/>
      <c r="G138" s="1"/>
      <c r="H138" s="1"/>
      <c r="I138" s="1"/>
      <c r="J138" s="12"/>
    </row>
    <row r="139" spans="2:10" x14ac:dyDescent="0.15">
      <c r="B139" s="11"/>
      <c r="C139" s="1"/>
      <c r="D139" s="1"/>
      <c r="E139" s="1"/>
      <c r="F139" s="1"/>
      <c r="G139" s="1"/>
      <c r="H139" s="1"/>
      <c r="I139" s="1"/>
      <c r="J139" s="12"/>
    </row>
    <row r="140" spans="2:10" x14ac:dyDescent="0.15">
      <c r="B140" s="11"/>
      <c r="C140" s="1"/>
      <c r="D140" s="1"/>
      <c r="E140" s="1"/>
      <c r="F140" s="1"/>
      <c r="G140" s="1"/>
      <c r="H140" s="1"/>
      <c r="I140" s="1"/>
      <c r="J140" s="12"/>
    </row>
    <row r="141" spans="2:10" ht="14" thickBot="1" x14ac:dyDescent="0.2">
      <c r="B141" s="13"/>
      <c r="C141" s="14"/>
      <c r="D141" s="14"/>
      <c r="E141" s="14"/>
      <c r="F141" s="14"/>
      <c r="G141" s="14"/>
      <c r="H141" s="14"/>
      <c r="I141" s="14"/>
      <c r="J141" s="15"/>
    </row>
    <row r="142" spans="2:10" ht="14" thickTop="1" x14ac:dyDescent="0.15"/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zoomScale="80" zoomScaleNormal="80" zoomScalePageLayoutView="80" workbookViewId="0">
      <selection activeCell="J2" sqref="J2"/>
    </sheetView>
  </sheetViews>
  <sheetFormatPr baseColWidth="10" defaultColWidth="10.83203125" defaultRowHeight="13" x14ac:dyDescent="0.15"/>
  <cols>
    <col min="1" max="1" width="25" style="6" customWidth="1"/>
    <col min="2" max="2" width="32" style="6" customWidth="1"/>
    <col min="3" max="3" width="10.83203125" customWidth="1"/>
    <col min="7" max="7" width="14.1640625" customWidth="1"/>
    <col min="8" max="8" width="14.6640625" customWidth="1"/>
    <col min="10" max="10" width="12.6640625" customWidth="1"/>
    <col min="11" max="11" width="15.5" customWidth="1"/>
    <col min="12" max="12" width="32" customWidth="1"/>
    <col min="13" max="13" width="20.6640625" customWidth="1"/>
    <col min="14" max="16" width="20.6640625" style="7" customWidth="1"/>
    <col min="17" max="17" width="14.83203125" customWidth="1"/>
    <col min="18" max="18" width="13.83203125" customWidth="1"/>
    <col min="19" max="19" width="15" customWidth="1"/>
    <col min="20" max="20" width="13.83203125" customWidth="1"/>
    <col min="21" max="21" width="11.83203125" customWidth="1"/>
    <col min="22" max="22" width="12.33203125" customWidth="1"/>
    <col min="23" max="23" width="12.6640625" customWidth="1"/>
  </cols>
  <sheetData>
    <row r="1" spans="1:23" ht="26" x14ac:dyDescent="0.15">
      <c r="A1" s="78" t="s">
        <v>92</v>
      </c>
      <c r="B1" s="67"/>
      <c r="C1" s="119" t="s">
        <v>131</v>
      </c>
      <c r="D1" s="119"/>
      <c r="E1" s="119"/>
      <c r="F1" s="119"/>
      <c r="G1" s="120" t="s">
        <v>115</v>
      </c>
      <c r="H1" s="121" t="s">
        <v>130</v>
      </c>
      <c r="J1" s="75" t="s">
        <v>132</v>
      </c>
      <c r="K1" s="75" t="s">
        <v>133</v>
      </c>
      <c r="L1" s="36" t="s">
        <v>87</v>
      </c>
      <c r="M1" s="36" t="s">
        <v>88</v>
      </c>
    </row>
    <row r="2" spans="1:23" ht="39" x14ac:dyDescent="0.15">
      <c r="A2" s="79" t="s">
        <v>99</v>
      </c>
      <c r="C2" s="59"/>
      <c r="G2" s="120" t="s">
        <v>119</v>
      </c>
      <c r="H2" s="121">
        <v>1700.7840000000001</v>
      </c>
      <c r="J2" s="73" t="e">
        <f>K8</f>
        <v>#N/A</v>
      </c>
      <c r="K2">
        <f>'Raw sample average data'!D49</f>
        <v>0</v>
      </c>
      <c r="L2" s="36" t="e">
        <f>INDEX(LINEST(J2:J3,K2:K3),1)</f>
        <v>#VALUE!</v>
      </c>
      <c r="M2" s="36" t="e">
        <f>INDEX(LINEST(J2:J3,K2:K3),2)</f>
        <v>#VALUE!</v>
      </c>
    </row>
    <row r="3" spans="1:23" x14ac:dyDescent="0.15">
      <c r="B3" s="59"/>
      <c r="H3" s="7">
        <v>1</v>
      </c>
      <c r="J3" s="73" t="e">
        <f>K46</f>
        <v>#N/A</v>
      </c>
      <c r="K3">
        <f>'Raw sample average data'!D87</f>
        <v>0</v>
      </c>
    </row>
    <row r="4" spans="1:23" x14ac:dyDescent="0.15">
      <c r="A4" s="6" t="s">
        <v>20</v>
      </c>
      <c r="B4" s="59"/>
      <c r="H4" s="7">
        <v>0</v>
      </c>
    </row>
    <row r="5" spans="1:23" x14ac:dyDescent="0.15">
      <c r="A5" s="6" t="s">
        <v>21</v>
      </c>
      <c r="B5" s="22" t="s">
        <v>43</v>
      </c>
      <c r="C5" s="7" t="s">
        <v>22</v>
      </c>
      <c r="D5" s="7" t="s">
        <v>24</v>
      </c>
      <c r="E5" s="7" t="s">
        <v>23</v>
      </c>
      <c r="F5" t="s">
        <v>15</v>
      </c>
      <c r="G5" t="s">
        <v>13</v>
      </c>
      <c r="H5" t="s">
        <v>71</v>
      </c>
      <c r="I5" s="70" t="s">
        <v>84</v>
      </c>
      <c r="J5" s="70" t="s">
        <v>85</v>
      </c>
      <c r="K5" s="70" t="s">
        <v>86</v>
      </c>
      <c r="L5" s="71" t="s">
        <v>89</v>
      </c>
      <c r="M5" s="77" t="s">
        <v>90</v>
      </c>
      <c r="N5" s="84" t="s">
        <v>96</v>
      </c>
      <c r="O5" s="83" t="s">
        <v>97</v>
      </c>
      <c r="P5" s="83" t="s">
        <v>98</v>
      </c>
      <c r="Q5" s="71" t="s">
        <v>91</v>
      </c>
      <c r="R5" s="77" t="s">
        <v>134</v>
      </c>
      <c r="S5" s="77" t="s">
        <v>101</v>
      </c>
      <c r="T5" s="77" t="s">
        <v>123</v>
      </c>
      <c r="U5" s="77" t="s">
        <v>120</v>
      </c>
      <c r="V5" s="77" t="s">
        <v>121</v>
      </c>
      <c r="W5" s="77" t="s">
        <v>122</v>
      </c>
    </row>
    <row r="6" spans="1:23" x14ac:dyDescent="0.15">
      <c r="A6" s="4" t="str">
        <f>'calcs and cals--START HERE'!A107</f>
        <v/>
      </c>
      <c r="B6" s="5"/>
      <c r="C6" s="3"/>
      <c r="D6" s="3"/>
      <c r="E6" s="68" t="e">
        <f>'calcs and cals--START HERE'!G107</f>
        <v>#N/A</v>
      </c>
      <c r="F6" t="e">
        <f>'calcs and cals--START HERE'!I107</f>
        <v>#N/A</v>
      </c>
      <c r="G6" t="e">
        <f>'calcs and cals--START HERE'!P107</f>
        <v>#N/A</v>
      </c>
      <c r="H6" t="e">
        <f>1000*('calcs and cals--START HERE'!Q107*'final results and CO2 calcs'!H$3+'final results and CO2 calcs'!H$4)/(((((0.000000006536332*F6-0.000001120083)*F6+0.0001001685)*F6-0.00909529)*F6+0.06793952)*F6+999.842594+((((0.0000000053875*F6-0.00000082467)*F6+0.000076438)*F6-0.004089)*F6+0.824493)*E6+((-0.0000016546*F6+0.00010227)*F6-0.00572466)*E6^1.5+0.00048314*E6*E6)</f>
        <v>#N/A</v>
      </c>
      <c r="I6" s="1"/>
      <c r="J6" s="1"/>
      <c r="K6" s="1"/>
      <c r="L6" s="1" t="e">
        <f>'Raw sample average data'!D47*$L$2+$M$2</f>
        <v>#VALUE!</v>
      </c>
      <c r="M6" s="76"/>
      <c r="N6" s="58" t="e">
        <f>'calcs and cals--START HERE'!L41</f>
        <v>#N/A</v>
      </c>
      <c r="O6" s="58"/>
      <c r="P6" s="58"/>
      <c r="Q6" s="1"/>
      <c r="R6" s="76"/>
      <c r="S6" s="76"/>
      <c r="T6" s="76"/>
      <c r="U6" s="76"/>
      <c r="V6" s="76"/>
      <c r="W6" s="76"/>
    </row>
    <row r="7" spans="1:23" x14ac:dyDescent="0.15">
      <c r="A7" s="4" t="str">
        <f>'calcs and cals--START HERE'!A108</f>
        <v/>
      </c>
      <c r="B7" s="5"/>
      <c r="C7" s="3"/>
      <c r="D7" s="3"/>
      <c r="E7" s="68" t="e">
        <f>'calcs and cals--START HERE'!G108</f>
        <v>#N/A</v>
      </c>
      <c r="F7" t="e">
        <f>'calcs and cals--START HERE'!I108</f>
        <v>#N/A</v>
      </c>
      <c r="G7" t="e">
        <f>'calcs and cals--START HERE'!P108</f>
        <v>#N/A</v>
      </c>
      <c r="H7" t="e">
        <f>1000*('calcs and cals--START HERE'!Q108*'final results and CO2 calcs'!H$3+'final results and CO2 calcs'!H$4)/(((((0.000000006536332*F7-0.000001120083)*F7+0.0001001685)*F7-0.00909529)*F7+0.06793952)*F7+999.842594+((((0.0000000053875*F7-0.00000082467)*F7+0.000076438)*F7-0.004089)*F7+0.824493)*E7+((-0.0000016546*F7+0.00010227)*F7-0.00572466)*E7^1.5+0.00048314*E7*E7)</f>
        <v>#N/A</v>
      </c>
      <c r="I7" s="1"/>
      <c r="J7" s="1"/>
      <c r="K7" s="1"/>
      <c r="L7" s="1" t="e">
        <f>'Raw sample average data'!D48*$L$2+$M$2</f>
        <v>#VALUE!</v>
      </c>
      <c r="M7" s="76"/>
      <c r="N7" s="58"/>
      <c r="O7" s="58"/>
      <c r="P7" s="58"/>
      <c r="Q7" s="1"/>
      <c r="R7" s="76"/>
      <c r="S7" s="76"/>
      <c r="T7" s="76"/>
      <c r="U7" s="76"/>
      <c r="V7" s="76"/>
      <c r="W7" s="76"/>
    </row>
    <row r="8" spans="1:23" x14ac:dyDescent="0.15">
      <c r="A8" s="4" t="str">
        <f>'calcs and cals--START HERE'!A109</f>
        <v/>
      </c>
      <c r="B8" s="81"/>
      <c r="C8" s="3"/>
      <c r="D8" s="3"/>
      <c r="E8" s="68" t="e">
        <f>'calcs and cals--START HERE'!G109</f>
        <v>#N/A</v>
      </c>
      <c r="F8" t="e">
        <f>'calcs and cals--START HERE'!I109</f>
        <v>#N/A</v>
      </c>
      <c r="G8" t="e">
        <f>'calcs and cals--START HERE'!P109</f>
        <v>#N/A</v>
      </c>
      <c r="H8" s="7" t="e">
        <f>1000*('calcs and cals--START HERE'!Q109*'final results and CO2 calcs'!H$3+'final results and CO2 calcs'!H$4)/(((((0.000000006536332*F8-0.000001120083)*F8+0.0001001685)*F8-0.00909529)*F8+0.06793952)*F8+999.842594+((((0.0000000053875*F8-0.00000082467)*F8+0.000076438)*F8-0.004089)*F8+0.824493)*E8+((-0.0000016546*F8+0.00010227)*F8-0.00572466)*E8^1.5+0.00048314*E8*E8)</f>
        <v>#N/A</v>
      </c>
      <c r="I8" s="1" t="e">
        <f>AVERAGE(H6:H8)</f>
        <v>#N/A</v>
      </c>
      <c r="J8" s="1" t="e">
        <f>STDEV(H6:H8)</f>
        <v>#N/A</v>
      </c>
      <c r="K8" s="74" t="e">
        <f>$H$2/I8</f>
        <v>#N/A</v>
      </c>
      <c r="L8" s="1" t="e">
        <f>'Raw sample average data'!D49*$L$2+$M$2</f>
        <v>#VALUE!</v>
      </c>
      <c r="M8" s="76"/>
      <c r="N8" s="58"/>
      <c r="O8" s="58"/>
      <c r="P8" s="58"/>
      <c r="Q8" s="1"/>
      <c r="R8" s="76"/>
      <c r="S8" s="76"/>
      <c r="T8" s="76"/>
      <c r="U8" s="76"/>
      <c r="V8" s="76"/>
      <c r="W8" s="76"/>
    </row>
    <row r="9" spans="1:23" x14ac:dyDescent="0.15">
      <c r="A9" s="4" t="str">
        <f>'calcs and cals--START HERE'!A110</f>
        <v/>
      </c>
      <c r="B9" s="5"/>
      <c r="C9" s="3"/>
      <c r="D9" s="3"/>
      <c r="E9" s="68" t="e">
        <f>'calcs and cals--START HERE'!G110</f>
        <v>#N/A</v>
      </c>
      <c r="F9" t="e">
        <f>'calcs and cals--START HERE'!I110</f>
        <v>#N/A</v>
      </c>
      <c r="G9" t="e">
        <f>'calcs and cals--START HERE'!P110</f>
        <v>#N/A</v>
      </c>
      <c r="H9" t="e">
        <f>1000*('calcs and cals--START HERE'!Q110*'final results and CO2 calcs'!H$3+'final results and CO2 calcs'!H$4)/(((((0.000000006536332*F9-0.000001120083)*F9+0.0001001685)*F9-0.00909529)*F9+0.06793952)*F9+999.842594+((((0.0000000053875*F9-0.00000082467)*F9+0.000076438)*F9-0.004089)*F9+0.824493)*E9+((-0.0000016546*F9+0.00010227)*F9-0.00572466)*E9^1.5+0.00048314*E9*E9)</f>
        <v>#N/A</v>
      </c>
      <c r="L9" s="1" t="e">
        <f>'Raw sample average data'!D50*$L$2+$M$2</f>
        <v>#VALUE!</v>
      </c>
      <c r="M9" s="76" t="e">
        <f>H9*L9</f>
        <v>#N/A</v>
      </c>
      <c r="N9" s="58" t="e">
        <f>$N$6</f>
        <v>#N/A</v>
      </c>
      <c r="O9" s="58">
        <v>325</v>
      </c>
      <c r="P9" s="58">
        <v>90</v>
      </c>
      <c r="Q9" s="1" t="e">
        <f>M9-((G9-N9)*P9/(22414))*1000/O9</f>
        <v>#N/A</v>
      </c>
      <c r="R9" s="76"/>
      <c r="S9" s="76"/>
      <c r="T9" s="76"/>
      <c r="U9" s="76"/>
      <c r="V9" s="76"/>
      <c r="W9" s="76"/>
    </row>
    <row r="10" spans="1:23" x14ac:dyDescent="0.15">
      <c r="A10" s="4" t="str">
        <f>'calcs and cals--START HERE'!A111</f>
        <v/>
      </c>
      <c r="B10" s="5"/>
      <c r="C10" s="3"/>
      <c r="D10" s="3"/>
      <c r="E10" s="68" t="e">
        <f>'calcs and cals--START HERE'!G111</f>
        <v>#N/A</v>
      </c>
      <c r="F10" t="e">
        <f>'calcs and cals--START HERE'!I111</f>
        <v>#N/A</v>
      </c>
      <c r="G10" t="e">
        <f>'calcs and cals--START HERE'!P111</f>
        <v>#N/A</v>
      </c>
      <c r="H10" t="e">
        <f>1000*('calcs and cals--START HERE'!Q111*'final results and CO2 calcs'!H$3+'final results and CO2 calcs'!H$4)/(((((0.000000006536332*F10-0.000001120083)*F10+0.0001001685)*F10-0.00909529)*F10+0.06793952)*F10+999.842594+((((0.0000000053875*F10-0.00000082467)*F10+0.000076438)*F10-0.004089)*F10+0.824493)*E10+((-0.0000016546*F10+0.00010227)*F10-0.00572466)*E10^1.5+0.00048314*E10*E10)</f>
        <v>#N/A</v>
      </c>
      <c r="L10" s="1" t="e">
        <f>'Raw sample average data'!D51*$L$2+$M$2</f>
        <v>#VALUE!</v>
      </c>
      <c r="M10" s="76" t="e">
        <f t="shared" ref="M10:M37" si="0">H10*L10</f>
        <v>#N/A</v>
      </c>
      <c r="N10" s="58" t="e">
        <f t="shared" ref="N10:N43" si="1">$N$6</f>
        <v>#N/A</v>
      </c>
      <c r="O10" s="58">
        <v>325</v>
      </c>
      <c r="P10" s="58">
        <v>90</v>
      </c>
      <c r="Q10" s="1" t="e">
        <f t="shared" ref="Q10:Q14" si="2">M10-((G10-N10)*P10/(22414))*1000/O10</f>
        <v>#N/A</v>
      </c>
      <c r="R10" s="76"/>
      <c r="S10" s="76"/>
      <c r="T10" s="76"/>
      <c r="U10" s="76"/>
      <c r="V10" s="76"/>
      <c r="W10" s="76"/>
    </row>
    <row r="11" spans="1:23" x14ac:dyDescent="0.15">
      <c r="A11" s="4" t="str">
        <f>'calcs and cals--START HERE'!A112</f>
        <v/>
      </c>
      <c r="B11" s="5"/>
      <c r="C11" s="3"/>
      <c r="D11" s="3"/>
      <c r="E11" s="68" t="e">
        <f>'calcs and cals--START HERE'!G112</f>
        <v>#N/A</v>
      </c>
      <c r="F11" t="e">
        <f>'calcs and cals--START HERE'!I112</f>
        <v>#N/A</v>
      </c>
      <c r="G11" t="e">
        <f>'calcs and cals--START HERE'!P112</f>
        <v>#N/A</v>
      </c>
      <c r="H11" t="e">
        <f>1000*('calcs and cals--START HERE'!Q112*'final results and CO2 calcs'!H$3+'final results and CO2 calcs'!H$4)/(((((0.000000006536332*F11-0.000001120083)*F11+0.0001001685)*F11-0.00909529)*F11+0.06793952)*F11+999.842594+((((0.0000000053875*F11-0.00000082467)*F11+0.000076438)*F11-0.004089)*F11+0.824493)*E11+((-0.0000016546*F11+0.00010227)*F11-0.00572466)*E11^1.5+0.00048314*E11*E11)</f>
        <v>#N/A</v>
      </c>
      <c r="I11" s="1"/>
      <c r="J11" s="1"/>
      <c r="K11" s="1"/>
      <c r="L11" s="1" t="e">
        <f>'Raw sample average data'!D52*$L$2+$M$2</f>
        <v>#VALUE!</v>
      </c>
      <c r="M11" s="76" t="e">
        <f t="shared" si="0"/>
        <v>#N/A</v>
      </c>
      <c r="N11" s="58" t="e">
        <f t="shared" si="1"/>
        <v>#N/A</v>
      </c>
      <c r="O11" s="58">
        <v>325</v>
      </c>
      <c r="P11" s="58">
        <v>90</v>
      </c>
      <c r="Q11" s="1" t="e">
        <f t="shared" si="2"/>
        <v>#N/A</v>
      </c>
      <c r="R11" s="76"/>
      <c r="S11" s="76"/>
      <c r="T11" s="76"/>
      <c r="U11" s="76"/>
      <c r="V11" s="76"/>
      <c r="W11" s="76"/>
    </row>
    <row r="12" spans="1:23" ht="14" customHeight="1" x14ac:dyDescent="0.15">
      <c r="A12" s="4" t="str">
        <f>'calcs and cals--START HERE'!A113</f>
        <v/>
      </c>
      <c r="B12" s="5"/>
      <c r="C12" s="3"/>
      <c r="D12" s="3"/>
      <c r="E12" s="68" t="e">
        <f>'calcs and cals--START HERE'!G113</f>
        <v>#N/A</v>
      </c>
      <c r="F12" t="e">
        <f>'calcs and cals--START HERE'!I113</f>
        <v>#N/A</v>
      </c>
      <c r="G12" t="e">
        <f>'calcs and cals--START HERE'!P113</f>
        <v>#N/A</v>
      </c>
      <c r="H12" t="e">
        <f>1000*('calcs and cals--START HERE'!Q113*'final results and CO2 calcs'!H$3+'final results and CO2 calcs'!H$4)/(((((0.000000006536332*F12-0.000001120083)*F12+0.0001001685)*F12-0.00909529)*F12+0.06793952)*F12+999.842594+((((0.0000000053875*F12-0.00000082467)*F12+0.000076438)*F12-0.004089)*F12+0.824493)*E12+((-0.0000016546*F12+0.00010227)*F12-0.00572466)*E12^1.5+0.00048314*E12*E12)</f>
        <v>#N/A</v>
      </c>
      <c r="I12" s="1"/>
      <c r="J12" s="1"/>
      <c r="K12" s="1"/>
      <c r="L12" s="1" t="e">
        <f>'Raw sample average data'!D53*$L$2+$M$2</f>
        <v>#VALUE!</v>
      </c>
      <c r="M12" s="76" t="e">
        <f t="shared" si="0"/>
        <v>#N/A</v>
      </c>
      <c r="N12" s="58" t="e">
        <f t="shared" si="1"/>
        <v>#N/A</v>
      </c>
      <c r="O12" s="58">
        <v>325</v>
      </c>
      <c r="P12" s="58">
        <v>90</v>
      </c>
      <c r="Q12" s="1" t="e">
        <f t="shared" si="2"/>
        <v>#N/A</v>
      </c>
      <c r="R12" s="76"/>
      <c r="S12" s="76"/>
      <c r="T12" s="76"/>
      <c r="U12" s="76"/>
      <c r="V12" s="76"/>
      <c r="W12" s="76"/>
    </row>
    <row r="13" spans="1:23" x14ac:dyDescent="0.15">
      <c r="A13" s="4" t="str">
        <f>'calcs and cals--START HERE'!A114</f>
        <v/>
      </c>
      <c r="B13" s="5"/>
      <c r="C13" s="3"/>
      <c r="D13" s="3"/>
      <c r="E13" s="68" t="e">
        <f>'calcs and cals--START HERE'!G114</f>
        <v>#N/A</v>
      </c>
      <c r="F13" t="e">
        <f>'calcs and cals--START HERE'!I114</f>
        <v>#N/A</v>
      </c>
      <c r="G13" t="e">
        <f>'calcs and cals--START HERE'!P114</f>
        <v>#N/A</v>
      </c>
      <c r="H13" t="e">
        <f>1000*('calcs and cals--START HERE'!Q114*'final results and CO2 calcs'!H$3+'final results and CO2 calcs'!H$4)/(((((0.000000006536332*F13-0.000001120083)*F13+0.0001001685)*F13-0.00909529)*F13+0.06793952)*F13+999.842594+((((0.0000000053875*F13-0.00000082467)*F13+0.000076438)*F13-0.004089)*F13+0.824493)*E13+((-0.0000016546*F13+0.00010227)*F13-0.00572466)*E13^1.5+0.00048314*E13*E13)</f>
        <v>#N/A</v>
      </c>
      <c r="L13" s="1" t="e">
        <f>'Raw sample average data'!D54*$L$2+$M$2</f>
        <v>#VALUE!</v>
      </c>
      <c r="M13" s="76" t="e">
        <f t="shared" si="0"/>
        <v>#N/A</v>
      </c>
      <c r="N13" s="58" t="e">
        <f t="shared" si="1"/>
        <v>#N/A</v>
      </c>
      <c r="O13" s="58">
        <v>325</v>
      </c>
      <c r="P13" s="58">
        <v>90</v>
      </c>
      <c r="Q13" s="1" t="e">
        <f t="shared" si="2"/>
        <v>#N/A</v>
      </c>
      <c r="R13" s="76"/>
      <c r="S13" s="76"/>
      <c r="T13" s="76"/>
      <c r="U13" s="76"/>
      <c r="V13" s="76"/>
      <c r="W13" s="76"/>
    </row>
    <row r="14" spans="1:23" x14ac:dyDescent="0.15">
      <c r="A14" s="4" t="str">
        <f>'calcs and cals--START HERE'!A115</f>
        <v/>
      </c>
      <c r="B14" s="5"/>
      <c r="C14" s="3"/>
      <c r="D14" s="3"/>
      <c r="E14" s="68" t="e">
        <f>'calcs and cals--START HERE'!G115</f>
        <v>#N/A</v>
      </c>
      <c r="F14" t="e">
        <f>'calcs and cals--START HERE'!I115</f>
        <v>#N/A</v>
      </c>
      <c r="G14" t="e">
        <f>'calcs and cals--START HERE'!P115</f>
        <v>#N/A</v>
      </c>
      <c r="H14" t="e">
        <f>1000*('calcs and cals--START HERE'!Q115*'final results and CO2 calcs'!H$3+'final results and CO2 calcs'!H$4)/(((((0.000000006536332*F14-0.000001120083)*F14+0.0001001685)*F14-0.00909529)*F14+0.06793952)*F14+999.842594+((((0.0000000053875*F14-0.00000082467)*F14+0.000076438)*F14-0.004089)*F14+0.824493)*E14+((-0.0000016546*F14+0.00010227)*F14-0.00572466)*E14^1.5+0.00048314*E14*E14)</f>
        <v>#N/A</v>
      </c>
      <c r="L14" s="1" t="e">
        <f>'Raw sample average data'!D55*$L$2+$M$2</f>
        <v>#VALUE!</v>
      </c>
      <c r="M14" s="76" t="e">
        <f t="shared" si="0"/>
        <v>#N/A</v>
      </c>
      <c r="N14" s="58" t="e">
        <f t="shared" si="1"/>
        <v>#N/A</v>
      </c>
      <c r="O14" s="58">
        <v>325</v>
      </c>
      <c r="P14" s="58">
        <v>90</v>
      </c>
      <c r="Q14" s="1" t="e">
        <f t="shared" si="2"/>
        <v>#N/A</v>
      </c>
      <c r="R14" s="76"/>
      <c r="S14" s="76"/>
      <c r="T14" s="76"/>
      <c r="U14" s="76"/>
      <c r="V14" s="76"/>
      <c r="W14" s="76"/>
    </row>
    <row r="15" spans="1:23" x14ac:dyDescent="0.15">
      <c r="A15" s="4" t="str">
        <f>'calcs and cals--START HERE'!A116</f>
        <v/>
      </c>
      <c r="B15" s="5"/>
      <c r="C15" s="3"/>
      <c r="D15" s="3"/>
      <c r="E15" s="68" t="e">
        <f>'calcs and cals--START HERE'!G116</f>
        <v>#N/A</v>
      </c>
      <c r="F15" t="e">
        <f>'calcs and cals--START HERE'!I116</f>
        <v>#N/A</v>
      </c>
      <c r="G15" t="e">
        <f>'calcs and cals--START HERE'!P116</f>
        <v>#N/A</v>
      </c>
      <c r="H15" t="e">
        <f>1000*('calcs and cals--START HERE'!Q116*'final results and CO2 calcs'!H$3+'final results and CO2 calcs'!H$4)/(((((0.000000006536332*F15-0.000001120083)*F15+0.0001001685)*F15-0.00909529)*F15+0.06793952)*F15+999.842594+((((0.0000000053875*F15-0.00000082467)*F15+0.000076438)*F15-0.004089)*F15+0.824493)*E15+((-0.0000016546*F15+0.00010227)*F15-0.00572466)*E15^1.5+0.00048314*E15*E15)</f>
        <v>#N/A</v>
      </c>
      <c r="L15" s="1" t="e">
        <f>'Raw sample average data'!D56*$L$2+$M$2</f>
        <v>#VALUE!</v>
      </c>
      <c r="M15" s="76" t="e">
        <f t="shared" si="0"/>
        <v>#N/A</v>
      </c>
      <c r="N15" s="58" t="e">
        <f t="shared" si="1"/>
        <v>#N/A</v>
      </c>
      <c r="O15" s="58">
        <v>325</v>
      </c>
      <c r="P15" s="58">
        <v>90</v>
      </c>
      <c r="Q15" s="1" t="e">
        <f t="shared" ref="Q15:Q37" si="3">M15-((G15-N15)*P15/(22414))*1000/O15</f>
        <v>#N/A</v>
      </c>
      <c r="R15" s="76"/>
      <c r="S15" s="76"/>
      <c r="T15" s="76"/>
      <c r="U15" s="76"/>
      <c r="V15" s="76"/>
      <c r="W15" s="76"/>
    </row>
    <row r="16" spans="1:23" x14ac:dyDescent="0.15">
      <c r="A16" s="4" t="str">
        <f>'calcs and cals--START HERE'!A117</f>
        <v/>
      </c>
      <c r="B16" s="5"/>
      <c r="C16" s="3"/>
      <c r="D16" s="3"/>
      <c r="E16" s="68" t="e">
        <f>'calcs and cals--START HERE'!G117</f>
        <v>#N/A</v>
      </c>
      <c r="F16" t="e">
        <f>'calcs and cals--START HERE'!I117</f>
        <v>#N/A</v>
      </c>
      <c r="G16" t="e">
        <f>'calcs and cals--START HERE'!P117</f>
        <v>#N/A</v>
      </c>
      <c r="H16" t="e">
        <f>1000*('calcs and cals--START HERE'!Q117*'final results and CO2 calcs'!H$3+'final results and CO2 calcs'!H$4)/(((((0.000000006536332*F16-0.000001120083)*F16+0.0001001685)*F16-0.00909529)*F16+0.06793952)*F16+999.842594+((((0.0000000053875*F16-0.00000082467)*F16+0.000076438)*F16-0.004089)*F16+0.824493)*E16+((-0.0000016546*F16+0.00010227)*F16-0.00572466)*E16^1.5+0.00048314*E16*E16)</f>
        <v>#N/A</v>
      </c>
      <c r="L16" s="1" t="e">
        <f>'Raw sample average data'!D57*$L$2+$M$2</f>
        <v>#VALUE!</v>
      </c>
      <c r="M16" s="76" t="e">
        <f t="shared" si="0"/>
        <v>#N/A</v>
      </c>
      <c r="N16" s="58" t="e">
        <f t="shared" si="1"/>
        <v>#N/A</v>
      </c>
      <c r="O16" s="58">
        <v>325</v>
      </c>
      <c r="P16" s="58">
        <v>90</v>
      </c>
      <c r="Q16" s="1" t="e">
        <f t="shared" si="3"/>
        <v>#N/A</v>
      </c>
      <c r="R16" s="76"/>
      <c r="S16" s="76"/>
      <c r="T16" s="76"/>
      <c r="U16" s="76"/>
      <c r="V16" s="76"/>
      <c r="W16" s="76"/>
    </row>
    <row r="17" spans="1:23" x14ac:dyDescent="0.15">
      <c r="A17" s="4" t="str">
        <f>'calcs and cals--START HERE'!A118</f>
        <v/>
      </c>
      <c r="B17" s="5"/>
      <c r="C17" s="3"/>
      <c r="D17" s="3"/>
      <c r="E17" s="68" t="e">
        <f>'calcs and cals--START HERE'!G118</f>
        <v>#N/A</v>
      </c>
      <c r="F17" t="e">
        <f>'calcs and cals--START HERE'!I118</f>
        <v>#N/A</v>
      </c>
      <c r="G17" t="e">
        <f>'calcs and cals--START HERE'!P118</f>
        <v>#N/A</v>
      </c>
      <c r="H17" t="e">
        <f>1000*('calcs and cals--START HERE'!Q118*'final results and CO2 calcs'!H$3+'final results and CO2 calcs'!H$4)/(((((0.000000006536332*F17-0.000001120083)*F17+0.0001001685)*F17-0.00909529)*F17+0.06793952)*F17+999.842594+((((0.0000000053875*F17-0.00000082467)*F17+0.000076438)*F17-0.004089)*F17+0.824493)*E17+((-0.0000016546*F17+0.00010227)*F17-0.00572466)*E17^1.5+0.00048314*E17*E17)</f>
        <v>#N/A</v>
      </c>
      <c r="L17" s="1" t="e">
        <f>'Raw sample average data'!D58*$L$2+$M$2</f>
        <v>#VALUE!</v>
      </c>
      <c r="M17" s="76" t="e">
        <f t="shared" si="0"/>
        <v>#N/A</v>
      </c>
      <c r="N17" s="58" t="e">
        <f t="shared" si="1"/>
        <v>#N/A</v>
      </c>
      <c r="O17" s="58">
        <v>325</v>
      </c>
      <c r="P17" s="58">
        <v>90</v>
      </c>
      <c r="Q17" s="1" t="e">
        <f t="shared" si="3"/>
        <v>#N/A</v>
      </c>
      <c r="R17" s="76"/>
      <c r="S17" s="76"/>
      <c r="T17" s="76"/>
      <c r="U17" s="76"/>
      <c r="V17" s="76"/>
      <c r="W17" s="76"/>
    </row>
    <row r="18" spans="1:23" x14ac:dyDescent="0.15">
      <c r="A18" s="4" t="str">
        <f>'calcs and cals--START HERE'!A119</f>
        <v/>
      </c>
      <c r="B18" s="5"/>
      <c r="C18" s="3"/>
      <c r="D18" s="3"/>
      <c r="E18" s="68" t="e">
        <f>'calcs and cals--START HERE'!G119</f>
        <v>#N/A</v>
      </c>
      <c r="F18" t="e">
        <f>'calcs and cals--START HERE'!I119</f>
        <v>#N/A</v>
      </c>
      <c r="G18" t="e">
        <f>'calcs and cals--START HERE'!P119</f>
        <v>#N/A</v>
      </c>
      <c r="H18" t="e">
        <f>1000*('calcs and cals--START HERE'!Q119*'final results and CO2 calcs'!H$3+'final results and CO2 calcs'!H$4)/(((((0.000000006536332*F18-0.000001120083)*F18+0.0001001685)*F18-0.00909529)*F18+0.06793952)*F18+999.842594+((((0.0000000053875*F18-0.00000082467)*F18+0.000076438)*F18-0.004089)*F18+0.824493)*E18+((-0.0000016546*F18+0.00010227)*F18-0.00572466)*E18^1.5+0.00048314*E18*E18)</f>
        <v>#N/A</v>
      </c>
      <c r="L18" s="1" t="e">
        <f>'Raw sample average data'!D59*$L$2+$M$2</f>
        <v>#VALUE!</v>
      </c>
      <c r="M18" s="76" t="e">
        <f t="shared" si="0"/>
        <v>#N/A</v>
      </c>
      <c r="N18" s="58" t="e">
        <f t="shared" si="1"/>
        <v>#N/A</v>
      </c>
      <c r="O18" s="58">
        <v>325</v>
      </c>
      <c r="P18" s="58">
        <v>90</v>
      </c>
      <c r="Q18" s="1" t="e">
        <f t="shared" si="3"/>
        <v>#N/A</v>
      </c>
      <c r="R18" s="76"/>
      <c r="S18" s="76"/>
      <c r="T18" s="76"/>
      <c r="U18" s="76"/>
      <c r="V18" s="76"/>
      <c r="W18" s="76"/>
    </row>
    <row r="19" spans="1:23" x14ac:dyDescent="0.15">
      <c r="A19" s="4" t="str">
        <f>'calcs and cals--START HERE'!A120</f>
        <v/>
      </c>
      <c r="B19" s="5"/>
      <c r="C19" s="3"/>
      <c r="D19" s="3"/>
      <c r="E19" s="68" t="e">
        <f>'calcs and cals--START HERE'!G120</f>
        <v>#N/A</v>
      </c>
      <c r="F19" t="e">
        <f>'calcs and cals--START HERE'!I120</f>
        <v>#N/A</v>
      </c>
      <c r="G19" t="e">
        <f>'calcs and cals--START HERE'!P120</f>
        <v>#N/A</v>
      </c>
      <c r="H19" t="e">
        <f>1000*('calcs and cals--START HERE'!Q120*'final results and CO2 calcs'!H$3+'final results and CO2 calcs'!H$4)/(((((0.000000006536332*F19-0.000001120083)*F19+0.0001001685)*F19-0.00909529)*F19+0.06793952)*F19+999.842594+((((0.0000000053875*F19-0.00000082467)*F19+0.000076438)*F19-0.004089)*F19+0.824493)*E19+((-0.0000016546*F19+0.00010227)*F19-0.00572466)*E19^1.5+0.00048314*E19*E19)</f>
        <v>#N/A</v>
      </c>
      <c r="L19" s="1" t="e">
        <f>'Raw sample average data'!D60*$L$2+$M$2</f>
        <v>#VALUE!</v>
      </c>
      <c r="M19" s="76" t="e">
        <f t="shared" si="0"/>
        <v>#N/A</v>
      </c>
      <c r="N19" s="58" t="e">
        <f t="shared" si="1"/>
        <v>#N/A</v>
      </c>
      <c r="O19" s="58">
        <v>325</v>
      </c>
      <c r="P19" s="58">
        <v>90</v>
      </c>
      <c r="Q19" s="1" t="e">
        <f t="shared" si="3"/>
        <v>#N/A</v>
      </c>
      <c r="R19" s="76"/>
      <c r="S19" s="76"/>
      <c r="T19" s="76"/>
      <c r="U19" s="76"/>
      <c r="V19" s="76"/>
      <c r="W19" s="76"/>
    </row>
    <row r="20" spans="1:23" x14ac:dyDescent="0.15">
      <c r="A20" s="4" t="str">
        <f>'calcs and cals--START HERE'!A121</f>
        <v/>
      </c>
      <c r="B20" s="5"/>
      <c r="C20" s="3"/>
      <c r="D20" s="3"/>
      <c r="E20" s="68" t="e">
        <f>'calcs and cals--START HERE'!G121</f>
        <v>#N/A</v>
      </c>
      <c r="F20" t="e">
        <f>'calcs and cals--START HERE'!I121</f>
        <v>#N/A</v>
      </c>
      <c r="G20" t="e">
        <f>'calcs and cals--START HERE'!P121</f>
        <v>#N/A</v>
      </c>
      <c r="H20" t="e">
        <f>1000*('calcs and cals--START HERE'!Q121*'final results and CO2 calcs'!H$3+'final results and CO2 calcs'!H$4)/(((((0.000000006536332*F20-0.000001120083)*F20+0.0001001685)*F20-0.00909529)*F20+0.06793952)*F20+999.842594+((((0.0000000053875*F20-0.00000082467)*F20+0.000076438)*F20-0.004089)*F20+0.824493)*E20+((-0.0000016546*F20+0.00010227)*F20-0.00572466)*E20^1.5+0.00048314*E20*E20)</f>
        <v>#N/A</v>
      </c>
      <c r="L20" s="1" t="e">
        <f>'Raw sample average data'!D61*$L$2+$M$2</f>
        <v>#VALUE!</v>
      </c>
      <c r="M20" s="76" t="e">
        <f t="shared" si="0"/>
        <v>#N/A</v>
      </c>
      <c r="N20" s="58" t="e">
        <f t="shared" si="1"/>
        <v>#N/A</v>
      </c>
      <c r="O20" s="58">
        <v>325</v>
      </c>
      <c r="P20" s="58">
        <v>90</v>
      </c>
      <c r="Q20" s="1" t="e">
        <f t="shared" si="3"/>
        <v>#N/A</v>
      </c>
      <c r="R20" s="76"/>
      <c r="S20" s="76"/>
      <c r="T20" s="76"/>
      <c r="U20" s="76"/>
      <c r="V20" s="76"/>
      <c r="W20" s="76"/>
    </row>
    <row r="21" spans="1:23" x14ac:dyDescent="0.15">
      <c r="A21" s="4" t="str">
        <f>'calcs and cals--START HERE'!A122</f>
        <v/>
      </c>
      <c r="B21" s="5"/>
      <c r="C21" s="3"/>
      <c r="D21" s="3"/>
      <c r="E21" s="68" t="e">
        <f>'calcs and cals--START HERE'!G122</f>
        <v>#N/A</v>
      </c>
      <c r="F21" t="e">
        <f>'calcs and cals--START HERE'!I122</f>
        <v>#N/A</v>
      </c>
      <c r="G21" t="e">
        <f>'calcs and cals--START HERE'!P122</f>
        <v>#N/A</v>
      </c>
      <c r="H21" t="e">
        <f>1000*('calcs and cals--START HERE'!Q122*'final results and CO2 calcs'!H$3+'final results and CO2 calcs'!H$4)/(((((0.000000006536332*F21-0.000001120083)*F21+0.0001001685)*F21-0.00909529)*F21+0.06793952)*F21+999.842594+((((0.0000000053875*F21-0.00000082467)*F21+0.000076438)*F21-0.004089)*F21+0.824493)*E21+((-0.0000016546*F21+0.00010227)*F21-0.00572466)*E21^1.5+0.00048314*E21*E21)</f>
        <v>#N/A</v>
      </c>
      <c r="I21" s="1"/>
      <c r="J21" s="1"/>
      <c r="L21" s="1" t="e">
        <f>'Raw sample average data'!D62*$L$2+$M$2</f>
        <v>#VALUE!</v>
      </c>
      <c r="M21" s="76" t="e">
        <f t="shared" si="0"/>
        <v>#N/A</v>
      </c>
      <c r="N21" s="58" t="e">
        <f t="shared" si="1"/>
        <v>#N/A</v>
      </c>
      <c r="O21" s="58">
        <v>325</v>
      </c>
      <c r="P21" s="58">
        <v>90</v>
      </c>
      <c r="Q21" s="1" t="e">
        <f t="shared" si="3"/>
        <v>#N/A</v>
      </c>
      <c r="R21" s="76"/>
      <c r="S21" s="76"/>
      <c r="T21" s="76"/>
      <c r="U21" s="76"/>
      <c r="V21" s="76"/>
      <c r="W21" s="76"/>
    </row>
    <row r="22" spans="1:23" x14ac:dyDescent="0.15">
      <c r="A22" s="4" t="str">
        <f>'calcs and cals--START HERE'!A123</f>
        <v/>
      </c>
      <c r="B22" s="5"/>
      <c r="C22" s="3"/>
      <c r="D22" s="3"/>
      <c r="E22" s="68" t="e">
        <f>'calcs and cals--START HERE'!G123</f>
        <v>#N/A</v>
      </c>
      <c r="F22" t="e">
        <f>'calcs and cals--START HERE'!I123</f>
        <v>#N/A</v>
      </c>
      <c r="G22" t="e">
        <f>'calcs and cals--START HERE'!P123</f>
        <v>#N/A</v>
      </c>
      <c r="H22" t="e">
        <f>1000*('calcs and cals--START HERE'!Q123*'final results and CO2 calcs'!H$3+'final results and CO2 calcs'!H$4)/(((((0.000000006536332*F22-0.000001120083)*F22+0.0001001685)*F22-0.00909529)*F22+0.06793952)*F22+999.842594+((((0.0000000053875*F22-0.00000082467)*F22+0.000076438)*F22-0.004089)*F22+0.824493)*E22+((-0.0000016546*F22+0.00010227)*F22-0.00572466)*E22^1.5+0.00048314*E22*E22)</f>
        <v>#N/A</v>
      </c>
      <c r="L22" s="1" t="e">
        <f>'Raw sample average data'!D63*$L$2+$M$2</f>
        <v>#VALUE!</v>
      </c>
      <c r="M22" s="76" t="e">
        <f t="shared" si="0"/>
        <v>#N/A</v>
      </c>
      <c r="N22" s="58" t="e">
        <f t="shared" si="1"/>
        <v>#N/A</v>
      </c>
      <c r="O22" s="58">
        <v>325</v>
      </c>
      <c r="P22" s="58">
        <v>90</v>
      </c>
      <c r="Q22" s="1" t="e">
        <f t="shared" si="3"/>
        <v>#N/A</v>
      </c>
      <c r="R22" s="76"/>
      <c r="S22" s="76"/>
      <c r="T22" s="76"/>
      <c r="U22" s="76"/>
      <c r="V22" s="76"/>
      <c r="W22" s="76"/>
    </row>
    <row r="23" spans="1:23" x14ac:dyDescent="0.15">
      <c r="A23" s="4" t="str">
        <f>'calcs and cals--START HERE'!A124</f>
        <v/>
      </c>
      <c r="B23" s="5"/>
      <c r="C23" s="3"/>
      <c r="D23" s="3"/>
      <c r="E23" s="68" t="e">
        <f>'calcs and cals--START HERE'!G124</f>
        <v>#N/A</v>
      </c>
      <c r="F23" t="e">
        <f>'calcs and cals--START HERE'!I124</f>
        <v>#N/A</v>
      </c>
      <c r="G23" t="e">
        <f>'calcs and cals--START HERE'!P124</f>
        <v>#N/A</v>
      </c>
      <c r="H23" t="e">
        <f>1000*('calcs and cals--START HERE'!Q124*'final results and CO2 calcs'!H$3+'final results and CO2 calcs'!H$4)/(((((0.000000006536332*F23-0.000001120083)*F23+0.0001001685)*F23-0.00909529)*F23+0.06793952)*F23+999.842594+((((0.0000000053875*F23-0.00000082467)*F23+0.000076438)*F23-0.004089)*F23+0.824493)*E23+((-0.0000016546*F23+0.00010227)*F23-0.00572466)*E23^1.5+0.00048314*E23*E23)</f>
        <v>#N/A</v>
      </c>
      <c r="L23" s="1" t="e">
        <f>'Raw sample average data'!D64*$L$2+$M$2</f>
        <v>#VALUE!</v>
      </c>
      <c r="M23" s="76" t="e">
        <f t="shared" si="0"/>
        <v>#N/A</v>
      </c>
      <c r="N23" s="58" t="e">
        <f t="shared" si="1"/>
        <v>#N/A</v>
      </c>
      <c r="O23" s="58">
        <v>325</v>
      </c>
      <c r="P23" s="58">
        <v>90</v>
      </c>
      <c r="Q23" s="1" t="e">
        <f t="shared" si="3"/>
        <v>#N/A</v>
      </c>
      <c r="R23" s="76"/>
      <c r="S23" s="76"/>
      <c r="T23" s="76"/>
      <c r="U23" s="76"/>
      <c r="V23" s="76"/>
      <c r="W23" s="76"/>
    </row>
    <row r="24" spans="1:23" x14ac:dyDescent="0.15">
      <c r="A24" s="4" t="str">
        <f>'calcs and cals--START HERE'!A125</f>
        <v/>
      </c>
      <c r="B24" s="5"/>
      <c r="C24" s="3"/>
      <c r="D24" s="3"/>
      <c r="E24" s="68" t="e">
        <f>'calcs and cals--START HERE'!G125</f>
        <v>#N/A</v>
      </c>
      <c r="F24" t="e">
        <f>'calcs and cals--START HERE'!I125</f>
        <v>#N/A</v>
      </c>
      <c r="G24" s="7" t="e">
        <f>'calcs and cals--START HERE'!P125</f>
        <v>#N/A</v>
      </c>
      <c r="H24" t="e">
        <f>1000*('calcs and cals--START HERE'!Q125*'final results and CO2 calcs'!H$3+'final results and CO2 calcs'!H$4)/(((((0.000000006536332*F24-0.000001120083)*F24+0.0001001685)*F24-0.00909529)*F24+0.06793952)*F24+999.842594+((((0.0000000053875*F24-0.00000082467)*F24+0.000076438)*F24-0.004089)*F24+0.824493)*E24+((-0.0000016546*F24+0.00010227)*F24-0.00572466)*E24^1.5+0.00048314*E24*E24)</f>
        <v>#N/A</v>
      </c>
      <c r="L24" s="1" t="e">
        <f>'Raw sample average data'!D65*$L$2+$M$2</f>
        <v>#VALUE!</v>
      </c>
      <c r="M24" s="76" t="e">
        <f t="shared" si="0"/>
        <v>#N/A</v>
      </c>
      <c r="N24" s="58" t="e">
        <f t="shared" si="1"/>
        <v>#N/A</v>
      </c>
      <c r="O24" s="58">
        <v>325</v>
      </c>
      <c r="P24" s="58">
        <v>90</v>
      </c>
      <c r="Q24" s="1" t="e">
        <f t="shared" si="3"/>
        <v>#N/A</v>
      </c>
      <c r="R24" s="76"/>
      <c r="S24" s="76"/>
      <c r="T24" s="76"/>
      <c r="U24" s="76"/>
      <c r="V24" s="76"/>
      <c r="W24" s="76"/>
    </row>
    <row r="25" spans="1:23" x14ac:dyDescent="0.15">
      <c r="A25" s="4" t="str">
        <f>'calcs and cals--START HERE'!A126</f>
        <v/>
      </c>
      <c r="B25" s="5"/>
      <c r="C25" s="3"/>
      <c r="D25" s="3"/>
      <c r="E25" s="68" t="e">
        <f>'calcs and cals--START HERE'!G126</f>
        <v>#N/A</v>
      </c>
      <c r="F25" t="e">
        <f>'calcs and cals--START HERE'!I126</f>
        <v>#N/A</v>
      </c>
      <c r="G25" t="e">
        <f>'calcs and cals--START HERE'!P126</f>
        <v>#N/A</v>
      </c>
      <c r="H25" t="e">
        <f>1000*('calcs and cals--START HERE'!Q126*'final results and CO2 calcs'!H$3+'final results and CO2 calcs'!H$4)/(((((0.000000006536332*F25-0.000001120083)*F25+0.0001001685)*F25-0.00909529)*F25+0.06793952)*F25+999.842594+((((0.0000000053875*F25-0.00000082467)*F25+0.000076438)*F25-0.004089)*F25+0.824493)*E25+((-0.0000016546*F25+0.00010227)*F25-0.00572466)*E25^1.5+0.00048314*E25*E25)</f>
        <v>#N/A</v>
      </c>
      <c r="L25" s="1" t="e">
        <f>'Raw sample average data'!D66*$L$2+$M$2</f>
        <v>#VALUE!</v>
      </c>
      <c r="M25" s="76" t="e">
        <f t="shared" si="0"/>
        <v>#N/A</v>
      </c>
      <c r="N25" s="58" t="e">
        <f t="shared" si="1"/>
        <v>#N/A</v>
      </c>
      <c r="O25" s="58">
        <v>325</v>
      </c>
      <c r="P25" s="58">
        <v>90</v>
      </c>
      <c r="Q25" s="1" t="e">
        <f t="shared" si="3"/>
        <v>#N/A</v>
      </c>
      <c r="R25" s="76"/>
      <c r="S25" s="76"/>
      <c r="T25" s="76"/>
      <c r="U25" s="76"/>
      <c r="V25" s="76"/>
      <c r="W25" s="76"/>
    </row>
    <row r="26" spans="1:23" x14ac:dyDescent="0.15">
      <c r="A26" s="4" t="str">
        <f>'calcs and cals--START HERE'!A127</f>
        <v/>
      </c>
      <c r="B26" s="5"/>
      <c r="C26" s="3"/>
      <c r="D26" s="3"/>
      <c r="E26" s="68" t="e">
        <f>'calcs and cals--START HERE'!G127</f>
        <v>#N/A</v>
      </c>
      <c r="F26" t="e">
        <f>'calcs and cals--START HERE'!I127</f>
        <v>#N/A</v>
      </c>
      <c r="G26" t="e">
        <f>'calcs and cals--START HERE'!P127</f>
        <v>#N/A</v>
      </c>
      <c r="H26" t="e">
        <f>1000*('calcs and cals--START HERE'!Q127*'final results and CO2 calcs'!H$3+'final results and CO2 calcs'!H$4)/(((((0.000000006536332*F26-0.000001120083)*F26+0.0001001685)*F26-0.00909529)*F26+0.06793952)*F26+999.842594+((((0.0000000053875*F26-0.00000082467)*F26+0.000076438)*F26-0.004089)*F26+0.824493)*E26+((-0.0000016546*F26+0.00010227)*F26-0.00572466)*E26^1.5+0.00048314*E26*E26)</f>
        <v>#N/A</v>
      </c>
      <c r="I26" s="1" t="e">
        <f>AVERAGE(H26)</f>
        <v>#N/A</v>
      </c>
      <c r="K26" s="74" t="e">
        <f>$H$2/I26</f>
        <v>#N/A</v>
      </c>
      <c r="L26" s="1" t="e">
        <f>'Raw sample average data'!D67*$L$2+$M$2</f>
        <v>#VALUE!</v>
      </c>
      <c r="M26" s="76" t="e">
        <f t="shared" si="0"/>
        <v>#N/A</v>
      </c>
      <c r="N26" s="58" t="e">
        <f t="shared" si="1"/>
        <v>#N/A</v>
      </c>
      <c r="O26" s="58">
        <v>325</v>
      </c>
      <c r="P26" s="58">
        <v>90</v>
      </c>
      <c r="Q26" s="1" t="e">
        <f t="shared" si="3"/>
        <v>#N/A</v>
      </c>
      <c r="R26" s="76"/>
      <c r="S26" s="76"/>
      <c r="T26" s="76"/>
      <c r="U26" s="76"/>
      <c r="V26" s="76"/>
      <c r="W26" s="76"/>
    </row>
    <row r="27" spans="1:23" x14ac:dyDescent="0.15">
      <c r="A27" s="4" t="str">
        <f>'calcs and cals--START HERE'!A128</f>
        <v/>
      </c>
      <c r="B27" s="5"/>
      <c r="C27" s="3"/>
      <c r="D27" s="3"/>
      <c r="E27" s="68" t="e">
        <f>'calcs and cals--START HERE'!G128</f>
        <v>#N/A</v>
      </c>
      <c r="F27" t="e">
        <f>'calcs and cals--START HERE'!I128</f>
        <v>#N/A</v>
      </c>
      <c r="G27" t="e">
        <f>'calcs and cals--START HERE'!P128</f>
        <v>#N/A</v>
      </c>
      <c r="H27" t="e">
        <f>1000*('calcs and cals--START HERE'!Q128*'final results and CO2 calcs'!H$3+'final results and CO2 calcs'!H$4)/(((((0.000000006536332*F27-0.000001120083)*F27+0.0001001685)*F27-0.00909529)*F27+0.06793952)*F27+999.842594+((((0.0000000053875*F27-0.00000082467)*F27+0.000076438)*F27-0.004089)*F27+0.824493)*E27+((-0.0000016546*F27+0.00010227)*F27-0.00572466)*E27^1.5+0.00048314*E27*E27)</f>
        <v>#N/A</v>
      </c>
      <c r="L27" s="1" t="e">
        <f>'Raw sample average data'!D68*$L$2+$M$2</f>
        <v>#VALUE!</v>
      </c>
      <c r="M27" s="76" t="e">
        <f t="shared" si="0"/>
        <v>#N/A</v>
      </c>
      <c r="N27" s="58" t="e">
        <f t="shared" si="1"/>
        <v>#N/A</v>
      </c>
      <c r="O27" s="58">
        <v>325</v>
      </c>
      <c r="P27" s="58">
        <v>90</v>
      </c>
      <c r="Q27" s="1" t="e">
        <f t="shared" si="3"/>
        <v>#N/A</v>
      </c>
      <c r="R27" s="76"/>
      <c r="S27" s="76"/>
      <c r="T27" s="76"/>
      <c r="U27" s="76"/>
      <c r="V27" s="76"/>
      <c r="W27" s="76"/>
    </row>
    <row r="28" spans="1:23" x14ac:dyDescent="0.15">
      <c r="A28" s="4" t="str">
        <f>'calcs and cals--START HERE'!A129</f>
        <v/>
      </c>
      <c r="B28" s="5"/>
      <c r="C28" s="3"/>
      <c r="D28" s="3"/>
      <c r="E28" s="68" t="e">
        <f>'calcs and cals--START HERE'!G129</f>
        <v>#N/A</v>
      </c>
      <c r="F28" t="e">
        <f>'calcs and cals--START HERE'!I129</f>
        <v>#N/A</v>
      </c>
      <c r="G28" t="e">
        <f>'calcs and cals--START HERE'!P129</f>
        <v>#N/A</v>
      </c>
      <c r="H28" t="e">
        <f>1000*('calcs and cals--START HERE'!Q129*'final results and CO2 calcs'!H$3+'final results and CO2 calcs'!H$4)/(((((0.000000006536332*F28-0.000001120083)*F28+0.0001001685)*F28-0.00909529)*F28+0.06793952)*F28+999.842594+((((0.0000000053875*F28-0.00000082467)*F28+0.000076438)*F28-0.004089)*F28+0.824493)*E28+((-0.0000016546*F28+0.00010227)*F28-0.00572466)*E28^1.5+0.00048314*E28*E28)</f>
        <v>#N/A</v>
      </c>
      <c r="L28" s="1" t="e">
        <f>'Raw sample average data'!D69*$L$2+$M$2</f>
        <v>#VALUE!</v>
      </c>
      <c r="M28" s="76" t="e">
        <f t="shared" si="0"/>
        <v>#N/A</v>
      </c>
      <c r="N28" s="58" t="e">
        <f t="shared" si="1"/>
        <v>#N/A</v>
      </c>
      <c r="O28" s="58">
        <v>325</v>
      </c>
      <c r="P28" s="58">
        <v>90</v>
      </c>
      <c r="Q28" s="1" t="e">
        <f t="shared" si="3"/>
        <v>#N/A</v>
      </c>
      <c r="R28" s="76"/>
      <c r="S28" s="76"/>
      <c r="T28" s="76"/>
      <c r="U28" s="76"/>
      <c r="V28" s="76"/>
      <c r="W28" s="76"/>
    </row>
    <row r="29" spans="1:23" x14ac:dyDescent="0.15">
      <c r="A29" s="4" t="str">
        <f>'calcs and cals--START HERE'!A130</f>
        <v/>
      </c>
      <c r="B29" s="5"/>
      <c r="C29" s="3"/>
      <c r="D29" s="3"/>
      <c r="E29" s="68" t="e">
        <f>'calcs and cals--START HERE'!G130</f>
        <v>#N/A</v>
      </c>
      <c r="F29" t="e">
        <f>'calcs and cals--START HERE'!I130</f>
        <v>#N/A</v>
      </c>
      <c r="G29" t="e">
        <f>'calcs and cals--START HERE'!P130</f>
        <v>#N/A</v>
      </c>
      <c r="H29" t="e">
        <f>1000*('calcs and cals--START HERE'!Q130*'final results and CO2 calcs'!H$3+'final results and CO2 calcs'!H$4)/(((((0.000000006536332*F29-0.000001120083)*F29+0.0001001685)*F29-0.00909529)*F29+0.06793952)*F29+999.842594+((((0.0000000053875*F29-0.00000082467)*F29+0.000076438)*F29-0.004089)*F29+0.824493)*E29+((-0.0000016546*F29+0.00010227)*F29-0.00572466)*E29^1.5+0.00048314*E29*E29)</f>
        <v>#N/A</v>
      </c>
      <c r="L29" s="1" t="e">
        <f>'Raw sample average data'!D70*$L$2+$M$2</f>
        <v>#VALUE!</v>
      </c>
      <c r="M29" s="76" t="e">
        <f t="shared" si="0"/>
        <v>#N/A</v>
      </c>
      <c r="N29" s="58" t="e">
        <f t="shared" si="1"/>
        <v>#N/A</v>
      </c>
      <c r="O29" s="58">
        <v>325</v>
      </c>
      <c r="P29" s="58">
        <v>90</v>
      </c>
      <c r="Q29" s="1" t="e">
        <f t="shared" si="3"/>
        <v>#N/A</v>
      </c>
      <c r="R29" s="76"/>
      <c r="S29" s="76"/>
      <c r="T29" s="76"/>
      <c r="U29" s="76"/>
      <c r="V29" s="76"/>
      <c r="W29" s="76"/>
    </row>
    <row r="30" spans="1:23" x14ac:dyDescent="0.15">
      <c r="A30" s="4" t="str">
        <f>'calcs and cals--START HERE'!A131</f>
        <v/>
      </c>
      <c r="B30" s="5"/>
      <c r="C30" s="3"/>
      <c r="D30" s="3"/>
      <c r="E30" s="68" t="e">
        <f>'calcs and cals--START HERE'!G131</f>
        <v>#N/A</v>
      </c>
      <c r="F30" t="e">
        <f>'calcs and cals--START HERE'!I131</f>
        <v>#N/A</v>
      </c>
      <c r="G30" t="e">
        <f>'calcs and cals--START HERE'!P131</f>
        <v>#N/A</v>
      </c>
      <c r="H30" t="e">
        <f>1000*('calcs and cals--START HERE'!Q131*'final results and CO2 calcs'!H$3+'final results and CO2 calcs'!H$4)/(((((0.000000006536332*F30-0.000001120083)*F30+0.0001001685)*F30-0.00909529)*F30+0.06793952)*F30+999.842594+((((0.0000000053875*F30-0.00000082467)*F30+0.000076438)*F30-0.004089)*F30+0.824493)*E30+((-0.0000016546*F30+0.00010227)*F30-0.00572466)*E30^1.5+0.00048314*E30*E30)</f>
        <v>#N/A</v>
      </c>
      <c r="L30" s="1" t="e">
        <f>'Raw sample average data'!D71*$L$2+$M$2</f>
        <v>#VALUE!</v>
      </c>
      <c r="M30" s="76" t="e">
        <f t="shared" si="0"/>
        <v>#N/A</v>
      </c>
      <c r="N30" s="58" t="e">
        <f t="shared" si="1"/>
        <v>#N/A</v>
      </c>
      <c r="O30" s="58">
        <v>325</v>
      </c>
      <c r="P30" s="58">
        <v>90</v>
      </c>
      <c r="Q30" s="1" t="e">
        <f t="shared" si="3"/>
        <v>#N/A</v>
      </c>
      <c r="R30" s="76"/>
      <c r="S30" s="76"/>
      <c r="T30" s="76"/>
      <c r="U30" s="76"/>
      <c r="V30" s="76"/>
      <c r="W30" s="76"/>
    </row>
    <row r="31" spans="1:23" x14ac:dyDescent="0.15">
      <c r="A31" s="4" t="str">
        <f>'calcs and cals--START HERE'!A132</f>
        <v/>
      </c>
      <c r="B31" s="101"/>
      <c r="C31" s="3"/>
      <c r="D31" s="3"/>
      <c r="E31" s="68" t="e">
        <f>'calcs and cals--START HERE'!G132</f>
        <v>#N/A</v>
      </c>
      <c r="F31" t="e">
        <f>'calcs and cals--START HERE'!I132</f>
        <v>#N/A</v>
      </c>
      <c r="G31" t="e">
        <f>'calcs and cals--START HERE'!P132</f>
        <v>#N/A</v>
      </c>
      <c r="H31" t="e">
        <f>1000*('calcs and cals--START HERE'!Q132*'final results and CO2 calcs'!H$3+'final results and CO2 calcs'!H$4)/(((((0.000000006536332*F31-0.000001120083)*F31+0.0001001685)*F31-0.00909529)*F31+0.06793952)*F31+999.842594+((((0.0000000053875*F31-0.00000082467)*F31+0.000076438)*F31-0.004089)*F31+0.824493)*E31+((-0.0000016546*F31+0.00010227)*F31-0.00572466)*E31^1.5+0.00048314*E31*E31)</f>
        <v>#N/A</v>
      </c>
      <c r="L31" s="1" t="e">
        <f>'Raw sample average data'!D72*$L$2+$M$2</f>
        <v>#VALUE!</v>
      </c>
      <c r="M31" s="76" t="e">
        <f t="shared" si="0"/>
        <v>#N/A</v>
      </c>
      <c r="N31" s="58" t="e">
        <f t="shared" si="1"/>
        <v>#N/A</v>
      </c>
      <c r="O31" s="58">
        <v>325</v>
      </c>
      <c r="P31" s="58">
        <v>90</v>
      </c>
      <c r="Q31" s="1" t="e">
        <f t="shared" si="3"/>
        <v>#N/A</v>
      </c>
      <c r="R31" s="76"/>
      <c r="S31" s="76"/>
      <c r="T31" s="76"/>
      <c r="U31" s="76"/>
      <c r="V31" s="76"/>
      <c r="W31" s="76"/>
    </row>
    <row r="32" spans="1:23" x14ac:dyDescent="0.15">
      <c r="A32" s="4" t="str">
        <f>'calcs and cals--START HERE'!A133</f>
        <v/>
      </c>
      <c r="B32" s="5"/>
      <c r="C32" s="3"/>
      <c r="D32" s="3"/>
      <c r="E32" s="68" t="e">
        <f>'calcs and cals--START HERE'!G133</f>
        <v>#N/A</v>
      </c>
      <c r="F32" t="e">
        <f>'calcs and cals--START HERE'!I133</f>
        <v>#N/A</v>
      </c>
      <c r="G32" t="e">
        <f>'calcs and cals--START HERE'!P133</f>
        <v>#N/A</v>
      </c>
      <c r="H32" t="e">
        <f>1000*('calcs and cals--START HERE'!Q133*'final results and CO2 calcs'!H$3+'final results and CO2 calcs'!H$4)/(((((0.000000006536332*F32-0.000001120083)*F32+0.0001001685)*F32-0.00909529)*F32+0.06793952)*F32+999.842594+((((0.0000000053875*F32-0.00000082467)*F32+0.000076438)*F32-0.004089)*F32+0.824493)*E32+((-0.0000016546*F32+0.00010227)*F32-0.00572466)*E32^1.5+0.00048314*E32*E32)</f>
        <v>#N/A</v>
      </c>
      <c r="L32" s="1" t="e">
        <f>'Raw sample average data'!D73*$L$2+$M$2</f>
        <v>#VALUE!</v>
      </c>
      <c r="M32" s="76" t="e">
        <f t="shared" si="0"/>
        <v>#N/A</v>
      </c>
      <c r="N32" s="58" t="e">
        <f t="shared" si="1"/>
        <v>#N/A</v>
      </c>
      <c r="O32" s="58">
        <v>325</v>
      </c>
      <c r="P32" s="58">
        <v>90</v>
      </c>
      <c r="Q32" s="1" t="e">
        <f t="shared" si="3"/>
        <v>#N/A</v>
      </c>
      <c r="R32" s="76"/>
      <c r="S32" s="76"/>
      <c r="T32" s="76"/>
      <c r="U32" s="76"/>
      <c r="V32" s="76"/>
      <c r="W32" s="76"/>
    </row>
    <row r="33" spans="1:23" x14ac:dyDescent="0.15">
      <c r="A33" s="4" t="str">
        <f>'calcs and cals--START HERE'!A134</f>
        <v/>
      </c>
      <c r="B33" s="5"/>
      <c r="C33" s="3"/>
      <c r="D33" s="3"/>
      <c r="E33" s="68" t="e">
        <f>'calcs and cals--START HERE'!G134</f>
        <v>#N/A</v>
      </c>
      <c r="F33" t="e">
        <f>'calcs and cals--START HERE'!I134</f>
        <v>#N/A</v>
      </c>
      <c r="G33" t="e">
        <f>'calcs and cals--START HERE'!P134</f>
        <v>#N/A</v>
      </c>
      <c r="H33" t="e">
        <f>1000*('calcs and cals--START HERE'!Q134*'final results and CO2 calcs'!H$3+'final results and CO2 calcs'!H$4)/(((((0.000000006536332*F33-0.000001120083)*F33+0.0001001685)*F33-0.00909529)*F33+0.06793952)*F33+999.842594+((((0.0000000053875*F33-0.00000082467)*F33+0.000076438)*F33-0.004089)*F33+0.824493)*E33+((-0.0000016546*F33+0.00010227)*F33-0.00572466)*E33^1.5+0.00048314*E33*E33)</f>
        <v>#N/A</v>
      </c>
      <c r="L33" s="1" t="e">
        <f>'Raw sample average data'!D74*$L$2+$M$2</f>
        <v>#VALUE!</v>
      </c>
      <c r="M33" s="76" t="e">
        <f t="shared" si="0"/>
        <v>#N/A</v>
      </c>
      <c r="N33" s="58" t="e">
        <f t="shared" si="1"/>
        <v>#N/A</v>
      </c>
      <c r="O33" s="58">
        <v>325</v>
      </c>
      <c r="P33" s="58">
        <v>90</v>
      </c>
      <c r="Q33" s="1" t="e">
        <f t="shared" si="3"/>
        <v>#N/A</v>
      </c>
      <c r="R33" s="76"/>
      <c r="S33" s="76"/>
      <c r="T33" s="76"/>
      <c r="U33" s="76"/>
      <c r="V33" s="76"/>
      <c r="W33" s="76"/>
    </row>
    <row r="34" spans="1:23" x14ac:dyDescent="0.15">
      <c r="A34" s="4" t="str">
        <f>'calcs and cals--START HERE'!A135</f>
        <v/>
      </c>
      <c r="B34" s="5"/>
      <c r="C34" s="3"/>
      <c r="D34" s="3"/>
      <c r="E34" s="68" t="e">
        <f>'calcs and cals--START HERE'!G135</f>
        <v>#N/A</v>
      </c>
      <c r="F34" t="e">
        <f>'calcs and cals--START HERE'!I135</f>
        <v>#N/A</v>
      </c>
      <c r="G34" t="e">
        <f>'calcs and cals--START HERE'!P135</f>
        <v>#N/A</v>
      </c>
      <c r="H34" t="e">
        <f>1000*('calcs and cals--START HERE'!Q135*'final results and CO2 calcs'!H$3+'final results and CO2 calcs'!H$4)/(((((0.000000006536332*F34-0.000001120083)*F34+0.0001001685)*F34-0.00909529)*F34+0.06793952)*F34+999.842594+((((0.0000000053875*F34-0.00000082467)*F34+0.000076438)*F34-0.004089)*F34+0.824493)*E34+((-0.0000016546*F34+0.00010227)*F34-0.00572466)*E34^1.5+0.00048314*E34*E34)</f>
        <v>#N/A</v>
      </c>
      <c r="L34" s="1" t="e">
        <f>'Raw sample average data'!D75*$L$2+$M$2</f>
        <v>#VALUE!</v>
      </c>
      <c r="M34" s="76" t="e">
        <f t="shared" si="0"/>
        <v>#N/A</v>
      </c>
      <c r="N34" s="58" t="e">
        <f t="shared" si="1"/>
        <v>#N/A</v>
      </c>
      <c r="O34" s="58">
        <v>325</v>
      </c>
      <c r="P34" s="58">
        <v>90</v>
      </c>
      <c r="Q34" s="1" t="e">
        <f t="shared" si="3"/>
        <v>#N/A</v>
      </c>
      <c r="R34" s="76"/>
      <c r="S34" s="76"/>
      <c r="T34" s="76"/>
      <c r="U34" s="76"/>
      <c r="V34" s="76"/>
      <c r="W34" s="76"/>
    </row>
    <row r="35" spans="1:23" x14ac:dyDescent="0.15">
      <c r="A35" s="4" t="str">
        <f>'calcs and cals--START HERE'!A136</f>
        <v/>
      </c>
      <c r="B35" s="5"/>
      <c r="C35" s="3"/>
      <c r="D35" s="3"/>
      <c r="E35" s="68" t="e">
        <f>'calcs and cals--START HERE'!G136</f>
        <v>#N/A</v>
      </c>
      <c r="F35" t="e">
        <f>'calcs and cals--START HERE'!I136</f>
        <v>#N/A</v>
      </c>
      <c r="G35" t="e">
        <f>'calcs and cals--START HERE'!P136</f>
        <v>#N/A</v>
      </c>
      <c r="H35" t="e">
        <f>1000*('calcs and cals--START HERE'!Q136*'final results and CO2 calcs'!H$3+'final results and CO2 calcs'!H$4)/(((((0.000000006536332*F35-0.000001120083)*F35+0.0001001685)*F35-0.00909529)*F35+0.06793952)*F35+999.842594+((((0.0000000053875*F35-0.00000082467)*F35+0.000076438)*F35-0.004089)*F35+0.824493)*E35+((-0.0000016546*F35+0.00010227)*F35-0.00572466)*E35^1.5+0.00048314*E35*E35)</f>
        <v>#N/A</v>
      </c>
      <c r="L35" s="1" t="e">
        <f>'Raw sample average data'!D76*$L$2+$M$2</f>
        <v>#VALUE!</v>
      </c>
      <c r="M35" s="76" t="e">
        <f t="shared" si="0"/>
        <v>#N/A</v>
      </c>
      <c r="N35" s="58" t="e">
        <f t="shared" si="1"/>
        <v>#N/A</v>
      </c>
      <c r="O35" s="58">
        <v>325</v>
      </c>
      <c r="P35" s="58">
        <v>90</v>
      </c>
      <c r="Q35" s="1" t="e">
        <f t="shared" si="3"/>
        <v>#N/A</v>
      </c>
      <c r="R35" s="76"/>
      <c r="S35" s="76"/>
      <c r="T35" s="76"/>
      <c r="U35" s="76"/>
      <c r="V35" s="76"/>
      <c r="W35" s="76"/>
    </row>
    <row r="36" spans="1:23" x14ac:dyDescent="0.15">
      <c r="A36" s="4" t="str">
        <f>'calcs and cals--START HERE'!A137</f>
        <v/>
      </c>
      <c r="B36" s="5"/>
      <c r="C36" s="3"/>
      <c r="D36" s="3"/>
      <c r="E36" s="68" t="e">
        <f>'calcs and cals--START HERE'!G137</f>
        <v>#N/A</v>
      </c>
      <c r="F36" t="e">
        <f>'calcs and cals--START HERE'!I137</f>
        <v>#N/A</v>
      </c>
      <c r="G36" t="e">
        <f>'calcs and cals--START HERE'!P137</f>
        <v>#N/A</v>
      </c>
      <c r="H36" t="e">
        <f>1000*('calcs and cals--START HERE'!Q137*'final results and CO2 calcs'!H$3+'final results and CO2 calcs'!H$4)/(((((0.000000006536332*F36-0.000001120083)*F36+0.0001001685)*F36-0.00909529)*F36+0.06793952)*F36+999.842594+((((0.0000000053875*F36-0.00000082467)*F36+0.000076438)*F36-0.004089)*F36+0.824493)*E36+((-0.0000016546*F36+0.00010227)*F36-0.00572466)*E36^1.5+0.00048314*E36*E36)</f>
        <v>#N/A</v>
      </c>
      <c r="L36" s="1" t="e">
        <f>'Raw sample average data'!D77*$L$2+$M$2</f>
        <v>#VALUE!</v>
      </c>
      <c r="M36" s="76" t="e">
        <f t="shared" si="0"/>
        <v>#N/A</v>
      </c>
      <c r="N36" s="58" t="e">
        <f t="shared" si="1"/>
        <v>#N/A</v>
      </c>
      <c r="O36" s="58">
        <v>325</v>
      </c>
      <c r="P36" s="58">
        <v>90</v>
      </c>
      <c r="Q36" s="1" t="e">
        <f t="shared" si="3"/>
        <v>#N/A</v>
      </c>
      <c r="R36" s="76"/>
      <c r="S36" s="76"/>
      <c r="T36" s="76"/>
      <c r="U36" s="76"/>
      <c r="V36" s="76"/>
      <c r="W36" s="76"/>
    </row>
    <row r="37" spans="1:23" x14ac:dyDescent="0.15">
      <c r="A37" s="4" t="str">
        <f>'calcs and cals--START HERE'!A138</f>
        <v/>
      </c>
      <c r="B37" s="5"/>
      <c r="C37" s="3"/>
      <c r="D37" s="3"/>
      <c r="E37" s="68" t="e">
        <f>'calcs and cals--START HERE'!G138</f>
        <v>#N/A</v>
      </c>
      <c r="F37" t="e">
        <f>'calcs and cals--START HERE'!I138</f>
        <v>#N/A</v>
      </c>
      <c r="G37" t="e">
        <f>'calcs and cals--START HERE'!P138</f>
        <v>#N/A</v>
      </c>
      <c r="H37" t="e">
        <f>1000*('calcs and cals--START HERE'!Q138*'final results and CO2 calcs'!H$3+'final results and CO2 calcs'!H$4)/(((((0.000000006536332*F37-0.000001120083)*F37+0.0001001685)*F37-0.00909529)*F37+0.06793952)*F37+999.842594+((((0.0000000053875*F37-0.00000082467)*F37+0.000076438)*F37-0.004089)*F37+0.824493)*E37+((-0.0000016546*F37+0.00010227)*F37-0.00572466)*E37^1.5+0.00048314*E37*E37)</f>
        <v>#N/A</v>
      </c>
      <c r="L37" s="1" t="e">
        <f>'Raw sample average data'!D78*$L$2+$M$2</f>
        <v>#VALUE!</v>
      </c>
      <c r="M37" s="76" t="e">
        <f t="shared" si="0"/>
        <v>#N/A</v>
      </c>
      <c r="N37" s="58" t="e">
        <f t="shared" si="1"/>
        <v>#N/A</v>
      </c>
      <c r="O37" s="58">
        <v>325</v>
      </c>
      <c r="P37" s="58">
        <v>90</v>
      </c>
      <c r="Q37" s="1" t="e">
        <f t="shared" si="3"/>
        <v>#N/A</v>
      </c>
      <c r="R37" s="76"/>
      <c r="S37" s="76"/>
      <c r="T37" s="76"/>
      <c r="U37" s="76"/>
      <c r="V37" s="76"/>
      <c r="W37" s="76"/>
    </row>
    <row r="38" spans="1:23" x14ac:dyDescent="0.15">
      <c r="A38" s="4" t="str">
        <f>'calcs and cals--START HERE'!A139</f>
        <v/>
      </c>
      <c r="B38" s="5"/>
      <c r="C38" s="3"/>
      <c r="D38" s="3"/>
      <c r="E38" s="68" t="e">
        <f>'calcs and cals--START HERE'!G139</f>
        <v>#N/A</v>
      </c>
      <c r="F38" t="e">
        <f>'calcs and cals--START HERE'!I139</f>
        <v>#N/A</v>
      </c>
      <c r="G38" t="e">
        <f>'calcs and cals--START HERE'!P139</f>
        <v>#N/A</v>
      </c>
      <c r="H38" t="e">
        <f>1000*('calcs and cals--START HERE'!Q139*'final results and CO2 calcs'!H$3+'final results and CO2 calcs'!H$4)/(((((0.000000006536332*F38-0.000001120083)*F38+0.0001001685)*F38-0.00909529)*F38+0.06793952)*F38+999.842594+((((0.0000000053875*F38-0.00000082467)*F38+0.000076438)*F38-0.004089)*F38+0.824493)*E38+((-0.0000016546*F38+0.00010227)*F38-0.00572466)*E38^1.5+0.00048314*E38*E38)</f>
        <v>#N/A</v>
      </c>
      <c r="L38" s="1" t="e">
        <f>'Raw sample average data'!D79*$L$2+$M$2</f>
        <v>#VALUE!</v>
      </c>
      <c r="M38" s="76" t="e">
        <f t="shared" ref="M38:M43" si="4">H38*L38</f>
        <v>#N/A</v>
      </c>
      <c r="N38" s="58" t="e">
        <f t="shared" si="1"/>
        <v>#N/A</v>
      </c>
      <c r="O38" s="58">
        <v>325</v>
      </c>
      <c r="P38" s="58">
        <v>90</v>
      </c>
      <c r="Q38" s="1" t="e">
        <f t="shared" ref="Q38:Q43" si="5">M38-((G38-N38)*P38/(22414))*1000/O38</f>
        <v>#N/A</v>
      </c>
      <c r="R38" s="76"/>
      <c r="S38" s="76"/>
      <c r="T38" s="76"/>
      <c r="U38" s="76"/>
      <c r="V38" s="76"/>
      <c r="W38" s="76"/>
    </row>
    <row r="39" spans="1:23" x14ac:dyDescent="0.15">
      <c r="A39" s="4" t="str">
        <f>'calcs and cals--START HERE'!A140</f>
        <v/>
      </c>
      <c r="B39" s="5"/>
      <c r="C39" s="3"/>
      <c r="D39" s="3"/>
      <c r="E39" s="68" t="e">
        <f>'calcs and cals--START HERE'!G140</f>
        <v>#N/A</v>
      </c>
      <c r="F39" t="e">
        <f>'calcs and cals--START HERE'!I140</f>
        <v>#N/A</v>
      </c>
      <c r="G39" t="e">
        <f>'calcs and cals--START HERE'!P140</f>
        <v>#N/A</v>
      </c>
      <c r="H39" t="e">
        <f>1000*('calcs and cals--START HERE'!Q140*'final results and CO2 calcs'!H$3+'final results and CO2 calcs'!H$4)/(((((0.000000006536332*F39-0.000001120083)*F39+0.0001001685)*F39-0.00909529)*F39+0.06793952)*F39+999.842594+((((0.0000000053875*F39-0.00000082467)*F39+0.000076438)*F39-0.004089)*F39+0.824493)*E39+((-0.0000016546*F39+0.00010227)*F39-0.00572466)*E39^1.5+0.00048314*E39*E39)</f>
        <v>#N/A</v>
      </c>
      <c r="L39" s="1" t="e">
        <f>'Raw sample average data'!D80*$L$2+$M$2</f>
        <v>#VALUE!</v>
      </c>
      <c r="M39" s="76" t="e">
        <f t="shared" si="4"/>
        <v>#N/A</v>
      </c>
      <c r="N39" s="58" t="e">
        <f t="shared" si="1"/>
        <v>#N/A</v>
      </c>
      <c r="O39" s="58">
        <v>325</v>
      </c>
      <c r="P39" s="58">
        <v>90</v>
      </c>
      <c r="Q39" s="1" t="e">
        <f t="shared" si="5"/>
        <v>#N/A</v>
      </c>
      <c r="R39" s="76"/>
      <c r="S39" s="76"/>
      <c r="T39" s="76"/>
      <c r="U39" s="76"/>
      <c r="V39" s="76"/>
      <c r="W39" s="76"/>
    </row>
    <row r="40" spans="1:23" x14ac:dyDescent="0.15">
      <c r="A40" s="4" t="str">
        <f>'calcs and cals--START HERE'!A141</f>
        <v/>
      </c>
      <c r="B40" s="5"/>
      <c r="C40" s="3"/>
      <c r="D40" s="3"/>
      <c r="E40" s="68" t="e">
        <f>'calcs and cals--START HERE'!G141</f>
        <v>#N/A</v>
      </c>
      <c r="F40" t="e">
        <f>'calcs and cals--START HERE'!I141</f>
        <v>#N/A</v>
      </c>
      <c r="G40" t="e">
        <f>'calcs and cals--START HERE'!P141</f>
        <v>#N/A</v>
      </c>
      <c r="H40" t="e">
        <f>1000*('calcs and cals--START HERE'!Q141*'final results and CO2 calcs'!H$3+'final results and CO2 calcs'!H$4)/(((((0.000000006536332*F40-0.000001120083)*F40+0.0001001685)*F40-0.00909529)*F40+0.06793952)*F40+999.842594+((((0.0000000053875*F40-0.00000082467)*F40+0.000076438)*F40-0.004089)*F40+0.824493)*E40+((-0.0000016546*F40+0.00010227)*F40-0.00572466)*E40^1.5+0.00048314*E40*E40)</f>
        <v>#N/A</v>
      </c>
      <c r="L40" s="1" t="e">
        <f>'Raw sample average data'!D81*$L$2+$M$2</f>
        <v>#VALUE!</v>
      </c>
      <c r="M40" s="76" t="e">
        <f t="shared" si="4"/>
        <v>#N/A</v>
      </c>
      <c r="N40" s="58" t="e">
        <f t="shared" si="1"/>
        <v>#N/A</v>
      </c>
      <c r="O40" s="58">
        <v>325</v>
      </c>
      <c r="P40" s="58">
        <v>90</v>
      </c>
      <c r="Q40" s="1" t="e">
        <f t="shared" si="5"/>
        <v>#N/A</v>
      </c>
      <c r="R40" s="76"/>
      <c r="S40" s="76"/>
      <c r="T40" s="76"/>
      <c r="U40" s="76"/>
      <c r="V40" s="76"/>
      <c r="W40" s="76"/>
    </row>
    <row r="41" spans="1:23" x14ac:dyDescent="0.15">
      <c r="A41" s="4" t="str">
        <f>'calcs and cals--START HERE'!A142</f>
        <v/>
      </c>
      <c r="B41" s="5"/>
      <c r="C41" s="3"/>
      <c r="D41" s="3"/>
      <c r="E41" s="68" t="e">
        <f>'calcs and cals--START HERE'!G142</f>
        <v>#N/A</v>
      </c>
      <c r="F41" t="e">
        <f>'calcs and cals--START HERE'!I142</f>
        <v>#N/A</v>
      </c>
      <c r="G41" t="e">
        <f>'calcs and cals--START HERE'!P142</f>
        <v>#N/A</v>
      </c>
      <c r="H41" t="e">
        <f>1000*('calcs and cals--START HERE'!Q142*'final results and CO2 calcs'!H$3+'final results and CO2 calcs'!H$4)/(((((0.000000006536332*F41-0.000001120083)*F41+0.0001001685)*F41-0.00909529)*F41+0.06793952)*F41+999.842594+((((0.0000000053875*F41-0.00000082467)*F41+0.000076438)*F41-0.004089)*F41+0.824493)*E41+((-0.0000016546*F41+0.00010227)*F41-0.00572466)*E41^1.5+0.00048314*E41*E41)</f>
        <v>#N/A</v>
      </c>
      <c r="L41" s="1" t="e">
        <f>'Raw sample average data'!D82*$L$2+$M$2</f>
        <v>#VALUE!</v>
      </c>
      <c r="M41" s="76" t="e">
        <f t="shared" si="4"/>
        <v>#N/A</v>
      </c>
      <c r="N41" s="58" t="e">
        <f t="shared" si="1"/>
        <v>#N/A</v>
      </c>
      <c r="O41" s="58">
        <v>325</v>
      </c>
      <c r="P41" s="58">
        <v>90</v>
      </c>
      <c r="Q41" s="1" t="e">
        <f t="shared" si="5"/>
        <v>#N/A</v>
      </c>
      <c r="R41" s="76"/>
      <c r="S41" s="76"/>
      <c r="T41" s="76"/>
      <c r="U41" s="76"/>
      <c r="V41" s="76"/>
      <c r="W41" s="76"/>
    </row>
    <row r="42" spans="1:23" x14ac:dyDescent="0.15">
      <c r="A42" s="4" t="str">
        <f>'calcs and cals--START HERE'!A143</f>
        <v/>
      </c>
      <c r="B42" s="5"/>
      <c r="C42" s="3"/>
      <c r="D42" s="3"/>
      <c r="E42" s="68" t="e">
        <f>'calcs and cals--START HERE'!G143</f>
        <v>#N/A</v>
      </c>
      <c r="F42" t="e">
        <f>'calcs and cals--START HERE'!I143</f>
        <v>#N/A</v>
      </c>
      <c r="G42" t="e">
        <f>'calcs and cals--START HERE'!P143</f>
        <v>#N/A</v>
      </c>
      <c r="H42" t="e">
        <f>1000*('calcs and cals--START HERE'!Q143*'final results and CO2 calcs'!H$3+'final results and CO2 calcs'!H$4)/(((((0.000000006536332*F42-0.000001120083)*F42+0.0001001685)*F42-0.00909529)*F42+0.06793952)*F42+999.842594+((((0.0000000053875*F42-0.00000082467)*F42+0.000076438)*F42-0.004089)*F42+0.824493)*E42+((-0.0000016546*F42+0.00010227)*F42-0.00572466)*E42^1.5+0.00048314*E42*E42)</f>
        <v>#N/A</v>
      </c>
      <c r="L42" s="1" t="e">
        <f>'Raw sample average data'!D83*$L$2+$M$2</f>
        <v>#VALUE!</v>
      </c>
      <c r="M42" s="76" t="e">
        <f t="shared" si="4"/>
        <v>#N/A</v>
      </c>
      <c r="N42" s="58" t="e">
        <f t="shared" si="1"/>
        <v>#N/A</v>
      </c>
      <c r="O42" s="58">
        <v>325</v>
      </c>
      <c r="P42" s="58">
        <v>90</v>
      </c>
      <c r="Q42" s="1" t="e">
        <f t="shared" si="5"/>
        <v>#N/A</v>
      </c>
      <c r="R42" s="76"/>
      <c r="S42" s="76"/>
      <c r="T42" s="76"/>
      <c r="U42" s="76"/>
      <c r="V42" s="76"/>
      <c r="W42" s="76"/>
    </row>
    <row r="43" spans="1:23" x14ac:dyDescent="0.15">
      <c r="A43" s="4" t="str">
        <f>'calcs and cals--START HERE'!A144</f>
        <v/>
      </c>
      <c r="B43" s="5"/>
      <c r="C43" s="3"/>
      <c r="D43" s="3"/>
      <c r="E43" s="68" t="e">
        <f>'calcs and cals--START HERE'!G144</f>
        <v>#N/A</v>
      </c>
      <c r="F43" t="e">
        <f>'calcs and cals--START HERE'!I144</f>
        <v>#N/A</v>
      </c>
      <c r="G43" t="e">
        <f>'calcs and cals--START HERE'!P144</f>
        <v>#N/A</v>
      </c>
      <c r="H43" t="e">
        <f>1000*('calcs and cals--START HERE'!Q144*'final results and CO2 calcs'!H$3+'final results and CO2 calcs'!H$4)/(((((0.000000006536332*F43-0.000001120083)*F43+0.0001001685)*F43-0.00909529)*F43+0.06793952)*F43+999.842594+((((0.0000000053875*F43-0.00000082467)*F43+0.000076438)*F43-0.004089)*F43+0.824493)*E43+((-0.0000016546*F43+0.00010227)*F43-0.00572466)*E43^1.5+0.00048314*E43*E43)</f>
        <v>#N/A</v>
      </c>
      <c r="L43" s="1" t="e">
        <f>'Raw sample average data'!D84*$L$2+$M$2</f>
        <v>#VALUE!</v>
      </c>
      <c r="M43" s="76" t="e">
        <f t="shared" si="4"/>
        <v>#N/A</v>
      </c>
      <c r="N43" s="58" t="e">
        <f t="shared" si="1"/>
        <v>#N/A</v>
      </c>
      <c r="O43" s="58">
        <v>325</v>
      </c>
      <c r="P43" s="58">
        <v>90</v>
      </c>
      <c r="Q43" s="1" t="e">
        <f t="shared" si="5"/>
        <v>#N/A</v>
      </c>
      <c r="R43" s="76"/>
      <c r="S43" s="76"/>
      <c r="T43" s="76"/>
      <c r="U43" s="76"/>
      <c r="V43" s="76"/>
      <c r="W43" s="76"/>
    </row>
    <row r="44" spans="1:23" x14ac:dyDescent="0.15">
      <c r="A44" s="4" t="str">
        <f>'calcs and cals--START HERE'!A145</f>
        <v/>
      </c>
      <c r="B44" s="5"/>
      <c r="C44" s="3"/>
      <c r="D44" s="3"/>
      <c r="E44" s="68" t="e">
        <f>'calcs and cals--START HERE'!G145</f>
        <v>#N/A</v>
      </c>
      <c r="F44" t="e">
        <f>'calcs and cals--START HERE'!I145</f>
        <v>#N/A</v>
      </c>
      <c r="G44" t="e">
        <f>'calcs and cals--START HERE'!P145</f>
        <v>#N/A</v>
      </c>
      <c r="H44" t="e">
        <f>1000*('calcs and cals--START HERE'!Q145*'final results and CO2 calcs'!H$3+'final results and CO2 calcs'!H$4)/(((((0.000000006536332*F44-0.000001120083)*F44+0.0001001685)*F44-0.00909529)*F44+0.06793952)*F44+999.842594+((((0.0000000053875*F44-0.00000082467)*F44+0.000076438)*F44-0.004089)*F44+0.824493)*E44+((-0.0000016546*F44+0.00010227)*F44-0.00572466)*E44^1.5+0.00048314*E44*E44)</f>
        <v>#N/A</v>
      </c>
      <c r="L44" s="1" t="e">
        <f>'Raw sample average data'!D85*$L$2+$M$2</f>
        <v>#VALUE!</v>
      </c>
      <c r="M44" s="76"/>
      <c r="N44" s="58"/>
      <c r="O44" s="58"/>
      <c r="P44" s="58"/>
      <c r="Q44" s="1"/>
      <c r="R44" s="76"/>
      <c r="S44" s="76"/>
      <c r="T44" s="76"/>
      <c r="U44" s="76"/>
      <c r="V44" s="76"/>
      <c r="W44" s="76"/>
    </row>
    <row r="45" spans="1:23" x14ac:dyDescent="0.15">
      <c r="A45" s="4" t="str">
        <f>'calcs and cals--START HERE'!A146</f>
        <v/>
      </c>
      <c r="B45" s="5"/>
      <c r="C45" s="3"/>
      <c r="D45" s="3"/>
      <c r="E45" s="68" t="e">
        <f>'calcs and cals--START HERE'!G146</f>
        <v>#N/A</v>
      </c>
      <c r="F45" t="e">
        <f>'calcs and cals--START HERE'!I146</f>
        <v>#N/A</v>
      </c>
      <c r="G45" t="e">
        <f>'calcs and cals--START HERE'!P146</f>
        <v>#N/A</v>
      </c>
      <c r="H45" t="e">
        <f>1000*('calcs and cals--START HERE'!Q146*'final results and CO2 calcs'!H$3+'final results and CO2 calcs'!H$4)/(((((0.000000006536332*F45-0.000001120083)*F45+0.0001001685)*F45-0.00909529)*F45+0.06793952)*F45+999.842594+((((0.0000000053875*F45-0.00000082467)*F45+0.000076438)*F45-0.004089)*F45+0.824493)*E45+((-0.0000016546*F45+0.00010227)*F45-0.00572466)*E45^1.5+0.00048314*E45*E45)</f>
        <v>#N/A</v>
      </c>
      <c r="L45" s="1" t="e">
        <f>'Raw sample average data'!D86*$L$2+$M$2</f>
        <v>#VALUE!</v>
      </c>
      <c r="M45" s="76"/>
      <c r="N45" s="58"/>
      <c r="O45" s="58"/>
      <c r="P45" s="58"/>
      <c r="Q45" s="1"/>
      <c r="R45" s="76"/>
      <c r="S45" s="76"/>
      <c r="T45" s="76"/>
      <c r="U45" s="76"/>
      <c r="V45" s="76"/>
      <c r="W45" s="76"/>
    </row>
    <row r="46" spans="1:23" x14ac:dyDescent="0.15">
      <c r="A46" s="4" t="str">
        <f>'calcs and cals--START HERE'!A147</f>
        <v/>
      </c>
      <c r="B46" s="5"/>
      <c r="C46" s="3"/>
      <c r="D46" s="3"/>
      <c r="E46" s="68" t="e">
        <f>'calcs and cals--START HERE'!G147</f>
        <v>#N/A</v>
      </c>
      <c r="F46" t="e">
        <f>'calcs and cals--START HERE'!I147</f>
        <v>#N/A</v>
      </c>
      <c r="G46" t="e">
        <f>'calcs and cals--START HERE'!P147</f>
        <v>#N/A</v>
      </c>
      <c r="H46" t="e">
        <f>1000*('calcs and cals--START HERE'!Q147*'final results and CO2 calcs'!H$3+'final results and CO2 calcs'!H$4)/(((((0.000000006536332*F46-0.000001120083)*F46+0.0001001685)*F46-0.00909529)*F46+0.06793952)*F46+999.842594+((((0.0000000053875*F46-0.00000082467)*F46+0.000076438)*F46-0.004089)*F46+0.824493)*E46+((-0.0000016546*F46+0.00010227)*F46-0.00572466)*E46^1.5+0.00048314*E46*E46)</f>
        <v>#N/A</v>
      </c>
      <c r="I46" s="1" t="e">
        <f>AVERAGE(H44:H46)</f>
        <v>#N/A</v>
      </c>
      <c r="J46" s="1" t="e">
        <f>STDEV(H44:H46)</f>
        <v>#N/A</v>
      </c>
      <c r="K46" s="74" t="e">
        <f>$H$2/I46</f>
        <v>#N/A</v>
      </c>
      <c r="L46" s="1" t="e">
        <f>'Raw sample average data'!D87*$L$2+$M$2</f>
        <v>#VALUE!</v>
      </c>
      <c r="M46" s="76"/>
      <c r="N46" s="58"/>
      <c r="O46" s="58"/>
      <c r="P46" s="58"/>
      <c r="Q46" s="1"/>
      <c r="R46" s="76"/>
      <c r="S46" s="76"/>
      <c r="T46" s="76"/>
      <c r="U46" s="76"/>
      <c r="V46" s="76"/>
      <c r="W46" s="76"/>
    </row>
    <row r="47" spans="1:23" x14ac:dyDescent="0.15">
      <c r="A47" s="4" t="str">
        <f>'calcs and cals--START HERE'!A148</f>
        <v/>
      </c>
      <c r="B47" s="5"/>
      <c r="C47" s="3"/>
      <c r="D47" s="3"/>
      <c r="E47" s="68" t="e">
        <f>'calcs and cals--START HERE'!G148</f>
        <v>#N/A</v>
      </c>
      <c r="F47" t="e">
        <f>'calcs and cals--START HERE'!I148</f>
        <v>#N/A</v>
      </c>
      <c r="G47" t="e">
        <f>'calcs and cals--START HERE'!P148</f>
        <v>#N/A</v>
      </c>
      <c r="H47" t="e">
        <f>1000*('calcs and cals--START HERE'!Q148*'final results and CO2 calcs'!H$3+'final results and CO2 calcs'!H$4)/(((((0.000000006536332*F47-0.000001120083)*F47+0.0001001685)*F47-0.00909529)*F47+0.06793952)*F47+999.842594+((((0.0000000053875*F47-0.00000082467)*F47+0.000076438)*F47-0.004089)*F47+0.824493)*E47+((-0.0000016546*F47+0.00010227)*F47-0.00572466)*E47^1.5+0.00048314*E47*E47)</f>
        <v>#N/A</v>
      </c>
      <c r="L47" s="1"/>
      <c r="M47" s="76"/>
      <c r="N47" s="58"/>
      <c r="O47" s="58"/>
      <c r="P47" s="58"/>
      <c r="Q47" s="1"/>
      <c r="R47" s="76"/>
      <c r="S47" s="76"/>
      <c r="T47" s="76"/>
      <c r="U47" s="76"/>
      <c r="V47" s="76"/>
      <c r="W47" s="76"/>
    </row>
    <row r="48" spans="1:23" x14ac:dyDescent="0.15">
      <c r="A48" s="4" t="str">
        <f>'calcs and cals--START HERE'!A149</f>
        <v/>
      </c>
      <c r="B48" s="5"/>
      <c r="C48" s="82"/>
      <c r="D48" s="3"/>
      <c r="E48" s="68" t="e">
        <f>'calcs and cals--START HERE'!G149</f>
        <v>#N/A</v>
      </c>
      <c r="F48" t="e">
        <f>'calcs and cals--START HERE'!I149</f>
        <v>#N/A</v>
      </c>
      <c r="G48" t="e">
        <f>'calcs and cals--START HERE'!P149</f>
        <v>#N/A</v>
      </c>
      <c r="H48" t="e">
        <f>1000*('calcs and cals--START HERE'!Q149*'final results and CO2 calcs'!H$3+'final results and CO2 calcs'!H$4)/(((((0.000000006536332*F48-0.000001120083)*F48+0.0001001685)*F48-0.00909529)*F48+0.06793952)*F48+999.842594+((((0.0000000053875*F48-0.00000082467)*F48+0.000076438)*F48-0.004089)*F48+0.824493)*E48+((-0.0000016546*F48+0.00010227)*F48-0.00572466)*E48^1.5+0.00048314*E48*E48)</f>
        <v>#N/A</v>
      </c>
      <c r="L48" s="1"/>
      <c r="M48" s="76"/>
      <c r="N48" s="58"/>
      <c r="O48" s="58"/>
      <c r="P48" s="58"/>
      <c r="Q48" s="1"/>
      <c r="R48" s="76"/>
      <c r="S48" s="76"/>
      <c r="T48" s="76"/>
      <c r="U48" s="76"/>
      <c r="V48" s="76"/>
      <c r="W48" s="76"/>
    </row>
    <row r="49" spans="1:23" x14ac:dyDescent="0.15">
      <c r="A49" s="4" t="str">
        <f>'calcs and cals--START HERE'!A150</f>
        <v/>
      </c>
      <c r="B49" s="5"/>
      <c r="C49" s="82"/>
      <c r="D49" s="3"/>
      <c r="E49" s="68" t="e">
        <f>'calcs and cals--START HERE'!G150</f>
        <v>#N/A</v>
      </c>
      <c r="F49" t="e">
        <f>'calcs and cals--START HERE'!I150</f>
        <v>#N/A</v>
      </c>
      <c r="G49" t="e">
        <f>'calcs and cals--START HERE'!P150</f>
        <v>#N/A</v>
      </c>
      <c r="H49" t="e">
        <f>1000*('calcs and cals--START HERE'!Q150*'final results and CO2 calcs'!H$3+'final results and CO2 calcs'!H$4)/(((((0.000000006536332*F49-0.000001120083)*F49+0.0001001685)*F49-0.00909529)*F49+0.06793952)*F49+999.842594+((((0.0000000053875*F49-0.00000082467)*F49+0.000076438)*F49-0.004089)*F49+0.824493)*E49+((-0.0000016546*F49+0.00010227)*F49-0.00572466)*E49^1.5+0.00048314*E49*E49)</f>
        <v>#N/A</v>
      </c>
      <c r="L49" s="1"/>
      <c r="M49" s="76"/>
      <c r="N49" s="58"/>
      <c r="O49" s="58"/>
      <c r="P49" s="58"/>
      <c r="Q49" s="1"/>
      <c r="R49" s="76"/>
      <c r="S49" s="76"/>
      <c r="T49" s="76"/>
      <c r="U49" s="76"/>
      <c r="V49" s="76"/>
      <c r="W49" s="76"/>
    </row>
    <row r="50" spans="1:23" x14ac:dyDescent="0.15">
      <c r="A50" s="4" t="str">
        <f>'calcs and cals--START HERE'!A151</f>
        <v/>
      </c>
      <c r="B50" s="5"/>
      <c r="C50" s="82"/>
      <c r="D50" s="3"/>
      <c r="E50" s="68" t="e">
        <f>'calcs and cals--START HERE'!G151</f>
        <v>#N/A</v>
      </c>
      <c r="F50" t="e">
        <f>'calcs and cals--START HERE'!I151</f>
        <v>#N/A</v>
      </c>
      <c r="G50" t="e">
        <f>'calcs and cals--START HERE'!P151</f>
        <v>#N/A</v>
      </c>
      <c r="H50" t="e">
        <f>1000*('calcs and cals--START HERE'!Q151*'final results and CO2 calcs'!H$3+'final results and CO2 calcs'!H$4)/(((((0.000000006536332*F50-0.000001120083)*F50+0.0001001685)*F50-0.00909529)*F50+0.06793952)*F50+999.842594+((((0.0000000053875*F50-0.00000082467)*F50+0.000076438)*F50-0.004089)*F50+0.824493)*E50+((-0.0000016546*F50+0.00010227)*F50-0.00572466)*E50^1.5+0.00048314*E50*E50)</f>
        <v>#N/A</v>
      </c>
      <c r="L50" s="1"/>
      <c r="M50" s="76"/>
      <c r="N50" s="58"/>
      <c r="O50" s="58"/>
      <c r="P50" s="58"/>
      <c r="Q50" s="1"/>
      <c r="R50" s="76"/>
      <c r="S50" s="76"/>
      <c r="T50" s="76"/>
      <c r="U50" s="76"/>
      <c r="V50" s="76"/>
      <c r="W50" s="76"/>
    </row>
    <row r="51" spans="1:23" x14ac:dyDescent="0.15">
      <c r="A51" s="4" t="str">
        <f>'calcs and cals--START HERE'!A152</f>
        <v/>
      </c>
      <c r="B51" s="5"/>
      <c r="C51" s="3"/>
      <c r="D51" s="3"/>
      <c r="E51" s="68" t="e">
        <f>'calcs and cals--START HERE'!G152</f>
        <v>#N/A</v>
      </c>
      <c r="F51" t="e">
        <f>'calcs and cals--START HERE'!I152</f>
        <v>#N/A</v>
      </c>
      <c r="G51" t="e">
        <f>'calcs and cals--START HERE'!P152</f>
        <v>#N/A</v>
      </c>
      <c r="H51" t="e">
        <f>1000*('calcs and cals--START HERE'!Q152*'final results and CO2 calcs'!H$3+'final results and CO2 calcs'!H$4)/(((((0.000000006536332*F51-0.000001120083)*F51+0.0001001685)*F51-0.00909529)*F51+0.06793952)*F51+999.842594+((((0.0000000053875*F51-0.00000082467)*F51+0.000076438)*F51-0.004089)*F51+0.824493)*E51+((-0.0000016546*F51+0.00010227)*F51-0.00572466)*E51^1.5+0.00048314*E51*E51)</f>
        <v>#N/A</v>
      </c>
      <c r="L51" s="1"/>
      <c r="M51" s="76"/>
      <c r="N51" s="58"/>
      <c r="O51" s="58"/>
      <c r="P51" s="58"/>
      <c r="Q51" s="1"/>
      <c r="R51" s="76"/>
      <c r="S51" s="76"/>
      <c r="T51" s="76"/>
      <c r="U51" s="76"/>
      <c r="V51" s="76"/>
      <c r="W51" s="76"/>
    </row>
    <row r="52" spans="1:23" x14ac:dyDescent="0.15">
      <c r="A52" s="4" t="str">
        <f>'calcs and cals--START HERE'!A153</f>
        <v/>
      </c>
      <c r="B52" s="5"/>
      <c r="C52" s="3"/>
      <c r="D52" s="3"/>
      <c r="E52" s="68" t="e">
        <f>'calcs and cals--START HERE'!G153</f>
        <v>#N/A</v>
      </c>
      <c r="F52" t="e">
        <f>'calcs and cals--START HERE'!I153</f>
        <v>#N/A</v>
      </c>
      <c r="G52" t="e">
        <f>'calcs and cals--START HERE'!P153</f>
        <v>#N/A</v>
      </c>
      <c r="H52" t="e">
        <f>1000*('calcs and cals--START HERE'!Q153*'final results and CO2 calcs'!H$3+'final results and CO2 calcs'!H$4)/(((((0.000000006536332*F52-0.000001120083)*F52+0.0001001685)*F52-0.00909529)*F52+0.06793952)*F52+999.842594+((((0.0000000053875*F52-0.00000082467)*F52+0.000076438)*F52-0.004089)*F52+0.824493)*E52+((-0.0000016546*F52+0.00010227)*F52-0.00572466)*E52^1.5+0.00048314*E52*E52)</f>
        <v>#N/A</v>
      </c>
      <c r="L52" s="1"/>
      <c r="M52" s="76"/>
      <c r="N52" s="58"/>
      <c r="O52" s="58"/>
      <c r="P52" s="58"/>
      <c r="Q52" s="1"/>
      <c r="R52" s="76"/>
      <c r="S52" s="76"/>
      <c r="T52" s="76"/>
      <c r="U52" s="76"/>
      <c r="V52" s="76"/>
      <c r="W52" s="76"/>
    </row>
    <row r="53" spans="1:23" x14ac:dyDescent="0.15">
      <c r="A53" s="4" t="str">
        <f>'calcs and cals--START HERE'!A154</f>
        <v/>
      </c>
      <c r="B53" s="5"/>
      <c r="C53" s="3"/>
      <c r="D53" s="3"/>
      <c r="E53" s="68" t="e">
        <f>'calcs and cals--START HERE'!G154</f>
        <v>#N/A</v>
      </c>
      <c r="F53" t="e">
        <f>'calcs and cals--START HERE'!I154</f>
        <v>#N/A</v>
      </c>
      <c r="G53" t="e">
        <f>'calcs and cals--START HERE'!P154</f>
        <v>#N/A</v>
      </c>
      <c r="H53" t="e">
        <f>1000*('calcs and cals--START HERE'!Q154*'final results and CO2 calcs'!H$3+'final results and CO2 calcs'!H$4)/(((((0.000000006536332*F53-0.000001120083)*F53+0.0001001685)*F53-0.00909529)*F53+0.06793952)*F53+999.842594+((((0.0000000053875*F53-0.00000082467)*F53+0.000076438)*F53-0.004089)*F53+0.824493)*E53+((-0.0000016546*F53+0.00010227)*F53-0.00572466)*E53^1.5+0.00048314*E53*E53)</f>
        <v>#N/A</v>
      </c>
      <c r="L53" s="1"/>
      <c r="M53" s="76"/>
      <c r="N53" s="58"/>
      <c r="O53" s="58"/>
      <c r="P53" s="58"/>
      <c r="Q53" s="1"/>
      <c r="R53" s="76"/>
      <c r="S53" s="76"/>
      <c r="T53" s="76"/>
      <c r="U53" s="76"/>
      <c r="V53" s="76"/>
      <c r="W53" s="76"/>
    </row>
    <row r="54" spans="1:23" x14ac:dyDescent="0.15">
      <c r="A54" s="4" t="str">
        <f>'calcs and cals--START HERE'!A155</f>
        <v/>
      </c>
      <c r="B54" s="5"/>
      <c r="C54" s="3"/>
      <c r="D54" s="3"/>
      <c r="E54" s="68" t="e">
        <f>'calcs and cals--START HERE'!G155</f>
        <v>#N/A</v>
      </c>
      <c r="F54" t="e">
        <f>'calcs and cals--START HERE'!I155</f>
        <v>#N/A</v>
      </c>
      <c r="G54" t="e">
        <f>'calcs and cals--START HERE'!P155</f>
        <v>#N/A</v>
      </c>
      <c r="H54" t="e">
        <f>1000*('calcs and cals--START HERE'!Q155*'final results and CO2 calcs'!H$3+'final results and CO2 calcs'!H$4)/(((((0.000000006536332*F54-0.000001120083)*F54+0.0001001685)*F54-0.00909529)*F54+0.06793952)*F54+999.842594+((((0.0000000053875*F54-0.00000082467)*F54+0.000076438)*F54-0.004089)*F54+0.824493)*E54+((-0.0000016546*F54+0.00010227)*F54-0.00572466)*E54^1.5+0.00048314*E54*E54)</f>
        <v>#N/A</v>
      </c>
      <c r="L54" s="1"/>
      <c r="M54" s="76"/>
      <c r="N54" s="58"/>
      <c r="O54" s="58"/>
      <c r="P54" s="58"/>
      <c r="Q54" s="1"/>
      <c r="R54" s="76"/>
      <c r="S54" s="76"/>
      <c r="T54" s="76"/>
      <c r="U54" s="76"/>
      <c r="V54" s="76"/>
      <c r="W54" s="76"/>
    </row>
    <row r="55" spans="1:23" x14ac:dyDescent="0.15">
      <c r="A55" s="4" t="str">
        <f>'calcs and cals--START HERE'!A156</f>
        <v/>
      </c>
      <c r="B55" s="5"/>
      <c r="C55" s="3"/>
      <c r="D55" s="3"/>
      <c r="E55" s="68" t="e">
        <f>'calcs and cals--START HERE'!G156</f>
        <v>#N/A</v>
      </c>
      <c r="F55" t="e">
        <f>'calcs and cals--START HERE'!I156</f>
        <v>#N/A</v>
      </c>
      <c r="G55" t="e">
        <f>'calcs and cals--START HERE'!P156</f>
        <v>#N/A</v>
      </c>
      <c r="H55" t="e">
        <f>1000*('calcs and cals--START HERE'!Q156*'final results and CO2 calcs'!H$3+'final results and CO2 calcs'!H$4)/(((((0.000000006536332*F55-0.000001120083)*F55+0.0001001685)*F55-0.00909529)*F55+0.06793952)*F55+999.842594+((((0.0000000053875*F55-0.00000082467)*F55+0.000076438)*F55-0.004089)*F55+0.824493)*E55+((-0.0000016546*F55+0.00010227)*F55-0.00572466)*E55^1.5+0.00048314*E55*E55)</f>
        <v>#N/A</v>
      </c>
      <c r="L55" s="1"/>
      <c r="M55" s="76"/>
      <c r="N55" s="58"/>
      <c r="O55" s="58"/>
      <c r="P55" s="58"/>
      <c r="Q55" s="1"/>
      <c r="R55" s="76"/>
      <c r="S55" s="76"/>
      <c r="T55" s="76"/>
      <c r="U55" s="76"/>
      <c r="V55" s="76"/>
      <c r="W55" s="76"/>
    </row>
    <row r="56" spans="1:23" x14ac:dyDescent="0.15">
      <c r="A56" s="4" t="str">
        <f>'calcs and cals--START HERE'!A157</f>
        <v/>
      </c>
      <c r="B56" s="5"/>
      <c r="C56" s="3"/>
      <c r="D56" s="3"/>
      <c r="E56" s="68" t="e">
        <f>'calcs and cals--START HERE'!G157</f>
        <v>#N/A</v>
      </c>
      <c r="F56" t="e">
        <f>'calcs and cals--START HERE'!I157</f>
        <v>#N/A</v>
      </c>
      <c r="G56" t="e">
        <f>'calcs and cals--START HERE'!P157</f>
        <v>#N/A</v>
      </c>
      <c r="H56" t="e">
        <f>1000*('calcs and cals--START HERE'!Q157*'final results and CO2 calcs'!H$3+'final results and CO2 calcs'!H$4)/(((((0.000000006536332*F56-0.000001120083)*F56+0.0001001685)*F56-0.00909529)*F56+0.06793952)*F56+999.842594+((((0.0000000053875*F56-0.00000082467)*F56+0.000076438)*F56-0.004089)*F56+0.824493)*E56+((-0.0000016546*F56+0.00010227)*F56-0.00572466)*E56^1.5+0.00048314*E56*E56)</f>
        <v>#N/A</v>
      </c>
      <c r="L56" s="1"/>
      <c r="M56" s="76"/>
      <c r="N56" s="58"/>
      <c r="O56" s="58"/>
      <c r="P56" s="58"/>
      <c r="Q56" s="1"/>
      <c r="R56" s="76"/>
      <c r="S56" s="76"/>
      <c r="T56" s="76"/>
      <c r="U56" s="76"/>
      <c r="V56" s="76"/>
      <c r="W56" s="76"/>
    </row>
    <row r="57" spans="1:23" x14ac:dyDescent="0.15">
      <c r="A57" s="4" t="str">
        <f>'calcs and cals--START HERE'!A158</f>
        <v/>
      </c>
      <c r="B57" s="5"/>
      <c r="C57" s="3"/>
      <c r="D57" s="3"/>
      <c r="E57" s="68" t="e">
        <f>'calcs and cals--START HERE'!G158</f>
        <v>#N/A</v>
      </c>
      <c r="F57" t="e">
        <f>'calcs and cals--START HERE'!I158</f>
        <v>#N/A</v>
      </c>
      <c r="G57" t="e">
        <f>'calcs and cals--START HERE'!P158</f>
        <v>#N/A</v>
      </c>
      <c r="H57" t="e">
        <f>1000*('calcs and cals--START HERE'!Q158*'final results and CO2 calcs'!H$3+'final results and CO2 calcs'!H$4)/(((((0.000000006536332*F57-0.000001120083)*F57+0.0001001685)*F57-0.00909529)*F57+0.06793952)*F57+999.842594+((((0.0000000053875*F57-0.00000082467)*F57+0.000076438)*F57-0.004089)*F57+0.824493)*E57+((-0.0000016546*F57+0.00010227)*F57-0.00572466)*E57^1.5+0.00048314*E57*E57)</f>
        <v>#N/A</v>
      </c>
      <c r="L57" s="1"/>
      <c r="M57" s="76"/>
      <c r="N57" s="58"/>
      <c r="O57" s="58"/>
      <c r="P57" s="58"/>
      <c r="Q57" s="1"/>
      <c r="R57" s="76"/>
      <c r="S57" s="76"/>
      <c r="T57" s="76"/>
      <c r="U57" s="76"/>
      <c r="V57" s="76"/>
      <c r="W57" s="76"/>
    </row>
    <row r="58" spans="1:23" x14ac:dyDescent="0.15">
      <c r="A58" s="4" t="str">
        <f>'calcs and cals--START HERE'!A159</f>
        <v/>
      </c>
      <c r="B58" s="5"/>
      <c r="C58" s="3"/>
      <c r="D58" s="3"/>
      <c r="E58" s="68" t="e">
        <f>'calcs and cals--START HERE'!G159</f>
        <v>#N/A</v>
      </c>
      <c r="F58" t="e">
        <f>'calcs and cals--START HERE'!I159</f>
        <v>#N/A</v>
      </c>
      <c r="G58" t="e">
        <f>'calcs and cals--START HERE'!P159</f>
        <v>#N/A</v>
      </c>
      <c r="H58" t="e">
        <f>1000*('calcs and cals--START HERE'!Q159*'final results and CO2 calcs'!H$3+'final results and CO2 calcs'!H$4)/(((((0.000000006536332*F58-0.000001120083)*F58+0.0001001685)*F58-0.00909529)*F58+0.06793952)*F58+999.842594+((((0.0000000053875*F58-0.00000082467)*F58+0.000076438)*F58-0.004089)*F58+0.824493)*E58+((-0.0000016546*F58+0.00010227)*F58-0.00572466)*E58^1.5+0.00048314*E58*E58)</f>
        <v>#N/A</v>
      </c>
      <c r="I58" s="1"/>
      <c r="J58" s="1"/>
      <c r="K58" s="1"/>
      <c r="L58" s="1"/>
      <c r="M58" s="76"/>
      <c r="N58" s="58"/>
      <c r="O58" s="58"/>
      <c r="P58" s="58"/>
      <c r="Q58" s="1"/>
      <c r="R58" s="76"/>
      <c r="S58" s="76"/>
      <c r="T58" s="76"/>
      <c r="U58" s="76"/>
      <c r="V58" s="76"/>
      <c r="W58" s="76"/>
    </row>
    <row r="59" spans="1:23" x14ac:dyDescent="0.15">
      <c r="A59" s="4" t="str">
        <f>'calcs and cals--START HERE'!A160</f>
        <v/>
      </c>
      <c r="B59" s="5"/>
      <c r="C59" s="3"/>
      <c r="D59" s="3"/>
      <c r="E59" s="68" t="e">
        <f>'calcs and cals--START HERE'!G160</f>
        <v>#N/A</v>
      </c>
      <c r="F59" t="e">
        <f>'calcs and cals--START HERE'!I160</f>
        <v>#N/A</v>
      </c>
      <c r="G59" t="e">
        <f>'calcs and cals--START HERE'!P160</f>
        <v>#N/A</v>
      </c>
      <c r="H59" t="e">
        <f>1000*('calcs and cals--START HERE'!Q160*'final results and CO2 calcs'!H$3+'final results and CO2 calcs'!H$4)/(((((0.000000006536332*F59-0.000001120083)*F59+0.0001001685)*F59-0.00909529)*F59+0.06793952)*F59+999.842594+((((0.0000000053875*F59-0.00000082467)*F59+0.000076438)*F59-0.004089)*F59+0.824493)*E59+((-0.0000016546*F59+0.00010227)*F59-0.00572466)*E59^1.5+0.00048314*E59*E59)</f>
        <v>#N/A</v>
      </c>
      <c r="I59" s="1"/>
      <c r="J59" s="1"/>
      <c r="K59" s="1"/>
      <c r="L59" s="1"/>
      <c r="M59" s="76"/>
      <c r="N59" s="58"/>
      <c r="O59" s="58"/>
      <c r="P59" s="58"/>
      <c r="Q59" s="1"/>
      <c r="R59" s="76"/>
      <c r="S59" s="76"/>
      <c r="T59" s="76"/>
      <c r="U59" s="76"/>
      <c r="V59" s="76"/>
      <c r="W59" s="76"/>
    </row>
    <row r="60" spans="1:23" x14ac:dyDescent="0.15">
      <c r="A60" s="4" t="str">
        <f>'calcs and cals--START HERE'!A161</f>
        <v/>
      </c>
      <c r="B60" s="5"/>
      <c r="C60" s="3"/>
      <c r="D60" s="3"/>
      <c r="E60" s="68" t="e">
        <f>'calcs and cals--START HERE'!G161</f>
        <v>#N/A</v>
      </c>
      <c r="F60" t="e">
        <f>'calcs and cals--START HERE'!I161</f>
        <v>#N/A</v>
      </c>
      <c r="G60" t="e">
        <f>'calcs and cals--START HERE'!P161</f>
        <v>#N/A</v>
      </c>
      <c r="H60" t="e">
        <f>1000*('calcs and cals--START HERE'!Q161*'final results and CO2 calcs'!H$3+'final results and CO2 calcs'!H$4)/(((((0.000000006536332*F60-0.000001120083)*F60+0.0001001685)*F60-0.00909529)*F60+0.06793952)*F60+999.842594+((((0.0000000053875*F60-0.00000082467)*F60+0.000076438)*F60-0.004089)*F60+0.824493)*E60+((-0.0000016546*F60+0.00010227)*F60-0.00572466)*E60^1.5+0.00048314*E60*E60)</f>
        <v>#N/A</v>
      </c>
      <c r="L60" s="1"/>
      <c r="M60" s="76"/>
      <c r="N60" s="58"/>
      <c r="O60" s="58"/>
      <c r="P60" s="58"/>
      <c r="Q60" s="1"/>
      <c r="R60" s="76"/>
      <c r="S60" s="76"/>
      <c r="T60" s="76"/>
      <c r="U60" s="76"/>
      <c r="V60" s="76"/>
      <c r="W60" s="76"/>
    </row>
    <row r="61" spans="1:23" x14ac:dyDescent="0.15">
      <c r="A61" s="4" t="str">
        <f>'calcs and cals--START HERE'!A162</f>
        <v/>
      </c>
      <c r="B61" s="5"/>
      <c r="C61" s="3"/>
      <c r="D61" s="3"/>
      <c r="E61" s="68" t="e">
        <f>'calcs and cals--START HERE'!G162</f>
        <v>#N/A</v>
      </c>
      <c r="F61" t="e">
        <f>'calcs and cals--START HERE'!I162</f>
        <v>#N/A</v>
      </c>
      <c r="G61" t="e">
        <f>'calcs and cals--START HERE'!P162</f>
        <v>#N/A</v>
      </c>
      <c r="H61" t="e">
        <f>1000*('calcs and cals--START HERE'!Q162*'final results and CO2 calcs'!H$3+'final results and CO2 calcs'!H$4)/(((((0.000000006536332*F61-0.000001120083)*F61+0.0001001685)*F61-0.00909529)*F61+0.06793952)*F61+999.842594+((((0.0000000053875*F61-0.00000082467)*F61+0.000076438)*F61-0.004089)*F61+0.824493)*E61+((-0.0000016546*F61+0.00010227)*F61-0.00572466)*E61^1.5+0.00048314*E61*E61)</f>
        <v>#N/A</v>
      </c>
      <c r="I61" s="1"/>
      <c r="J61" s="1"/>
      <c r="K61" s="1"/>
      <c r="L61" s="1"/>
      <c r="M61" s="76"/>
      <c r="N61" s="58"/>
      <c r="O61" s="58"/>
      <c r="P61" s="58"/>
      <c r="Q61" s="1"/>
      <c r="R61" s="76"/>
      <c r="S61" s="76"/>
      <c r="T61" s="76"/>
      <c r="U61" s="76"/>
      <c r="V61" s="76"/>
      <c r="W61" s="76"/>
    </row>
    <row r="62" spans="1:23" x14ac:dyDescent="0.15">
      <c r="A62" s="4" t="str">
        <f>'calcs and cals--START HERE'!A163</f>
        <v/>
      </c>
      <c r="B62" s="5"/>
      <c r="C62" s="3"/>
      <c r="D62" s="3"/>
      <c r="E62" s="68" t="e">
        <f>'calcs and cals--START HERE'!G163</f>
        <v>#N/A</v>
      </c>
      <c r="F62" t="e">
        <f>'calcs and cals--START HERE'!I163</f>
        <v>#N/A</v>
      </c>
      <c r="G62" t="e">
        <f>'calcs and cals--START HERE'!P163</f>
        <v>#N/A</v>
      </c>
      <c r="H62" t="e">
        <f>1000*('calcs and cals--START HERE'!Q163*'final results and CO2 calcs'!H$3+'final results and CO2 calcs'!H$4)/(((((0.000000006536332*F62-0.000001120083)*F62+0.0001001685)*F62-0.00909529)*F62+0.06793952)*F62+999.842594+((((0.0000000053875*F62-0.00000082467)*F62+0.000076438)*F62-0.004089)*F62+0.824493)*E62+((-0.0000016546*F62+0.00010227)*F62-0.00572466)*E62^1.5+0.00048314*E62*E62)</f>
        <v>#N/A</v>
      </c>
      <c r="L62" s="1"/>
      <c r="M62" s="76"/>
      <c r="N62" s="58"/>
      <c r="O62" s="58"/>
      <c r="P62" s="58"/>
      <c r="Q62" s="1"/>
      <c r="R62" s="76"/>
      <c r="S62" s="76"/>
      <c r="T62" s="76"/>
      <c r="U62" s="76"/>
      <c r="V62" s="76"/>
      <c r="W62" s="76"/>
    </row>
    <row r="63" spans="1:23" x14ac:dyDescent="0.15">
      <c r="A63" s="4" t="str">
        <f>'calcs and cals--START HERE'!A164</f>
        <v/>
      </c>
      <c r="B63" s="88"/>
      <c r="C63" s="3"/>
      <c r="D63" s="3"/>
      <c r="E63" s="68" t="e">
        <f>'calcs and cals--START HERE'!G164</f>
        <v>#N/A</v>
      </c>
      <c r="F63" t="e">
        <f>'calcs and cals--START HERE'!I164</f>
        <v>#N/A</v>
      </c>
      <c r="G63" t="e">
        <f>'calcs and cals--START HERE'!P164</f>
        <v>#N/A</v>
      </c>
      <c r="H63" t="e">
        <f>1000*('calcs and cals--START HERE'!Q164*'final results and CO2 calcs'!H$3+'final results and CO2 calcs'!H$4)/(((((0.000000006536332*F63-0.000001120083)*F63+0.0001001685)*F63-0.00909529)*F63+0.06793952)*F63+999.842594+((((0.0000000053875*F63-0.00000082467)*F63+0.000076438)*F63-0.004089)*F63+0.824493)*E63+((-0.0000016546*F63+0.00010227)*F63-0.00572466)*E63^1.5+0.00048314*E63*E63)</f>
        <v>#N/A</v>
      </c>
      <c r="I63" s="1"/>
      <c r="J63" s="1"/>
      <c r="K63" s="1"/>
      <c r="L63" s="1"/>
      <c r="M63" s="76"/>
      <c r="N63" s="58"/>
      <c r="O63" s="58"/>
      <c r="P63" s="58"/>
      <c r="Q63" s="1"/>
      <c r="R63" s="76"/>
      <c r="S63" s="76"/>
      <c r="T63" s="76"/>
      <c r="U63" s="76"/>
      <c r="V63" s="76"/>
      <c r="W63" s="76"/>
    </row>
    <row r="64" spans="1:23" x14ac:dyDescent="0.15">
      <c r="A64" s="4" t="str">
        <f>'calcs and cals--START HERE'!A165</f>
        <v/>
      </c>
      <c r="B64" s="5"/>
      <c r="C64" s="3"/>
      <c r="D64" s="3"/>
      <c r="E64" s="68" t="e">
        <f>'calcs and cals--START HERE'!G165</f>
        <v>#N/A</v>
      </c>
      <c r="F64" t="e">
        <f>'calcs and cals--START HERE'!I165</f>
        <v>#N/A</v>
      </c>
      <c r="G64" t="e">
        <f>'calcs and cals--START HERE'!P165</f>
        <v>#N/A</v>
      </c>
      <c r="H64" t="e">
        <f>1000*('calcs and cals--START HERE'!Q165*'final results and CO2 calcs'!H$3+'final results and CO2 calcs'!H$4)/(((((0.000000006536332*F64-0.000001120083)*F64+0.0001001685)*F64-0.00909529)*F64+0.06793952)*F64+999.842594+((((0.0000000053875*F64-0.00000082467)*F64+0.000076438)*F64-0.004089)*F64+0.824493)*E64+((-0.0000016546*F64+0.00010227)*F64-0.00572466)*E64^1.5+0.00048314*E64*E64)</f>
        <v>#N/A</v>
      </c>
      <c r="L64" s="1"/>
      <c r="M64" s="76"/>
      <c r="N64" s="58"/>
      <c r="O64" s="58"/>
      <c r="P64" s="58"/>
      <c r="Q64" s="1"/>
      <c r="R64" s="76"/>
      <c r="S64" s="76"/>
      <c r="T64" s="76"/>
      <c r="U64" s="76"/>
      <c r="V64" s="76"/>
      <c r="W64" s="76"/>
    </row>
    <row r="65" spans="1:23" x14ac:dyDescent="0.15">
      <c r="A65" s="4" t="str">
        <f>'calcs and cals--START HERE'!A166</f>
        <v/>
      </c>
      <c r="B65" s="5"/>
      <c r="C65" s="3"/>
      <c r="D65" s="3"/>
      <c r="E65" s="68" t="e">
        <f>'calcs and cals--START HERE'!G166</f>
        <v>#N/A</v>
      </c>
      <c r="F65" t="e">
        <f>'calcs and cals--START HERE'!I166</f>
        <v>#N/A</v>
      </c>
      <c r="G65" t="e">
        <f>'calcs and cals--START HERE'!P166</f>
        <v>#N/A</v>
      </c>
      <c r="H65" t="e">
        <f>1000*('calcs and cals--START HERE'!Q166*'final results and CO2 calcs'!H$3+'final results and CO2 calcs'!H$4)/(((((0.000000006536332*F65-0.000001120083)*F65+0.0001001685)*F65-0.00909529)*F65+0.06793952)*F65+999.842594+((((0.0000000053875*F65-0.00000082467)*F65+0.000076438)*F65-0.004089)*F65+0.824493)*E65+((-0.0000016546*F65+0.00010227)*F65-0.00572466)*E65^1.5+0.00048314*E65*E65)</f>
        <v>#N/A</v>
      </c>
      <c r="I65" s="1"/>
      <c r="J65" s="1"/>
      <c r="K65" s="1"/>
      <c r="L65" s="1"/>
      <c r="M65" s="76"/>
      <c r="N65" s="58"/>
      <c r="O65" s="58"/>
      <c r="P65" s="58"/>
      <c r="Q65" s="1"/>
      <c r="R65" s="76"/>
      <c r="S65" s="76"/>
      <c r="T65" s="76"/>
      <c r="U65" s="76"/>
      <c r="V65" s="76"/>
      <c r="W65" s="76"/>
    </row>
    <row r="66" spans="1:23" x14ac:dyDescent="0.15">
      <c r="A66" s="4" t="str">
        <f>'calcs and cals--START HERE'!A167</f>
        <v/>
      </c>
      <c r="B66" s="5"/>
      <c r="C66" s="3"/>
      <c r="D66" s="3"/>
      <c r="E66" s="68" t="e">
        <f>'calcs and cals--START HERE'!G167</f>
        <v>#N/A</v>
      </c>
      <c r="F66" t="e">
        <f>'calcs and cals--START HERE'!I167</f>
        <v>#N/A</v>
      </c>
      <c r="G66" t="e">
        <f>'calcs and cals--START HERE'!P167</f>
        <v>#N/A</v>
      </c>
      <c r="H66" t="e">
        <f>1000*('calcs and cals--START HERE'!Q167*'final results and CO2 calcs'!H$3+'final results and CO2 calcs'!H$4)/(((((0.000000006536332*F66-0.000001120083)*F66+0.0001001685)*F66-0.00909529)*F66+0.06793952)*F66+999.842594+((((0.0000000053875*F66-0.00000082467)*F66+0.000076438)*F66-0.004089)*F66+0.824493)*E66+((-0.0000016546*F66+0.00010227)*F66-0.00572466)*E66^1.5+0.00048314*E66*E66)</f>
        <v>#N/A</v>
      </c>
      <c r="I66" s="1"/>
      <c r="J66" s="1"/>
      <c r="K66" s="1"/>
      <c r="L66" s="1"/>
      <c r="M66" s="76"/>
      <c r="N66" s="58"/>
      <c r="O66" s="58"/>
      <c r="P66" s="58"/>
      <c r="Q66" s="1"/>
      <c r="R66" s="76"/>
      <c r="S66" s="76"/>
      <c r="T66" s="76"/>
      <c r="U66" s="76"/>
      <c r="V66" s="76"/>
      <c r="W66" s="76"/>
    </row>
    <row r="67" spans="1:23" x14ac:dyDescent="0.15">
      <c r="A67" s="4" t="str">
        <f>'calcs and cals--START HERE'!A168</f>
        <v/>
      </c>
      <c r="B67" s="5"/>
      <c r="C67" s="3"/>
      <c r="D67" s="3"/>
      <c r="E67" s="68" t="e">
        <f>'calcs and cals--START HERE'!G168</f>
        <v>#N/A</v>
      </c>
      <c r="F67" t="e">
        <f>'calcs and cals--START HERE'!I168</f>
        <v>#N/A</v>
      </c>
      <c r="G67" t="e">
        <f>'calcs and cals--START HERE'!P168</f>
        <v>#N/A</v>
      </c>
      <c r="H67" t="e">
        <f>1000*('calcs and cals--START HERE'!Q168*'final results and CO2 calcs'!H$3+'final results and CO2 calcs'!H$4)/(((((0.000000006536332*F67-0.000001120083)*F67+0.0001001685)*F67-0.00909529)*F67+0.06793952)*F67+999.842594+((((0.0000000053875*F67-0.00000082467)*F67+0.000076438)*F67-0.004089)*F67+0.824493)*E67+((-0.0000016546*F67+0.00010227)*F67-0.00572466)*E67^1.5+0.00048314*E67*E67)</f>
        <v>#N/A</v>
      </c>
      <c r="I67" s="1"/>
      <c r="J67" s="1"/>
      <c r="K67" s="1"/>
      <c r="L67" s="1"/>
      <c r="M67" s="76"/>
      <c r="N67" s="58"/>
      <c r="O67" s="58"/>
      <c r="P67" s="58"/>
      <c r="Q67" s="1"/>
      <c r="R67" s="76"/>
      <c r="S67" s="76"/>
      <c r="T67" s="76"/>
      <c r="U67" s="76"/>
      <c r="V67" s="76"/>
      <c r="W67" s="76"/>
    </row>
    <row r="68" spans="1:23" x14ac:dyDescent="0.15">
      <c r="A68" s="4" t="str">
        <f>'calcs and cals--START HERE'!A169</f>
        <v/>
      </c>
      <c r="B68" s="5"/>
      <c r="C68" s="3"/>
      <c r="D68" s="3"/>
      <c r="E68" s="68" t="e">
        <f>'calcs and cals--START HERE'!G169</f>
        <v>#N/A</v>
      </c>
      <c r="F68" t="e">
        <f>'calcs and cals--START HERE'!I169</f>
        <v>#N/A</v>
      </c>
      <c r="G68" t="e">
        <f>'calcs and cals--START HERE'!P169</f>
        <v>#N/A</v>
      </c>
      <c r="H68" t="e">
        <f>1000*('calcs and cals--START HERE'!Q169*'final results and CO2 calcs'!H$3+'final results and CO2 calcs'!H$4)/(((((0.000000006536332*F68-0.000001120083)*F68+0.0001001685)*F68-0.00909529)*F68+0.06793952)*F68+999.842594+((((0.0000000053875*F68-0.00000082467)*F68+0.000076438)*F68-0.004089)*F68+0.824493)*E68+((-0.0000016546*F68+0.00010227)*F68-0.00572466)*E68^1.5+0.00048314*E68*E68)</f>
        <v>#N/A</v>
      </c>
      <c r="I68" s="1"/>
      <c r="J68" s="1"/>
      <c r="K68" s="1"/>
      <c r="L68" s="1"/>
      <c r="M68" s="76"/>
      <c r="N68" s="58"/>
      <c r="O68" s="58"/>
      <c r="P68" s="58"/>
      <c r="Q68" s="1"/>
      <c r="R68" s="76"/>
      <c r="S68" s="76"/>
      <c r="T68" s="76"/>
      <c r="U68" s="76"/>
      <c r="V68" s="76"/>
      <c r="W68" s="76"/>
    </row>
    <row r="69" spans="1:23" x14ac:dyDescent="0.15">
      <c r="A69" s="4" t="str">
        <f>'calcs and cals--START HERE'!A170</f>
        <v/>
      </c>
      <c r="B69" s="5"/>
      <c r="C69" s="3"/>
      <c r="D69" s="3"/>
      <c r="E69" s="68" t="e">
        <f>'calcs and cals--START HERE'!G170</f>
        <v>#N/A</v>
      </c>
      <c r="F69" t="e">
        <f>'calcs and cals--START HERE'!I170</f>
        <v>#N/A</v>
      </c>
      <c r="G69" t="e">
        <f>'calcs and cals--START HERE'!P170</f>
        <v>#N/A</v>
      </c>
      <c r="H69" t="e">
        <f>1000*('calcs and cals--START HERE'!Q170*'final results and CO2 calcs'!H$3+'final results and CO2 calcs'!H$4)/(((((0.000000006536332*F69-0.000001120083)*F69+0.0001001685)*F69-0.00909529)*F69+0.06793952)*F69+999.842594+((((0.0000000053875*F69-0.00000082467)*F69+0.000076438)*F69-0.004089)*F69+0.824493)*E69+((-0.0000016546*F69+0.00010227)*F69-0.00572466)*E69^1.5+0.00048314*E69*E69)</f>
        <v>#N/A</v>
      </c>
      <c r="I69" s="1"/>
      <c r="J69" s="1"/>
      <c r="K69" s="1"/>
      <c r="L69" s="1"/>
      <c r="M69" s="76"/>
      <c r="N69" s="58"/>
      <c r="O69" s="58"/>
      <c r="P69" s="58"/>
      <c r="Q69" s="1"/>
      <c r="R69" s="76"/>
      <c r="S69" s="76"/>
      <c r="T69" s="76"/>
      <c r="U69" s="76"/>
      <c r="V69" s="76"/>
      <c r="W69" s="76"/>
    </row>
    <row r="70" spans="1:23" x14ac:dyDescent="0.15">
      <c r="A70" s="4" t="str">
        <f>'calcs and cals--START HERE'!A171</f>
        <v/>
      </c>
      <c r="B70" s="5"/>
      <c r="C70" s="3"/>
      <c r="D70" s="3"/>
      <c r="E70" s="68" t="e">
        <f>'calcs and cals--START HERE'!G171</f>
        <v>#N/A</v>
      </c>
      <c r="F70" t="e">
        <f>'calcs and cals--START HERE'!I171</f>
        <v>#N/A</v>
      </c>
      <c r="G70" t="e">
        <f>'calcs and cals--START HERE'!P171</f>
        <v>#N/A</v>
      </c>
      <c r="H70" t="e">
        <f>1000*('calcs and cals--START HERE'!Q171*'final results and CO2 calcs'!H$3+'final results and CO2 calcs'!H$4)/(((((0.000000006536332*F70-0.000001120083)*F70+0.0001001685)*F70-0.00909529)*F70+0.06793952)*F70+999.842594+((((0.0000000053875*F70-0.00000082467)*F70+0.000076438)*F70-0.004089)*F70+0.824493)*E70+((-0.0000016546*F70+0.00010227)*F70-0.00572466)*E70^1.5+0.00048314*E70*E70)</f>
        <v>#N/A</v>
      </c>
      <c r="I70" s="1"/>
      <c r="J70" s="1"/>
      <c r="K70" s="1"/>
      <c r="L70" s="1"/>
      <c r="M70" s="76"/>
      <c r="N70" s="58"/>
      <c r="O70" s="58"/>
      <c r="P70" s="58"/>
      <c r="Q70" s="1"/>
      <c r="R70" s="76"/>
      <c r="S70" s="76"/>
      <c r="T70" s="76"/>
      <c r="U70" s="76"/>
      <c r="V70" s="76"/>
      <c r="W70" s="76"/>
    </row>
    <row r="71" spans="1:23" x14ac:dyDescent="0.15">
      <c r="A71" s="4" t="str">
        <f>'calcs and cals--START HERE'!A172</f>
        <v/>
      </c>
      <c r="B71" s="5"/>
      <c r="C71" s="3"/>
      <c r="D71" s="3"/>
      <c r="E71" s="68" t="e">
        <f>'calcs and cals--START HERE'!G172</f>
        <v>#N/A</v>
      </c>
      <c r="F71" t="e">
        <f>'calcs and cals--START HERE'!I172</f>
        <v>#N/A</v>
      </c>
      <c r="G71" t="e">
        <f>'calcs and cals--START HERE'!P172</f>
        <v>#N/A</v>
      </c>
      <c r="H71" t="e">
        <f>1000*('calcs and cals--START HERE'!Q172*'final results and CO2 calcs'!H$3+'final results and CO2 calcs'!H$4)/(((((0.000000006536332*F71-0.000001120083)*F71+0.0001001685)*F71-0.00909529)*F71+0.06793952)*F71+999.842594+((((0.0000000053875*F71-0.00000082467)*F71+0.000076438)*F71-0.004089)*F71+0.824493)*E71+((-0.0000016546*F71+0.00010227)*F71-0.00572466)*E71^1.5+0.00048314*E71*E71)</f>
        <v>#N/A</v>
      </c>
      <c r="I71" s="1"/>
      <c r="J71" s="1"/>
      <c r="K71" s="1"/>
      <c r="L71" s="1"/>
      <c r="M71" s="76"/>
      <c r="N71" s="58"/>
      <c r="O71" s="58"/>
      <c r="P71" s="58"/>
      <c r="Q71" s="1"/>
      <c r="R71" s="76"/>
      <c r="S71" s="76"/>
      <c r="T71" s="76"/>
      <c r="U71" s="76"/>
      <c r="V71" s="76"/>
      <c r="W71" s="76"/>
    </row>
    <row r="72" spans="1:23" x14ac:dyDescent="0.15">
      <c r="A72" s="4" t="str">
        <f>'calcs and cals--START HERE'!A173</f>
        <v/>
      </c>
      <c r="B72" s="5"/>
      <c r="C72" s="3"/>
      <c r="D72" s="3"/>
      <c r="E72" s="68" t="e">
        <f>'calcs and cals--START HERE'!G173</f>
        <v>#N/A</v>
      </c>
      <c r="F72" t="e">
        <f>'calcs and cals--START HERE'!I173</f>
        <v>#N/A</v>
      </c>
      <c r="G72" t="e">
        <f>'calcs and cals--START HERE'!P173</f>
        <v>#N/A</v>
      </c>
      <c r="H72" t="e">
        <f>1000*('calcs and cals--START HERE'!Q173*'final results and CO2 calcs'!H$3+'final results and CO2 calcs'!H$4)/(((((0.000000006536332*F72-0.000001120083)*F72+0.0001001685)*F72-0.00909529)*F72+0.06793952)*F72+999.842594+((((0.0000000053875*F72-0.00000082467)*F72+0.000076438)*F72-0.004089)*F72+0.824493)*E72+((-0.0000016546*F72+0.00010227)*F72-0.00572466)*E72^1.5+0.00048314*E72*E72)</f>
        <v>#N/A</v>
      </c>
      <c r="I72" s="1"/>
      <c r="J72" s="1"/>
      <c r="K72" s="1"/>
      <c r="L72" s="1"/>
      <c r="M72" s="76"/>
      <c r="N72" s="58"/>
      <c r="O72" s="58"/>
      <c r="P72" s="58"/>
      <c r="Q72" s="1"/>
      <c r="R72" s="76"/>
      <c r="S72" s="76"/>
      <c r="T72" s="76"/>
      <c r="U72" s="76"/>
      <c r="V72" s="76"/>
      <c r="W72" s="76"/>
    </row>
    <row r="73" spans="1:23" x14ac:dyDescent="0.15">
      <c r="A73" s="4" t="str">
        <f>'calcs and cals--START HERE'!A174</f>
        <v/>
      </c>
      <c r="B73" s="5"/>
      <c r="C73" s="3"/>
      <c r="D73" s="3"/>
      <c r="E73" s="68" t="e">
        <f>'calcs and cals--START HERE'!G174</f>
        <v>#N/A</v>
      </c>
      <c r="F73" t="e">
        <f>'calcs and cals--START HERE'!I174</f>
        <v>#N/A</v>
      </c>
      <c r="G73" t="e">
        <f>'calcs and cals--START HERE'!P174</f>
        <v>#N/A</v>
      </c>
      <c r="H73" t="e">
        <f>1000*('calcs and cals--START HERE'!Q174*'final results and CO2 calcs'!H$3+'final results and CO2 calcs'!H$4)/(((((0.000000006536332*F73-0.000001120083)*F73+0.0001001685)*F73-0.00909529)*F73+0.06793952)*F73+999.842594+((((0.0000000053875*F73-0.00000082467)*F73+0.000076438)*F73-0.004089)*F73+0.824493)*E73+((-0.0000016546*F73+0.00010227)*F73-0.00572466)*E73^1.5+0.00048314*E73*E73)</f>
        <v>#N/A</v>
      </c>
      <c r="I73" s="1"/>
      <c r="J73" s="1"/>
      <c r="K73" s="1"/>
      <c r="L73" s="1"/>
      <c r="M73" s="76"/>
      <c r="N73" s="58"/>
      <c r="O73" s="58"/>
      <c r="P73" s="58"/>
      <c r="Q73" s="1"/>
      <c r="R73" s="76"/>
      <c r="S73" s="76"/>
      <c r="T73" s="76"/>
      <c r="U73" s="76"/>
      <c r="V73" s="76"/>
      <c r="W73" s="76"/>
    </row>
    <row r="74" spans="1:23" x14ac:dyDescent="0.15">
      <c r="A74" s="4" t="str">
        <f>'calcs and cals--START HERE'!A175</f>
        <v/>
      </c>
      <c r="B74" s="5"/>
      <c r="C74" s="3"/>
      <c r="D74" s="3"/>
      <c r="E74" s="68" t="e">
        <f>'calcs and cals--START HERE'!G175</f>
        <v>#N/A</v>
      </c>
      <c r="F74" t="e">
        <f>'calcs and cals--START HERE'!I175</f>
        <v>#N/A</v>
      </c>
      <c r="G74" t="e">
        <f>'calcs and cals--START HERE'!P175</f>
        <v>#N/A</v>
      </c>
      <c r="H74" t="e">
        <f>1000*('calcs and cals--START HERE'!Q175*'final results and CO2 calcs'!H$3+'final results and CO2 calcs'!H$4)/(((((0.000000006536332*F74-0.000001120083)*F74+0.0001001685)*F74-0.00909529)*F74+0.06793952)*F74+999.842594+((((0.0000000053875*F74-0.00000082467)*F74+0.000076438)*F74-0.004089)*F74+0.824493)*E74+((-0.0000016546*F74+0.00010227)*F74-0.00572466)*E74^1.5+0.00048314*E74*E74)</f>
        <v>#N/A</v>
      </c>
      <c r="I74" s="1"/>
      <c r="J74" s="1"/>
      <c r="K74" s="1"/>
      <c r="L74" s="1"/>
      <c r="M74" s="76"/>
      <c r="N74" s="58"/>
      <c r="O74" s="58"/>
      <c r="P74" s="58"/>
      <c r="Q74" s="1"/>
      <c r="R74" s="76"/>
      <c r="S74" s="76"/>
      <c r="T74" s="76"/>
      <c r="U74" s="76"/>
      <c r="V74" s="76"/>
      <c r="W74" s="76"/>
    </row>
    <row r="75" spans="1:23" x14ac:dyDescent="0.15">
      <c r="A75" s="4" t="str">
        <f>'calcs and cals--START HERE'!A176</f>
        <v/>
      </c>
      <c r="B75" s="5"/>
      <c r="C75" s="3"/>
      <c r="D75" s="3"/>
      <c r="E75" s="68" t="e">
        <f>'calcs and cals--START HERE'!G176</f>
        <v>#N/A</v>
      </c>
      <c r="F75" t="e">
        <f>'calcs and cals--START HERE'!I176</f>
        <v>#N/A</v>
      </c>
      <c r="G75" t="e">
        <f>'calcs and cals--START HERE'!P176</f>
        <v>#N/A</v>
      </c>
      <c r="H75" t="e">
        <f>1000*('calcs and cals--START HERE'!Q176*'final results and CO2 calcs'!H$3+'final results and CO2 calcs'!H$4)/(((((0.000000006536332*F75-0.000001120083)*F75+0.0001001685)*F75-0.00909529)*F75+0.06793952)*F75+999.842594+((((0.0000000053875*F75-0.00000082467)*F75+0.000076438)*F75-0.004089)*F75+0.824493)*E75+((-0.0000016546*F75+0.00010227)*F75-0.00572466)*E75^1.5+0.00048314*E75*E75)</f>
        <v>#N/A</v>
      </c>
      <c r="I75" s="1"/>
      <c r="J75" s="1"/>
      <c r="K75" s="1"/>
      <c r="L75" s="1"/>
      <c r="M75" s="76"/>
      <c r="N75" s="58"/>
      <c r="O75" s="58"/>
      <c r="P75" s="58"/>
      <c r="Q75" s="1"/>
      <c r="R75" s="76"/>
      <c r="S75" s="76"/>
      <c r="T75" s="76"/>
      <c r="U75" s="76"/>
      <c r="V75" s="76"/>
      <c r="W75" s="76"/>
    </row>
    <row r="76" spans="1:23" x14ac:dyDescent="0.15">
      <c r="A76" s="4" t="str">
        <f>'calcs and cals--START HERE'!A177</f>
        <v/>
      </c>
      <c r="B76" s="5"/>
      <c r="C76" s="3"/>
      <c r="D76" s="3"/>
      <c r="E76" s="68" t="e">
        <f>'calcs and cals--START HERE'!G177</f>
        <v>#N/A</v>
      </c>
      <c r="F76" t="e">
        <f>'calcs and cals--START HERE'!I177</f>
        <v>#N/A</v>
      </c>
      <c r="G76" t="e">
        <f>'calcs and cals--START HERE'!P177</f>
        <v>#N/A</v>
      </c>
      <c r="H76" t="e">
        <f>1000*('calcs and cals--START HERE'!Q177*'final results and CO2 calcs'!H$3+'final results and CO2 calcs'!H$4)/(((((0.000000006536332*F76-0.000001120083)*F76+0.0001001685)*F76-0.00909529)*F76+0.06793952)*F76+999.842594+((((0.0000000053875*F76-0.00000082467)*F76+0.000076438)*F76-0.004089)*F76+0.824493)*E76+((-0.0000016546*F76+0.00010227)*F76-0.00572466)*E76^1.5+0.00048314*E76*E76)</f>
        <v>#N/A</v>
      </c>
      <c r="I76" s="1"/>
      <c r="J76" s="1"/>
      <c r="K76" s="1"/>
      <c r="L76" s="1"/>
      <c r="M76" s="76"/>
      <c r="N76" s="58"/>
      <c r="O76" s="58"/>
      <c r="P76" s="58"/>
      <c r="Q76" s="1"/>
      <c r="R76" s="76"/>
      <c r="S76" s="76"/>
      <c r="T76" s="76"/>
      <c r="U76" s="76"/>
      <c r="V76" s="76"/>
      <c r="W76" s="76"/>
    </row>
    <row r="77" spans="1:23" x14ac:dyDescent="0.15">
      <c r="A77" s="4" t="str">
        <f>'calcs and cals--START HERE'!A178</f>
        <v/>
      </c>
      <c r="B77" s="5"/>
      <c r="C77" s="3"/>
      <c r="D77" s="3"/>
      <c r="E77" s="68" t="e">
        <f>'calcs and cals--START HERE'!G178</f>
        <v>#N/A</v>
      </c>
      <c r="F77" t="e">
        <f>'calcs and cals--START HERE'!I178</f>
        <v>#N/A</v>
      </c>
      <c r="G77" t="e">
        <f>'calcs and cals--START HERE'!P178</f>
        <v>#N/A</v>
      </c>
      <c r="H77" t="e">
        <f>1000*('calcs and cals--START HERE'!Q178*'final results and CO2 calcs'!H$3+'final results and CO2 calcs'!H$4)/(((((0.000000006536332*F77-0.000001120083)*F77+0.0001001685)*F77-0.00909529)*F77+0.06793952)*F77+999.842594+((((0.0000000053875*F77-0.00000082467)*F77+0.000076438)*F77-0.004089)*F77+0.824493)*E77+((-0.0000016546*F77+0.00010227)*F77-0.00572466)*E77^1.5+0.00048314*E77*E77)</f>
        <v>#N/A</v>
      </c>
      <c r="I77" s="1"/>
      <c r="J77" s="1"/>
      <c r="K77" s="1"/>
      <c r="L77" s="1"/>
      <c r="M77" s="1"/>
      <c r="N77" s="58"/>
      <c r="O77" s="58"/>
      <c r="P77" s="58"/>
      <c r="Q77" s="1"/>
      <c r="R77" s="1"/>
      <c r="S77" s="1"/>
      <c r="T77" s="1"/>
    </row>
    <row r="78" spans="1:23" x14ac:dyDescent="0.15">
      <c r="A78" s="4" t="str">
        <f>'calcs and cals--START HERE'!A179</f>
        <v/>
      </c>
      <c r="B78" s="5"/>
      <c r="C78" s="3"/>
      <c r="D78" s="3"/>
      <c r="E78" s="68" t="e">
        <f>'calcs and cals--START HERE'!G179</f>
        <v>#N/A</v>
      </c>
      <c r="F78" t="e">
        <f>'calcs and cals--START HERE'!I179</f>
        <v>#N/A</v>
      </c>
      <c r="G78" t="e">
        <f>'calcs and cals--START HERE'!P179</f>
        <v>#N/A</v>
      </c>
      <c r="H78" t="e">
        <f>1000*('calcs and cals--START HERE'!Q179*'final results and CO2 calcs'!H$3+'final results and CO2 calcs'!H$4)/(((((0.000000006536332*F78-0.000001120083)*F78+0.0001001685)*F78-0.00909529)*F78+0.06793952)*F78+999.842594+((((0.0000000053875*F78-0.00000082467)*F78+0.000076438)*F78-0.004089)*F78+0.824493)*E78+((-0.0000016546*F78+0.00010227)*F78-0.00572466)*E78^1.5+0.00048314*E78*E78)</f>
        <v>#N/A</v>
      </c>
      <c r="I78" s="1"/>
      <c r="J78" s="1"/>
      <c r="K78" s="1"/>
      <c r="L78" s="1"/>
      <c r="M78" s="1"/>
      <c r="N78" s="58"/>
      <c r="O78" s="58"/>
      <c r="P78" s="58"/>
      <c r="Q78" s="1"/>
      <c r="R78" s="1"/>
      <c r="S78" s="1"/>
      <c r="T78" s="1"/>
    </row>
    <row r="79" spans="1:23" x14ac:dyDescent="0.15">
      <c r="A79" s="4" t="str">
        <f>'calcs and cals--START HERE'!A180</f>
        <v/>
      </c>
      <c r="B79" s="5"/>
      <c r="C79" s="3"/>
      <c r="D79" s="3"/>
      <c r="E79" s="68" t="e">
        <f>'calcs and cals--START HERE'!G180</f>
        <v>#N/A</v>
      </c>
      <c r="F79" t="e">
        <f>'calcs and cals--START HERE'!I180</f>
        <v>#N/A</v>
      </c>
      <c r="G79" t="e">
        <f>'calcs and cals--START HERE'!P180</f>
        <v>#N/A</v>
      </c>
      <c r="H79" t="e">
        <f>1000*('calcs and cals--START HERE'!Q180*'final results and CO2 calcs'!H$3+'final results and CO2 calcs'!H$4)/(((((0.000000006536332*F79-0.000001120083)*F79+0.0001001685)*F79-0.00909529)*F79+0.06793952)*F79+999.842594+((((0.0000000053875*F79-0.00000082467)*F79+0.000076438)*F79-0.004089)*F79+0.824493)*E79+((-0.0000016546*F79+0.00010227)*F79-0.00572466)*E79^1.5+0.00048314*E79*E79)</f>
        <v>#N/A</v>
      </c>
      <c r="I79" s="1"/>
      <c r="J79" s="1"/>
      <c r="K79" s="1"/>
      <c r="L79" s="1"/>
      <c r="M79" s="1"/>
      <c r="N79" s="58"/>
      <c r="O79" s="58"/>
      <c r="P79" s="58"/>
      <c r="Q79" s="1"/>
      <c r="R79" s="1"/>
      <c r="S79" s="1"/>
      <c r="T79" s="1"/>
    </row>
    <row r="80" spans="1:23" x14ac:dyDescent="0.15">
      <c r="A80" s="4" t="str">
        <f>'calcs and cals--START HERE'!A181</f>
        <v/>
      </c>
      <c r="B80" s="5"/>
      <c r="C80" s="3"/>
      <c r="D80" s="3"/>
      <c r="E80" s="68" t="e">
        <f>'calcs and cals--START HERE'!G181</f>
        <v>#N/A</v>
      </c>
      <c r="F80" t="e">
        <f>'calcs and cals--START HERE'!I181</f>
        <v>#N/A</v>
      </c>
      <c r="G80" t="e">
        <f>'calcs and cals--START HERE'!P181</f>
        <v>#N/A</v>
      </c>
      <c r="H80" t="e">
        <f>1000*('calcs and cals--START HERE'!Q181*'final results and CO2 calcs'!H$3+'final results and CO2 calcs'!H$4)/(((((0.000000006536332*F80-0.000001120083)*F80+0.0001001685)*F80-0.00909529)*F80+0.06793952)*F80+999.842594+((((0.0000000053875*F80-0.00000082467)*F80+0.000076438)*F80-0.004089)*F80+0.824493)*E80+((-0.0000016546*F80+0.00010227)*F80-0.00572466)*E80^1.5+0.00048314*E80*E80)</f>
        <v>#N/A</v>
      </c>
      <c r="I80" s="1"/>
      <c r="J80" s="1"/>
      <c r="K80" s="1"/>
      <c r="L80" s="1"/>
      <c r="M80" s="1"/>
      <c r="N80" s="58"/>
      <c r="O80" s="58"/>
      <c r="P80" s="58"/>
      <c r="Q80" s="1"/>
      <c r="R80" s="1"/>
      <c r="S80" s="1"/>
      <c r="T80" s="1"/>
    </row>
    <row r="81" spans="1:20" x14ac:dyDescent="0.15">
      <c r="A81" s="4" t="str">
        <f>'calcs and cals--START HERE'!A182</f>
        <v/>
      </c>
      <c r="B81" s="5"/>
      <c r="C81" s="3"/>
      <c r="D81" s="3"/>
      <c r="E81" s="68" t="e">
        <f>'calcs and cals--START HERE'!G182</f>
        <v>#N/A</v>
      </c>
      <c r="F81" t="e">
        <f>'calcs and cals--START HERE'!I182</f>
        <v>#N/A</v>
      </c>
      <c r="G81" t="e">
        <f>'calcs and cals--START HERE'!P182</f>
        <v>#N/A</v>
      </c>
      <c r="H81" t="e">
        <f>1000*('calcs and cals--START HERE'!Q182*'final results and CO2 calcs'!H$3+'final results and CO2 calcs'!H$4)/(((((0.000000006536332*F81-0.000001120083)*F81+0.0001001685)*F81-0.00909529)*F81+0.06793952)*F81+999.842594+((((0.0000000053875*F81-0.00000082467)*F81+0.000076438)*F81-0.004089)*F81+0.824493)*E81+((-0.0000016546*F81+0.00010227)*F81-0.00572466)*E81^1.5+0.00048314*E81*E81)</f>
        <v>#N/A</v>
      </c>
      <c r="I81" s="1"/>
      <c r="J81" s="1"/>
      <c r="K81" s="1"/>
      <c r="L81" s="1"/>
      <c r="M81" s="1"/>
      <c r="N81" s="58"/>
      <c r="O81" s="58"/>
      <c r="P81" s="58"/>
      <c r="Q81" s="1"/>
      <c r="R81" s="1"/>
      <c r="S81" s="1"/>
      <c r="T81" s="1"/>
    </row>
    <row r="82" spans="1:20" x14ac:dyDescent="0.15">
      <c r="A82" s="4" t="str">
        <f>'calcs and cals--START HERE'!A183</f>
        <v/>
      </c>
      <c r="B82" s="5"/>
      <c r="C82" s="3"/>
      <c r="D82" s="3"/>
      <c r="E82" s="68" t="e">
        <f>'calcs and cals--START HERE'!G183</f>
        <v>#N/A</v>
      </c>
      <c r="F82" t="e">
        <f>'calcs and cals--START HERE'!I183</f>
        <v>#N/A</v>
      </c>
      <c r="G82" t="e">
        <f>'calcs and cals--START HERE'!P183</f>
        <v>#N/A</v>
      </c>
      <c r="H82" t="e">
        <f>1000*('calcs and cals--START HERE'!Q183*'final results and CO2 calcs'!H$3+'final results and CO2 calcs'!H$4)/(((((0.000000006536332*F82-0.000001120083)*F82+0.0001001685)*F82-0.00909529)*F82+0.06793952)*F82+999.842594+((((0.0000000053875*F82-0.00000082467)*F82+0.000076438)*F82-0.004089)*F82+0.824493)*E82+((-0.0000016546*F82+0.00010227)*F82-0.00572466)*E82^1.5+0.00048314*E82*E82)</f>
        <v>#N/A</v>
      </c>
      <c r="I82" s="1"/>
      <c r="J82" s="1"/>
      <c r="K82" s="1"/>
      <c r="L82" s="1"/>
      <c r="M82" s="1"/>
      <c r="N82" s="58"/>
      <c r="O82" s="58"/>
      <c r="P82" s="58"/>
      <c r="Q82" s="1"/>
      <c r="R82" s="1"/>
      <c r="S82" s="1"/>
      <c r="T82" s="1"/>
    </row>
    <row r="83" spans="1:20" x14ac:dyDescent="0.15">
      <c r="A83" s="4" t="str">
        <f>'calcs and cals--START HERE'!A184</f>
        <v/>
      </c>
      <c r="B83" s="5"/>
      <c r="C83" s="3"/>
      <c r="D83" s="3"/>
      <c r="E83" s="68" t="e">
        <f>'calcs and cals--START HERE'!G184</f>
        <v>#N/A</v>
      </c>
      <c r="F83" t="e">
        <f>'calcs and cals--START HERE'!I184</f>
        <v>#N/A</v>
      </c>
      <c r="G83" t="e">
        <f>'calcs and cals--START HERE'!P184</f>
        <v>#N/A</v>
      </c>
      <c r="H83" t="e">
        <f>1000*('calcs and cals--START HERE'!Q184*'final results and CO2 calcs'!H$3+'final results and CO2 calcs'!H$4)/(((((0.000000006536332*F83-0.000001120083)*F83+0.0001001685)*F83-0.00909529)*F83+0.06793952)*F83+999.842594+((((0.0000000053875*F83-0.00000082467)*F83+0.000076438)*F83-0.004089)*F83+0.824493)*E83+((-0.0000016546*F83+0.00010227)*F83-0.00572466)*E83^1.5+0.00048314*E83*E83)</f>
        <v>#N/A</v>
      </c>
      <c r="I83" s="1"/>
      <c r="J83" s="1"/>
      <c r="K83" s="1"/>
      <c r="L83" s="1"/>
      <c r="M83" s="1"/>
      <c r="N83" s="58"/>
      <c r="O83" s="58"/>
      <c r="P83" s="58"/>
      <c r="Q83" s="1"/>
      <c r="R83" s="1"/>
      <c r="S83" s="1"/>
      <c r="T83" s="1"/>
    </row>
    <row r="84" spans="1:20" x14ac:dyDescent="0.15">
      <c r="A84" s="4" t="str">
        <f>'calcs and cals--START HERE'!A185</f>
        <v/>
      </c>
      <c r="B84" s="5"/>
      <c r="C84" s="3"/>
      <c r="D84" s="3"/>
      <c r="E84" s="68" t="e">
        <f>'calcs and cals--START HERE'!G185</f>
        <v>#N/A</v>
      </c>
      <c r="F84" t="e">
        <f>'calcs and cals--START HERE'!I185</f>
        <v>#N/A</v>
      </c>
      <c r="G84" t="e">
        <f>'calcs and cals--START HERE'!P185</f>
        <v>#N/A</v>
      </c>
      <c r="H84" t="e">
        <f>1000*('calcs and cals--START HERE'!Q185*'final results and CO2 calcs'!H$3+'final results and CO2 calcs'!H$4)/(((((0.000000006536332*F84-0.000001120083)*F84+0.0001001685)*F84-0.00909529)*F84+0.06793952)*F84+999.842594+((((0.0000000053875*F84-0.00000082467)*F84+0.000076438)*F84-0.004089)*F84+0.824493)*E84+((-0.0000016546*F84+0.00010227)*F84-0.00572466)*E84^1.5+0.00048314*E84*E84)</f>
        <v>#N/A</v>
      </c>
      <c r="I84" s="1"/>
      <c r="J84" s="1"/>
      <c r="K84" s="1"/>
      <c r="L84" s="1"/>
      <c r="M84" s="1"/>
      <c r="N84" s="58"/>
      <c r="O84" s="58"/>
      <c r="P84" s="58"/>
      <c r="Q84" s="1"/>
      <c r="R84" s="1"/>
      <c r="S84" s="1"/>
      <c r="T84" s="1"/>
    </row>
    <row r="85" spans="1:20" x14ac:dyDescent="0.15">
      <c r="A85" s="4" t="str">
        <f>'calcs and cals--START HERE'!A186</f>
        <v/>
      </c>
      <c r="B85" s="5"/>
      <c r="C85" s="3"/>
      <c r="D85" s="3"/>
      <c r="E85" s="68" t="e">
        <f>'calcs and cals--START HERE'!G186</f>
        <v>#N/A</v>
      </c>
      <c r="F85" t="e">
        <f>'calcs and cals--START HERE'!I186</f>
        <v>#N/A</v>
      </c>
      <c r="G85" t="e">
        <f>'calcs and cals--START HERE'!P186</f>
        <v>#N/A</v>
      </c>
      <c r="H85" t="e">
        <f>1000*('calcs and cals--START HERE'!Q186*'final results and CO2 calcs'!H$3+'final results and CO2 calcs'!H$4)/(((((0.000000006536332*F85-0.000001120083)*F85+0.0001001685)*F85-0.00909529)*F85+0.06793952)*F85+999.842594+((((0.0000000053875*F85-0.00000082467)*F85+0.000076438)*F85-0.004089)*F85+0.824493)*E85+((-0.0000016546*F85+0.00010227)*F85-0.00572466)*E85^1.5+0.00048314*E85*E85)</f>
        <v>#N/A</v>
      </c>
      <c r="I85" s="1"/>
      <c r="J85" s="1"/>
      <c r="K85" s="1"/>
      <c r="L85" s="1"/>
      <c r="M85" s="1"/>
      <c r="N85" s="58"/>
      <c r="O85" s="58"/>
      <c r="P85" s="58"/>
      <c r="Q85" s="1"/>
      <c r="R85" s="1"/>
      <c r="S85" s="1"/>
      <c r="T85" s="1"/>
    </row>
    <row r="86" spans="1:20" x14ac:dyDescent="0.15">
      <c r="A86" s="4" t="str">
        <f>'calcs and cals--START HERE'!A187</f>
        <v/>
      </c>
      <c r="B86" s="5"/>
      <c r="C86" s="3"/>
      <c r="D86" s="3"/>
      <c r="E86" s="68" t="e">
        <f>'calcs and cals--START HERE'!G187</f>
        <v>#N/A</v>
      </c>
      <c r="F86" t="e">
        <f>'calcs and cals--START HERE'!I187</f>
        <v>#N/A</v>
      </c>
      <c r="G86" t="e">
        <f>'calcs and cals--START HERE'!P187</f>
        <v>#N/A</v>
      </c>
      <c r="H86" t="e">
        <f>1000*('calcs and cals--START HERE'!Q187*'final results and CO2 calcs'!H$3+'final results and CO2 calcs'!H$4)/(((((0.000000006536332*F86-0.000001120083)*F86+0.0001001685)*F86-0.00909529)*F86+0.06793952)*F86+999.842594+((((0.0000000053875*F86-0.00000082467)*F86+0.000076438)*F86-0.004089)*F86+0.824493)*E86+((-0.0000016546*F86+0.00010227)*F86-0.00572466)*E86^1.5+0.00048314*E86*E86)</f>
        <v>#N/A</v>
      </c>
      <c r="I86" s="1"/>
      <c r="J86" s="1"/>
      <c r="K86" s="1"/>
      <c r="L86" s="1"/>
      <c r="M86" s="1"/>
      <c r="N86" s="58"/>
      <c r="O86" s="58"/>
      <c r="P86" s="58"/>
      <c r="Q86" s="1"/>
      <c r="R86" s="1"/>
      <c r="S86" s="1"/>
      <c r="T86" s="1"/>
    </row>
    <row r="87" spans="1:20" x14ac:dyDescent="0.15">
      <c r="A87" s="4" t="str">
        <f>'calcs and cals--START HERE'!A188</f>
        <v/>
      </c>
      <c r="B87" s="5"/>
      <c r="C87" s="3"/>
      <c r="D87" s="3"/>
      <c r="E87" s="68" t="e">
        <f>'calcs and cals--START HERE'!G188</f>
        <v>#N/A</v>
      </c>
      <c r="F87" t="e">
        <f>'calcs and cals--START HERE'!I188</f>
        <v>#N/A</v>
      </c>
      <c r="G87" t="e">
        <f>'calcs and cals--START HERE'!P188</f>
        <v>#N/A</v>
      </c>
      <c r="H87" t="e">
        <f>1000*('calcs and cals--START HERE'!Q188*'final results and CO2 calcs'!H$3+'final results and CO2 calcs'!H$4)/(((((0.000000006536332*F87-0.000001120083)*F87+0.0001001685)*F87-0.00909529)*F87+0.06793952)*F87+999.842594+((((0.0000000053875*F87-0.00000082467)*F87+0.000076438)*F87-0.004089)*F87+0.824493)*E87+((-0.0000016546*F87+0.00010227)*F87-0.00572466)*E87^1.5+0.00048314*E87*E87)</f>
        <v>#N/A</v>
      </c>
      <c r="I87" s="1"/>
      <c r="J87" s="1"/>
      <c r="K87" s="1"/>
      <c r="L87" s="1"/>
      <c r="M87" s="1"/>
      <c r="N87" s="58"/>
      <c r="O87" s="58"/>
      <c r="P87" s="58"/>
      <c r="Q87" s="1"/>
      <c r="R87" s="1"/>
      <c r="S87" s="1"/>
      <c r="T87" s="1"/>
    </row>
    <row r="88" spans="1:20" x14ac:dyDescent="0.15">
      <c r="A88" s="4" t="str">
        <f>'calcs and cals--START HERE'!A189</f>
        <v/>
      </c>
      <c r="B88" s="5"/>
      <c r="C88" s="3"/>
      <c r="D88" s="3"/>
      <c r="E88" s="68" t="e">
        <f>'calcs and cals--START HERE'!G189</f>
        <v>#N/A</v>
      </c>
      <c r="F88" t="e">
        <f>'calcs and cals--START HERE'!I189</f>
        <v>#N/A</v>
      </c>
      <c r="G88" t="e">
        <f>'calcs and cals--START HERE'!P189</f>
        <v>#N/A</v>
      </c>
      <c r="H88" t="e">
        <f>1000*('calcs and cals--START HERE'!Q189*'final results and CO2 calcs'!H$3+'final results and CO2 calcs'!H$4)/(((((0.000000006536332*F88-0.000001120083)*F88+0.0001001685)*F88-0.00909529)*F88+0.06793952)*F88+999.842594+((((0.0000000053875*F88-0.00000082467)*F88+0.000076438)*F88-0.004089)*F88+0.824493)*E88+((-0.0000016546*F88+0.00010227)*F88-0.00572466)*E88^1.5+0.00048314*E88*E88)</f>
        <v>#N/A</v>
      </c>
      <c r="I88" s="1"/>
      <c r="J88" s="1"/>
      <c r="K88" s="1"/>
      <c r="L88" s="1"/>
      <c r="M88" s="1"/>
      <c r="N88" s="58"/>
      <c r="O88" s="58"/>
      <c r="P88" s="58"/>
      <c r="Q88" s="1"/>
      <c r="R88" s="1"/>
      <c r="S88" s="1"/>
      <c r="T88" s="1"/>
    </row>
    <row r="89" spans="1:20" x14ac:dyDescent="0.15">
      <c r="A89" s="4" t="str">
        <f>'calcs and cals--START HERE'!A190</f>
        <v/>
      </c>
      <c r="B89" s="5"/>
      <c r="C89" s="3"/>
      <c r="D89" s="3"/>
      <c r="E89" s="68" t="e">
        <f>'calcs and cals--START HERE'!G190</f>
        <v>#N/A</v>
      </c>
      <c r="F89" t="e">
        <f>'calcs and cals--START HERE'!I190</f>
        <v>#N/A</v>
      </c>
      <c r="G89" t="e">
        <f>'calcs and cals--START HERE'!P190</f>
        <v>#N/A</v>
      </c>
      <c r="H89" t="e">
        <f>1000*('calcs and cals--START HERE'!Q190*'final results and CO2 calcs'!H$3+'final results and CO2 calcs'!H$4)/(((((0.000000006536332*F89-0.000001120083)*F89+0.0001001685)*F89-0.00909529)*F89+0.06793952)*F89+999.842594+((((0.0000000053875*F89-0.00000082467)*F89+0.000076438)*F89-0.004089)*F89+0.824493)*E89+((-0.0000016546*F89+0.00010227)*F89-0.00572466)*E89^1.5+0.00048314*E89*E89)</f>
        <v>#N/A</v>
      </c>
      <c r="I89" s="1"/>
      <c r="J89" s="1"/>
      <c r="K89" s="1"/>
      <c r="L89" s="1"/>
      <c r="M89" s="1"/>
      <c r="N89" s="58"/>
      <c r="O89" s="58"/>
      <c r="P89" s="58"/>
      <c r="Q89" s="1"/>
      <c r="R89" s="1"/>
      <c r="S89" s="1"/>
      <c r="T89" s="1"/>
    </row>
    <row r="90" spans="1:20" x14ac:dyDescent="0.15">
      <c r="A90" s="4" t="str">
        <f>'calcs and cals--START HERE'!A191</f>
        <v/>
      </c>
      <c r="B90" s="5"/>
      <c r="C90" s="3"/>
      <c r="D90" s="3"/>
      <c r="E90" s="68" t="e">
        <f>'calcs and cals--START HERE'!G191</f>
        <v>#N/A</v>
      </c>
      <c r="F90" t="e">
        <f>'calcs and cals--START HERE'!I191</f>
        <v>#N/A</v>
      </c>
      <c r="G90" t="e">
        <f>'calcs and cals--START HERE'!P191</f>
        <v>#N/A</v>
      </c>
      <c r="H90" t="e">
        <f>1000*('calcs and cals--START HERE'!Q191*'final results and CO2 calcs'!H$3+'final results and CO2 calcs'!H$4)/(((((0.000000006536332*F90-0.000001120083)*F90+0.0001001685)*F90-0.00909529)*F90+0.06793952)*F90+999.842594+((((0.0000000053875*F90-0.00000082467)*F90+0.000076438)*F90-0.004089)*F90+0.824493)*E90+((-0.0000016546*F90+0.00010227)*F90-0.00572466)*E90^1.5+0.00048314*E90*E90)</f>
        <v>#N/A</v>
      </c>
      <c r="I90" s="1"/>
      <c r="J90" s="1"/>
      <c r="K90" s="1"/>
      <c r="L90" s="1"/>
      <c r="M90" s="1"/>
      <c r="N90" s="58"/>
      <c r="O90" s="58"/>
      <c r="P90" s="58"/>
      <c r="Q90" s="1"/>
      <c r="R90" s="1"/>
      <c r="S90" s="1"/>
      <c r="T90" s="1"/>
    </row>
    <row r="91" spans="1:20" x14ac:dyDescent="0.15">
      <c r="A91" s="4" t="str">
        <f>'calcs and cals--START HERE'!A192</f>
        <v/>
      </c>
      <c r="B91" s="5"/>
      <c r="C91" s="3"/>
      <c r="D91" s="3"/>
      <c r="E91" s="68" t="e">
        <f>'calcs and cals--START HERE'!G192</f>
        <v>#N/A</v>
      </c>
      <c r="F91" t="e">
        <f>'calcs and cals--START HERE'!I192</f>
        <v>#N/A</v>
      </c>
      <c r="G91" t="e">
        <f>'calcs and cals--START HERE'!P192</f>
        <v>#N/A</v>
      </c>
      <c r="H91" t="e">
        <f>1000*('calcs and cals--START HERE'!Q192*'final results and CO2 calcs'!H$3+'final results and CO2 calcs'!H$4)/(((((0.000000006536332*F91-0.000001120083)*F91+0.0001001685)*F91-0.00909529)*F91+0.06793952)*F91+999.842594+((((0.0000000053875*F91-0.00000082467)*F91+0.000076438)*F91-0.004089)*F91+0.824493)*E91+((-0.0000016546*F91+0.00010227)*F91-0.00572466)*E91^1.5+0.00048314*E91*E91)</f>
        <v>#N/A</v>
      </c>
      <c r="I91" s="1"/>
      <c r="J91" s="1"/>
      <c r="K91" s="1"/>
      <c r="L91" s="1"/>
      <c r="M91" s="1"/>
      <c r="N91" s="58"/>
      <c r="O91" s="58"/>
      <c r="P91" s="58"/>
      <c r="Q91" s="1"/>
      <c r="R91" s="1"/>
      <c r="S91" s="1"/>
      <c r="T91" s="1"/>
    </row>
    <row r="92" spans="1:20" x14ac:dyDescent="0.15">
      <c r="A92" s="4" t="str">
        <f>'calcs and cals--START HERE'!A193</f>
        <v/>
      </c>
      <c r="B92" s="5"/>
      <c r="C92" s="3"/>
      <c r="D92" s="3"/>
      <c r="E92" s="68" t="e">
        <f>'calcs and cals--START HERE'!G193</f>
        <v>#N/A</v>
      </c>
      <c r="F92" t="e">
        <f>'calcs and cals--START HERE'!I193</f>
        <v>#N/A</v>
      </c>
      <c r="G92" t="e">
        <f>'calcs and cals--START HERE'!P193</f>
        <v>#N/A</v>
      </c>
      <c r="H92" t="e">
        <f>1000*('calcs and cals--START HERE'!Q193*'final results and CO2 calcs'!H$3+'final results and CO2 calcs'!H$4)/(((((0.000000006536332*F92-0.000001120083)*F92+0.0001001685)*F92-0.00909529)*F92+0.06793952)*F92+999.842594+((((0.0000000053875*F92-0.00000082467)*F92+0.000076438)*F92-0.004089)*F92+0.824493)*E92+((-0.0000016546*F92+0.00010227)*F92-0.00572466)*E92^1.5+0.00048314*E92*E92)</f>
        <v>#N/A</v>
      </c>
      <c r="I92" s="1"/>
      <c r="J92" s="1"/>
      <c r="K92" s="1"/>
      <c r="L92" s="1"/>
      <c r="M92" s="1"/>
      <c r="N92" s="58"/>
      <c r="O92" s="58"/>
      <c r="P92" s="58"/>
      <c r="Q92" s="1"/>
      <c r="R92" s="1"/>
      <c r="S92" s="1"/>
      <c r="T92" s="1"/>
    </row>
    <row r="93" spans="1:20" x14ac:dyDescent="0.15">
      <c r="A93" s="4" t="str">
        <f>'calcs and cals--START HERE'!A194</f>
        <v/>
      </c>
      <c r="B93" s="5"/>
      <c r="C93" s="3"/>
      <c r="D93" s="3"/>
      <c r="E93" s="68" t="e">
        <f>'calcs and cals--START HERE'!G194</f>
        <v>#N/A</v>
      </c>
      <c r="F93" t="e">
        <f>'calcs and cals--START HERE'!I194</f>
        <v>#N/A</v>
      </c>
      <c r="G93" t="e">
        <f>'calcs and cals--START HERE'!P194</f>
        <v>#N/A</v>
      </c>
      <c r="H93" t="e">
        <f>1000*('calcs and cals--START HERE'!Q194*'final results and CO2 calcs'!H$3+'final results and CO2 calcs'!H$4)/(((((0.000000006536332*F93-0.000001120083)*F93+0.0001001685)*F93-0.00909529)*F93+0.06793952)*F93+999.842594+((((0.0000000053875*F93-0.00000082467)*F93+0.000076438)*F93-0.004089)*F93+0.824493)*E93+((-0.0000016546*F93+0.00010227)*F93-0.00572466)*E93^1.5+0.00048314*E93*E93)</f>
        <v>#N/A</v>
      </c>
      <c r="I93" s="1"/>
      <c r="J93" s="1"/>
      <c r="K93" s="1"/>
      <c r="L93" s="1"/>
      <c r="M93" s="1"/>
      <c r="N93" s="58"/>
      <c r="O93" s="58"/>
      <c r="P93" s="58"/>
      <c r="Q93" s="1"/>
      <c r="R93" s="1"/>
      <c r="S93" s="1"/>
      <c r="T93" s="1"/>
    </row>
    <row r="94" spans="1:20" x14ac:dyDescent="0.15">
      <c r="A94" s="4" t="str">
        <f>'calcs and cals--START HERE'!A195</f>
        <v/>
      </c>
      <c r="B94" s="5"/>
      <c r="C94" s="3"/>
      <c r="D94" s="3"/>
      <c r="E94" s="68" t="e">
        <f>'calcs and cals--START HERE'!G195</f>
        <v>#N/A</v>
      </c>
      <c r="F94" t="e">
        <f>'calcs and cals--START HERE'!I195</f>
        <v>#N/A</v>
      </c>
      <c r="G94" t="e">
        <f>'calcs and cals--START HERE'!P195</f>
        <v>#N/A</v>
      </c>
      <c r="H94" t="e">
        <f>1000*('calcs and cals--START HERE'!Q195*'final results and CO2 calcs'!H$3+'final results and CO2 calcs'!H$4)/(((((0.000000006536332*F94-0.000001120083)*F94+0.0001001685)*F94-0.00909529)*F94+0.06793952)*F94+999.842594+((((0.0000000053875*F94-0.00000082467)*F94+0.000076438)*F94-0.004089)*F94+0.824493)*E94+((-0.0000016546*F94+0.00010227)*F94-0.00572466)*E94^1.5+0.00048314*E94*E94)</f>
        <v>#N/A</v>
      </c>
      <c r="I94" s="1"/>
      <c r="J94" s="1"/>
      <c r="K94" s="1"/>
      <c r="L94" s="1"/>
      <c r="M94" s="1"/>
      <c r="N94" s="58"/>
      <c r="O94" s="58"/>
      <c r="P94" s="58"/>
      <c r="Q94" s="1"/>
      <c r="R94" s="1"/>
      <c r="S94" s="1"/>
      <c r="T94" s="1"/>
    </row>
    <row r="95" spans="1:20" x14ac:dyDescent="0.15">
      <c r="A95" s="4" t="str">
        <f>'calcs and cals--START HERE'!A196</f>
        <v/>
      </c>
      <c r="B95" s="5"/>
      <c r="C95" s="3"/>
      <c r="D95" s="3"/>
      <c r="E95" s="68" t="e">
        <f>'calcs and cals--START HERE'!G196</f>
        <v>#N/A</v>
      </c>
      <c r="F95" t="e">
        <f>'calcs and cals--START HERE'!I196</f>
        <v>#N/A</v>
      </c>
      <c r="G95" t="e">
        <f>'calcs and cals--START HERE'!P196</f>
        <v>#N/A</v>
      </c>
      <c r="H95" t="e">
        <f>1000*('calcs and cals--START HERE'!Q196*'final results and CO2 calcs'!H$3+'final results and CO2 calcs'!H$4)/(((((0.000000006536332*F95-0.000001120083)*F95+0.0001001685)*F95-0.00909529)*F95+0.06793952)*F95+999.842594+((((0.0000000053875*F95-0.00000082467)*F95+0.000076438)*F95-0.004089)*F95+0.824493)*E95+((-0.0000016546*F95+0.00010227)*F95-0.00572466)*E95^1.5+0.00048314*E95*E95)</f>
        <v>#N/A</v>
      </c>
      <c r="I95" s="1"/>
      <c r="J95" s="1"/>
      <c r="K95" s="1"/>
      <c r="L95" s="1"/>
      <c r="M95" s="1"/>
      <c r="N95" s="58"/>
      <c r="O95" s="58"/>
      <c r="P95" s="58"/>
      <c r="Q95" s="1"/>
      <c r="R95" s="1"/>
      <c r="S95" s="1"/>
      <c r="T95" s="1"/>
    </row>
    <row r="96" spans="1:20" x14ac:dyDescent="0.15">
      <c r="A96" s="4" t="str">
        <f>'calcs and cals--START HERE'!A197</f>
        <v/>
      </c>
      <c r="B96" s="5"/>
      <c r="C96" s="3"/>
      <c r="D96" s="3"/>
      <c r="E96" s="68" t="e">
        <f>'calcs and cals--START HERE'!G197</f>
        <v>#N/A</v>
      </c>
      <c r="F96" t="e">
        <f>'calcs and cals--START HERE'!I197</f>
        <v>#N/A</v>
      </c>
      <c r="G96" t="e">
        <f>'calcs and cals--START HERE'!P197</f>
        <v>#N/A</v>
      </c>
      <c r="H96" t="e">
        <f>1000*('calcs and cals--START HERE'!Q197*'final results and CO2 calcs'!H$3+'final results and CO2 calcs'!H$4)/(((((0.000000006536332*F96-0.000001120083)*F96+0.0001001685)*F96-0.00909529)*F96+0.06793952)*F96+999.842594+((((0.0000000053875*F96-0.00000082467)*F96+0.000076438)*F96-0.004089)*F96+0.824493)*E96+((-0.0000016546*F96+0.00010227)*F96-0.00572466)*E96^1.5+0.00048314*E96*E96)</f>
        <v>#N/A</v>
      </c>
      <c r="I96" s="1"/>
      <c r="J96" s="1"/>
      <c r="K96" s="1"/>
      <c r="L96" s="1"/>
      <c r="M96" s="1"/>
      <c r="N96" s="58"/>
      <c r="O96" s="58"/>
      <c r="P96" s="58"/>
      <c r="Q96" s="1"/>
      <c r="R96" s="1"/>
      <c r="S96" s="1"/>
      <c r="T96" s="1"/>
    </row>
    <row r="97" spans="1:20" x14ac:dyDescent="0.15">
      <c r="A97" s="4" t="str">
        <f>'calcs and cals--START HERE'!A198</f>
        <v/>
      </c>
      <c r="B97" s="5"/>
      <c r="C97" s="3"/>
      <c r="D97" s="3"/>
      <c r="E97" s="68" t="e">
        <f>'calcs and cals--START HERE'!G198</f>
        <v>#N/A</v>
      </c>
      <c r="F97" t="e">
        <f>'calcs and cals--START HERE'!I198</f>
        <v>#N/A</v>
      </c>
      <c r="G97" t="e">
        <f>'calcs and cals--START HERE'!P198</f>
        <v>#N/A</v>
      </c>
      <c r="H97" t="e">
        <f>1000*('calcs and cals--START HERE'!Q198*'final results and CO2 calcs'!H$3+'final results and CO2 calcs'!H$4)/(((((0.000000006536332*F97-0.000001120083)*F97+0.0001001685)*F97-0.00909529)*F97+0.06793952)*F97+999.842594+((((0.0000000053875*F97-0.00000082467)*F97+0.000076438)*F97-0.004089)*F97+0.824493)*E97+((-0.0000016546*F97+0.00010227)*F97-0.00572466)*E97^1.5+0.00048314*E97*E97)</f>
        <v>#N/A</v>
      </c>
      <c r="I97" s="1"/>
      <c r="J97" s="1"/>
      <c r="K97" s="1"/>
      <c r="L97" s="1"/>
      <c r="M97" s="1"/>
      <c r="N97" s="58"/>
      <c r="O97" s="58"/>
      <c r="P97" s="58"/>
      <c r="Q97" s="1"/>
      <c r="R97" s="1"/>
      <c r="S97" s="1"/>
      <c r="T97" s="1"/>
    </row>
    <row r="98" spans="1:20" x14ac:dyDescent="0.15">
      <c r="A98" s="4" t="str">
        <f>'calcs and cals--START HERE'!A199</f>
        <v/>
      </c>
      <c r="B98" s="5"/>
      <c r="C98" s="3"/>
      <c r="D98" s="3"/>
      <c r="E98" s="68" t="e">
        <f>'calcs and cals--START HERE'!G199</f>
        <v>#N/A</v>
      </c>
      <c r="F98" t="e">
        <f>'calcs and cals--START HERE'!I199</f>
        <v>#N/A</v>
      </c>
      <c r="G98" t="e">
        <f>'calcs and cals--START HERE'!P199</f>
        <v>#N/A</v>
      </c>
      <c r="H98" t="e">
        <f>1000*('calcs and cals--START HERE'!Q199*'final results and CO2 calcs'!H$3+'final results and CO2 calcs'!H$4)/(((((0.000000006536332*F98-0.000001120083)*F98+0.0001001685)*F98-0.00909529)*F98+0.06793952)*F98+999.842594+((((0.0000000053875*F98-0.00000082467)*F98+0.000076438)*F98-0.004089)*F98+0.824493)*E98+((-0.0000016546*F98+0.00010227)*F98-0.00572466)*E98^1.5+0.00048314*E98*E98)</f>
        <v>#N/A</v>
      </c>
      <c r="I98" s="1"/>
      <c r="J98" s="1"/>
      <c r="K98" s="1"/>
      <c r="L98" s="1"/>
      <c r="M98" s="1"/>
      <c r="N98" s="58"/>
      <c r="O98" s="58"/>
      <c r="P98" s="58"/>
      <c r="Q98" s="1"/>
      <c r="R98" s="1"/>
      <c r="S98" s="1"/>
      <c r="T98" s="1"/>
    </row>
    <row r="99" spans="1:20" x14ac:dyDescent="0.15">
      <c r="A99" s="4" t="str">
        <f>'calcs and cals--START HERE'!A200</f>
        <v/>
      </c>
      <c r="B99" s="5"/>
      <c r="C99" s="3"/>
      <c r="D99" s="3"/>
      <c r="E99" s="68" t="e">
        <f>'calcs and cals--START HERE'!G200</f>
        <v>#N/A</v>
      </c>
      <c r="F99" t="e">
        <f>'calcs and cals--START HERE'!I200</f>
        <v>#N/A</v>
      </c>
      <c r="G99" t="e">
        <f>'calcs and cals--START HERE'!P200</f>
        <v>#N/A</v>
      </c>
      <c r="H99" t="e">
        <f>1000*('calcs and cals--START HERE'!Q200*'final results and CO2 calcs'!H$3+'final results and CO2 calcs'!H$4)/(((((0.000000006536332*F99-0.000001120083)*F99+0.0001001685)*F99-0.00909529)*F99+0.06793952)*F99+999.842594+((((0.0000000053875*F99-0.00000082467)*F99+0.000076438)*F99-0.004089)*F99+0.824493)*E99+((-0.0000016546*F99+0.00010227)*F99-0.00572466)*E99^1.5+0.00048314*E99*E99)</f>
        <v>#N/A</v>
      </c>
      <c r="I99" s="1"/>
      <c r="J99" s="1"/>
      <c r="K99" s="1"/>
      <c r="L99" s="1"/>
      <c r="M99" s="1"/>
      <c r="N99" s="58"/>
      <c r="O99" s="58"/>
      <c r="P99" s="58"/>
      <c r="Q99" s="1"/>
      <c r="R99" s="1"/>
      <c r="S99" s="1"/>
      <c r="T99" s="1"/>
    </row>
    <row r="100" spans="1:20" x14ac:dyDescent="0.15">
      <c r="A100" s="4" t="str">
        <f>'calcs and cals--START HERE'!A201</f>
        <v/>
      </c>
      <c r="B100" s="5"/>
      <c r="C100" s="3"/>
      <c r="D100" s="3"/>
      <c r="E100" s="68" t="e">
        <f>'calcs and cals--START HERE'!G201</f>
        <v>#N/A</v>
      </c>
      <c r="F100" t="e">
        <f>'calcs and cals--START HERE'!I201</f>
        <v>#N/A</v>
      </c>
      <c r="G100" t="e">
        <f>'calcs and cals--START HERE'!P201</f>
        <v>#N/A</v>
      </c>
      <c r="H100" t="e">
        <f>1000*('calcs and cals--START HERE'!Q201*'final results and CO2 calcs'!H$3+'final results and CO2 calcs'!H$4)/(((((0.000000006536332*F100-0.000001120083)*F100+0.0001001685)*F100-0.00909529)*F100+0.06793952)*F100+999.842594+((((0.0000000053875*F100-0.00000082467)*F100+0.000076438)*F100-0.004089)*F100+0.824493)*E100+((-0.0000016546*F100+0.00010227)*F100-0.00572466)*E100^1.5+0.00048314*E100*E100)</f>
        <v>#N/A</v>
      </c>
      <c r="I100" s="1"/>
      <c r="J100" s="1"/>
      <c r="K100" s="1"/>
      <c r="L100" s="1"/>
      <c r="M100" s="1"/>
      <c r="N100" s="58"/>
      <c r="O100" s="58"/>
      <c r="P100" s="58"/>
      <c r="Q100" s="1"/>
      <c r="R100" s="1"/>
      <c r="S100" s="1"/>
      <c r="T100" s="1"/>
    </row>
    <row r="101" spans="1:20" x14ac:dyDescent="0.15">
      <c r="A101" s="4" t="str">
        <f>'calcs and cals--START HERE'!A202</f>
        <v/>
      </c>
      <c r="B101" s="5"/>
      <c r="C101" s="3"/>
      <c r="D101" s="3"/>
      <c r="E101" s="68" t="e">
        <f>'calcs and cals--START HERE'!G202</f>
        <v>#N/A</v>
      </c>
      <c r="F101" t="e">
        <f>'calcs and cals--START HERE'!I202</f>
        <v>#N/A</v>
      </c>
      <c r="G101" t="e">
        <f>'calcs and cals--START HERE'!P202</f>
        <v>#N/A</v>
      </c>
      <c r="H101" t="e">
        <f>1000*('calcs and cals--START HERE'!Q202*'final results and CO2 calcs'!H$3+'final results and CO2 calcs'!H$4)/(((((0.000000006536332*F101-0.000001120083)*F101+0.0001001685)*F101-0.00909529)*F101+0.06793952)*F101+999.842594+((((0.0000000053875*F101-0.00000082467)*F101+0.000076438)*F101-0.004089)*F101+0.824493)*E101+((-0.0000016546*F101+0.00010227)*F101-0.00572466)*E101^1.5+0.00048314*E101*E101)</f>
        <v>#N/A</v>
      </c>
      <c r="I101" s="1"/>
      <c r="J101" s="1"/>
      <c r="K101" s="1"/>
      <c r="L101" s="1"/>
      <c r="M101" s="1"/>
      <c r="N101" s="58"/>
      <c r="O101" s="58"/>
      <c r="P101" s="58"/>
      <c r="Q101" s="1"/>
      <c r="R101" s="1"/>
      <c r="S101" s="1"/>
      <c r="T101" s="1"/>
    </row>
    <row r="102" spans="1:20" x14ac:dyDescent="0.15">
      <c r="A102" s="4" t="str">
        <f>'calcs and cals--START HERE'!A203</f>
        <v/>
      </c>
      <c r="B102" s="5"/>
      <c r="C102" s="3"/>
      <c r="D102" s="3"/>
      <c r="E102" s="68" t="e">
        <f>'calcs and cals--START HERE'!G203</f>
        <v>#N/A</v>
      </c>
      <c r="F102" t="e">
        <f>'calcs and cals--START HERE'!I203</f>
        <v>#N/A</v>
      </c>
      <c r="G102" t="e">
        <f>'calcs and cals--START HERE'!P203</f>
        <v>#N/A</v>
      </c>
      <c r="H102" t="e">
        <f>1000*('calcs and cals--START HERE'!Q203*'final results and CO2 calcs'!H$3+'final results and CO2 calcs'!H$4)/(((((0.000000006536332*F102-0.000001120083)*F102+0.0001001685)*F102-0.00909529)*F102+0.06793952)*F102+999.842594+((((0.0000000053875*F102-0.00000082467)*F102+0.000076438)*F102-0.004089)*F102+0.824493)*E102+((-0.0000016546*F102+0.00010227)*F102-0.00572466)*E102^1.5+0.00048314*E102*E102)</f>
        <v>#N/A</v>
      </c>
      <c r="I102" s="1"/>
      <c r="J102" s="1"/>
      <c r="K102" s="1"/>
      <c r="L102" s="1"/>
      <c r="M102" s="1"/>
      <c r="N102" s="58"/>
      <c r="O102" s="58"/>
      <c r="P102" s="58"/>
      <c r="Q102" s="1"/>
      <c r="R102" s="1"/>
      <c r="S102" s="1"/>
      <c r="T102" s="1"/>
    </row>
    <row r="103" spans="1:20" x14ac:dyDescent="0.15">
      <c r="A103" s="4" t="str">
        <f>'calcs and cals--START HERE'!A204</f>
        <v/>
      </c>
      <c r="B103" s="5"/>
      <c r="C103" s="3"/>
      <c r="D103" s="3"/>
      <c r="E103" s="68" t="e">
        <f>'calcs and cals--START HERE'!G204</f>
        <v>#N/A</v>
      </c>
      <c r="F103" t="e">
        <f>'calcs and cals--START HERE'!I204</f>
        <v>#N/A</v>
      </c>
      <c r="G103" t="e">
        <f>'calcs and cals--START HERE'!P204</f>
        <v>#N/A</v>
      </c>
      <c r="H103" t="e">
        <f>1000*('calcs and cals--START HERE'!Q204*'final results and CO2 calcs'!H$3+'final results and CO2 calcs'!H$4)/(((((0.000000006536332*F103-0.000001120083)*F103+0.0001001685)*F103-0.00909529)*F103+0.06793952)*F103+999.842594+((((0.0000000053875*F103-0.00000082467)*F103+0.000076438)*F103-0.004089)*F103+0.824493)*E103+((-0.0000016546*F103+0.00010227)*F103-0.00572466)*E103^1.5+0.00048314*E103*E103)</f>
        <v>#N/A</v>
      </c>
      <c r="I103" s="1"/>
      <c r="J103" s="1"/>
      <c r="K103" s="1"/>
      <c r="L103" s="1"/>
      <c r="M103" s="1"/>
      <c r="N103" s="58"/>
      <c r="O103" s="58"/>
      <c r="P103" s="58"/>
      <c r="Q103" s="1"/>
      <c r="R103" s="1"/>
      <c r="S103" s="1"/>
      <c r="T103" s="1"/>
    </row>
    <row r="104" spans="1:20" x14ac:dyDescent="0.15">
      <c r="A104" s="4" t="str">
        <f>'calcs and cals--START HERE'!A205</f>
        <v/>
      </c>
      <c r="B104" s="5"/>
      <c r="C104" s="3"/>
      <c r="D104" s="3"/>
      <c r="E104" s="68" t="e">
        <f>'calcs and cals--START HERE'!G205</f>
        <v>#N/A</v>
      </c>
      <c r="F104" t="e">
        <f>'calcs and cals--START HERE'!I205</f>
        <v>#N/A</v>
      </c>
      <c r="G104" t="e">
        <f>'calcs and cals--START HERE'!P205</f>
        <v>#N/A</v>
      </c>
      <c r="H104" t="e">
        <f>1000*('calcs and cals--START HERE'!Q205*'final results and CO2 calcs'!H$3+'final results and CO2 calcs'!H$4)/(((((0.000000006536332*F104-0.000001120083)*F104+0.0001001685)*F104-0.00909529)*F104+0.06793952)*F104+999.842594+((((0.0000000053875*F104-0.00000082467)*F104+0.000076438)*F104-0.004089)*F104+0.824493)*E104+((-0.0000016546*F104+0.00010227)*F104-0.00572466)*E104^1.5+0.00048314*E104*E104)</f>
        <v>#N/A</v>
      </c>
      <c r="I104" s="1"/>
      <c r="J104" s="1"/>
      <c r="K104" s="1"/>
      <c r="L104" s="1"/>
      <c r="M104" s="1"/>
      <c r="N104" s="58"/>
      <c r="O104" s="58"/>
      <c r="P104" s="58"/>
      <c r="Q104" s="1"/>
      <c r="R104" s="1"/>
      <c r="S104" s="1"/>
      <c r="T104" s="1"/>
    </row>
  </sheetData>
  <mergeCells count="1">
    <mergeCell ref="C1:F1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calcs and cals--START HERE</vt:lpstr>
      <vt:lpstr>Raw sample average data</vt:lpstr>
      <vt:lpstr>final results and CO2 calcs</vt:lpstr>
    </vt:vector>
  </TitlesOfParts>
  <Manager/>
  <Company>OSU-COAS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Burke Hales</dc:creator>
  <cp:keywords/>
  <dc:description/>
  <cp:lastModifiedBy>Microsoft Office User</cp:lastModifiedBy>
  <dcterms:created xsi:type="dcterms:W3CDTF">2010-04-22T16:08:34Z</dcterms:created>
  <dcterms:modified xsi:type="dcterms:W3CDTF">2023-07-20T20:10:43Z</dcterms:modified>
  <cp:category/>
</cp:coreProperties>
</file>