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85" yWindow="510" windowWidth="7515" windowHeight="6375" tabRatio="356"/>
  </bookViews>
  <sheets>
    <sheet name="产品品种一览表" sheetId="1" r:id="rId1"/>
    <sheet name="出入库数据记录表" sheetId="2" r:id="rId2"/>
    <sheet name="各品种产品的出入库数据统计表" sheetId="4" r:id="rId3"/>
    <sheet name="每天产品出入库数据查询表" sheetId="3" r:id="rId4"/>
    <sheet name="本期库存汇总表" sheetId="7" r:id="rId5"/>
    <sheet name="安全库存量预警" sheetId="8" r:id="rId6"/>
  </sheets>
  <externalReferences>
    <externalReference r:id="rId7"/>
    <externalReference r:id="rId8"/>
  </externalReferences>
  <definedNames>
    <definedName name="_xlnm._FilterDatabase" localSheetId="1" hidden="1">出入库数据记录表!$A$3:$J$72</definedName>
    <definedName name="编码" localSheetId="4">[1]出入库数据记录表!$B$4:$B$72</definedName>
    <definedName name="编码">出入库数据记录表!$B$4:$B$72</definedName>
    <definedName name="材料编码">OFFEST(#REF!,,,COUNTA(#REF!)-1,1)</definedName>
    <definedName name="产品品种表" localSheetId="4">[1]产品品种一览表!$A$3:$E$30</definedName>
    <definedName name="产品品种表">产品品种一览表!$B$3:$F$28</definedName>
    <definedName name="出库金额" localSheetId="4">[1]出入库数据记录表!$J$4:$J$72</definedName>
    <definedName name="出库金额">出入库数据记录表!$J$4:$J$72</definedName>
    <definedName name="出库数量" localSheetId="4">[1]出入库数据记录表!$I$4:$I$72</definedName>
    <definedName name="出库数量">出入库数据记录表!$I$4:$I$72</definedName>
    <definedName name="供应商编号">OFFSET(#REF!,,,COUNTA(#REF!)-1,1)</definedName>
    <definedName name="供应商名称">OFFSET(#REF!,,,COUNTA(#REF!)-1,1)</definedName>
    <definedName name="品种" localSheetId="4">[1]出入库数据记录表!$C$4:$C$72</definedName>
    <definedName name="品种">出入库数据记录表!$C$4:$C$72</definedName>
    <definedName name="日期" localSheetId="4">[1]出入库数据记录表!$A$4:$A$72</definedName>
    <definedName name="日期">出入库数据记录表!$A$4:$A$72</definedName>
    <definedName name="入库金额" localSheetId="4">[1]出入库数据记录表!$H$4:$H$72</definedName>
    <definedName name="入库金额">出入库数据记录表!$H$4:$H$72</definedName>
    <definedName name="入库数量" localSheetId="4">[1]出入库数据记录表!$G$4:$G$72</definedName>
    <definedName name="入库数量">出入库数据记录表!$G$4:$G$72</definedName>
  </definedNames>
  <calcPr calcId="145621"/>
</workbook>
</file>

<file path=xl/calcChain.xml><?xml version="1.0" encoding="utf-8"?>
<calcChain xmlns="http://schemas.openxmlformats.org/spreadsheetml/2006/main">
  <c r="I23" i="8" l="1"/>
  <c r="K23" i="8" s="1"/>
  <c r="E23" i="8"/>
  <c r="D23" i="8"/>
  <c r="C23" i="8"/>
  <c r="I22" i="8"/>
  <c r="K22" i="8" s="1"/>
  <c r="E22" i="8"/>
  <c r="D22" i="8"/>
  <c r="C22" i="8"/>
  <c r="I21" i="8"/>
  <c r="K21" i="8" s="1"/>
  <c r="E21" i="8"/>
  <c r="D21" i="8"/>
  <c r="C21" i="8"/>
  <c r="I20" i="8"/>
  <c r="K20" i="8" s="1"/>
  <c r="E20" i="8"/>
  <c r="D20" i="8"/>
  <c r="C20" i="8"/>
  <c r="I19" i="8"/>
  <c r="K19" i="8" s="1"/>
  <c r="E19" i="8"/>
  <c r="D19" i="8"/>
  <c r="C19" i="8"/>
  <c r="I18" i="8"/>
  <c r="K18" i="8" s="1"/>
  <c r="E18" i="8"/>
  <c r="D18" i="8"/>
  <c r="C18" i="8"/>
  <c r="I17" i="8"/>
  <c r="K17" i="8" s="1"/>
  <c r="E17" i="8"/>
  <c r="D17" i="8"/>
  <c r="C17" i="8"/>
  <c r="I16" i="8"/>
  <c r="K16" i="8" s="1"/>
  <c r="E16" i="8"/>
  <c r="D16" i="8"/>
  <c r="C16" i="8"/>
  <c r="I15" i="8"/>
  <c r="K15" i="8" s="1"/>
  <c r="E15" i="8"/>
  <c r="D15" i="8"/>
  <c r="C15" i="8"/>
  <c r="I14" i="8"/>
  <c r="K14" i="8" s="1"/>
  <c r="E14" i="8"/>
  <c r="D14" i="8"/>
  <c r="C14" i="8"/>
  <c r="I13" i="8"/>
  <c r="K13" i="8" s="1"/>
  <c r="E13" i="8"/>
  <c r="D13" i="8"/>
  <c r="C13" i="8"/>
  <c r="I12" i="8"/>
  <c r="K12" i="8" s="1"/>
  <c r="E12" i="8"/>
  <c r="D12" i="8"/>
  <c r="C12" i="8"/>
  <c r="I11" i="8"/>
  <c r="K11" i="8" s="1"/>
  <c r="E11" i="8"/>
  <c r="D11" i="8"/>
  <c r="C11" i="8"/>
  <c r="I10" i="8"/>
  <c r="K10" i="8" s="1"/>
  <c r="E10" i="8"/>
  <c r="D10" i="8"/>
  <c r="C10" i="8"/>
  <c r="I9" i="8"/>
  <c r="K9" i="8" s="1"/>
  <c r="E9" i="8"/>
  <c r="D9" i="8"/>
  <c r="C9" i="8"/>
  <c r="I8" i="8"/>
  <c r="K8" i="8" s="1"/>
  <c r="E8" i="8"/>
  <c r="D8" i="8"/>
  <c r="C8" i="8"/>
  <c r="I7" i="8"/>
  <c r="K7" i="8" s="1"/>
  <c r="E7" i="8"/>
  <c r="D7" i="8"/>
  <c r="C7" i="8"/>
  <c r="I6" i="8"/>
  <c r="K6" i="8" s="1"/>
  <c r="E6" i="8"/>
  <c r="D6" i="8"/>
  <c r="C6" i="8"/>
  <c r="I5" i="8"/>
  <c r="K5" i="8" s="1"/>
  <c r="E5" i="8"/>
  <c r="D5" i="8"/>
  <c r="C5" i="8"/>
  <c r="C5" i="7" l="1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F4" i="7"/>
  <c r="E4" i="7"/>
  <c r="D4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29" i="7"/>
  <c r="L28" i="7"/>
  <c r="L27" i="7"/>
  <c r="L26" i="7"/>
  <c r="L25" i="7"/>
  <c r="L24" i="7"/>
  <c r="L23" i="7"/>
  <c r="L22" i="7"/>
  <c r="L21" i="7"/>
  <c r="L20" i="7"/>
  <c r="L19" i="7"/>
  <c r="H18" i="7"/>
  <c r="L18" i="7"/>
  <c r="H17" i="7"/>
  <c r="L17" i="7"/>
  <c r="H16" i="7"/>
  <c r="L16" i="7"/>
  <c r="H15" i="7"/>
  <c r="L15" i="7"/>
  <c r="L14" i="7"/>
  <c r="L13" i="7"/>
  <c r="L12" i="7"/>
  <c r="J11" i="7"/>
  <c r="H11" i="7"/>
  <c r="L11" i="7"/>
  <c r="L10" i="7"/>
  <c r="J10" i="7"/>
  <c r="H10" i="7"/>
  <c r="K10" i="7"/>
  <c r="L9" i="7"/>
  <c r="J9" i="7"/>
  <c r="H9" i="7"/>
  <c r="K9" i="7"/>
  <c r="L8" i="7"/>
  <c r="J8" i="7"/>
  <c r="H8" i="7"/>
  <c r="K8" i="7"/>
  <c r="L7" i="7"/>
  <c r="J7" i="7"/>
  <c r="H7" i="7"/>
  <c r="K7" i="7"/>
  <c r="L6" i="7"/>
  <c r="J6" i="7"/>
  <c r="H6" i="7"/>
  <c r="K6" i="7"/>
  <c r="L5" i="7"/>
  <c r="J5" i="7"/>
  <c r="H5" i="7"/>
  <c r="K5" i="7"/>
  <c r="L4" i="7"/>
  <c r="J4" i="7"/>
  <c r="H4" i="7"/>
  <c r="K4" i="7"/>
  <c r="I4" i="7" l="1"/>
  <c r="M4" i="7" s="1"/>
  <c r="N4" i="7" s="1"/>
  <c r="I5" i="7"/>
  <c r="M5" i="7" s="1"/>
  <c r="N5" i="7" s="1"/>
  <c r="I6" i="7"/>
  <c r="M6" i="7" s="1"/>
  <c r="N6" i="7" s="1"/>
  <c r="I7" i="7"/>
  <c r="M7" i="7" s="1"/>
  <c r="N7" i="7" s="1"/>
  <c r="I8" i="7"/>
  <c r="M8" i="7" s="1"/>
  <c r="N8" i="7" s="1"/>
  <c r="I9" i="7"/>
  <c r="M9" i="7" s="1"/>
  <c r="N9" i="7" s="1"/>
  <c r="I10" i="7"/>
  <c r="M10" i="7" s="1"/>
  <c r="N10" i="7" s="1"/>
  <c r="I11" i="7"/>
  <c r="K11" i="7"/>
  <c r="I12" i="7"/>
  <c r="K12" i="7"/>
  <c r="I13" i="7"/>
  <c r="K13" i="7"/>
  <c r="I14" i="7"/>
  <c r="K14" i="7"/>
  <c r="I15" i="7"/>
  <c r="K15" i="7"/>
  <c r="I16" i="7"/>
  <c r="K16" i="7"/>
  <c r="I17" i="7"/>
  <c r="K17" i="7"/>
  <c r="I18" i="7"/>
  <c r="K18" i="7"/>
  <c r="I19" i="7"/>
  <c r="K19" i="7"/>
  <c r="I20" i="7"/>
  <c r="K20" i="7"/>
  <c r="I21" i="7"/>
  <c r="K21" i="7"/>
  <c r="I22" i="7"/>
  <c r="K22" i="7"/>
  <c r="I23" i="7"/>
  <c r="K23" i="7"/>
  <c r="I24" i="7"/>
  <c r="K24" i="7"/>
  <c r="I25" i="7"/>
  <c r="K25" i="7"/>
  <c r="I26" i="7"/>
  <c r="K26" i="7"/>
  <c r="I27" i="7"/>
  <c r="K27" i="7"/>
  <c r="I28" i="7"/>
  <c r="K28" i="7"/>
  <c r="I29" i="7"/>
  <c r="K29" i="7"/>
  <c r="H12" i="7"/>
  <c r="J12" i="7"/>
  <c r="H13" i="7"/>
  <c r="J13" i="7"/>
  <c r="H14" i="7"/>
  <c r="J14" i="7"/>
  <c r="J15" i="7"/>
  <c r="J16" i="7"/>
  <c r="J17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M29" i="7" l="1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C71" i="2" l="1"/>
  <c r="D71" i="2"/>
  <c r="E71" i="2"/>
  <c r="F71" i="2"/>
  <c r="H71" i="2" s="1"/>
  <c r="C72" i="2"/>
  <c r="D72" i="2"/>
  <c r="E72" i="2"/>
  <c r="F72" i="2"/>
  <c r="H72" i="2" s="1"/>
  <c r="J72" i="2" l="1"/>
  <c r="J71" i="2"/>
  <c r="B5" i="3"/>
  <c r="G5" i="3" s="1"/>
  <c r="C5" i="3"/>
  <c r="D5" i="3"/>
  <c r="E5" i="3"/>
  <c r="F5" i="3"/>
  <c r="I5" i="3"/>
  <c r="B6" i="3"/>
  <c r="C6" i="3"/>
  <c r="D6" i="3"/>
  <c r="E6" i="3"/>
  <c r="F6" i="3"/>
  <c r="B7" i="3"/>
  <c r="G7" i="3" s="1"/>
  <c r="C7" i="3"/>
  <c r="D7" i="3"/>
  <c r="E7" i="3"/>
  <c r="F7" i="3"/>
  <c r="I7" i="3"/>
  <c r="B8" i="3"/>
  <c r="C8" i="3"/>
  <c r="D8" i="3"/>
  <c r="E8" i="3"/>
  <c r="F8" i="3"/>
  <c r="B9" i="3"/>
  <c r="G9" i="3" s="1"/>
  <c r="C9" i="3"/>
  <c r="D9" i="3"/>
  <c r="E9" i="3"/>
  <c r="F9" i="3"/>
  <c r="B10" i="3"/>
  <c r="C10" i="3"/>
  <c r="D10" i="3"/>
  <c r="E10" i="3"/>
  <c r="F10" i="3"/>
  <c r="B11" i="3"/>
  <c r="G11" i="3" s="1"/>
  <c r="C11" i="3"/>
  <c r="D11" i="3"/>
  <c r="E11" i="3"/>
  <c r="F11" i="3"/>
  <c r="B12" i="3"/>
  <c r="C12" i="3"/>
  <c r="D12" i="3"/>
  <c r="E12" i="3"/>
  <c r="F12" i="3"/>
  <c r="B13" i="3"/>
  <c r="G13" i="3" s="1"/>
  <c r="C13" i="3"/>
  <c r="D13" i="3"/>
  <c r="E13" i="3"/>
  <c r="F13" i="3"/>
  <c r="B14" i="3"/>
  <c r="C14" i="3"/>
  <c r="D14" i="3"/>
  <c r="E14" i="3"/>
  <c r="F14" i="3"/>
  <c r="B15" i="3"/>
  <c r="G15" i="3" s="1"/>
  <c r="C15" i="3"/>
  <c r="D15" i="3"/>
  <c r="E15" i="3"/>
  <c r="F15" i="3"/>
  <c r="B16" i="3"/>
  <c r="C16" i="3"/>
  <c r="D16" i="3"/>
  <c r="E16" i="3"/>
  <c r="F16" i="3"/>
  <c r="B17" i="3"/>
  <c r="G17" i="3" s="1"/>
  <c r="C17" i="3"/>
  <c r="D17" i="3"/>
  <c r="E17" i="3"/>
  <c r="F17" i="3"/>
  <c r="B18" i="3"/>
  <c r="C18" i="3"/>
  <c r="D18" i="3"/>
  <c r="E18" i="3"/>
  <c r="F18" i="3"/>
  <c r="B19" i="3"/>
  <c r="G19" i="3" s="1"/>
  <c r="C19" i="3"/>
  <c r="D19" i="3"/>
  <c r="E19" i="3"/>
  <c r="F19" i="3"/>
  <c r="B20" i="3"/>
  <c r="C20" i="3"/>
  <c r="D20" i="3"/>
  <c r="E20" i="3"/>
  <c r="F20" i="3"/>
  <c r="B21" i="3"/>
  <c r="G21" i="3" s="1"/>
  <c r="C21" i="3"/>
  <c r="D21" i="3"/>
  <c r="E21" i="3"/>
  <c r="F21" i="3"/>
  <c r="B22" i="3"/>
  <c r="C22" i="3"/>
  <c r="D22" i="3"/>
  <c r="E22" i="3"/>
  <c r="F22" i="3"/>
  <c r="B23" i="3"/>
  <c r="G23" i="3" s="1"/>
  <c r="C23" i="3"/>
  <c r="D23" i="3"/>
  <c r="E23" i="3"/>
  <c r="F23" i="3"/>
  <c r="I23" i="3"/>
  <c r="B24" i="3"/>
  <c r="C24" i="3"/>
  <c r="D24" i="3"/>
  <c r="E24" i="3"/>
  <c r="F24" i="3"/>
  <c r="B25" i="3"/>
  <c r="G25" i="3" s="1"/>
  <c r="C25" i="3"/>
  <c r="D25" i="3"/>
  <c r="E25" i="3"/>
  <c r="F25" i="3"/>
  <c r="B26" i="3"/>
  <c r="C26" i="3"/>
  <c r="D26" i="3"/>
  <c r="E26" i="3"/>
  <c r="F26" i="3"/>
  <c r="B27" i="3"/>
  <c r="G27" i="3" s="1"/>
  <c r="C27" i="3"/>
  <c r="D27" i="3"/>
  <c r="E27" i="3"/>
  <c r="F27" i="3"/>
  <c r="B28" i="3"/>
  <c r="C28" i="3"/>
  <c r="D28" i="3"/>
  <c r="E28" i="3"/>
  <c r="F28" i="3"/>
  <c r="B29" i="3"/>
  <c r="G29" i="3" s="1"/>
  <c r="C29" i="3"/>
  <c r="D29" i="3"/>
  <c r="E29" i="3"/>
  <c r="F29" i="3"/>
  <c r="B30" i="3"/>
  <c r="C30" i="3"/>
  <c r="D30" i="3"/>
  <c r="E30" i="3"/>
  <c r="F30" i="3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H33" i="2" s="1"/>
  <c r="F34" i="2"/>
  <c r="J34" i="2" s="1"/>
  <c r="F35" i="2"/>
  <c r="H35" i="2" s="1"/>
  <c r="F36" i="2"/>
  <c r="J36" i="2" s="1"/>
  <c r="F37" i="2"/>
  <c r="H37" i="2" s="1"/>
  <c r="F38" i="2"/>
  <c r="J38" i="2" s="1"/>
  <c r="F39" i="2"/>
  <c r="H39" i="2" s="1"/>
  <c r="F40" i="2"/>
  <c r="J40" i="2" s="1"/>
  <c r="F41" i="2"/>
  <c r="H41" i="2" s="1"/>
  <c r="F42" i="2"/>
  <c r="J42" i="2" s="1"/>
  <c r="F43" i="2"/>
  <c r="H43" i="2" s="1"/>
  <c r="F44" i="2"/>
  <c r="J44" i="2" s="1"/>
  <c r="F45" i="2"/>
  <c r="H45" i="2" s="1"/>
  <c r="F46" i="2"/>
  <c r="J46" i="2" s="1"/>
  <c r="F47" i="2"/>
  <c r="H47" i="2" s="1"/>
  <c r="F48" i="2"/>
  <c r="J48" i="2" s="1"/>
  <c r="F49" i="2"/>
  <c r="H49" i="2" s="1"/>
  <c r="F50" i="2"/>
  <c r="J50" i="2" s="1"/>
  <c r="F51" i="2"/>
  <c r="H51" i="2" s="1"/>
  <c r="F52" i="2"/>
  <c r="J52" i="2" s="1"/>
  <c r="F53" i="2"/>
  <c r="H53" i="2" s="1"/>
  <c r="F54" i="2"/>
  <c r="J54" i="2" s="1"/>
  <c r="F55" i="2"/>
  <c r="H55" i="2" s="1"/>
  <c r="F56" i="2"/>
  <c r="J56" i="2" s="1"/>
  <c r="F57" i="2"/>
  <c r="H57" i="2" s="1"/>
  <c r="F58" i="2"/>
  <c r="J58" i="2" s="1"/>
  <c r="F59" i="2"/>
  <c r="H59" i="2" s="1"/>
  <c r="F60" i="2"/>
  <c r="J60" i="2" s="1"/>
  <c r="F61" i="2"/>
  <c r="H61" i="2" s="1"/>
  <c r="F62" i="2"/>
  <c r="J62" i="2" s="1"/>
  <c r="F63" i="2"/>
  <c r="H63" i="2" s="1"/>
  <c r="F64" i="2"/>
  <c r="J64" i="2" s="1"/>
  <c r="F65" i="2"/>
  <c r="H65" i="2" s="1"/>
  <c r="F66" i="2"/>
  <c r="J66" i="2" s="1"/>
  <c r="F67" i="2"/>
  <c r="H67" i="2" s="1"/>
  <c r="F68" i="2"/>
  <c r="J68" i="2" s="1"/>
  <c r="F69" i="2"/>
  <c r="H69" i="2" s="1"/>
  <c r="F70" i="2"/>
  <c r="J70" i="2" s="1"/>
  <c r="F4" i="2"/>
  <c r="J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4" i="2"/>
  <c r="D8" i="4" l="1"/>
  <c r="I15" i="3"/>
  <c r="I27" i="3"/>
  <c r="I19" i="3"/>
  <c r="I11" i="3"/>
  <c r="I29" i="3"/>
  <c r="I25" i="3"/>
  <c r="I21" i="3"/>
  <c r="I17" i="3"/>
  <c r="I13" i="3"/>
  <c r="I9" i="3"/>
  <c r="J67" i="2"/>
  <c r="J63" i="2"/>
  <c r="J59" i="2"/>
  <c r="J55" i="2"/>
  <c r="J51" i="2"/>
  <c r="J47" i="2"/>
  <c r="J43" i="2"/>
  <c r="J39" i="2"/>
  <c r="J35" i="2"/>
  <c r="H4" i="2"/>
  <c r="J69" i="2"/>
  <c r="J65" i="2"/>
  <c r="J61" i="2"/>
  <c r="J57" i="2"/>
  <c r="J53" i="2"/>
  <c r="J49" i="2"/>
  <c r="J45" i="2"/>
  <c r="J41" i="2"/>
  <c r="J37" i="2"/>
  <c r="J33" i="2"/>
  <c r="J5" i="3"/>
  <c r="J7" i="3"/>
  <c r="J9" i="3"/>
  <c r="J11" i="3"/>
  <c r="J13" i="3"/>
  <c r="J15" i="3"/>
  <c r="J17" i="3"/>
  <c r="J19" i="3"/>
  <c r="J21" i="3"/>
  <c r="J23" i="3"/>
  <c r="J25" i="3"/>
  <c r="J27" i="3"/>
  <c r="J29" i="3"/>
  <c r="J8" i="3"/>
  <c r="J12" i="3"/>
  <c r="J16" i="3"/>
  <c r="J20" i="3"/>
  <c r="J24" i="3"/>
  <c r="J28" i="3"/>
  <c r="H68" i="2"/>
  <c r="H64" i="2"/>
  <c r="H62" i="2"/>
  <c r="H58" i="2"/>
  <c r="H54" i="2"/>
  <c r="H50" i="2"/>
  <c r="H46" i="2"/>
  <c r="H42" i="2"/>
  <c r="H40" i="2"/>
  <c r="H34" i="2"/>
  <c r="H30" i="2"/>
  <c r="H26" i="2"/>
  <c r="H22" i="2"/>
  <c r="H18" i="2"/>
  <c r="H14" i="2"/>
  <c r="H10" i="2"/>
  <c r="H6" i="2"/>
  <c r="D12" i="4"/>
  <c r="G30" i="3"/>
  <c r="G26" i="3"/>
  <c r="G5" i="4"/>
  <c r="F6" i="4"/>
  <c r="G7" i="4"/>
  <c r="F8" i="4"/>
  <c r="G9" i="4"/>
  <c r="F10" i="4"/>
  <c r="G11" i="4"/>
  <c r="F12" i="4"/>
  <c r="G4" i="4"/>
  <c r="F5" i="4"/>
  <c r="G6" i="4"/>
  <c r="F7" i="4"/>
  <c r="G8" i="4"/>
  <c r="F9" i="4"/>
  <c r="G10" i="4"/>
  <c r="F11" i="4"/>
  <c r="G12" i="4"/>
  <c r="F4" i="4"/>
  <c r="D5" i="4"/>
  <c r="D7" i="4"/>
  <c r="D9" i="4"/>
  <c r="D11" i="4"/>
  <c r="D4" i="4"/>
  <c r="H70" i="2"/>
  <c r="H66" i="2"/>
  <c r="H60" i="2"/>
  <c r="H56" i="2"/>
  <c r="H52" i="2"/>
  <c r="H48" i="2"/>
  <c r="H44" i="2"/>
  <c r="H38" i="2"/>
  <c r="H36" i="2"/>
  <c r="H32" i="2"/>
  <c r="H28" i="2"/>
  <c r="H24" i="2"/>
  <c r="H20" i="2"/>
  <c r="H16" i="2"/>
  <c r="H12" i="2"/>
  <c r="H8" i="2"/>
  <c r="G22" i="3"/>
  <c r="G18" i="3"/>
  <c r="G14" i="3"/>
  <c r="G10" i="3"/>
  <c r="G6" i="3"/>
  <c r="H31" i="2"/>
  <c r="H29" i="2"/>
  <c r="H27" i="2"/>
  <c r="E10" i="4" s="1"/>
  <c r="H25" i="2"/>
  <c r="H23" i="2"/>
  <c r="H21" i="2"/>
  <c r="H19" i="2"/>
  <c r="H17" i="2"/>
  <c r="H15" i="2"/>
  <c r="H13" i="2"/>
  <c r="H11" i="2"/>
  <c r="H9" i="2"/>
  <c r="H7" i="2"/>
  <c r="H5" i="2"/>
  <c r="D10" i="4"/>
  <c r="D6" i="4"/>
  <c r="J30" i="3"/>
  <c r="G28" i="3"/>
  <c r="J26" i="3"/>
  <c r="G24" i="3"/>
  <c r="J22" i="3"/>
  <c r="G20" i="3"/>
  <c r="H20" i="3"/>
  <c r="J18" i="3"/>
  <c r="G16" i="3"/>
  <c r="J14" i="3"/>
  <c r="G12" i="3"/>
  <c r="J10" i="3"/>
  <c r="G8" i="3"/>
  <c r="J6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E5" i="4" l="1"/>
  <c r="E7" i="4"/>
  <c r="E11" i="4"/>
  <c r="E6" i="4"/>
  <c r="H12" i="3"/>
  <c r="H28" i="3"/>
  <c r="H30" i="3"/>
  <c r="E9" i="4"/>
  <c r="E8" i="4"/>
  <c r="E12" i="4"/>
  <c r="H6" i="3"/>
  <c r="H10" i="3"/>
  <c r="H14" i="3"/>
  <c r="H18" i="3"/>
  <c r="H22" i="3"/>
  <c r="H27" i="3"/>
  <c r="H23" i="3"/>
  <c r="H19" i="3"/>
  <c r="H15" i="3"/>
  <c r="H11" i="3"/>
  <c r="H7" i="3"/>
  <c r="H8" i="3"/>
  <c r="H16" i="3"/>
  <c r="H24" i="3"/>
  <c r="H29" i="3"/>
  <c r="H25" i="3"/>
  <c r="H21" i="3"/>
  <c r="H17" i="3"/>
  <c r="H13" i="3"/>
  <c r="H9" i="3"/>
  <c r="H5" i="3"/>
  <c r="E4" i="4"/>
  <c r="H26" i="3"/>
</calcChain>
</file>

<file path=xl/sharedStrings.xml><?xml version="1.0" encoding="utf-8"?>
<sst xmlns="http://schemas.openxmlformats.org/spreadsheetml/2006/main" count="287" uniqueCount="171">
  <si>
    <t>A-001</t>
    <phoneticPr fontId="1" type="noConversion"/>
  </si>
  <si>
    <t>盒</t>
    <phoneticPr fontId="2" type="noConversion"/>
  </si>
  <si>
    <t>A-002</t>
  </si>
  <si>
    <t>A-003</t>
  </si>
  <si>
    <t>A-004</t>
  </si>
  <si>
    <t>B-001</t>
    <phoneticPr fontId="1" type="noConversion"/>
  </si>
  <si>
    <t>袋</t>
    <phoneticPr fontId="2" type="noConversion"/>
  </si>
  <si>
    <t>B-002</t>
  </si>
  <si>
    <t>C-001</t>
    <phoneticPr fontId="1" type="noConversion"/>
  </si>
  <si>
    <t>袋酸</t>
    <phoneticPr fontId="2" type="noConversion"/>
  </si>
  <si>
    <t>袋酸草莓</t>
    <phoneticPr fontId="2" type="noConversion"/>
  </si>
  <si>
    <t>C-002</t>
  </si>
  <si>
    <t>袋酸高钙</t>
    <phoneticPr fontId="2" type="noConversion"/>
  </si>
  <si>
    <t>C-003</t>
  </si>
  <si>
    <t>袋酸原味</t>
    <phoneticPr fontId="2" type="noConversion"/>
  </si>
  <si>
    <t>D-001</t>
    <phoneticPr fontId="1" type="noConversion"/>
  </si>
  <si>
    <t>单果粒</t>
    <phoneticPr fontId="2" type="noConversion"/>
  </si>
  <si>
    <t>草莓125克</t>
    <phoneticPr fontId="2" type="noConversion"/>
  </si>
  <si>
    <t>条</t>
    <phoneticPr fontId="2" type="noConversion"/>
  </si>
  <si>
    <t>D-002</t>
  </si>
  <si>
    <t>黄桃125克</t>
    <phoneticPr fontId="2" type="noConversion"/>
  </si>
  <si>
    <t>D-003</t>
  </si>
  <si>
    <t>芦荟125克</t>
    <phoneticPr fontId="2" type="noConversion"/>
  </si>
  <si>
    <t>D-004</t>
  </si>
  <si>
    <t>猕猴桃125克</t>
    <phoneticPr fontId="2" type="noConversion"/>
  </si>
  <si>
    <t>E-001</t>
    <phoneticPr fontId="1" type="noConversion"/>
  </si>
  <si>
    <t>复合果粒</t>
    <phoneticPr fontId="2" type="noConversion"/>
  </si>
  <si>
    <t>复合草莓＋树莓</t>
    <phoneticPr fontId="2" type="noConversion"/>
  </si>
  <si>
    <t>杯</t>
    <phoneticPr fontId="2" type="noConversion"/>
  </si>
  <si>
    <t>E-002</t>
  </si>
  <si>
    <t>复合黄桃＋芒果</t>
    <phoneticPr fontId="2" type="noConversion"/>
  </si>
  <si>
    <t>E-003</t>
  </si>
  <si>
    <t>复合芦荟＋猕猴桃</t>
    <phoneticPr fontId="2" type="noConversion"/>
  </si>
  <si>
    <t>F-001</t>
    <phoneticPr fontId="1" type="noConversion"/>
  </si>
  <si>
    <t>瓶</t>
    <phoneticPr fontId="2" type="noConversion"/>
  </si>
  <si>
    <t>F-002</t>
  </si>
  <si>
    <t>F-003</t>
  </si>
  <si>
    <t>F-004</t>
  </si>
  <si>
    <t>G-001</t>
    <phoneticPr fontId="1" type="noConversion"/>
  </si>
  <si>
    <t>G-002</t>
  </si>
  <si>
    <t>H-001</t>
    <phoneticPr fontId="1" type="noConversion"/>
  </si>
  <si>
    <t>普通杯</t>
    <phoneticPr fontId="2" type="noConversion"/>
  </si>
  <si>
    <t>双株原味100克</t>
    <phoneticPr fontId="2" type="noConversion"/>
  </si>
  <si>
    <t>H-002</t>
  </si>
  <si>
    <t>无糖125克</t>
    <phoneticPr fontId="2" type="noConversion"/>
  </si>
  <si>
    <t>H-003</t>
  </si>
  <si>
    <t>原味100克</t>
    <phoneticPr fontId="2" type="noConversion"/>
  </si>
  <si>
    <t>H-004</t>
  </si>
  <si>
    <t>原味125克</t>
    <phoneticPr fontId="2" type="noConversion"/>
  </si>
  <si>
    <t>I-002</t>
  </si>
  <si>
    <t>B-001</t>
  </si>
  <si>
    <t>D-001</t>
  </si>
  <si>
    <t>C-001</t>
  </si>
  <si>
    <t>E-001</t>
  </si>
  <si>
    <t>D-004</t>
    <phoneticPr fontId="1" type="noConversion"/>
  </si>
  <si>
    <t>F-001</t>
  </si>
  <si>
    <t>H-003</t>
    <phoneticPr fontId="1" type="noConversion"/>
  </si>
  <si>
    <t>I-001</t>
  </si>
  <si>
    <t>品种</t>
    <phoneticPr fontId="1" type="noConversion"/>
  </si>
  <si>
    <t>入库数据</t>
    <phoneticPr fontId="1" type="noConversion"/>
  </si>
  <si>
    <t>出库数据</t>
    <phoneticPr fontId="1" type="noConversion"/>
  </si>
  <si>
    <t>F-004</t>
    <phoneticPr fontId="1" type="noConversion"/>
  </si>
  <si>
    <t>G-002</t>
    <phoneticPr fontId="1" type="noConversion"/>
  </si>
  <si>
    <t>H-004</t>
    <phoneticPr fontId="1" type="noConversion"/>
  </si>
  <si>
    <t>日期</t>
    <phoneticPr fontId="1" type="noConversion"/>
  </si>
  <si>
    <t>编码</t>
    <phoneticPr fontId="1" type="noConversion"/>
  </si>
  <si>
    <t>名称与规格</t>
    <phoneticPr fontId="1" type="noConversion"/>
  </si>
  <si>
    <t>单位</t>
    <phoneticPr fontId="1" type="noConversion"/>
  </si>
  <si>
    <t>单价</t>
    <phoneticPr fontId="1" type="noConversion"/>
  </si>
  <si>
    <t>入库数量</t>
    <phoneticPr fontId="1" type="noConversion"/>
  </si>
  <si>
    <t>出库数量</t>
    <phoneticPr fontId="1" type="noConversion"/>
  </si>
  <si>
    <t>D-002</t>
    <phoneticPr fontId="1" type="noConversion"/>
  </si>
  <si>
    <t>A-002</t>
    <phoneticPr fontId="1" type="noConversion"/>
  </si>
  <si>
    <t>B-</t>
    <phoneticPr fontId="1" type="noConversion"/>
  </si>
  <si>
    <t>D-</t>
    <phoneticPr fontId="1" type="noConversion"/>
  </si>
  <si>
    <t>E-</t>
    <phoneticPr fontId="1" type="noConversion"/>
  </si>
  <si>
    <t>F-</t>
    <phoneticPr fontId="1" type="noConversion"/>
  </si>
  <si>
    <t>数量</t>
    <phoneticPr fontId="1" type="noConversion"/>
  </si>
  <si>
    <t>请选择要查询日</t>
    <phoneticPr fontId="1" type="noConversion"/>
  </si>
  <si>
    <t>编码</t>
    <phoneticPr fontId="1" type="noConversion"/>
  </si>
  <si>
    <t>品种</t>
    <phoneticPr fontId="1" type="noConversion"/>
  </si>
  <si>
    <t>名称与规格</t>
    <phoneticPr fontId="1" type="noConversion"/>
  </si>
  <si>
    <t>单位</t>
    <phoneticPr fontId="1" type="noConversion"/>
  </si>
  <si>
    <t>单价</t>
    <phoneticPr fontId="1" type="noConversion"/>
  </si>
  <si>
    <t>单价（元）</t>
    <phoneticPr fontId="1" type="noConversion"/>
  </si>
  <si>
    <t>产品名称</t>
    <phoneticPr fontId="1" type="noConversion"/>
  </si>
  <si>
    <t>入库数量</t>
    <phoneticPr fontId="1" type="noConversion"/>
  </si>
  <si>
    <t>入库金额</t>
    <phoneticPr fontId="1" type="noConversion"/>
  </si>
  <si>
    <t>出库数量</t>
    <phoneticPr fontId="1" type="noConversion"/>
  </si>
  <si>
    <t>出库金额</t>
    <phoneticPr fontId="1" type="noConversion"/>
  </si>
  <si>
    <t>入库金额（元）</t>
    <phoneticPr fontId="1" type="noConversion"/>
  </si>
  <si>
    <t>出库金额（元）</t>
    <phoneticPr fontId="1" type="noConversion"/>
  </si>
  <si>
    <t>入库金额（元）</t>
    <phoneticPr fontId="1" type="noConversion"/>
  </si>
  <si>
    <t>A-</t>
    <phoneticPr fontId="1" type="noConversion"/>
  </si>
  <si>
    <t>C-</t>
    <phoneticPr fontId="1" type="noConversion"/>
  </si>
  <si>
    <t>袋酸</t>
    <phoneticPr fontId="2" type="noConversion"/>
  </si>
  <si>
    <t>复合果粒</t>
    <phoneticPr fontId="2" type="noConversion"/>
  </si>
  <si>
    <t>G-</t>
    <phoneticPr fontId="1" type="noConversion"/>
  </si>
  <si>
    <t>H-</t>
    <phoneticPr fontId="1" type="noConversion"/>
  </si>
  <si>
    <t>I-</t>
    <phoneticPr fontId="1" type="noConversion"/>
  </si>
  <si>
    <t>桶装</t>
    <phoneticPr fontId="2" type="noConversion"/>
  </si>
  <si>
    <t>果蔬</t>
  </si>
  <si>
    <t>草莓125克</t>
    <phoneticPr fontId="2" type="noConversion"/>
  </si>
  <si>
    <t>黄桃125克</t>
    <phoneticPr fontId="2" type="noConversion"/>
  </si>
  <si>
    <t>原味125克</t>
    <phoneticPr fontId="2" type="noConversion"/>
  </si>
  <si>
    <t>猕猴桃125克</t>
    <phoneticPr fontId="2" type="noConversion"/>
  </si>
  <si>
    <t>酸乳</t>
  </si>
  <si>
    <t>酸乳无糖</t>
  </si>
  <si>
    <t>酸乳原味</t>
  </si>
  <si>
    <t>果粒250克</t>
  </si>
  <si>
    <t>果粒250克草莓</t>
  </si>
  <si>
    <t>果粒250克红豆</t>
  </si>
  <si>
    <t>果粒250克蓝莓</t>
  </si>
  <si>
    <t>果粒250克绿豆</t>
  </si>
  <si>
    <t>复合果粒</t>
    <phoneticPr fontId="2" type="noConversion"/>
  </si>
  <si>
    <t>可奇</t>
  </si>
  <si>
    <t>可奇草莓100克</t>
  </si>
  <si>
    <t>可奇蓝莓100克</t>
  </si>
  <si>
    <t>编码</t>
    <phoneticPr fontId="1" type="noConversion"/>
  </si>
  <si>
    <t>品种</t>
    <phoneticPr fontId="1" type="noConversion"/>
  </si>
  <si>
    <t>名称与规格</t>
    <phoneticPr fontId="1" type="noConversion"/>
  </si>
  <si>
    <t>单位</t>
    <phoneticPr fontId="1" type="noConversion"/>
  </si>
  <si>
    <t>单价</t>
    <phoneticPr fontId="1" type="noConversion"/>
  </si>
  <si>
    <t>期初库存</t>
    <phoneticPr fontId="1" type="noConversion"/>
  </si>
  <si>
    <t>入库数据</t>
    <phoneticPr fontId="1" type="noConversion"/>
  </si>
  <si>
    <t>出库数据</t>
    <phoneticPr fontId="1" type="noConversion"/>
  </si>
  <si>
    <t>本期结存</t>
    <phoneticPr fontId="1" type="noConversion"/>
  </si>
  <si>
    <t>数量</t>
    <phoneticPr fontId="1" type="noConversion"/>
  </si>
  <si>
    <t>金额</t>
    <phoneticPr fontId="1" type="noConversion"/>
  </si>
  <si>
    <t>蓝天食品产品品种一览表</t>
    <phoneticPr fontId="1" type="noConversion"/>
  </si>
  <si>
    <t>蓝天食品产品出入库数据记录表</t>
    <phoneticPr fontId="1" type="noConversion"/>
  </si>
  <si>
    <t>蓝天食品各品种出入库数据统计表</t>
    <phoneticPr fontId="1" type="noConversion"/>
  </si>
  <si>
    <t>蓝天食品每天产品出入库数据查询表</t>
    <phoneticPr fontId="1" type="noConversion"/>
  </si>
  <si>
    <t>蓝天食品本期库存汇总表</t>
    <phoneticPr fontId="1" type="noConversion"/>
  </si>
  <si>
    <t>安全库存量预警表</t>
    <phoneticPr fontId="2" type="noConversion"/>
  </si>
  <si>
    <t>公司名称</t>
    <phoneticPr fontId="1" type="noConversion"/>
  </si>
  <si>
    <t>华郎集团</t>
    <phoneticPr fontId="1" type="noConversion"/>
  </si>
  <si>
    <t>制表时间</t>
    <phoneticPr fontId="1" type="noConversion"/>
  </si>
  <si>
    <t>制表部门</t>
    <phoneticPr fontId="1" type="noConversion"/>
  </si>
  <si>
    <t>品管部</t>
    <phoneticPr fontId="1" type="noConversion"/>
  </si>
  <si>
    <t>单位</t>
    <phoneticPr fontId="1" type="noConversion"/>
  </si>
  <si>
    <t>元</t>
    <phoneticPr fontId="1" type="noConversion"/>
  </si>
  <si>
    <t>材料编码</t>
    <phoneticPr fontId="2" type="noConversion"/>
  </si>
  <si>
    <t>材料类别</t>
    <phoneticPr fontId="2" type="noConversion"/>
  </si>
  <si>
    <t>规格型号</t>
    <phoneticPr fontId="1" type="noConversion"/>
  </si>
  <si>
    <t>单位</t>
    <phoneticPr fontId="2" type="noConversion"/>
  </si>
  <si>
    <t>月初余额</t>
    <phoneticPr fontId="2" type="noConversion"/>
  </si>
  <si>
    <t>本月入库数量</t>
    <phoneticPr fontId="2" type="noConversion"/>
  </si>
  <si>
    <t>本月出库数量</t>
    <phoneticPr fontId="2" type="noConversion"/>
  </si>
  <si>
    <t>月末结余数量</t>
    <phoneticPr fontId="2" type="noConversion"/>
  </si>
  <si>
    <t>最低安全库存量</t>
    <phoneticPr fontId="1" type="noConversion"/>
  </si>
  <si>
    <t>进货预警</t>
    <phoneticPr fontId="1" type="noConversion"/>
  </si>
  <si>
    <t>DZ0001</t>
  </si>
  <si>
    <t>DZ0002</t>
  </si>
  <si>
    <t>DZ0003</t>
  </si>
  <si>
    <t>DZ0004</t>
  </si>
  <si>
    <t>DZ0005</t>
  </si>
  <si>
    <t>DZ0006</t>
  </si>
  <si>
    <t>DR0001</t>
  </si>
  <si>
    <t>DR0002</t>
  </si>
  <si>
    <t>DR0003</t>
  </si>
  <si>
    <t>DR0004</t>
  </si>
  <si>
    <t>DR0005</t>
  </si>
  <si>
    <t>DR0006</t>
  </si>
  <si>
    <t>JCK001</t>
  </si>
  <si>
    <t>JCK002</t>
  </si>
  <si>
    <t>JCK003</t>
  </si>
  <si>
    <t>JCK004</t>
  </si>
  <si>
    <t>JCK005</t>
  </si>
  <si>
    <t>JCK006</t>
  </si>
  <si>
    <t>JCK007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</si>
</sst>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￥&quot;#,##0.00;[Red]&quot;￥&quot;\-#,##0.00"/>
    <numFmt numFmtId="43" formatCode="_ * #,##0.00_ ;_ * \-#,##0.00_ ;_ * &quot;-&quot;??_ ;_ @_ "/>
    <numFmt numFmtId="176" formatCode="0.00_);[Red]\(0.0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name val="Dotum"/>
      <family val="2"/>
      <charset val="129"/>
    </font>
    <font>
      <b/>
      <sz val="11"/>
      <color theme="0"/>
      <name val="华文细黑"/>
      <family val="3"/>
      <charset val="134"/>
    </font>
    <font>
      <sz val="24"/>
      <color theme="1"/>
      <name val="方正粗圆简体"/>
      <family val="3"/>
      <charset val="134"/>
    </font>
    <font>
      <sz val="12"/>
      <color theme="0"/>
      <name val="方正粗圆简体"/>
      <family val="3"/>
      <charset val="134"/>
    </font>
    <font>
      <sz val="22"/>
      <color theme="1"/>
      <name val="方正粗圆简体"/>
      <family val="3"/>
      <charset val="134"/>
    </font>
    <font>
      <sz val="11"/>
      <name val="方正粗圆简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22"/>
      <name val="华文宋体"/>
      <family val="3"/>
      <charset val="134"/>
    </font>
    <font>
      <b/>
      <sz val="16"/>
      <color theme="1"/>
      <name val="方正粗圆简体"/>
      <family val="3"/>
      <charset val="134"/>
    </font>
    <font>
      <b/>
      <sz val="18"/>
      <color theme="1"/>
      <name val="方正粗圆简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14" fontId="6" fillId="5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14" fontId="12" fillId="3" borderId="3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left" vertical="center"/>
    </xf>
    <xf numFmtId="8" fontId="3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4" fontId="15" fillId="0" borderId="0" xfId="0" applyNumberFormat="1" applyFont="1" applyBorder="1" applyAlignment="1">
      <alignment vertical="center"/>
    </xf>
    <xf numFmtId="0" fontId="16" fillId="0" borderId="0" xfId="0" applyFont="1">
      <alignment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4" fillId="5" borderId="5" xfId="0" applyFont="1" applyFill="1" applyBorder="1" applyAlignment="1" applyProtection="1">
      <alignment horizontal="center" vertical="center" wrapText="1"/>
      <protection hidden="1"/>
    </xf>
    <xf numFmtId="0" fontId="18" fillId="5" borderId="6" xfId="0" applyFont="1" applyFill="1" applyBorder="1" applyAlignment="1" applyProtection="1">
      <alignment horizontal="center" vertical="center" wrapText="1"/>
      <protection hidden="1"/>
    </xf>
    <xf numFmtId="0" fontId="18" fillId="5" borderId="7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  <protection hidden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14" fontId="15" fillId="0" borderId="0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千位分隔 2" xfId="2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&#31185;&#23398;&#20986;&#29256;&#31038;/&#32844;&#36890;&#36710;/2011/Excel%202010&#21150;&#20844;&#34920;&#26684;&#33539;&#20363;&#24212;&#29992;/Excel%202010&#21150;&#20844;&#34920;&#26684;&#33539;&#20363;&#24212;&#29992;(&#25968;&#25454;&#28304;)/7/&#33539;&#20363;&#21046;&#20316;/&#20225;&#19994;&#20135;&#21697;&#24211;&#23384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5&#31456;/&#26368;&#32456;&#25991;&#20214;/&#26448;&#26009;&#36827;&#20986;&#24211;&#26376;&#25253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品种一览表"/>
      <sheetName val="出入库数据记录表"/>
      <sheetName val="各品种产品的出入库数据统计表"/>
      <sheetName val="每天产品出入库数据查询表"/>
      <sheetName val="指定品种出入库记录查询表"/>
      <sheetName val="本期库存汇总表"/>
    </sheetNames>
    <sheetDataSet>
      <sheetData sheetId="0">
        <row r="3">
          <cell r="A3" t="str">
            <v>A-001</v>
          </cell>
          <cell r="B3" t="str">
            <v>LABS</v>
          </cell>
          <cell r="C3" t="str">
            <v>LAB草莓125克</v>
          </cell>
          <cell r="D3" t="str">
            <v>盒</v>
          </cell>
          <cell r="E3">
            <v>10.8</v>
          </cell>
        </row>
        <row r="4">
          <cell r="A4" t="str">
            <v>A-002</v>
          </cell>
          <cell r="B4" t="str">
            <v>LABS</v>
          </cell>
          <cell r="C4" t="str">
            <v>LAB黄桃125克</v>
          </cell>
          <cell r="D4" t="str">
            <v>盒</v>
          </cell>
          <cell r="E4">
            <v>10.8</v>
          </cell>
        </row>
        <row r="5">
          <cell r="A5" t="str">
            <v>A-003</v>
          </cell>
          <cell r="B5" t="str">
            <v>LABS</v>
          </cell>
          <cell r="C5" t="str">
            <v>LAB原味125克</v>
          </cell>
          <cell r="D5" t="str">
            <v>盒</v>
          </cell>
          <cell r="E5">
            <v>9</v>
          </cell>
        </row>
        <row r="6">
          <cell r="A6" t="str">
            <v>A-004</v>
          </cell>
          <cell r="B6" t="str">
            <v>LABS</v>
          </cell>
          <cell r="C6" t="str">
            <v>LAB猕猴桃125克</v>
          </cell>
          <cell r="D6" t="str">
            <v>盒</v>
          </cell>
          <cell r="E6">
            <v>10.8</v>
          </cell>
        </row>
        <row r="7">
          <cell r="A7" t="str">
            <v>B-001</v>
          </cell>
          <cell r="B7" t="str">
            <v>百利包</v>
          </cell>
          <cell r="C7" t="str">
            <v>百利包无糖</v>
          </cell>
          <cell r="D7" t="str">
            <v>袋</v>
          </cell>
          <cell r="E7">
            <v>1.6</v>
          </cell>
        </row>
        <row r="8">
          <cell r="A8" t="str">
            <v>B-002</v>
          </cell>
          <cell r="B8" t="str">
            <v>百利包</v>
          </cell>
          <cell r="C8" t="str">
            <v>百利包原味</v>
          </cell>
          <cell r="D8" t="str">
            <v>袋</v>
          </cell>
          <cell r="E8">
            <v>1.6</v>
          </cell>
        </row>
        <row r="9">
          <cell r="A9" t="str">
            <v>C-001</v>
          </cell>
          <cell r="B9" t="str">
            <v>袋酸</v>
          </cell>
          <cell r="C9" t="str">
            <v>袋酸草莓</v>
          </cell>
          <cell r="D9" t="str">
            <v>袋</v>
          </cell>
          <cell r="E9">
            <v>21</v>
          </cell>
        </row>
        <row r="10">
          <cell r="A10" t="str">
            <v>C-002</v>
          </cell>
          <cell r="B10" t="str">
            <v>袋酸</v>
          </cell>
          <cell r="C10" t="str">
            <v>袋酸高钙</v>
          </cell>
          <cell r="D10" t="str">
            <v>袋</v>
          </cell>
          <cell r="E10">
            <v>21</v>
          </cell>
        </row>
        <row r="11">
          <cell r="A11" t="str">
            <v>C-003</v>
          </cell>
          <cell r="B11" t="str">
            <v>袋酸</v>
          </cell>
          <cell r="C11" t="str">
            <v>袋酸原味</v>
          </cell>
          <cell r="D11" t="str">
            <v>袋</v>
          </cell>
          <cell r="E11">
            <v>21</v>
          </cell>
        </row>
        <row r="12">
          <cell r="A12" t="str">
            <v>D-001</v>
          </cell>
          <cell r="B12" t="str">
            <v>单果粒</v>
          </cell>
          <cell r="C12" t="str">
            <v>草莓125克</v>
          </cell>
          <cell r="D12" t="str">
            <v>条</v>
          </cell>
          <cell r="E12">
            <v>13.8</v>
          </cell>
        </row>
        <row r="13">
          <cell r="A13" t="str">
            <v>D-002</v>
          </cell>
          <cell r="B13" t="str">
            <v>单果粒</v>
          </cell>
          <cell r="C13" t="str">
            <v>黄桃125克</v>
          </cell>
          <cell r="D13" t="str">
            <v>条</v>
          </cell>
          <cell r="E13">
            <v>13.8</v>
          </cell>
        </row>
        <row r="14">
          <cell r="A14" t="str">
            <v>D-003</v>
          </cell>
          <cell r="B14" t="str">
            <v>单果粒</v>
          </cell>
          <cell r="C14" t="str">
            <v>芦荟125克</v>
          </cell>
          <cell r="D14" t="str">
            <v>条</v>
          </cell>
          <cell r="E14">
            <v>16</v>
          </cell>
        </row>
        <row r="15">
          <cell r="A15" t="str">
            <v>D-004</v>
          </cell>
          <cell r="B15" t="str">
            <v>单果粒</v>
          </cell>
          <cell r="C15" t="str">
            <v>猕猴桃125克</v>
          </cell>
          <cell r="D15" t="str">
            <v>条</v>
          </cell>
          <cell r="E15">
            <v>13.8</v>
          </cell>
        </row>
        <row r="16">
          <cell r="A16" t="str">
            <v>E-001</v>
          </cell>
          <cell r="B16" t="str">
            <v>复合果粒</v>
          </cell>
          <cell r="C16" t="str">
            <v>复合草莓＋树莓</v>
          </cell>
          <cell r="D16" t="str">
            <v>杯</v>
          </cell>
          <cell r="E16">
            <v>2.1</v>
          </cell>
        </row>
        <row r="17">
          <cell r="A17" t="str">
            <v>E-002</v>
          </cell>
          <cell r="B17" t="str">
            <v>复合果粒</v>
          </cell>
          <cell r="C17" t="str">
            <v>复合黄桃＋芒果</v>
          </cell>
          <cell r="D17" t="str">
            <v>杯</v>
          </cell>
          <cell r="E17">
            <v>2.1</v>
          </cell>
        </row>
        <row r="18">
          <cell r="A18" t="str">
            <v>E-003</v>
          </cell>
          <cell r="B18" t="str">
            <v>复合果粒</v>
          </cell>
          <cell r="C18" t="str">
            <v>复合芦荟＋猕猴桃</v>
          </cell>
          <cell r="D18" t="str">
            <v>杯</v>
          </cell>
          <cell r="E18">
            <v>2.1</v>
          </cell>
        </row>
        <row r="19">
          <cell r="A19" t="str">
            <v>F-001</v>
          </cell>
          <cell r="B19" t="str">
            <v>果粒280克</v>
          </cell>
          <cell r="C19" t="str">
            <v>果粒280克草莓</v>
          </cell>
          <cell r="D19" t="str">
            <v>瓶</v>
          </cell>
          <cell r="E19">
            <v>6.9</v>
          </cell>
        </row>
        <row r="20">
          <cell r="A20" t="str">
            <v>F-002</v>
          </cell>
          <cell r="B20" t="str">
            <v>果粒280克</v>
          </cell>
          <cell r="C20" t="str">
            <v>果粒280克红豆</v>
          </cell>
          <cell r="D20" t="str">
            <v>瓶</v>
          </cell>
          <cell r="E20">
            <v>6.5</v>
          </cell>
        </row>
        <row r="21">
          <cell r="A21" t="str">
            <v>F-003</v>
          </cell>
          <cell r="B21" t="str">
            <v>果粒280克</v>
          </cell>
          <cell r="C21" t="str">
            <v>果粒280克蓝莓</v>
          </cell>
          <cell r="D21" t="str">
            <v>瓶</v>
          </cell>
          <cell r="E21">
            <v>6.9</v>
          </cell>
        </row>
        <row r="22">
          <cell r="A22" t="str">
            <v>F-004</v>
          </cell>
          <cell r="B22" t="str">
            <v>果粒280克</v>
          </cell>
          <cell r="C22" t="str">
            <v>果粒280克绿豆</v>
          </cell>
          <cell r="D22" t="str">
            <v>瓶</v>
          </cell>
          <cell r="E22">
            <v>6.5</v>
          </cell>
        </row>
        <row r="23">
          <cell r="A23" t="str">
            <v>G-001</v>
          </cell>
          <cell r="B23" t="str">
            <v>卡士</v>
          </cell>
          <cell r="C23" t="str">
            <v>卡士草莓100克</v>
          </cell>
          <cell r="D23" t="str">
            <v>杯</v>
          </cell>
          <cell r="E23">
            <v>3.5</v>
          </cell>
        </row>
        <row r="24">
          <cell r="A24" t="str">
            <v>G-002</v>
          </cell>
          <cell r="B24" t="str">
            <v>卡士</v>
          </cell>
          <cell r="C24" t="str">
            <v>卡士蓝莓100克</v>
          </cell>
          <cell r="D24" t="str">
            <v>杯</v>
          </cell>
          <cell r="E24">
            <v>3.5</v>
          </cell>
        </row>
        <row r="25">
          <cell r="A25" t="str">
            <v>H-001</v>
          </cell>
          <cell r="B25" t="str">
            <v>普通杯</v>
          </cell>
          <cell r="C25" t="str">
            <v>双株原味100克</v>
          </cell>
          <cell r="D25" t="str">
            <v>条</v>
          </cell>
          <cell r="E25">
            <v>8.8000000000000007</v>
          </cell>
        </row>
        <row r="26">
          <cell r="A26" t="str">
            <v>H-002</v>
          </cell>
          <cell r="B26" t="str">
            <v>普通杯</v>
          </cell>
          <cell r="C26" t="str">
            <v>无糖125克</v>
          </cell>
          <cell r="D26" t="str">
            <v>条</v>
          </cell>
          <cell r="E26">
            <v>12.5</v>
          </cell>
        </row>
        <row r="27">
          <cell r="A27" t="str">
            <v>H-003</v>
          </cell>
          <cell r="B27" t="str">
            <v>普通杯</v>
          </cell>
          <cell r="C27" t="str">
            <v>原味100克</v>
          </cell>
          <cell r="D27" t="str">
            <v>条</v>
          </cell>
          <cell r="E27">
            <v>9</v>
          </cell>
        </row>
        <row r="28">
          <cell r="A28" t="str">
            <v>H-004</v>
          </cell>
          <cell r="B28" t="str">
            <v>普通杯</v>
          </cell>
          <cell r="C28" t="str">
            <v>原味125克</v>
          </cell>
          <cell r="D28" t="str">
            <v>条</v>
          </cell>
          <cell r="E28">
            <v>11.5</v>
          </cell>
        </row>
        <row r="29">
          <cell r="A29" t="str">
            <v>I-001</v>
          </cell>
          <cell r="B29" t="str">
            <v>桶装</v>
          </cell>
          <cell r="C29" t="str">
            <v>无糖2000千克</v>
          </cell>
          <cell r="D29" t="str">
            <v>桶</v>
          </cell>
          <cell r="E29">
            <v>21</v>
          </cell>
        </row>
        <row r="30">
          <cell r="A30" t="str">
            <v>I-002</v>
          </cell>
          <cell r="B30" t="str">
            <v>桶装</v>
          </cell>
          <cell r="C30" t="str">
            <v>原味1450千克</v>
          </cell>
          <cell r="D30" t="str">
            <v>桶</v>
          </cell>
          <cell r="E30">
            <v>16.5</v>
          </cell>
        </row>
      </sheetData>
      <sheetData sheetId="1">
        <row r="4">
          <cell r="A4">
            <v>39753</v>
          </cell>
          <cell r="B4" t="str">
            <v>A-002</v>
          </cell>
          <cell r="C4" t="str">
            <v>LABS</v>
          </cell>
          <cell r="G4">
            <v>15</v>
          </cell>
          <cell r="H4">
            <v>162</v>
          </cell>
          <cell r="J4">
            <v>0</v>
          </cell>
        </row>
        <row r="5">
          <cell r="A5">
            <v>39753</v>
          </cell>
          <cell r="B5" t="str">
            <v>A-004</v>
          </cell>
          <cell r="C5" t="str">
            <v>LABS</v>
          </cell>
          <cell r="G5">
            <v>5</v>
          </cell>
          <cell r="H5">
            <v>54</v>
          </cell>
          <cell r="J5">
            <v>0</v>
          </cell>
        </row>
        <row r="6">
          <cell r="A6">
            <v>39753</v>
          </cell>
          <cell r="B6" t="str">
            <v>B-002</v>
          </cell>
          <cell r="C6" t="str">
            <v>百利包</v>
          </cell>
          <cell r="G6">
            <v>50</v>
          </cell>
          <cell r="H6">
            <v>80</v>
          </cell>
          <cell r="J6">
            <v>0</v>
          </cell>
        </row>
        <row r="7">
          <cell r="A7">
            <v>39753</v>
          </cell>
          <cell r="B7" t="str">
            <v>B-001</v>
          </cell>
          <cell r="C7" t="str">
            <v>百利包</v>
          </cell>
          <cell r="G7">
            <v>50</v>
          </cell>
          <cell r="H7">
            <v>80</v>
          </cell>
          <cell r="J7">
            <v>0</v>
          </cell>
        </row>
        <row r="8">
          <cell r="A8">
            <v>39753</v>
          </cell>
          <cell r="B8" t="str">
            <v>C-002</v>
          </cell>
          <cell r="C8" t="str">
            <v>袋酸</v>
          </cell>
          <cell r="G8">
            <v>5</v>
          </cell>
          <cell r="H8">
            <v>105</v>
          </cell>
          <cell r="J8">
            <v>0</v>
          </cell>
        </row>
        <row r="9">
          <cell r="A9">
            <v>39753</v>
          </cell>
          <cell r="B9" t="str">
            <v>B-002</v>
          </cell>
          <cell r="C9" t="str">
            <v>百利包</v>
          </cell>
          <cell r="H9">
            <v>0</v>
          </cell>
          <cell r="I9">
            <v>40</v>
          </cell>
          <cell r="J9">
            <v>64</v>
          </cell>
        </row>
        <row r="10">
          <cell r="A10">
            <v>39753</v>
          </cell>
          <cell r="B10" t="str">
            <v>A-003</v>
          </cell>
          <cell r="C10" t="str">
            <v>LABS</v>
          </cell>
          <cell r="H10">
            <v>0</v>
          </cell>
          <cell r="I10">
            <v>11</v>
          </cell>
          <cell r="J10">
            <v>99</v>
          </cell>
        </row>
        <row r="11">
          <cell r="A11">
            <v>39753</v>
          </cell>
          <cell r="B11" t="str">
            <v>D-002</v>
          </cell>
          <cell r="C11" t="str">
            <v>单果粒</v>
          </cell>
          <cell r="G11">
            <v>10</v>
          </cell>
          <cell r="H11">
            <v>138</v>
          </cell>
          <cell r="J11">
            <v>0</v>
          </cell>
        </row>
        <row r="12">
          <cell r="A12">
            <v>39753</v>
          </cell>
          <cell r="B12" t="str">
            <v>E-001</v>
          </cell>
          <cell r="C12" t="str">
            <v>复合果粒</v>
          </cell>
          <cell r="G12">
            <v>40</v>
          </cell>
          <cell r="H12">
            <v>84</v>
          </cell>
          <cell r="J12">
            <v>0</v>
          </cell>
        </row>
        <row r="13">
          <cell r="A13">
            <v>39753</v>
          </cell>
          <cell r="B13" t="str">
            <v>D-001</v>
          </cell>
          <cell r="C13" t="str">
            <v>单果粒</v>
          </cell>
          <cell r="H13">
            <v>0</v>
          </cell>
          <cell r="I13">
            <v>5</v>
          </cell>
          <cell r="J13">
            <v>69</v>
          </cell>
        </row>
        <row r="14">
          <cell r="A14">
            <v>39753</v>
          </cell>
          <cell r="B14" t="str">
            <v>A-003</v>
          </cell>
          <cell r="C14" t="str">
            <v>LABS</v>
          </cell>
          <cell r="G14">
            <v>10</v>
          </cell>
          <cell r="H14">
            <v>90</v>
          </cell>
          <cell r="J14">
            <v>0</v>
          </cell>
        </row>
        <row r="15">
          <cell r="A15">
            <v>39754</v>
          </cell>
          <cell r="B15" t="str">
            <v>C-003</v>
          </cell>
          <cell r="C15" t="str">
            <v>袋酸</v>
          </cell>
          <cell r="G15">
            <v>5</v>
          </cell>
          <cell r="H15">
            <v>105</v>
          </cell>
          <cell r="J15">
            <v>0</v>
          </cell>
        </row>
        <row r="16">
          <cell r="A16">
            <v>39754</v>
          </cell>
          <cell r="B16" t="str">
            <v>D-003</v>
          </cell>
          <cell r="C16" t="str">
            <v>单果粒</v>
          </cell>
          <cell r="G16">
            <v>5</v>
          </cell>
          <cell r="H16">
            <v>80</v>
          </cell>
          <cell r="J16">
            <v>0</v>
          </cell>
        </row>
        <row r="17">
          <cell r="A17">
            <v>39754</v>
          </cell>
          <cell r="B17" t="str">
            <v>F-003</v>
          </cell>
          <cell r="C17" t="str">
            <v>果粒280克</v>
          </cell>
          <cell r="G17">
            <v>10</v>
          </cell>
          <cell r="H17">
            <v>69</v>
          </cell>
          <cell r="J17">
            <v>0</v>
          </cell>
        </row>
        <row r="18">
          <cell r="A18">
            <v>39754</v>
          </cell>
          <cell r="B18" t="str">
            <v>F-004</v>
          </cell>
          <cell r="C18" t="str">
            <v>果粒280克</v>
          </cell>
          <cell r="G18">
            <v>20</v>
          </cell>
          <cell r="H18">
            <v>130</v>
          </cell>
          <cell r="J18">
            <v>0</v>
          </cell>
        </row>
        <row r="19">
          <cell r="A19">
            <v>39754</v>
          </cell>
          <cell r="B19" t="str">
            <v>H-002</v>
          </cell>
          <cell r="C19" t="str">
            <v>普通杯</v>
          </cell>
          <cell r="G19">
            <v>5</v>
          </cell>
          <cell r="H19">
            <v>62.5</v>
          </cell>
          <cell r="J19">
            <v>0</v>
          </cell>
        </row>
        <row r="20">
          <cell r="A20">
            <v>39754</v>
          </cell>
          <cell r="B20" t="str">
            <v>D-002</v>
          </cell>
          <cell r="C20" t="str">
            <v>单果粒</v>
          </cell>
          <cell r="H20">
            <v>0</v>
          </cell>
          <cell r="I20">
            <v>9</v>
          </cell>
          <cell r="J20">
            <v>124.2</v>
          </cell>
        </row>
        <row r="21">
          <cell r="A21">
            <v>39754</v>
          </cell>
          <cell r="B21" t="str">
            <v>F-003</v>
          </cell>
          <cell r="C21" t="str">
            <v>果粒280克</v>
          </cell>
          <cell r="H21">
            <v>0</v>
          </cell>
          <cell r="I21">
            <v>10</v>
          </cell>
          <cell r="J21">
            <v>69</v>
          </cell>
        </row>
        <row r="22">
          <cell r="A22">
            <v>39755</v>
          </cell>
          <cell r="B22" t="str">
            <v>D-004</v>
          </cell>
          <cell r="C22" t="str">
            <v>单果粒</v>
          </cell>
          <cell r="G22">
            <v>8</v>
          </cell>
          <cell r="H22">
            <v>110.4</v>
          </cell>
          <cell r="J22">
            <v>0</v>
          </cell>
        </row>
        <row r="23">
          <cell r="A23">
            <v>39755</v>
          </cell>
          <cell r="B23" t="str">
            <v>F-001</v>
          </cell>
          <cell r="C23" t="str">
            <v>果粒280克</v>
          </cell>
          <cell r="G23">
            <v>15</v>
          </cell>
          <cell r="H23">
            <v>103.5</v>
          </cell>
          <cell r="J23">
            <v>0</v>
          </cell>
        </row>
        <row r="24">
          <cell r="A24">
            <v>39755</v>
          </cell>
          <cell r="B24" t="str">
            <v>F-004</v>
          </cell>
          <cell r="C24" t="str">
            <v>果粒280克</v>
          </cell>
          <cell r="H24">
            <v>0</v>
          </cell>
          <cell r="I24">
            <v>18</v>
          </cell>
          <cell r="J24">
            <v>117</v>
          </cell>
        </row>
        <row r="25">
          <cell r="A25">
            <v>39755</v>
          </cell>
          <cell r="B25" t="str">
            <v>H-004</v>
          </cell>
          <cell r="C25" t="str">
            <v>普通杯</v>
          </cell>
          <cell r="G25">
            <v>10</v>
          </cell>
          <cell r="H25">
            <v>115</v>
          </cell>
          <cell r="J25">
            <v>0</v>
          </cell>
        </row>
        <row r="26">
          <cell r="A26">
            <v>39755</v>
          </cell>
          <cell r="B26" t="str">
            <v>C-002</v>
          </cell>
          <cell r="C26" t="str">
            <v>袋酸</v>
          </cell>
          <cell r="H26">
            <v>0</v>
          </cell>
          <cell r="I26">
            <v>5</v>
          </cell>
          <cell r="J26">
            <v>105</v>
          </cell>
        </row>
        <row r="27">
          <cell r="A27">
            <v>39755</v>
          </cell>
          <cell r="B27" t="str">
            <v>G-002</v>
          </cell>
          <cell r="C27" t="str">
            <v>卡士</v>
          </cell>
          <cell r="G27">
            <v>20</v>
          </cell>
          <cell r="H27">
            <v>70</v>
          </cell>
          <cell r="J27">
            <v>0</v>
          </cell>
        </row>
        <row r="28">
          <cell r="A28">
            <v>39755</v>
          </cell>
          <cell r="B28" t="str">
            <v>I-002</v>
          </cell>
          <cell r="C28" t="str">
            <v>桶装</v>
          </cell>
          <cell r="G28">
            <v>10</v>
          </cell>
          <cell r="H28">
            <v>165</v>
          </cell>
          <cell r="J28">
            <v>0</v>
          </cell>
        </row>
        <row r="29">
          <cell r="A29">
            <v>39755</v>
          </cell>
          <cell r="B29" t="str">
            <v>E-001</v>
          </cell>
          <cell r="C29" t="str">
            <v>复合果粒</v>
          </cell>
          <cell r="H29">
            <v>0</v>
          </cell>
          <cell r="I29">
            <v>20</v>
          </cell>
          <cell r="J29">
            <v>42</v>
          </cell>
        </row>
        <row r="30">
          <cell r="A30">
            <v>39755</v>
          </cell>
          <cell r="B30" t="str">
            <v>G-002</v>
          </cell>
          <cell r="C30" t="str">
            <v>卡士</v>
          </cell>
          <cell r="H30">
            <v>0</v>
          </cell>
          <cell r="I30">
            <v>15</v>
          </cell>
          <cell r="J30">
            <v>52.5</v>
          </cell>
        </row>
        <row r="31">
          <cell r="A31">
            <v>39756</v>
          </cell>
          <cell r="B31" t="str">
            <v>D-004</v>
          </cell>
          <cell r="C31" t="str">
            <v>单果粒</v>
          </cell>
          <cell r="H31">
            <v>0</v>
          </cell>
          <cell r="I31">
            <v>8</v>
          </cell>
          <cell r="J31">
            <v>110.4</v>
          </cell>
        </row>
        <row r="32">
          <cell r="A32">
            <v>39756</v>
          </cell>
          <cell r="B32" t="str">
            <v>D-001</v>
          </cell>
          <cell r="C32" t="str">
            <v>单果粒</v>
          </cell>
          <cell r="H32">
            <v>0</v>
          </cell>
          <cell r="I32">
            <v>5</v>
          </cell>
          <cell r="J32">
            <v>69</v>
          </cell>
        </row>
        <row r="33">
          <cell r="A33">
            <v>39756</v>
          </cell>
          <cell r="B33" t="str">
            <v>A-002</v>
          </cell>
          <cell r="C33" t="str">
            <v>LABS</v>
          </cell>
          <cell r="H33">
            <v>0</v>
          </cell>
          <cell r="I33">
            <v>15</v>
          </cell>
          <cell r="J33">
            <v>162</v>
          </cell>
        </row>
        <row r="34">
          <cell r="A34">
            <v>39756</v>
          </cell>
          <cell r="B34" t="str">
            <v>B-001</v>
          </cell>
          <cell r="C34" t="str">
            <v>百利包</v>
          </cell>
          <cell r="H34">
            <v>0</v>
          </cell>
          <cell r="I34">
            <v>40</v>
          </cell>
          <cell r="J34">
            <v>64</v>
          </cell>
        </row>
        <row r="35">
          <cell r="A35">
            <v>39756</v>
          </cell>
          <cell r="B35" t="str">
            <v>C-002</v>
          </cell>
          <cell r="C35" t="str">
            <v>袋酸</v>
          </cell>
          <cell r="H35">
            <v>0</v>
          </cell>
          <cell r="I35">
            <v>2</v>
          </cell>
          <cell r="J35">
            <v>42</v>
          </cell>
        </row>
        <row r="36">
          <cell r="A36">
            <v>39756</v>
          </cell>
          <cell r="B36" t="str">
            <v>B-002</v>
          </cell>
          <cell r="C36" t="str">
            <v>百利包</v>
          </cell>
          <cell r="H36">
            <v>0</v>
          </cell>
          <cell r="I36">
            <v>5</v>
          </cell>
          <cell r="J36">
            <v>8</v>
          </cell>
        </row>
        <row r="37">
          <cell r="A37">
            <v>39757</v>
          </cell>
          <cell r="B37" t="str">
            <v>C-003</v>
          </cell>
          <cell r="C37" t="str">
            <v>袋酸</v>
          </cell>
          <cell r="H37">
            <v>0</v>
          </cell>
          <cell r="I37">
            <v>2</v>
          </cell>
          <cell r="J37">
            <v>42</v>
          </cell>
        </row>
        <row r="38">
          <cell r="A38">
            <v>39757</v>
          </cell>
          <cell r="B38" t="str">
            <v>B-001</v>
          </cell>
          <cell r="C38" t="str">
            <v>百利包</v>
          </cell>
          <cell r="G38">
            <v>50</v>
          </cell>
          <cell r="H38">
            <v>80</v>
          </cell>
          <cell r="J38">
            <v>0</v>
          </cell>
        </row>
        <row r="39">
          <cell r="A39">
            <v>39757</v>
          </cell>
          <cell r="B39" t="str">
            <v>D-001</v>
          </cell>
          <cell r="C39" t="str">
            <v>单果粒</v>
          </cell>
          <cell r="G39">
            <v>20</v>
          </cell>
          <cell r="H39">
            <v>276</v>
          </cell>
          <cell r="J39">
            <v>0</v>
          </cell>
        </row>
        <row r="40">
          <cell r="A40">
            <v>39757</v>
          </cell>
          <cell r="B40" t="str">
            <v>C-002</v>
          </cell>
          <cell r="C40" t="str">
            <v>袋酸</v>
          </cell>
          <cell r="H40">
            <v>0</v>
          </cell>
          <cell r="I40">
            <v>5</v>
          </cell>
          <cell r="J40">
            <v>105</v>
          </cell>
        </row>
        <row r="41">
          <cell r="A41">
            <v>39757</v>
          </cell>
          <cell r="B41" t="str">
            <v>B-002</v>
          </cell>
          <cell r="C41" t="str">
            <v>百利包</v>
          </cell>
          <cell r="G41">
            <v>50</v>
          </cell>
          <cell r="H41">
            <v>80</v>
          </cell>
          <cell r="J41">
            <v>0</v>
          </cell>
        </row>
        <row r="42">
          <cell r="A42">
            <v>39757</v>
          </cell>
          <cell r="B42" t="str">
            <v>A-002</v>
          </cell>
          <cell r="C42" t="str">
            <v>LABS</v>
          </cell>
          <cell r="G42">
            <v>10</v>
          </cell>
          <cell r="H42">
            <v>108</v>
          </cell>
          <cell r="J42">
            <v>0</v>
          </cell>
        </row>
        <row r="43">
          <cell r="A43">
            <v>39757</v>
          </cell>
          <cell r="B43" t="str">
            <v>A-003</v>
          </cell>
          <cell r="C43" t="str">
            <v>LABS</v>
          </cell>
          <cell r="H43">
            <v>0</v>
          </cell>
          <cell r="I43">
            <v>8</v>
          </cell>
          <cell r="J43">
            <v>72</v>
          </cell>
        </row>
        <row r="44">
          <cell r="A44">
            <v>39758</v>
          </cell>
          <cell r="B44" t="str">
            <v>H-002</v>
          </cell>
          <cell r="C44" t="str">
            <v>普通杯</v>
          </cell>
          <cell r="H44">
            <v>0</v>
          </cell>
          <cell r="I44">
            <v>5</v>
          </cell>
          <cell r="J44">
            <v>62.5</v>
          </cell>
        </row>
        <row r="45">
          <cell r="A45">
            <v>39758</v>
          </cell>
          <cell r="B45" t="str">
            <v>H-003</v>
          </cell>
          <cell r="C45" t="str">
            <v>普通杯</v>
          </cell>
          <cell r="G45">
            <v>10</v>
          </cell>
          <cell r="H45">
            <v>90</v>
          </cell>
          <cell r="J45">
            <v>0</v>
          </cell>
        </row>
        <row r="46">
          <cell r="A46">
            <v>39758</v>
          </cell>
          <cell r="B46" t="str">
            <v>F-002</v>
          </cell>
          <cell r="C46" t="str">
            <v>果粒280克</v>
          </cell>
          <cell r="G46">
            <v>10</v>
          </cell>
          <cell r="H46">
            <v>65</v>
          </cell>
          <cell r="J46">
            <v>0</v>
          </cell>
        </row>
        <row r="47">
          <cell r="A47">
            <v>39758</v>
          </cell>
          <cell r="B47" t="str">
            <v>D-003</v>
          </cell>
          <cell r="C47" t="str">
            <v>单果粒</v>
          </cell>
          <cell r="H47">
            <v>0</v>
          </cell>
          <cell r="I47">
            <v>3</v>
          </cell>
          <cell r="J47">
            <v>48</v>
          </cell>
        </row>
        <row r="48">
          <cell r="A48">
            <v>39759</v>
          </cell>
          <cell r="B48" t="str">
            <v>E-003</v>
          </cell>
          <cell r="C48" t="str">
            <v>复合果粒</v>
          </cell>
          <cell r="G48">
            <v>30</v>
          </cell>
          <cell r="H48">
            <v>63</v>
          </cell>
          <cell r="J48">
            <v>0</v>
          </cell>
        </row>
        <row r="49">
          <cell r="A49">
            <v>39759</v>
          </cell>
          <cell r="B49" t="str">
            <v>H-004</v>
          </cell>
          <cell r="C49" t="str">
            <v>普通杯</v>
          </cell>
          <cell r="H49">
            <v>0</v>
          </cell>
          <cell r="I49">
            <v>1</v>
          </cell>
          <cell r="J49">
            <v>11.5</v>
          </cell>
        </row>
        <row r="50">
          <cell r="A50">
            <v>39759</v>
          </cell>
          <cell r="B50" t="str">
            <v>H-003</v>
          </cell>
          <cell r="C50" t="str">
            <v>普通杯</v>
          </cell>
          <cell r="G50">
            <v>5</v>
          </cell>
          <cell r="H50">
            <v>45</v>
          </cell>
          <cell r="J50">
            <v>0</v>
          </cell>
        </row>
        <row r="51">
          <cell r="A51">
            <v>39759</v>
          </cell>
          <cell r="B51" t="str">
            <v>F-002</v>
          </cell>
          <cell r="C51" t="str">
            <v>果粒280克</v>
          </cell>
          <cell r="H51">
            <v>0</v>
          </cell>
          <cell r="I51">
            <v>8</v>
          </cell>
          <cell r="J51">
            <v>52</v>
          </cell>
        </row>
        <row r="52">
          <cell r="A52">
            <v>39759</v>
          </cell>
          <cell r="B52" t="str">
            <v>F-001</v>
          </cell>
          <cell r="C52" t="str">
            <v>果粒280克</v>
          </cell>
          <cell r="H52">
            <v>0</v>
          </cell>
          <cell r="I52">
            <v>10</v>
          </cell>
          <cell r="J52">
            <v>69</v>
          </cell>
        </row>
        <row r="53">
          <cell r="A53">
            <v>39759</v>
          </cell>
          <cell r="B53" t="str">
            <v>D-001</v>
          </cell>
          <cell r="C53" t="str">
            <v>单果粒</v>
          </cell>
          <cell r="H53">
            <v>0</v>
          </cell>
          <cell r="I53">
            <v>10</v>
          </cell>
          <cell r="J53">
            <v>138</v>
          </cell>
        </row>
        <row r="54">
          <cell r="A54">
            <v>39759</v>
          </cell>
          <cell r="B54" t="str">
            <v>I-002</v>
          </cell>
          <cell r="C54" t="str">
            <v>桶装</v>
          </cell>
          <cell r="H54">
            <v>0</v>
          </cell>
          <cell r="I54">
            <v>2</v>
          </cell>
          <cell r="J54">
            <v>33</v>
          </cell>
        </row>
        <row r="55">
          <cell r="A55">
            <v>39759</v>
          </cell>
          <cell r="B55" t="str">
            <v>I-001</v>
          </cell>
          <cell r="C55" t="str">
            <v>桶装</v>
          </cell>
          <cell r="G55">
            <v>5</v>
          </cell>
          <cell r="H55">
            <v>105</v>
          </cell>
          <cell r="J55">
            <v>0</v>
          </cell>
        </row>
        <row r="56">
          <cell r="A56">
            <v>39759</v>
          </cell>
          <cell r="B56" t="str">
            <v>C-002</v>
          </cell>
          <cell r="C56" t="str">
            <v>袋酸</v>
          </cell>
          <cell r="H56">
            <v>0</v>
          </cell>
          <cell r="I56">
            <v>2</v>
          </cell>
          <cell r="J56">
            <v>42</v>
          </cell>
        </row>
        <row r="57">
          <cell r="A57">
            <v>39760</v>
          </cell>
          <cell r="B57" t="str">
            <v>C-001</v>
          </cell>
          <cell r="C57" t="str">
            <v>袋酸</v>
          </cell>
          <cell r="G57">
            <v>4</v>
          </cell>
          <cell r="H57">
            <v>84</v>
          </cell>
          <cell r="J57">
            <v>0</v>
          </cell>
        </row>
        <row r="58">
          <cell r="A58">
            <v>39760</v>
          </cell>
          <cell r="B58" t="str">
            <v>C-002</v>
          </cell>
          <cell r="C58" t="str">
            <v>袋酸</v>
          </cell>
          <cell r="H58">
            <v>0</v>
          </cell>
          <cell r="I58">
            <v>2</v>
          </cell>
          <cell r="J58">
            <v>42</v>
          </cell>
        </row>
        <row r="59">
          <cell r="A59">
            <v>39760</v>
          </cell>
          <cell r="B59" t="str">
            <v>G-002</v>
          </cell>
          <cell r="C59" t="str">
            <v>卡士</v>
          </cell>
          <cell r="G59">
            <v>20</v>
          </cell>
          <cell r="H59">
            <v>70</v>
          </cell>
          <cell r="J59">
            <v>0</v>
          </cell>
        </row>
        <row r="60">
          <cell r="A60">
            <v>39760</v>
          </cell>
          <cell r="B60" t="str">
            <v>I-001</v>
          </cell>
          <cell r="C60" t="str">
            <v>桶装</v>
          </cell>
          <cell r="H60">
            <v>0</v>
          </cell>
          <cell r="I60">
            <v>2</v>
          </cell>
          <cell r="J60">
            <v>42</v>
          </cell>
        </row>
        <row r="61">
          <cell r="A61">
            <v>39760</v>
          </cell>
          <cell r="B61" t="str">
            <v>I-002</v>
          </cell>
          <cell r="C61" t="str">
            <v>桶装</v>
          </cell>
          <cell r="H61">
            <v>0</v>
          </cell>
          <cell r="I61">
            <v>6</v>
          </cell>
          <cell r="J61">
            <v>99</v>
          </cell>
        </row>
        <row r="62">
          <cell r="A62">
            <v>39761</v>
          </cell>
          <cell r="B62" t="str">
            <v>E-003</v>
          </cell>
          <cell r="C62" t="str">
            <v>复合果粒</v>
          </cell>
          <cell r="H62">
            <v>0</v>
          </cell>
          <cell r="I62">
            <v>20</v>
          </cell>
          <cell r="J62">
            <v>42</v>
          </cell>
        </row>
        <row r="63">
          <cell r="A63">
            <v>39761</v>
          </cell>
          <cell r="B63" t="str">
            <v>E-001</v>
          </cell>
          <cell r="C63" t="str">
            <v>复合果粒</v>
          </cell>
          <cell r="G63">
            <v>20</v>
          </cell>
          <cell r="H63">
            <v>42</v>
          </cell>
          <cell r="J63">
            <v>0</v>
          </cell>
        </row>
        <row r="64">
          <cell r="A64">
            <v>39761</v>
          </cell>
          <cell r="B64" t="str">
            <v>G-002</v>
          </cell>
          <cell r="C64" t="str">
            <v>卡士</v>
          </cell>
          <cell r="H64">
            <v>0</v>
          </cell>
          <cell r="I64">
            <v>20</v>
          </cell>
          <cell r="J64">
            <v>70</v>
          </cell>
        </row>
        <row r="65">
          <cell r="A65">
            <v>39761</v>
          </cell>
          <cell r="B65" t="str">
            <v>B-001</v>
          </cell>
          <cell r="C65" t="str">
            <v>百利包</v>
          </cell>
          <cell r="H65">
            <v>0</v>
          </cell>
          <cell r="I65">
            <v>25</v>
          </cell>
          <cell r="J65">
            <v>40</v>
          </cell>
        </row>
        <row r="66">
          <cell r="A66">
            <v>39761</v>
          </cell>
          <cell r="B66" t="str">
            <v>I-001</v>
          </cell>
          <cell r="C66" t="str">
            <v>桶装</v>
          </cell>
          <cell r="H66">
            <v>0</v>
          </cell>
          <cell r="I66">
            <v>2</v>
          </cell>
          <cell r="J66">
            <v>42</v>
          </cell>
        </row>
        <row r="67">
          <cell r="A67">
            <v>39761</v>
          </cell>
          <cell r="B67" t="str">
            <v>A-002</v>
          </cell>
          <cell r="C67" t="str">
            <v>LABS</v>
          </cell>
          <cell r="H67">
            <v>0</v>
          </cell>
          <cell r="I67">
            <v>8</v>
          </cell>
          <cell r="J67">
            <v>86.4</v>
          </cell>
        </row>
        <row r="68">
          <cell r="A68">
            <v>39762</v>
          </cell>
          <cell r="B68" t="str">
            <v>H-003</v>
          </cell>
          <cell r="C68" t="str">
            <v>普通杯</v>
          </cell>
          <cell r="H68">
            <v>0</v>
          </cell>
          <cell r="I68">
            <v>14</v>
          </cell>
          <cell r="J68">
            <v>126</v>
          </cell>
        </row>
        <row r="69">
          <cell r="A69">
            <v>39762</v>
          </cell>
          <cell r="B69" t="str">
            <v>H-004</v>
          </cell>
          <cell r="C69" t="str">
            <v>普通杯</v>
          </cell>
          <cell r="H69">
            <v>0</v>
          </cell>
          <cell r="I69">
            <v>8</v>
          </cell>
          <cell r="J69">
            <v>92</v>
          </cell>
        </row>
        <row r="70">
          <cell r="A70">
            <v>39762</v>
          </cell>
          <cell r="B70" t="str">
            <v>E-001</v>
          </cell>
          <cell r="C70" t="str">
            <v>复合果粒</v>
          </cell>
          <cell r="H70">
            <v>0</v>
          </cell>
          <cell r="I70">
            <v>30</v>
          </cell>
          <cell r="J70">
            <v>63</v>
          </cell>
        </row>
        <row r="71">
          <cell r="A71">
            <v>39762</v>
          </cell>
          <cell r="B71" t="str">
            <v>D-003</v>
          </cell>
          <cell r="C71" t="str">
            <v>单果粒</v>
          </cell>
          <cell r="H71">
            <v>0</v>
          </cell>
          <cell r="I71">
            <v>2</v>
          </cell>
          <cell r="J71">
            <v>32</v>
          </cell>
        </row>
        <row r="72">
          <cell r="A72">
            <v>39762</v>
          </cell>
          <cell r="B72" t="str">
            <v>A-004</v>
          </cell>
          <cell r="C72" t="str">
            <v>LABS</v>
          </cell>
          <cell r="H72">
            <v>0</v>
          </cell>
          <cell r="I72">
            <v>4</v>
          </cell>
          <cell r="J72">
            <v>43.2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月余额"/>
      <sheetName val="材料入库明细表"/>
      <sheetName val="领料单"/>
      <sheetName val="材料进出存月报表"/>
    </sheetNames>
    <sheetDataSet>
      <sheetData sheetId="0">
        <row r="1">
          <cell r="A1" t="str">
            <v>材料编码</v>
          </cell>
          <cell r="B1" t="str">
            <v>材料类别</v>
          </cell>
          <cell r="C1" t="str">
            <v>规格型号</v>
          </cell>
          <cell r="D1" t="str">
            <v>单位</v>
          </cell>
          <cell r="E1" t="str">
            <v>单价</v>
          </cell>
          <cell r="F1" t="str">
            <v>库存数</v>
          </cell>
        </row>
        <row r="2">
          <cell r="A2" t="str">
            <v>DZ0001</v>
          </cell>
          <cell r="B2" t="str">
            <v>电阻</v>
          </cell>
          <cell r="C2" t="str">
            <v>25Ω</v>
          </cell>
          <cell r="D2" t="str">
            <v>支</v>
          </cell>
          <cell r="E2">
            <v>0.25</v>
          </cell>
          <cell r="F2">
            <v>500</v>
          </cell>
        </row>
        <row r="3">
          <cell r="A3" t="str">
            <v>DZ0002</v>
          </cell>
          <cell r="B3" t="str">
            <v>电阻</v>
          </cell>
          <cell r="C3" t="str">
            <v>32Ω</v>
          </cell>
          <cell r="D3" t="str">
            <v>支</v>
          </cell>
          <cell r="E3">
            <v>0.33</v>
          </cell>
          <cell r="F3">
            <v>10000</v>
          </cell>
        </row>
        <row r="4">
          <cell r="A4" t="str">
            <v>DZ0003</v>
          </cell>
          <cell r="B4" t="str">
            <v>电阻</v>
          </cell>
          <cell r="C4" t="str">
            <v>100Ω</v>
          </cell>
          <cell r="D4" t="str">
            <v>支</v>
          </cell>
          <cell r="E4">
            <v>0.57999999999999996</v>
          </cell>
          <cell r="F4">
            <v>820</v>
          </cell>
        </row>
        <row r="5">
          <cell r="A5" t="str">
            <v>DZ0004</v>
          </cell>
          <cell r="B5" t="str">
            <v>电阻</v>
          </cell>
          <cell r="C5" t="str">
            <v>320Ω</v>
          </cell>
          <cell r="D5" t="str">
            <v>支</v>
          </cell>
          <cell r="E5">
            <v>0.89</v>
          </cell>
          <cell r="F5">
            <v>1580</v>
          </cell>
        </row>
        <row r="6">
          <cell r="A6" t="str">
            <v>DZ0005</v>
          </cell>
          <cell r="B6" t="str">
            <v>电阻</v>
          </cell>
          <cell r="C6" t="str">
            <v>29Ω</v>
          </cell>
          <cell r="D6" t="str">
            <v>支</v>
          </cell>
          <cell r="E6">
            <v>0.21</v>
          </cell>
          <cell r="F6">
            <v>700</v>
          </cell>
        </row>
        <row r="7">
          <cell r="A7" t="str">
            <v>DZ0006</v>
          </cell>
          <cell r="B7" t="str">
            <v>电阻</v>
          </cell>
          <cell r="C7" t="str">
            <v>30Ω</v>
          </cell>
          <cell r="D7" t="str">
            <v>支</v>
          </cell>
          <cell r="E7">
            <v>0.36</v>
          </cell>
          <cell r="F7">
            <v>980</v>
          </cell>
        </row>
        <row r="8">
          <cell r="A8" t="str">
            <v>DR0001</v>
          </cell>
          <cell r="B8" t="str">
            <v>电容</v>
          </cell>
          <cell r="C8" t="str">
            <v>10F</v>
          </cell>
          <cell r="D8" t="str">
            <v>支</v>
          </cell>
          <cell r="E8">
            <v>0.78</v>
          </cell>
          <cell r="F8">
            <v>700</v>
          </cell>
        </row>
        <row r="9">
          <cell r="A9" t="str">
            <v>DR0002</v>
          </cell>
          <cell r="B9" t="str">
            <v>电容</v>
          </cell>
          <cell r="C9" t="str">
            <v>18F</v>
          </cell>
          <cell r="D9" t="str">
            <v>支</v>
          </cell>
          <cell r="E9">
            <v>0.65</v>
          </cell>
          <cell r="F9">
            <v>850</v>
          </cell>
        </row>
        <row r="10">
          <cell r="A10" t="str">
            <v>DR0003</v>
          </cell>
          <cell r="B10" t="str">
            <v>电容</v>
          </cell>
          <cell r="C10" t="str">
            <v>50F</v>
          </cell>
          <cell r="D10" t="str">
            <v>支</v>
          </cell>
          <cell r="E10">
            <v>0.75</v>
          </cell>
          <cell r="F10">
            <v>456</v>
          </cell>
        </row>
        <row r="11">
          <cell r="A11" t="str">
            <v>DR0004</v>
          </cell>
          <cell r="B11" t="str">
            <v>电容</v>
          </cell>
          <cell r="C11" t="str">
            <v>100F</v>
          </cell>
          <cell r="D11" t="str">
            <v>支</v>
          </cell>
          <cell r="E11">
            <v>0.85</v>
          </cell>
          <cell r="F11">
            <v>1470</v>
          </cell>
        </row>
        <row r="12">
          <cell r="A12" t="str">
            <v>DR0005</v>
          </cell>
          <cell r="B12" t="str">
            <v>电容</v>
          </cell>
          <cell r="C12" t="str">
            <v>25F</v>
          </cell>
          <cell r="D12" t="str">
            <v>支</v>
          </cell>
          <cell r="E12">
            <v>0.9</v>
          </cell>
          <cell r="F12">
            <v>840</v>
          </cell>
        </row>
        <row r="13">
          <cell r="A13" t="str">
            <v>DR0006</v>
          </cell>
          <cell r="B13" t="str">
            <v>电容</v>
          </cell>
          <cell r="C13" t="str">
            <v>0.5F</v>
          </cell>
          <cell r="D13" t="str">
            <v>支</v>
          </cell>
          <cell r="E13">
            <v>0.55000000000000004</v>
          </cell>
          <cell r="F13">
            <v>521</v>
          </cell>
        </row>
        <row r="14">
          <cell r="A14" t="str">
            <v>JCK001</v>
          </cell>
          <cell r="B14" t="str">
            <v>集成块</v>
          </cell>
          <cell r="C14" t="str">
            <v>AEu8139</v>
          </cell>
          <cell r="D14" t="str">
            <v>支</v>
          </cell>
          <cell r="E14">
            <v>58.5</v>
          </cell>
          <cell r="F14">
            <v>146</v>
          </cell>
        </row>
        <row r="15">
          <cell r="A15" t="str">
            <v>JCK002</v>
          </cell>
          <cell r="B15" t="str">
            <v>集成块</v>
          </cell>
          <cell r="C15" t="str">
            <v>AEu8120</v>
          </cell>
          <cell r="D15" t="str">
            <v>支</v>
          </cell>
          <cell r="E15">
            <v>75.599999999999994</v>
          </cell>
          <cell r="F15">
            <v>300</v>
          </cell>
        </row>
        <row r="16">
          <cell r="A16" t="str">
            <v>JCK003</v>
          </cell>
          <cell r="B16" t="str">
            <v>集成块</v>
          </cell>
          <cell r="C16" t="str">
            <v>AEu8141</v>
          </cell>
          <cell r="D16" t="str">
            <v>支</v>
          </cell>
          <cell r="E16">
            <v>124.85</v>
          </cell>
          <cell r="F16">
            <v>452</v>
          </cell>
        </row>
        <row r="17">
          <cell r="A17" t="str">
            <v>JCK004</v>
          </cell>
          <cell r="B17" t="str">
            <v>集成块</v>
          </cell>
          <cell r="C17" t="str">
            <v>AEu8152</v>
          </cell>
          <cell r="D17" t="str">
            <v>支</v>
          </cell>
          <cell r="E17">
            <v>320</v>
          </cell>
          <cell r="F17">
            <v>125</v>
          </cell>
        </row>
        <row r="18">
          <cell r="A18" t="str">
            <v>JCK005</v>
          </cell>
          <cell r="B18" t="str">
            <v>集成块</v>
          </cell>
          <cell r="C18" t="str">
            <v>AEu8143</v>
          </cell>
          <cell r="D18" t="str">
            <v>支</v>
          </cell>
          <cell r="E18">
            <v>70</v>
          </cell>
          <cell r="F18">
            <v>41</v>
          </cell>
        </row>
        <row r="19">
          <cell r="A19" t="str">
            <v>JCK006</v>
          </cell>
          <cell r="B19" t="str">
            <v>集成块</v>
          </cell>
          <cell r="C19" t="str">
            <v>AEu9144</v>
          </cell>
          <cell r="D19" t="str">
            <v>支</v>
          </cell>
          <cell r="E19">
            <v>185</v>
          </cell>
          <cell r="F19">
            <v>50</v>
          </cell>
        </row>
        <row r="20">
          <cell r="A20" t="str">
            <v>JCK007</v>
          </cell>
          <cell r="B20" t="str">
            <v>集成块</v>
          </cell>
          <cell r="C20" t="str">
            <v>AEu8145</v>
          </cell>
          <cell r="D20" t="str">
            <v>支</v>
          </cell>
          <cell r="E20">
            <v>412.5</v>
          </cell>
          <cell r="F20">
            <v>18</v>
          </cell>
        </row>
      </sheetData>
      <sheetData sheetId="1"/>
      <sheetData sheetId="2">
        <row r="5">
          <cell r="F5" t="str">
            <v>DZ0001</v>
          </cell>
        </row>
      </sheetData>
      <sheetData sheetId="3">
        <row r="25">
          <cell r="B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9"/>
  <sheetViews>
    <sheetView showGridLines="0" tabSelected="1" workbookViewId="0">
      <selection activeCell="D16" sqref="D16"/>
    </sheetView>
  </sheetViews>
  <sheetFormatPr defaultRowHeight="13.5"/>
  <cols>
    <col min="2" max="2" width="10" customWidth="1"/>
    <col min="3" max="3" width="12.5" customWidth="1"/>
    <col min="4" max="4" width="18.5" customWidth="1"/>
    <col min="5" max="5" width="8.875" customWidth="1"/>
    <col min="6" max="6" width="13.875" customWidth="1"/>
  </cols>
  <sheetData>
    <row r="1" spans="2:6" ht="37.5" customHeight="1">
      <c r="B1" s="44" t="s">
        <v>129</v>
      </c>
      <c r="C1" s="44"/>
      <c r="D1" s="44"/>
      <c r="E1" s="44"/>
      <c r="F1" s="44"/>
    </row>
    <row r="2" spans="2:6" ht="20.25" customHeight="1">
      <c r="B2" s="8" t="s">
        <v>79</v>
      </c>
      <c r="C2" s="8" t="s">
        <v>80</v>
      </c>
      <c r="D2" s="8" t="s">
        <v>81</v>
      </c>
      <c r="E2" s="8" t="s">
        <v>82</v>
      </c>
      <c r="F2" s="8" t="s">
        <v>84</v>
      </c>
    </row>
    <row r="3" spans="2:6" ht="15.75" customHeight="1">
      <c r="B3" s="5" t="s">
        <v>0</v>
      </c>
      <c r="C3" s="6" t="s">
        <v>101</v>
      </c>
      <c r="D3" s="6" t="s">
        <v>102</v>
      </c>
      <c r="E3" s="6" t="s">
        <v>1</v>
      </c>
      <c r="F3" s="7">
        <v>4.8</v>
      </c>
    </row>
    <row r="4" spans="2:6" ht="15.75" customHeight="1">
      <c r="B4" s="5" t="s">
        <v>2</v>
      </c>
      <c r="C4" s="6" t="s">
        <v>101</v>
      </c>
      <c r="D4" s="6" t="s">
        <v>103</v>
      </c>
      <c r="E4" s="6" t="s">
        <v>1</v>
      </c>
      <c r="F4" s="7">
        <v>5.6</v>
      </c>
    </row>
    <row r="5" spans="2:6" ht="15.75" customHeight="1">
      <c r="B5" s="5" t="s">
        <v>3</v>
      </c>
      <c r="C5" s="6" t="s">
        <v>101</v>
      </c>
      <c r="D5" s="6" t="s">
        <v>104</v>
      </c>
      <c r="E5" s="6" t="s">
        <v>1</v>
      </c>
      <c r="F5" s="7">
        <v>9</v>
      </c>
    </row>
    <row r="6" spans="2:6" ht="15.75" customHeight="1">
      <c r="B6" s="5" t="s">
        <v>4</v>
      </c>
      <c r="C6" s="6" t="s">
        <v>101</v>
      </c>
      <c r="D6" s="6" t="s">
        <v>105</v>
      </c>
      <c r="E6" s="6" t="s">
        <v>1</v>
      </c>
      <c r="F6" s="7">
        <v>10.8</v>
      </c>
    </row>
    <row r="7" spans="2:6" ht="15.75" customHeight="1">
      <c r="B7" s="5" t="s">
        <v>5</v>
      </c>
      <c r="C7" s="6" t="s">
        <v>106</v>
      </c>
      <c r="D7" s="6" t="s">
        <v>107</v>
      </c>
      <c r="E7" s="6" t="s">
        <v>6</v>
      </c>
      <c r="F7" s="7">
        <v>1.6</v>
      </c>
    </row>
    <row r="8" spans="2:6" ht="15.75" customHeight="1">
      <c r="B8" s="5" t="s">
        <v>7</v>
      </c>
      <c r="C8" s="6" t="s">
        <v>106</v>
      </c>
      <c r="D8" s="6" t="s">
        <v>108</v>
      </c>
      <c r="E8" s="6" t="s">
        <v>6</v>
      </c>
      <c r="F8" s="7">
        <v>1.6</v>
      </c>
    </row>
    <row r="9" spans="2:6" ht="15.75" customHeight="1">
      <c r="B9" s="5" t="s">
        <v>8</v>
      </c>
      <c r="C9" s="6" t="s">
        <v>9</v>
      </c>
      <c r="D9" s="6" t="s">
        <v>10</v>
      </c>
      <c r="E9" s="6" t="s">
        <v>6</v>
      </c>
      <c r="F9" s="7">
        <v>21</v>
      </c>
    </row>
    <row r="10" spans="2:6" ht="15.75" customHeight="1">
      <c r="B10" s="5" t="s">
        <v>11</v>
      </c>
      <c r="C10" s="6" t="s">
        <v>9</v>
      </c>
      <c r="D10" s="6" t="s">
        <v>12</v>
      </c>
      <c r="E10" s="6" t="s">
        <v>6</v>
      </c>
      <c r="F10" s="7">
        <v>21</v>
      </c>
    </row>
    <row r="11" spans="2:6" ht="15.75" customHeight="1">
      <c r="B11" s="5" t="s">
        <v>13</v>
      </c>
      <c r="C11" s="6" t="s">
        <v>9</v>
      </c>
      <c r="D11" s="6" t="s">
        <v>14</v>
      </c>
      <c r="E11" s="6" t="s">
        <v>6</v>
      </c>
      <c r="F11" s="7">
        <v>21</v>
      </c>
    </row>
    <row r="12" spans="2:6" ht="15.75" customHeight="1">
      <c r="B12" s="5" t="s">
        <v>15</v>
      </c>
      <c r="C12" s="6" t="s">
        <v>16</v>
      </c>
      <c r="D12" s="6" t="s">
        <v>17</v>
      </c>
      <c r="E12" s="6" t="s">
        <v>18</v>
      </c>
      <c r="F12" s="7">
        <v>13.8</v>
      </c>
    </row>
    <row r="13" spans="2:6" ht="15.75" customHeight="1">
      <c r="B13" s="5" t="s">
        <v>19</v>
      </c>
      <c r="C13" s="6" t="s">
        <v>16</v>
      </c>
      <c r="D13" s="6" t="s">
        <v>20</v>
      </c>
      <c r="E13" s="6" t="s">
        <v>18</v>
      </c>
      <c r="F13" s="7">
        <v>12.8</v>
      </c>
    </row>
    <row r="14" spans="2:6" ht="15.75" customHeight="1">
      <c r="B14" s="5" t="s">
        <v>21</v>
      </c>
      <c r="C14" s="6" t="s">
        <v>16</v>
      </c>
      <c r="D14" s="6" t="s">
        <v>22</v>
      </c>
      <c r="E14" s="6" t="s">
        <v>18</v>
      </c>
      <c r="F14" s="7">
        <v>16</v>
      </c>
    </row>
    <row r="15" spans="2:6" ht="15.75" customHeight="1">
      <c r="B15" s="5" t="s">
        <v>54</v>
      </c>
      <c r="C15" s="6" t="s">
        <v>16</v>
      </c>
      <c r="D15" s="6" t="s">
        <v>24</v>
      </c>
      <c r="E15" s="6" t="s">
        <v>18</v>
      </c>
      <c r="F15" s="7">
        <v>11.2</v>
      </c>
    </row>
    <row r="16" spans="2:6" ht="15.75" customHeight="1">
      <c r="B16" s="5" t="s">
        <v>25</v>
      </c>
      <c r="C16" s="6" t="s">
        <v>114</v>
      </c>
      <c r="D16" s="6" t="s">
        <v>27</v>
      </c>
      <c r="E16" s="6" t="s">
        <v>28</v>
      </c>
      <c r="F16" s="7">
        <v>2.1</v>
      </c>
    </row>
    <row r="17" spans="2:6" ht="15.75" customHeight="1">
      <c r="B17" s="5" t="s">
        <v>29</v>
      </c>
      <c r="C17" s="6" t="s">
        <v>26</v>
      </c>
      <c r="D17" s="6" t="s">
        <v>30</v>
      </c>
      <c r="E17" s="6" t="s">
        <v>28</v>
      </c>
      <c r="F17" s="7">
        <v>2.1</v>
      </c>
    </row>
    <row r="18" spans="2:6" ht="15.75" customHeight="1">
      <c r="B18" s="5" t="s">
        <v>31</v>
      </c>
      <c r="C18" s="6" t="s">
        <v>26</v>
      </c>
      <c r="D18" s="6" t="s">
        <v>32</v>
      </c>
      <c r="E18" s="6" t="s">
        <v>28</v>
      </c>
      <c r="F18" s="7">
        <v>2.1</v>
      </c>
    </row>
    <row r="19" spans="2:6" ht="15.75" customHeight="1">
      <c r="B19" s="5" t="s">
        <v>33</v>
      </c>
      <c r="C19" s="6" t="s">
        <v>109</v>
      </c>
      <c r="D19" s="6" t="s">
        <v>110</v>
      </c>
      <c r="E19" s="6" t="s">
        <v>34</v>
      </c>
      <c r="F19" s="7">
        <v>6.9</v>
      </c>
    </row>
    <row r="20" spans="2:6" ht="15.75" customHeight="1">
      <c r="B20" s="5" t="s">
        <v>35</v>
      </c>
      <c r="C20" s="6" t="s">
        <v>109</v>
      </c>
      <c r="D20" s="6" t="s">
        <v>111</v>
      </c>
      <c r="E20" s="6" t="s">
        <v>34</v>
      </c>
      <c r="F20" s="7">
        <v>6.5</v>
      </c>
    </row>
    <row r="21" spans="2:6" ht="15.75" customHeight="1">
      <c r="B21" s="5" t="s">
        <v>36</v>
      </c>
      <c r="C21" s="6" t="s">
        <v>109</v>
      </c>
      <c r="D21" s="6" t="s">
        <v>112</v>
      </c>
      <c r="E21" s="6" t="s">
        <v>34</v>
      </c>
      <c r="F21" s="7">
        <v>6.9</v>
      </c>
    </row>
    <row r="22" spans="2:6" ht="15.75" customHeight="1">
      <c r="B22" s="5" t="s">
        <v>61</v>
      </c>
      <c r="C22" s="6" t="s">
        <v>109</v>
      </c>
      <c r="D22" s="6" t="s">
        <v>113</v>
      </c>
      <c r="E22" s="6" t="s">
        <v>34</v>
      </c>
      <c r="F22" s="7">
        <v>6.5</v>
      </c>
    </row>
    <row r="23" spans="2:6" ht="15.75" customHeight="1">
      <c r="B23" s="5" t="s">
        <v>38</v>
      </c>
      <c r="C23" s="6" t="s">
        <v>115</v>
      </c>
      <c r="D23" s="6" t="s">
        <v>116</v>
      </c>
      <c r="E23" s="6" t="s">
        <v>28</v>
      </c>
      <c r="F23" s="7">
        <v>3.5</v>
      </c>
    </row>
    <row r="24" spans="2:6" ht="15.75" customHeight="1">
      <c r="B24" s="5" t="s">
        <v>62</v>
      </c>
      <c r="C24" s="6" t="s">
        <v>115</v>
      </c>
      <c r="D24" s="6" t="s">
        <v>117</v>
      </c>
      <c r="E24" s="6" t="s">
        <v>28</v>
      </c>
      <c r="F24" s="7">
        <v>3.5</v>
      </c>
    </row>
    <row r="25" spans="2:6" ht="15.75" customHeight="1">
      <c r="B25" s="5" t="s">
        <v>40</v>
      </c>
      <c r="C25" s="6" t="s">
        <v>41</v>
      </c>
      <c r="D25" s="6" t="s">
        <v>42</v>
      </c>
      <c r="E25" s="6" t="s">
        <v>18</v>
      </c>
      <c r="F25" s="7">
        <v>8.8000000000000007</v>
      </c>
    </row>
    <row r="26" spans="2:6" ht="15.75" customHeight="1">
      <c r="B26" s="5" t="s">
        <v>43</v>
      </c>
      <c r="C26" s="6" t="s">
        <v>41</v>
      </c>
      <c r="D26" s="6" t="s">
        <v>44</v>
      </c>
      <c r="E26" s="6" t="s">
        <v>18</v>
      </c>
      <c r="F26" s="7">
        <v>12.5</v>
      </c>
    </row>
    <row r="27" spans="2:6" ht="15.75" customHeight="1">
      <c r="B27" s="5" t="s">
        <v>56</v>
      </c>
      <c r="C27" s="6" t="s">
        <v>41</v>
      </c>
      <c r="D27" s="6" t="s">
        <v>46</v>
      </c>
      <c r="E27" s="6" t="s">
        <v>18</v>
      </c>
      <c r="F27" s="7">
        <v>9</v>
      </c>
    </row>
    <row r="28" spans="2:6" ht="15.75" customHeight="1">
      <c r="B28" s="5" t="s">
        <v>63</v>
      </c>
      <c r="C28" s="6" t="s">
        <v>41</v>
      </c>
      <c r="D28" s="6" t="s">
        <v>48</v>
      </c>
      <c r="E28" s="6" t="s">
        <v>18</v>
      </c>
      <c r="F28" s="7">
        <v>11.5</v>
      </c>
    </row>
    <row r="29" spans="2:6">
      <c r="B29" s="9"/>
      <c r="C29" s="9"/>
      <c r="D29" s="9"/>
      <c r="E29" s="9"/>
      <c r="F29" s="9"/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2"/>
  <sheetViews>
    <sheetView showGridLines="0" workbookViewId="0">
      <selection activeCell="B20" sqref="B20"/>
    </sheetView>
  </sheetViews>
  <sheetFormatPr defaultRowHeight="13.5"/>
  <cols>
    <col min="1" max="1" width="9.875" customWidth="1"/>
    <col min="2" max="2" width="8" customWidth="1"/>
    <col min="3" max="3" width="9.5" customWidth="1"/>
    <col min="4" max="4" width="15.25" customWidth="1"/>
    <col min="5" max="5" width="7.125" customWidth="1"/>
    <col min="6" max="6" width="6.625" customWidth="1"/>
    <col min="7" max="7" width="10" customWidth="1"/>
    <col min="8" max="8" width="14.875" customWidth="1"/>
    <col min="9" max="9" width="10" customWidth="1"/>
    <col min="10" max="10" width="14.875" customWidth="1"/>
  </cols>
  <sheetData>
    <row r="1" spans="1:10" ht="31.5">
      <c r="A1" s="46" t="s">
        <v>130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" customHeight="1">
      <c r="A2" s="45" t="s">
        <v>64</v>
      </c>
      <c r="B2" s="45" t="s">
        <v>65</v>
      </c>
      <c r="C2" s="45" t="s">
        <v>58</v>
      </c>
      <c r="D2" s="45" t="s">
        <v>66</v>
      </c>
      <c r="E2" s="45" t="s">
        <v>67</v>
      </c>
      <c r="F2" s="45" t="s">
        <v>68</v>
      </c>
      <c r="G2" s="45" t="s">
        <v>59</v>
      </c>
      <c r="H2" s="45"/>
      <c r="I2" s="45" t="s">
        <v>60</v>
      </c>
      <c r="J2" s="45"/>
    </row>
    <row r="3" spans="1:10" ht="18.75" customHeight="1">
      <c r="A3" s="45"/>
      <c r="B3" s="45"/>
      <c r="C3" s="45"/>
      <c r="D3" s="45"/>
      <c r="E3" s="45"/>
      <c r="F3" s="45"/>
      <c r="G3" s="15" t="s">
        <v>69</v>
      </c>
      <c r="H3" s="15" t="s">
        <v>92</v>
      </c>
      <c r="I3" s="15" t="s">
        <v>70</v>
      </c>
      <c r="J3" s="15" t="s">
        <v>91</v>
      </c>
    </row>
    <row r="4" spans="1:10">
      <c r="A4" s="10">
        <v>41395</v>
      </c>
      <c r="B4" s="11" t="s">
        <v>2</v>
      </c>
      <c r="C4" s="11" t="str">
        <f t="shared" ref="C4:C35" si="0">VLOOKUP($B4,产品品种表,COLUMN(B2))</f>
        <v>果蔬</v>
      </c>
      <c r="D4" s="11" t="str">
        <f t="shared" ref="D4:F23" si="1">VLOOKUP($B4,产品品种表,COLUMN(C2))</f>
        <v>黄桃125克</v>
      </c>
      <c r="E4" s="11" t="str">
        <f t="shared" si="1"/>
        <v>盒</v>
      </c>
      <c r="F4" s="11">
        <f t="shared" si="1"/>
        <v>5.6</v>
      </c>
      <c r="G4" s="12">
        <v>15</v>
      </c>
      <c r="H4" s="12">
        <f>F4*G4</f>
        <v>84</v>
      </c>
      <c r="I4" s="13"/>
      <c r="J4" s="13">
        <f>F4*I4</f>
        <v>0</v>
      </c>
    </row>
    <row r="5" spans="1:10">
      <c r="A5" s="10">
        <v>41395</v>
      </c>
      <c r="B5" s="11" t="s">
        <v>4</v>
      </c>
      <c r="C5" s="11" t="str">
        <f t="shared" si="0"/>
        <v>果蔬</v>
      </c>
      <c r="D5" s="11" t="str">
        <f t="shared" si="1"/>
        <v>猕猴桃125克</v>
      </c>
      <c r="E5" s="11" t="str">
        <f t="shared" si="1"/>
        <v>盒</v>
      </c>
      <c r="F5" s="11">
        <f t="shared" si="1"/>
        <v>10.8</v>
      </c>
      <c r="G5" s="12">
        <v>5</v>
      </c>
      <c r="H5" s="12">
        <f t="shared" ref="H5:H68" si="2">F5*G5</f>
        <v>54</v>
      </c>
      <c r="I5" s="13"/>
      <c r="J5" s="13">
        <f t="shared" ref="J5:J68" si="3">F5*I5</f>
        <v>0</v>
      </c>
    </row>
    <row r="6" spans="1:10">
      <c r="A6" s="10">
        <v>41395</v>
      </c>
      <c r="B6" s="11" t="s">
        <v>7</v>
      </c>
      <c r="C6" s="11" t="str">
        <f t="shared" si="0"/>
        <v>酸乳</v>
      </c>
      <c r="D6" s="11" t="str">
        <f t="shared" si="1"/>
        <v>酸乳原味</v>
      </c>
      <c r="E6" s="11" t="str">
        <f t="shared" si="1"/>
        <v>袋</v>
      </c>
      <c r="F6" s="11">
        <f t="shared" si="1"/>
        <v>1.6</v>
      </c>
      <c r="G6" s="12">
        <v>50</v>
      </c>
      <c r="H6" s="12">
        <f t="shared" si="2"/>
        <v>80</v>
      </c>
      <c r="I6" s="13"/>
      <c r="J6" s="13">
        <f t="shared" si="3"/>
        <v>0</v>
      </c>
    </row>
    <row r="7" spans="1:10">
      <c r="A7" s="10">
        <v>41395</v>
      </c>
      <c r="B7" s="11" t="s">
        <v>50</v>
      </c>
      <c r="C7" s="11" t="str">
        <f t="shared" si="0"/>
        <v>酸乳</v>
      </c>
      <c r="D7" s="11" t="str">
        <f t="shared" si="1"/>
        <v>酸乳无糖</v>
      </c>
      <c r="E7" s="11" t="str">
        <f t="shared" si="1"/>
        <v>袋</v>
      </c>
      <c r="F7" s="11">
        <f t="shared" si="1"/>
        <v>1.6</v>
      </c>
      <c r="G7" s="12">
        <v>50</v>
      </c>
      <c r="H7" s="12">
        <f t="shared" si="2"/>
        <v>80</v>
      </c>
      <c r="I7" s="13"/>
      <c r="J7" s="13">
        <f t="shared" si="3"/>
        <v>0</v>
      </c>
    </row>
    <row r="8" spans="1:10">
      <c r="A8" s="10">
        <v>41395</v>
      </c>
      <c r="B8" s="11" t="s">
        <v>11</v>
      </c>
      <c r="C8" s="11" t="str">
        <f t="shared" si="0"/>
        <v>袋酸</v>
      </c>
      <c r="D8" s="11" t="str">
        <f t="shared" si="1"/>
        <v>袋酸高钙</v>
      </c>
      <c r="E8" s="11" t="str">
        <f t="shared" si="1"/>
        <v>袋</v>
      </c>
      <c r="F8" s="11">
        <f t="shared" si="1"/>
        <v>21</v>
      </c>
      <c r="G8" s="12">
        <v>5</v>
      </c>
      <c r="H8" s="12">
        <f t="shared" si="2"/>
        <v>105</v>
      </c>
      <c r="I8" s="13"/>
      <c r="J8" s="13">
        <f t="shared" si="3"/>
        <v>0</v>
      </c>
    </row>
    <row r="9" spans="1:10">
      <c r="A9" s="10">
        <v>41395</v>
      </c>
      <c r="B9" s="11" t="s">
        <v>7</v>
      </c>
      <c r="C9" s="11" t="str">
        <f t="shared" si="0"/>
        <v>酸乳</v>
      </c>
      <c r="D9" s="11" t="str">
        <f t="shared" si="1"/>
        <v>酸乳原味</v>
      </c>
      <c r="E9" s="11" t="str">
        <f t="shared" si="1"/>
        <v>袋</v>
      </c>
      <c r="F9" s="11">
        <f t="shared" si="1"/>
        <v>1.6</v>
      </c>
      <c r="G9" s="12"/>
      <c r="H9" s="12">
        <f t="shared" si="2"/>
        <v>0</v>
      </c>
      <c r="I9" s="13">
        <v>40</v>
      </c>
      <c r="J9" s="13">
        <f t="shared" si="3"/>
        <v>64</v>
      </c>
    </row>
    <row r="10" spans="1:10">
      <c r="A10" s="10">
        <v>41395</v>
      </c>
      <c r="B10" s="25" t="s">
        <v>3</v>
      </c>
      <c r="C10" s="11" t="str">
        <f t="shared" si="0"/>
        <v>果蔬</v>
      </c>
      <c r="D10" s="11" t="str">
        <f t="shared" si="1"/>
        <v>原味125克</v>
      </c>
      <c r="E10" s="11" t="str">
        <f t="shared" si="1"/>
        <v>盒</v>
      </c>
      <c r="F10" s="11">
        <f t="shared" si="1"/>
        <v>9</v>
      </c>
      <c r="G10" s="12"/>
      <c r="H10" s="12">
        <f t="shared" si="2"/>
        <v>0</v>
      </c>
      <c r="I10" s="13">
        <v>11</v>
      </c>
      <c r="J10" s="13">
        <f t="shared" si="3"/>
        <v>99</v>
      </c>
    </row>
    <row r="11" spans="1:10">
      <c r="A11" s="10">
        <v>41395</v>
      </c>
      <c r="B11" s="11" t="s">
        <v>71</v>
      </c>
      <c r="C11" s="11" t="str">
        <f t="shared" si="0"/>
        <v>单果粒</v>
      </c>
      <c r="D11" s="11" t="str">
        <f t="shared" si="1"/>
        <v>黄桃125克</v>
      </c>
      <c r="E11" s="11" t="str">
        <f t="shared" si="1"/>
        <v>条</v>
      </c>
      <c r="F11" s="11">
        <f t="shared" si="1"/>
        <v>12.8</v>
      </c>
      <c r="G11" s="12">
        <v>10</v>
      </c>
      <c r="H11" s="12">
        <f t="shared" si="2"/>
        <v>128</v>
      </c>
      <c r="I11" s="13"/>
      <c r="J11" s="13">
        <f t="shared" si="3"/>
        <v>0</v>
      </c>
    </row>
    <row r="12" spans="1:10">
      <c r="A12" s="10">
        <v>41395</v>
      </c>
      <c r="B12" s="25" t="s">
        <v>53</v>
      </c>
      <c r="C12" s="11" t="str">
        <f t="shared" si="0"/>
        <v>复合果粒</v>
      </c>
      <c r="D12" s="11" t="str">
        <f t="shared" si="1"/>
        <v>复合草莓＋树莓</v>
      </c>
      <c r="E12" s="11" t="str">
        <f t="shared" si="1"/>
        <v>杯</v>
      </c>
      <c r="F12" s="11">
        <f t="shared" si="1"/>
        <v>2.1</v>
      </c>
      <c r="G12" s="12">
        <v>40</v>
      </c>
      <c r="H12" s="12">
        <f t="shared" si="2"/>
        <v>84</v>
      </c>
      <c r="I12" s="13"/>
      <c r="J12" s="13">
        <f t="shared" si="3"/>
        <v>0</v>
      </c>
    </row>
    <row r="13" spans="1:10">
      <c r="A13" s="10">
        <v>41395</v>
      </c>
      <c r="B13" s="25" t="s">
        <v>51</v>
      </c>
      <c r="C13" s="11" t="str">
        <f t="shared" si="0"/>
        <v>单果粒</v>
      </c>
      <c r="D13" s="11" t="str">
        <f t="shared" si="1"/>
        <v>草莓125克</v>
      </c>
      <c r="E13" s="11" t="str">
        <f t="shared" si="1"/>
        <v>条</v>
      </c>
      <c r="F13" s="11">
        <f t="shared" si="1"/>
        <v>13.8</v>
      </c>
      <c r="G13" s="12"/>
      <c r="H13" s="12">
        <f t="shared" si="2"/>
        <v>0</v>
      </c>
      <c r="I13" s="13">
        <v>5</v>
      </c>
      <c r="J13" s="13">
        <f t="shared" si="3"/>
        <v>69</v>
      </c>
    </row>
    <row r="14" spans="1:10">
      <c r="A14" s="10">
        <v>41395</v>
      </c>
      <c r="B14" s="25" t="s">
        <v>3</v>
      </c>
      <c r="C14" s="11" t="str">
        <f t="shared" si="0"/>
        <v>果蔬</v>
      </c>
      <c r="D14" s="11" t="str">
        <f t="shared" si="1"/>
        <v>原味125克</v>
      </c>
      <c r="E14" s="11" t="str">
        <f t="shared" si="1"/>
        <v>盒</v>
      </c>
      <c r="F14" s="11">
        <f t="shared" si="1"/>
        <v>9</v>
      </c>
      <c r="G14" s="12">
        <v>10</v>
      </c>
      <c r="H14" s="12">
        <f t="shared" si="2"/>
        <v>90</v>
      </c>
      <c r="I14" s="13"/>
      <c r="J14" s="13">
        <f t="shared" si="3"/>
        <v>0</v>
      </c>
    </row>
    <row r="15" spans="1:10">
      <c r="A15" s="10">
        <v>41396</v>
      </c>
      <c r="B15" s="25" t="s">
        <v>13</v>
      </c>
      <c r="C15" s="11" t="str">
        <f t="shared" si="0"/>
        <v>袋酸</v>
      </c>
      <c r="D15" s="11" t="str">
        <f t="shared" si="1"/>
        <v>袋酸原味</v>
      </c>
      <c r="E15" s="11" t="str">
        <f t="shared" si="1"/>
        <v>袋</v>
      </c>
      <c r="F15" s="11">
        <f t="shared" si="1"/>
        <v>21</v>
      </c>
      <c r="G15" s="12">
        <v>5</v>
      </c>
      <c r="H15" s="12">
        <f t="shared" si="2"/>
        <v>105</v>
      </c>
      <c r="I15" s="13"/>
      <c r="J15" s="13">
        <f t="shared" si="3"/>
        <v>0</v>
      </c>
    </row>
    <row r="16" spans="1:10">
      <c r="A16" s="10">
        <v>41396</v>
      </c>
      <c r="B16" s="25" t="s">
        <v>21</v>
      </c>
      <c r="C16" s="11" t="str">
        <f t="shared" si="0"/>
        <v>单果粒</v>
      </c>
      <c r="D16" s="11" t="str">
        <f t="shared" si="1"/>
        <v>芦荟125克</v>
      </c>
      <c r="E16" s="11" t="str">
        <f t="shared" si="1"/>
        <v>条</v>
      </c>
      <c r="F16" s="11">
        <f t="shared" si="1"/>
        <v>16</v>
      </c>
      <c r="G16" s="12">
        <v>5</v>
      </c>
      <c r="H16" s="12">
        <f t="shared" si="2"/>
        <v>80</v>
      </c>
      <c r="I16" s="13"/>
      <c r="J16" s="13">
        <f t="shared" si="3"/>
        <v>0</v>
      </c>
    </row>
    <row r="17" spans="1:10">
      <c r="A17" s="10">
        <v>41396</v>
      </c>
      <c r="B17" s="25" t="s">
        <v>36</v>
      </c>
      <c r="C17" s="11" t="str">
        <f t="shared" si="0"/>
        <v>果粒250克</v>
      </c>
      <c r="D17" s="11" t="str">
        <f t="shared" si="1"/>
        <v>果粒250克蓝莓</v>
      </c>
      <c r="E17" s="11" t="str">
        <f t="shared" si="1"/>
        <v>瓶</v>
      </c>
      <c r="F17" s="11">
        <f t="shared" si="1"/>
        <v>6.9</v>
      </c>
      <c r="G17" s="12">
        <v>10</v>
      </c>
      <c r="H17" s="12">
        <f t="shared" si="2"/>
        <v>69</v>
      </c>
      <c r="I17" s="13"/>
      <c r="J17" s="13">
        <f t="shared" si="3"/>
        <v>0</v>
      </c>
    </row>
    <row r="18" spans="1:10">
      <c r="A18" s="10">
        <v>41396</v>
      </c>
      <c r="B18" s="25" t="s">
        <v>37</v>
      </c>
      <c r="C18" s="11" t="str">
        <f t="shared" si="0"/>
        <v>果粒250克</v>
      </c>
      <c r="D18" s="11" t="str">
        <f t="shared" si="1"/>
        <v>果粒250克绿豆</v>
      </c>
      <c r="E18" s="11" t="str">
        <f t="shared" si="1"/>
        <v>瓶</v>
      </c>
      <c r="F18" s="11">
        <f t="shared" si="1"/>
        <v>6.5</v>
      </c>
      <c r="G18" s="12">
        <v>20</v>
      </c>
      <c r="H18" s="12">
        <f t="shared" si="2"/>
        <v>130</v>
      </c>
      <c r="I18" s="13"/>
      <c r="J18" s="13">
        <f t="shared" si="3"/>
        <v>0</v>
      </c>
    </row>
    <row r="19" spans="1:10">
      <c r="A19" s="10">
        <v>41396</v>
      </c>
      <c r="B19" s="25" t="s">
        <v>43</v>
      </c>
      <c r="C19" s="11" t="str">
        <f t="shared" si="0"/>
        <v>普通杯</v>
      </c>
      <c r="D19" s="11" t="str">
        <f t="shared" si="1"/>
        <v>无糖125克</v>
      </c>
      <c r="E19" s="11" t="str">
        <f t="shared" si="1"/>
        <v>条</v>
      </c>
      <c r="F19" s="11">
        <f t="shared" si="1"/>
        <v>12.5</v>
      </c>
      <c r="G19" s="12">
        <v>5</v>
      </c>
      <c r="H19" s="12">
        <f t="shared" si="2"/>
        <v>62.5</v>
      </c>
      <c r="I19" s="13"/>
      <c r="J19" s="13">
        <f t="shared" si="3"/>
        <v>0</v>
      </c>
    </row>
    <row r="20" spans="1:10">
      <c r="A20" s="10">
        <v>41396</v>
      </c>
      <c r="B20" s="25" t="s">
        <v>71</v>
      </c>
      <c r="C20" s="11" t="str">
        <f t="shared" si="0"/>
        <v>单果粒</v>
      </c>
      <c r="D20" s="11" t="str">
        <f t="shared" si="1"/>
        <v>黄桃125克</v>
      </c>
      <c r="E20" s="11" t="str">
        <f t="shared" si="1"/>
        <v>条</v>
      </c>
      <c r="F20" s="11">
        <f t="shared" si="1"/>
        <v>12.8</v>
      </c>
      <c r="G20" s="12"/>
      <c r="H20" s="12">
        <f t="shared" si="2"/>
        <v>0</v>
      </c>
      <c r="I20" s="13">
        <v>9</v>
      </c>
      <c r="J20" s="13">
        <f t="shared" si="3"/>
        <v>115.2</v>
      </c>
    </row>
    <row r="21" spans="1:10">
      <c r="A21" s="10">
        <v>41396</v>
      </c>
      <c r="B21" s="25" t="s">
        <v>36</v>
      </c>
      <c r="C21" s="11" t="str">
        <f t="shared" si="0"/>
        <v>果粒250克</v>
      </c>
      <c r="D21" s="11" t="str">
        <f t="shared" si="1"/>
        <v>果粒250克蓝莓</v>
      </c>
      <c r="E21" s="11" t="str">
        <f t="shared" si="1"/>
        <v>瓶</v>
      </c>
      <c r="F21" s="11">
        <f t="shared" si="1"/>
        <v>6.9</v>
      </c>
      <c r="G21" s="12"/>
      <c r="H21" s="12">
        <f t="shared" si="2"/>
        <v>0</v>
      </c>
      <c r="I21" s="13">
        <v>10</v>
      </c>
      <c r="J21" s="13">
        <f t="shared" si="3"/>
        <v>69</v>
      </c>
    </row>
    <row r="22" spans="1:10">
      <c r="A22" s="10">
        <v>41397</v>
      </c>
      <c r="B22" s="25" t="s">
        <v>23</v>
      </c>
      <c r="C22" s="11" t="str">
        <f t="shared" si="0"/>
        <v>单果粒</v>
      </c>
      <c r="D22" s="11" t="str">
        <f t="shared" si="1"/>
        <v>猕猴桃125克</v>
      </c>
      <c r="E22" s="11" t="str">
        <f t="shared" si="1"/>
        <v>条</v>
      </c>
      <c r="F22" s="11">
        <f t="shared" si="1"/>
        <v>11.2</v>
      </c>
      <c r="G22" s="12">
        <v>8</v>
      </c>
      <c r="H22" s="12">
        <f t="shared" si="2"/>
        <v>89.6</v>
      </c>
      <c r="I22" s="13"/>
      <c r="J22" s="13">
        <f t="shared" si="3"/>
        <v>0</v>
      </c>
    </row>
    <row r="23" spans="1:10">
      <c r="A23" s="10">
        <v>41397</v>
      </c>
      <c r="B23" s="25" t="s">
        <v>55</v>
      </c>
      <c r="C23" s="11" t="str">
        <f t="shared" si="0"/>
        <v>果粒250克</v>
      </c>
      <c r="D23" s="11" t="str">
        <f t="shared" si="1"/>
        <v>果粒250克草莓</v>
      </c>
      <c r="E23" s="11" t="str">
        <f t="shared" si="1"/>
        <v>瓶</v>
      </c>
      <c r="F23" s="11">
        <f t="shared" si="1"/>
        <v>6.9</v>
      </c>
      <c r="G23" s="12">
        <v>15</v>
      </c>
      <c r="H23" s="12">
        <f t="shared" si="2"/>
        <v>103.5</v>
      </c>
      <c r="I23" s="13"/>
      <c r="J23" s="13">
        <f t="shared" si="3"/>
        <v>0</v>
      </c>
    </row>
    <row r="24" spans="1:10">
      <c r="A24" s="10">
        <v>41397</v>
      </c>
      <c r="B24" s="25" t="s">
        <v>37</v>
      </c>
      <c r="C24" s="11" t="str">
        <f t="shared" si="0"/>
        <v>果粒250克</v>
      </c>
      <c r="D24" s="11" t="str">
        <f t="shared" ref="D24:F43" si="4">VLOOKUP($B24,产品品种表,COLUMN(C22))</f>
        <v>果粒250克绿豆</v>
      </c>
      <c r="E24" s="11" t="str">
        <f t="shared" si="4"/>
        <v>瓶</v>
      </c>
      <c r="F24" s="11">
        <f t="shared" si="4"/>
        <v>6.5</v>
      </c>
      <c r="G24" s="12"/>
      <c r="H24" s="12">
        <f t="shared" si="2"/>
        <v>0</v>
      </c>
      <c r="I24" s="13">
        <v>18</v>
      </c>
      <c r="J24" s="13">
        <f t="shared" si="3"/>
        <v>117</v>
      </c>
    </row>
    <row r="25" spans="1:10">
      <c r="A25" s="10">
        <v>41397</v>
      </c>
      <c r="B25" s="25" t="s">
        <v>47</v>
      </c>
      <c r="C25" s="11" t="str">
        <f t="shared" si="0"/>
        <v>普通杯</v>
      </c>
      <c r="D25" s="11" t="str">
        <f t="shared" si="4"/>
        <v>原味125克</v>
      </c>
      <c r="E25" s="11" t="str">
        <f t="shared" si="4"/>
        <v>条</v>
      </c>
      <c r="F25" s="11">
        <f t="shared" si="4"/>
        <v>11.5</v>
      </c>
      <c r="G25" s="12">
        <v>10</v>
      </c>
      <c r="H25" s="12">
        <f t="shared" si="2"/>
        <v>115</v>
      </c>
      <c r="I25" s="13"/>
      <c r="J25" s="13">
        <f t="shared" si="3"/>
        <v>0</v>
      </c>
    </row>
    <row r="26" spans="1:10">
      <c r="A26" s="10">
        <v>41397</v>
      </c>
      <c r="B26" s="25" t="s">
        <v>11</v>
      </c>
      <c r="C26" s="11" t="str">
        <f t="shared" si="0"/>
        <v>袋酸</v>
      </c>
      <c r="D26" s="11" t="str">
        <f t="shared" si="4"/>
        <v>袋酸高钙</v>
      </c>
      <c r="E26" s="11" t="str">
        <f t="shared" si="4"/>
        <v>袋</v>
      </c>
      <c r="F26" s="11">
        <f t="shared" si="4"/>
        <v>21</v>
      </c>
      <c r="G26" s="12"/>
      <c r="H26" s="12">
        <f t="shared" si="2"/>
        <v>0</v>
      </c>
      <c r="I26" s="13">
        <v>5</v>
      </c>
      <c r="J26" s="13">
        <f t="shared" si="3"/>
        <v>105</v>
      </c>
    </row>
    <row r="27" spans="1:10">
      <c r="A27" s="10">
        <v>41397</v>
      </c>
      <c r="B27" s="25" t="s">
        <v>39</v>
      </c>
      <c r="C27" s="11" t="str">
        <f t="shared" si="0"/>
        <v>可奇</v>
      </c>
      <c r="D27" s="11" t="str">
        <f t="shared" si="4"/>
        <v>可奇蓝莓100克</v>
      </c>
      <c r="E27" s="11" t="str">
        <f t="shared" si="4"/>
        <v>杯</v>
      </c>
      <c r="F27" s="11">
        <f t="shared" si="4"/>
        <v>3.5</v>
      </c>
      <c r="G27" s="12">
        <v>20</v>
      </c>
      <c r="H27" s="12">
        <f t="shared" si="2"/>
        <v>70</v>
      </c>
      <c r="I27" s="13"/>
      <c r="J27" s="13">
        <f t="shared" si="3"/>
        <v>0</v>
      </c>
    </row>
    <row r="28" spans="1:10">
      <c r="A28" s="10">
        <v>41397</v>
      </c>
      <c r="B28" s="25" t="s">
        <v>49</v>
      </c>
      <c r="C28" s="11" t="str">
        <f t="shared" si="0"/>
        <v>普通杯</v>
      </c>
      <c r="D28" s="11" t="str">
        <f t="shared" si="4"/>
        <v>原味125克</v>
      </c>
      <c r="E28" s="11" t="str">
        <f t="shared" si="4"/>
        <v>条</v>
      </c>
      <c r="F28" s="11">
        <f t="shared" si="4"/>
        <v>11.5</v>
      </c>
      <c r="G28" s="12">
        <v>10</v>
      </c>
      <c r="H28" s="12">
        <f t="shared" si="2"/>
        <v>115</v>
      </c>
      <c r="I28" s="13"/>
      <c r="J28" s="13">
        <f t="shared" si="3"/>
        <v>0</v>
      </c>
    </row>
    <row r="29" spans="1:10">
      <c r="A29" s="10">
        <v>41397</v>
      </c>
      <c r="B29" s="25" t="s">
        <v>53</v>
      </c>
      <c r="C29" s="11" t="str">
        <f t="shared" si="0"/>
        <v>复合果粒</v>
      </c>
      <c r="D29" s="11" t="str">
        <f t="shared" si="4"/>
        <v>复合草莓＋树莓</v>
      </c>
      <c r="E29" s="11" t="str">
        <f t="shared" si="4"/>
        <v>杯</v>
      </c>
      <c r="F29" s="11">
        <f t="shared" si="4"/>
        <v>2.1</v>
      </c>
      <c r="G29" s="12"/>
      <c r="H29" s="12">
        <f t="shared" si="2"/>
        <v>0</v>
      </c>
      <c r="I29" s="13">
        <v>20</v>
      </c>
      <c r="J29" s="13">
        <f t="shared" si="3"/>
        <v>42</v>
      </c>
    </row>
    <row r="30" spans="1:10">
      <c r="A30" s="10">
        <v>41397</v>
      </c>
      <c r="B30" s="25" t="s">
        <v>39</v>
      </c>
      <c r="C30" s="11" t="str">
        <f t="shared" si="0"/>
        <v>可奇</v>
      </c>
      <c r="D30" s="11" t="str">
        <f t="shared" si="4"/>
        <v>可奇蓝莓100克</v>
      </c>
      <c r="E30" s="11" t="str">
        <f t="shared" si="4"/>
        <v>杯</v>
      </c>
      <c r="F30" s="11">
        <f t="shared" si="4"/>
        <v>3.5</v>
      </c>
      <c r="G30" s="12"/>
      <c r="H30" s="12">
        <f t="shared" si="2"/>
        <v>0</v>
      </c>
      <c r="I30" s="13">
        <v>15</v>
      </c>
      <c r="J30" s="13">
        <f t="shared" si="3"/>
        <v>52.5</v>
      </c>
    </row>
    <row r="31" spans="1:10">
      <c r="A31" s="10">
        <v>41398</v>
      </c>
      <c r="B31" s="25" t="s">
        <v>23</v>
      </c>
      <c r="C31" s="11" t="str">
        <f t="shared" si="0"/>
        <v>单果粒</v>
      </c>
      <c r="D31" s="11" t="str">
        <f t="shared" si="4"/>
        <v>猕猴桃125克</v>
      </c>
      <c r="E31" s="11" t="str">
        <f t="shared" si="4"/>
        <v>条</v>
      </c>
      <c r="F31" s="11">
        <f t="shared" si="4"/>
        <v>11.2</v>
      </c>
      <c r="G31" s="12"/>
      <c r="H31" s="12">
        <f t="shared" si="2"/>
        <v>0</v>
      </c>
      <c r="I31" s="13">
        <v>8</v>
      </c>
      <c r="J31" s="13">
        <f t="shared" si="3"/>
        <v>89.6</v>
      </c>
    </row>
    <row r="32" spans="1:10">
      <c r="A32" s="10">
        <v>41398</v>
      </c>
      <c r="B32" s="25" t="s">
        <v>51</v>
      </c>
      <c r="C32" s="11" t="str">
        <f t="shared" si="0"/>
        <v>单果粒</v>
      </c>
      <c r="D32" s="11" t="str">
        <f t="shared" si="4"/>
        <v>草莓125克</v>
      </c>
      <c r="E32" s="11" t="str">
        <f t="shared" si="4"/>
        <v>条</v>
      </c>
      <c r="F32" s="11">
        <f t="shared" si="4"/>
        <v>13.8</v>
      </c>
      <c r="G32" s="12"/>
      <c r="H32" s="12">
        <f t="shared" si="2"/>
        <v>0</v>
      </c>
      <c r="I32" s="13">
        <v>5</v>
      </c>
      <c r="J32" s="13">
        <f t="shared" si="3"/>
        <v>69</v>
      </c>
    </row>
    <row r="33" spans="1:10">
      <c r="A33" s="10">
        <v>41398</v>
      </c>
      <c r="B33" s="25" t="s">
        <v>2</v>
      </c>
      <c r="C33" s="11" t="str">
        <f t="shared" si="0"/>
        <v>果蔬</v>
      </c>
      <c r="D33" s="11" t="str">
        <f t="shared" si="4"/>
        <v>黄桃125克</v>
      </c>
      <c r="E33" s="11" t="str">
        <f t="shared" si="4"/>
        <v>盒</v>
      </c>
      <c r="F33" s="11">
        <f t="shared" si="4"/>
        <v>5.6</v>
      </c>
      <c r="G33" s="12"/>
      <c r="H33" s="12">
        <f t="shared" si="2"/>
        <v>0</v>
      </c>
      <c r="I33" s="13">
        <v>15</v>
      </c>
      <c r="J33" s="13">
        <f t="shared" si="3"/>
        <v>84</v>
      </c>
    </row>
    <row r="34" spans="1:10">
      <c r="A34" s="10">
        <v>41398</v>
      </c>
      <c r="B34" s="25" t="s">
        <v>50</v>
      </c>
      <c r="C34" s="11" t="str">
        <f t="shared" si="0"/>
        <v>酸乳</v>
      </c>
      <c r="D34" s="11" t="str">
        <f t="shared" si="4"/>
        <v>酸乳无糖</v>
      </c>
      <c r="E34" s="11" t="str">
        <f t="shared" si="4"/>
        <v>袋</v>
      </c>
      <c r="F34" s="11">
        <f t="shared" si="4"/>
        <v>1.6</v>
      </c>
      <c r="G34" s="12"/>
      <c r="H34" s="12">
        <f t="shared" si="2"/>
        <v>0</v>
      </c>
      <c r="I34" s="13">
        <v>40</v>
      </c>
      <c r="J34" s="13">
        <f t="shared" si="3"/>
        <v>64</v>
      </c>
    </row>
    <row r="35" spans="1:10">
      <c r="A35" s="10">
        <v>41398</v>
      </c>
      <c r="B35" s="25" t="s">
        <v>11</v>
      </c>
      <c r="C35" s="11" t="str">
        <f t="shared" si="0"/>
        <v>袋酸</v>
      </c>
      <c r="D35" s="11" t="str">
        <f t="shared" si="4"/>
        <v>袋酸高钙</v>
      </c>
      <c r="E35" s="11" t="str">
        <f t="shared" si="4"/>
        <v>袋</v>
      </c>
      <c r="F35" s="11">
        <f t="shared" si="4"/>
        <v>21</v>
      </c>
      <c r="G35" s="12"/>
      <c r="H35" s="12">
        <f t="shared" si="2"/>
        <v>0</v>
      </c>
      <c r="I35" s="13">
        <v>2</v>
      </c>
      <c r="J35" s="13">
        <f t="shared" si="3"/>
        <v>42</v>
      </c>
    </row>
    <row r="36" spans="1:10">
      <c r="A36" s="10">
        <v>41398</v>
      </c>
      <c r="B36" s="25" t="s">
        <v>7</v>
      </c>
      <c r="C36" s="11" t="str">
        <f t="shared" ref="C36:C67" si="5">VLOOKUP($B36,产品品种表,COLUMN(B34))</f>
        <v>酸乳</v>
      </c>
      <c r="D36" s="11" t="str">
        <f t="shared" si="4"/>
        <v>酸乳原味</v>
      </c>
      <c r="E36" s="11" t="str">
        <f t="shared" si="4"/>
        <v>袋</v>
      </c>
      <c r="F36" s="11">
        <f t="shared" si="4"/>
        <v>1.6</v>
      </c>
      <c r="G36" s="12"/>
      <c r="H36" s="12">
        <f t="shared" si="2"/>
        <v>0</v>
      </c>
      <c r="I36" s="13">
        <v>5</v>
      </c>
      <c r="J36" s="13">
        <f t="shared" si="3"/>
        <v>8</v>
      </c>
    </row>
    <row r="37" spans="1:10">
      <c r="A37" s="10">
        <v>41399</v>
      </c>
      <c r="B37" s="25" t="s">
        <v>13</v>
      </c>
      <c r="C37" s="11" t="str">
        <f t="shared" si="5"/>
        <v>袋酸</v>
      </c>
      <c r="D37" s="11" t="str">
        <f t="shared" si="4"/>
        <v>袋酸原味</v>
      </c>
      <c r="E37" s="11" t="str">
        <f t="shared" si="4"/>
        <v>袋</v>
      </c>
      <c r="F37" s="11">
        <f t="shared" si="4"/>
        <v>21</v>
      </c>
      <c r="G37" s="12"/>
      <c r="H37" s="12">
        <f t="shared" si="2"/>
        <v>0</v>
      </c>
      <c r="I37" s="13">
        <v>2</v>
      </c>
      <c r="J37" s="13">
        <f t="shared" si="3"/>
        <v>42</v>
      </c>
    </row>
    <row r="38" spans="1:10">
      <c r="A38" s="10">
        <v>41399</v>
      </c>
      <c r="B38" s="25" t="s">
        <v>50</v>
      </c>
      <c r="C38" s="11" t="str">
        <f t="shared" si="5"/>
        <v>酸乳</v>
      </c>
      <c r="D38" s="11" t="str">
        <f t="shared" si="4"/>
        <v>酸乳无糖</v>
      </c>
      <c r="E38" s="11" t="str">
        <f t="shared" si="4"/>
        <v>袋</v>
      </c>
      <c r="F38" s="11">
        <f t="shared" si="4"/>
        <v>1.6</v>
      </c>
      <c r="G38" s="12">
        <v>50</v>
      </c>
      <c r="H38" s="12">
        <f t="shared" si="2"/>
        <v>80</v>
      </c>
      <c r="I38" s="13"/>
      <c r="J38" s="13">
        <f t="shared" si="3"/>
        <v>0</v>
      </c>
    </row>
    <row r="39" spans="1:10">
      <c r="A39" s="10">
        <v>41399</v>
      </c>
      <c r="B39" s="25" t="s">
        <v>51</v>
      </c>
      <c r="C39" s="11" t="str">
        <f t="shared" si="5"/>
        <v>单果粒</v>
      </c>
      <c r="D39" s="11" t="str">
        <f t="shared" si="4"/>
        <v>草莓125克</v>
      </c>
      <c r="E39" s="11" t="str">
        <f t="shared" si="4"/>
        <v>条</v>
      </c>
      <c r="F39" s="11">
        <f t="shared" si="4"/>
        <v>13.8</v>
      </c>
      <c r="G39" s="12">
        <v>20</v>
      </c>
      <c r="H39" s="12">
        <f t="shared" si="2"/>
        <v>276</v>
      </c>
      <c r="I39" s="13"/>
      <c r="J39" s="13">
        <f t="shared" si="3"/>
        <v>0</v>
      </c>
    </row>
    <row r="40" spans="1:10">
      <c r="A40" s="10">
        <v>41399</v>
      </c>
      <c r="B40" s="25" t="s">
        <v>11</v>
      </c>
      <c r="C40" s="11" t="str">
        <f t="shared" si="5"/>
        <v>袋酸</v>
      </c>
      <c r="D40" s="11" t="str">
        <f t="shared" si="4"/>
        <v>袋酸高钙</v>
      </c>
      <c r="E40" s="11" t="str">
        <f t="shared" si="4"/>
        <v>袋</v>
      </c>
      <c r="F40" s="11">
        <f t="shared" si="4"/>
        <v>21</v>
      </c>
      <c r="G40" s="12"/>
      <c r="H40" s="12">
        <f t="shared" si="2"/>
        <v>0</v>
      </c>
      <c r="I40" s="13">
        <v>5</v>
      </c>
      <c r="J40" s="13">
        <f t="shared" si="3"/>
        <v>105</v>
      </c>
    </row>
    <row r="41" spans="1:10">
      <c r="A41" s="10">
        <v>41399</v>
      </c>
      <c r="B41" s="25" t="s">
        <v>7</v>
      </c>
      <c r="C41" s="11" t="str">
        <f t="shared" si="5"/>
        <v>酸乳</v>
      </c>
      <c r="D41" s="11" t="str">
        <f t="shared" si="4"/>
        <v>酸乳原味</v>
      </c>
      <c r="E41" s="11" t="str">
        <f t="shared" si="4"/>
        <v>袋</v>
      </c>
      <c r="F41" s="11">
        <f t="shared" si="4"/>
        <v>1.6</v>
      </c>
      <c r="G41" s="12">
        <v>50</v>
      </c>
      <c r="H41" s="12">
        <f t="shared" si="2"/>
        <v>80</v>
      </c>
      <c r="I41" s="13"/>
      <c r="J41" s="13">
        <f t="shared" si="3"/>
        <v>0</v>
      </c>
    </row>
    <row r="42" spans="1:10">
      <c r="A42" s="10">
        <v>41399</v>
      </c>
      <c r="B42" s="25" t="s">
        <v>72</v>
      </c>
      <c r="C42" s="11" t="str">
        <f t="shared" si="5"/>
        <v>果蔬</v>
      </c>
      <c r="D42" s="11" t="str">
        <f t="shared" si="4"/>
        <v>黄桃125克</v>
      </c>
      <c r="E42" s="11" t="str">
        <f t="shared" si="4"/>
        <v>盒</v>
      </c>
      <c r="F42" s="11">
        <f t="shared" si="4"/>
        <v>5.6</v>
      </c>
      <c r="G42" s="12">
        <v>10</v>
      </c>
      <c r="H42" s="12">
        <f t="shared" si="2"/>
        <v>56</v>
      </c>
      <c r="I42" s="13"/>
      <c r="J42" s="13">
        <f t="shared" si="3"/>
        <v>0</v>
      </c>
    </row>
    <row r="43" spans="1:10">
      <c r="A43" s="10">
        <v>41399</v>
      </c>
      <c r="B43" s="25" t="s">
        <v>3</v>
      </c>
      <c r="C43" s="11" t="str">
        <f t="shared" si="5"/>
        <v>果蔬</v>
      </c>
      <c r="D43" s="11" t="str">
        <f t="shared" si="4"/>
        <v>原味125克</v>
      </c>
      <c r="E43" s="11" t="str">
        <f t="shared" si="4"/>
        <v>盒</v>
      </c>
      <c r="F43" s="11">
        <f t="shared" si="4"/>
        <v>9</v>
      </c>
      <c r="G43" s="12"/>
      <c r="H43" s="12">
        <f t="shared" si="2"/>
        <v>0</v>
      </c>
      <c r="I43" s="13">
        <v>8</v>
      </c>
      <c r="J43" s="13">
        <f t="shared" si="3"/>
        <v>72</v>
      </c>
    </row>
    <row r="44" spans="1:10">
      <c r="A44" s="10">
        <v>41400</v>
      </c>
      <c r="B44" s="25" t="s">
        <v>43</v>
      </c>
      <c r="C44" s="11" t="str">
        <f t="shared" si="5"/>
        <v>普通杯</v>
      </c>
      <c r="D44" s="11" t="str">
        <f t="shared" ref="D44:F63" si="6">VLOOKUP($B44,产品品种表,COLUMN(C42))</f>
        <v>无糖125克</v>
      </c>
      <c r="E44" s="11" t="str">
        <f t="shared" si="6"/>
        <v>条</v>
      </c>
      <c r="F44" s="11">
        <f t="shared" si="6"/>
        <v>12.5</v>
      </c>
      <c r="G44" s="12"/>
      <c r="H44" s="12">
        <f t="shared" si="2"/>
        <v>0</v>
      </c>
      <c r="I44" s="13">
        <v>5</v>
      </c>
      <c r="J44" s="13">
        <f t="shared" si="3"/>
        <v>62.5</v>
      </c>
    </row>
    <row r="45" spans="1:10">
      <c r="A45" s="10">
        <v>41400</v>
      </c>
      <c r="B45" s="25" t="s">
        <v>45</v>
      </c>
      <c r="C45" s="11" t="str">
        <f t="shared" si="5"/>
        <v>普通杯</v>
      </c>
      <c r="D45" s="11" t="str">
        <f t="shared" si="6"/>
        <v>原味100克</v>
      </c>
      <c r="E45" s="11" t="str">
        <f t="shared" si="6"/>
        <v>条</v>
      </c>
      <c r="F45" s="11">
        <f t="shared" si="6"/>
        <v>9</v>
      </c>
      <c r="G45" s="12">
        <v>10</v>
      </c>
      <c r="H45" s="12">
        <f t="shared" si="2"/>
        <v>90</v>
      </c>
      <c r="I45" s="13"/>
      <c r="J45" s="13">
        <f t="shared" si="3"/>
        <v>0</v>
      </c>
    </row>
    <row r="46" spans="1:10">
      <c r="A46" s="10">
        <v>41400</v>
      </c>
      <c r="B46" s="25" t="s">
        <v>35</v>
      </c>
      <c r="C46" s="11" t="str">
        <f t="shared" si="5"/>
        <v>果粒250克</v>
      </c>
      <c r="D46" s="11" t="str">
        <f t="shared" si="6"/>
        <v>果粒250克红豆</v>
      </c>
      <c r="E46" s="11" t="str">
        <f t="shared" si="6"/>
        <v>瓶</v>
      </c>
      <c r="F46" s="11">
        <f t="shared" si="6"/>
        <v>6.5</v>
      </c>
      <c r="G46" s="12">
        <v>10</v>
      </c>
      <c r="H46" s="12">
        <f t="shared" si="2"/>
        <v>65</v>
      </c>
      <c r="I46" s="13"/>
      <c r="J46" s="13">
        <f t="shared" si="3"/>
        <v>0</v>
      </c>
    </row>
    <row r="47" spans="1:10">
      <c r="A47" s="10">
        <v>41400</v>
      </c>
      <c r="B47" s="25" t="s">
        <v>21</v>
      </c>
      <c r="C47" s="11" t="str">
        <f t="shared" si="5"/>
        <v>单果粒</v>
      </c>
      <c r="D47" s="11" t="str">
        <f t="shared" si="6"/>
        <v>芦荟125克</v>
      </c>
      <c r="E47" s="11" t="str">
        <f t="shared" si="6"/>
        <v>条</v>
      </c>
      <c r="F47" s="11">
        <f t="shared" si="6"/>
        <v>16</v>
      </c>
      <c r="G47" s="12"/>
      <c r="H47" s="12">
        <f t="shared" si="2"/>
        <v>0</v>
      </c>
      <c r="I47" s="13">
        <v>3</v>
      </c>
      <c r="J47" s="13">
        <f t="shared" si="3"/>
        <v>48</v>
      </c>
    </row>
    <row r="48" spans="1:10">
      <c r="A48" s="10">
        <v>41401</v>
      </c>
      <c r="B48" s="25" t="s">
        <v>31</v>
      </c>
      <c r="C48" s="11" t="str">
        <f t="shared" si="5"/>
        <v>复合果粒</v>
      </c>
      <c r="D48" s="11" t="str">
        <f t="shared" si="6"/>
        <v>复合芦荟＋猕猴桃</v>
      </c>
      <c r="E48" s="11" t="str">
        <f t="shared" si="6"/>
        <v>杯</v>
      </c>
      <c r="F48" s="11">
        <f t="shared" si="6"/>
        <v>2.1</v>
      </c>
      <c r="G48" s="12">
        <v>30</v>
      </c>
      <c r="H48" s="12">
        <f t="shared" si="2"/>
        <v>63</v>
      </c>
      <c r="I48" s="13"/>
      <c r="J48" s="13">
        <f t="shared" si="3"/>
        <v>0</v>
      </c>
    </row>
    <row r="49" spans="1:10">
      <c r="A49" s="10">
        <v>41401</v>
      </c>
      <c r="B49" s="25" t="s">
        <v>47</v>
      </c>
      <c r="C49" s="11" t="str">
        <f t="shared" si="5"/>
        <v>普通杯</v>
      </c>
      <c r="D49" s="11" t="str">
        <f t="shared" si="6"/>
        <v>原味125克</v>
      </c>
      <c r="E49" s="11" t="str">
        <f t="shared" si="6"/>
        <v>条</v>
      </c>
      <c r="F49" s="11">
        <f t="shared" si="6"/>
        <v>11.5</v>
      </c>
      <c r="G49" s="12"/>
      <c r="H49" s="12">
        <f t="shared" si="2"/>
        <v>0</v>
      </c>
      <c r="I49" s="13">
        <v>1</v>
      </c>
      <c r="J49" s="13">
        <f t="shared" si="3"/>
        <v>11.5</v>
      </c>
    </row>
    <row r="50" spans="1:10">
      <c r="A50" s="10">
        <v>41401</v>
      </c>
      <c r="B50" s="25" t="s">
        <v>45</v>
      </c>
      <c r="C50" s="11" t="str">
        <f t="shared" si="5"/>
        <v>普通杯</v>
      </c>
      <c r="D50" s="11" t="str">
        <f t="shared" si="6"/>
        <v>原味100克</v>
      </c>
      <c r="E50" s="11" t="str">
        <f t="shared" si="6"/>
        <v>条</v>
      </c>
      <c r="F50" s="11">
        <f t="shared" si="6"/>
        <v>9</v>
      </c>
      <c r="G50" s="12">
        <v>5</v>
      </c>
      <c r="H50" s="12">
        <f t="shared" si="2"/>
        <v>45</v>
      </c>
      <c r="I50" s="13"/>
      <c r="J50" s="13">
        <f t="shared" si="3"/>
        <v>0</v>
      </c>
    </row>
    <row r="51" spans="1:10">
      <c r="A51" s="10">
        <v>41401</v>
      </c>
      <c r="B51" s="25" t="s">
        <v>35</v>
      </c>
      <c r="C51" s="11" t="str">
        <f t="shared" si="5"/>
        <v>果粒250克</v>
      </c>
      <c r="D51" s="11" t="str">
        <f t="shared" si="6"/>
        <v>果粒250克红豆</v>
      </c>
      <c r="E51" s="11" t="str">
        <f t="shared" si="6"/>
        <v>瓶</v>
      </c>
      <c r="F51" s="11">
        <f t="shared" si="6"/>
        <v>6.5</v>
      </c>
      <c r="G51" s="12"/>
      <c r="H51" s="12">
        <f t="shared" si="2"/>
        <v>0</v>
      </c>
      <c r="I51" s="13">
        <v>8</v>
      </c>
      <c r="J51" s="13">
        <f t="shared" si="3"/>
        <v>52</v>
      </c>
    </row>
    <row r="52" spans="1:10">
      <c r="A52" s="10">
        <v>41401</v>
      </c>
      <c r="B52" s="25" t="s">
        <v>55</v>
      </c>
      <c r="C52" s="11" t="str">
        <f t="shared" si="5"/>
        <v>果粒250克</v>
      </c>
      <c r="D52" s="11" t="str">
        <f t="shared" si="6"/>
        <v>果粒250克草莓</v>
      </c>
      <c r="E52" s="11" t="str">
        <f t="shared" si="6"/>
        <v>瓶</v>
      </c>
      <c r="F52" s="11">
        <f t="shared" si="6"/>
        <v>6.9</v>
      </c>
      <c r="G52" s="12"/>
      <c r="H52" s="12">
        <f t="shared" si="2"/>
        <v>0</v>
      </c>
      <c r="I52" s="13">
        <v>10</v>
      </c>
      <c r="J52" s="13">
        <f t="shared" si="3"/>
        <v>69</v>
      </c>
    </row>
    <row r="53" spans="1:10">
      <c r="A53" s="10">
        <v>41401</v>
      </c>
      <c r="B53" s="25" t="s">
        <v>51</v>
      </c>
      <c r="C53" s="11" t="str">
        <f t="shared" si="5"/>
        <v>单果粒</v>
      </c>
      <c r="D53" s="11" t="str">
        <f t="shared" si="6"/>
        <v>草莓125克</v>
      </c>
      <c r="E53" s="11" t="str">
        <f t="shared" si="6"/>
        <v>条</v>
      </c>
      <c r="F53" s="11">
        <f t="shared" si="6"/>
        <v>13.8</v>
      </c>
      <c r="G53" s="12"/>
      <c r="H53" s="12">
        <f t="shared" si="2"/>
        <v>0</v>
      </c>
      <c r="I53" s="13">
        <v>10</v>
      </c>
      <c r="J53" s="13">
        <f t="shared" si="3"/>
        <v>138</v>
      </c>
    </row>
    <row r="54" spans="1:10">
      <c r="A54" s="10">
        <v>41401</v>
      </c>
      <c r="B54" s="25" t="s">
        <v>49</v>
      </c>
      <c r="C54" s="11" t="str">
        <f t="shared" si="5"/>
        <v>普通杯</v>
      </c>
      <c r="D54" s="11" t="str">
        <f t="shared" si="6"/>
        <v>原味125克</v>
      </c>
      <c r="E54" s="11" t="str">
        <f t="shared" si="6"/>
        <v>条</v>
      </c>
      <c r="F54" s="11">
        <f t="shared" si="6"/>
        <v>11.5</v>
      </c>
      <c r="G54" s="12"/>
      <c r="H54" s="12">
        <f t="shared" si="2"/>
        <v>0</v>
      </c>
      <c r="I54" s="13">
        <v>2</v>
      </c>
      <c r="J54" s="13">
        <f t="shared" si="3"/>
        <v>23</v>
      </c>
    </row>
    <row r="55" spans="1:10">
      <c r="A55" s="10">
        <v>41401</v>
      </c>
      <c r="B55" s="25" t="s">
        <v>57</v>
      </c>
      <c r="C55" s="11" t="str">
        <f t="shared" si="5"/>
        <v>普通杯</v>
      </c>
      <c r="D55" s="11" t="str">
        <f t="shared" si="6"/>
        <v>原味125克</v>
      </c>
      <c r="E55" s="11" t="str">
        <f t="shared" si="6"/>
        <v>条</v>
      </c>
      <c r="F55" s="11">
        <f t="shared" si="6"/>
        <v>11.5</v>
      </c>
      <c r="G55" s="12">
        <v>5</v>
      </c>
      <c r="H55" s="12">
        <f t="shared" si="2"/>
        <v>57.5</v>
      </c>
      <c r="I55" s="13"/>
      <c r="J55" s="13">
        <f t="shared" si="3"/>
        <v>0</v>
      </c>
    </row>
    <row r="56" spans="1:10">
      <c r="A56" s="10">
        <v>41401</v>
      </c>
      <c r="B56" s="25" t="s">
        <v>11</v>
      </c>
      <c r="C56" s="11" t="str">
        <f t="shared" si="5"/>
        <v>袋酸</v>
      </c>
      <c r="D56" s="11" t="str">
        <f t="shared" si="6"/>
        <v>袋酸高钙</v>
      </c>
      <c r="E56" s="11" t="str">
        <f t="shared" si="6"/>
        <v>袋</v>
      </c>
      <c r="F56" s="11">
        <f t="shared" si="6"/>
        <v>21</v>
      </c>
      <c r="G56" s="12"/>
      <c r="H56" s="12">
        <f t="shared" si="2"/>
        <v>0</v>
      </c>
      <c r="I56" s="13">
        <v>2</v>
      </c>
      <c r="J56" s="13">
        <f t="shared" si="3"/>
        <v>42</v>
      </c>
    </row>
    <row r="57" spans="1:10">
      <c r="A57" s="10">
        <v>41402</v>
      </c>
      <c r="B57" s="25" t="s">
        <v>52</v>
      </c>
      <c r="C57" s="11" t="str">
        <f t="shared" si="5"/>
        <v>袋酸</v>
      </c>
      <c r="D57" s="11" t="str">
        <f t="shared" si="6"/>
        <v>袋酸草莓</v>
      </c>
      <c r="E57" s="11" t="str">
        <f t="shared" si="6"/>
        <v>袋</v>
      </c>
      <c r="F57" s="11">
        <f t="shared" si="6"/>
        <v>21</v>
      </c>
      <c r="G57" s="12">
        <v>4</v>
      </c>
      <c r="H57" s="12">
        <f t="shared" si="2"/>
        <v>84</v>
      </c>
      <c r="I57" s="13"/>
      <c r="J57" s="13">
        <f t="shared" si="3"/>
        <v>0</v>
      </c>
    </row>
    <row r="58" spans="1:10">
      <c r="A58" s="10">
        <v>41402</v>
      </c>
      <c r="B58" s="25" t="s">
        <v>11</v>
      </c>
      <c r="C58" s="11" t="str">
        <f t="shared" si="5"/>
        <v>袋酸</v>
      </c>
      <c r="D58" s="11" t="str">
        <f t="shared" si="6"/>
        <v>袋酸高钙</v>
      </c>
      <c r="E58" s="11" t="str">
        <f t="shared" si="6"/>
        <v>袋</v>
      </c>
      <c r="F58" s="11">
        <f t="shared" si="6"/>
        <v>21</v>
      </c>
      <c r="G58" s="12"/>
      <c r="H58" s="12">
        <f t="shared" si="2"/>
        <v>0</v>
      </c>
      <c r="I58" s="13">
        <v>2</v>
      </c>
      <c r="J58" s="13">
        <f t="shared" si="3"/>
        <v>42</v>
      </c>
    </row>
    <row r="59" spans="1:10">
      <c r="A59" s="10">
        <v>41402</v>
      </c>
      <c r="B59" s="25" t="s">
        <v>39</v>
      </c>
      <c r="C59" s="11" t="str">
        <f t="shared" si="5"/>
        <v>可奇</v>
      </c>
      <c r="D59" s="11" t="str">
        <f t="shared" si="6"/>
        <v>可奇蓝莓100克</v>
      </c>
      <c r="E59" s="11" t="str">
        <f t="shared" si="6"/>
        <v>杯</v>
      </c>
      <c r="F59" s="11">
        <f t="shared" si="6"/>
        <v>3.5</v>
      </c>
      <c r="G59" s="12">
        <v>20</v>
      </c>
      <c r="H59" s="12">
        <f t="shared" si="2"/>
        <v>70</v>
      </c>
      <c r="I59" s="13"/>
      <c r="J59" s="13">
        <f t="shared" si="3"/>
        <v>0</v>
      </c>
    </row>
    <row r="60" spans="1:10">
      <c r="A60" s="10">
        <v>41402</v>
      </c>
      <c r="B60" s="25" t="s">
        <v>57</v>
      </c>
      <c r="C60" s="11" t="str">
        <f t="shared" si="5"/>
        <v>普通杯</v>
      </c>
      <c r="D60" s="11" t="str">
        <f t="shared" si="6"/>
        <v>原味125克</v>
      </c>
      <c r="E60" s="11" t="str">
        <f t="shared" si="6"/>
        <v>条</v>
      </c>
      <c r="F60" s="11">
        <f t="shared" si="6"/>
        <v>11.5</v>
      </c>
      <c r="G60" s="12"/>
      <c r="H60" s="12">
        <f t="shared" si="2"/>
        <v>0</v>
      </c>
      <c r="I60" s="13">
        <v>2</v>
      </c>
      <c r="J60" s="13">
        <f t="shared" si="3"/>
        <v>23</v>
      </c>
    </row>
    <row r="61" spans="1:10">
      <c r="A61" s="10">
        <v>41402</v>
      </c>
      <c r="B61" s="25" t="s">
        <v>49</v>
      </c>
      <c r="C61" s="11" t="str">
        <f t="shared" si="5"/>
        <v>普通杯</v>
      </c>
      <c r="D61" s="11" t="str">
        <f t="shared" si="6"/>
        <v>原味125克</v>
      </c>
      <c r="E61" s="11" t="str">
        <f t="shared" si="6"/>
        <v>条</v>
      </c>
      <c r="F61" s="11">
        <f t="shared" si="6"/>
        <v>11.5</v>
      </c>
      <c r="G61" s="12"/>
      <c r="H61" s="12">
        <f t="shared" si="2"/>
        <v>0</v>
      </c>
      <c r="I61" s="13">
        <v>6</v>
      </c>
      <c r="J61" s="13">
        <f t="shared" si="3"/>
        <v>69</v>
      </c>
    </row>
    <row r="62" spans="1:10">
      <c r="A62" s="10">
        <v>41403</v>
      </c>
      <c r="B62" s="25" t="s">
        <v>31</v>
      </c>
      <c r="C62" s="11" t="str">
        <f t="shared" si="5"/>
        <v>复合果粒</v>
      </c>
      <c r="D62" s="11" t="str">
        <f t="shared" si="6"/>
        <v>复合芦荟＋猕猴桃</v>
      </c>
      <c r="E62" s="11" t="str">
        <f t="shared" si="6"/>
        <v>杯</v>
      </c>
      <c r="F62" s="11">
        <f t="shared" si="6"/>
        <v>2.1</v>
      </c>
      <c r="G62" s="12"/>
      <c r="H62" s="12">
        <f t="shared" si="2"/>
        <v>0</v>
      </c>
      <c r="I62" s="13">
        <v>20</v>
      </c>
      <c r="J62" s="13">
        <f t="shared" si="3"/>
        <v>42</v>
      </c>
    </row>
    <row r="63" spans="1:10">
      <c r="A63" s="10">
        <v>41403</v>
      </c>
      <c r="B63" s="25" t="s">
        <v>53</v>
      </c>
      <c r="C63" s="11" t="str">
        <f t="shared" si="5"/>
        <v>复合果粒</v>
      </c>
      <c r="D63" s="11" t="str">
        <f t="shared" si="6"/>
        <v>复合草莓＋树莓</v>
      </c>
      <c r="E63" s="11" t="str">
        <f t="shared" si="6"/>
        <v>杯</v>
      </c>
      <c r="F63" s="11">
        <f t="shared" si="6"/>
        <v>2.1</v>
      </c>
      <c r="G63" s="12">
        <v>20</v>
      </c>
      <c r="H63" s="12">
        <f t="shared" si="2"/>
        <v>42</v>
      </c>
      <c r="I63" s="13"/>
      <c r="J63" s="13">
        <f t="shared" si="3"/>
        <v>0</v>
      </c>
    </row>
    <row r="64" spans="1:10">
      <c r="A64" s="10">
        <v>41403</v>
      </c>
      <c r="B64" s="25" t="s">
        <v>39</v>
      </c>
      <c r="C64" s="11" t="str">
        <f t="shared" si="5"/>
        <v>可奇</v>
      </c>
      <c r="D64" s="11" t="str">
        <f t="shared" ref="D64:F72" si="7">VLOOKUP($B64,产品品种表,COLUMN(C62))</f>
        <v>可奇蓝莓100克</v>
      </c>
      <c r="E64" s="11" t="str">
        <f t="shared" si="7"/>
        <v>杯</v>
      </c>
      <c r="F64" s="11">
        <f t="shared" si="7"/>
        <v>3.5</v>
      </c>
      <c r="G64" s="12"/>
      <c r="H64" s="12">
        <f t="shared" si="2"/>
        <v>0</v>
      </c>
      <c r="I64" s="13">
        <v>20</v>
      </c>
      <c r="J64" s="13">
        <f t="shared" si="3"/>
        <v>70</v>
      </c>
    </row>
    <row r="65" spans="1:10">
      <c r="A65" s="10">
        <v>41403</v>
      </c>
      <c r="B65" s="25" t="s">
        <v>50</v>
      </c>
      <c r="C65" s="11" t="str">
        <f t="shared" si="5"/>
        <v>酸乳</v>
      </c>
      <c r="D65" s="11" t="str">
        <f t="shared" si="7"/>
        <v>酸乳无糖</v>
      </c>
      <c r="E65" s="11" t="str">
        <f t="shared" si="7"/>
        <v>袋</v>
      </c>
      <c r="F65" s="11">
        <f t="shared" si="7"/>
        <v>1.6</v>
      </c>
      <c r="G65" s="12"/>
      <c r="H65" s="12">
        <f t="shared" si="2"/>
        <v>0</v>
      </c>
      <c r="I65" s="13">
        <v>25</v>
      </c>
      <c r="J65" s="13">
        <f t="shared" si="3"/>
        <v>40</v>
      </c>
    </row>
    <row r="66" spans="1:10">
      <c r="A66" s="10">
        <v>41403</v>
      </c>
      <c r="B66" s="25" t="s">
        <v>57</v>
      </c>
      <c r="C66" s="11" t="str">
        <f t="shared" si="5"/>
        <v>普通杯</v>
      </c>
      <c r="D66" s="11" t="str">
        <f t="shared" si="7"/>
        <v>原味125克</v>
      </c>
      <c r="E66" s="11" t="str">
        <f t="shared" si="7"/>
        <v>条</v>
      </c>
      <c r="F66" s="11">
        <f t="shared" si="7"/>
        <v>11.5</v>
      </c>
      <c r="G66" s="12"/>
      <c r="H66" s="12">
        <f t="shared" si="2"/>
        <v>0</v>
      </c>
      <c r="I66" s="13">
        <v>2</v>
      </c>
      <c r="J66" s="13">
        <f t="shared" si="3"/>
        <v>23</v>
      </c>
    </row>
    <row r="67" spans="1:10">
      <c r="A67" s="10">
        <v>41403</v>
      </c>
      <c r="B67" s="25" t="s">
        <v>2</v>
      </c>
      <c r="C67" s="11" t="str">
        <f t="shared" si="5"/>
        <v>果蔬</v>
      </c>
      <c r="D67" s="11" t="str">
        <f t="shared" si="7"/>
        <v>黄桃125克</v>
      </c>
      <c r="E67" s="11" t="str">
        <f t="shared" si="7"/>
        <v>盒</v>
      </c>
      <c r="F67" s="11">
        <f t="shared" si="7"/>
        <v>5.6</v>
      </c>
      <c r="G67" s="12"/>
      <c r="H67" s="12">
        <f t="shared" si="2"/>
        <v>0</v>
      </c>
      <c r="I67" s="13">
        <v>8</v>
      </c>
      <c r="J67" s="13">
        <f t="shared" si="3"/>
        <v>44.8</v>
      </c>
    </row>
    <row r="68" spans="1:10">
      <c r="A68" s="10">
        <v>41404</v>
      </c>
      <c r="B68" s="25" t="s">
        <v>45</v>
      </c>
      <c r="C68" s="11" t="str">
        <f t="shared" ref="C68:C72" si="8">VLOOKUP($B68,产品品种表,COLUMN(B66))</f>
        <v>普通杯</v>
      </c>
      <c r="D68" s="11" t="str">
        <f t="shared" si="7"/>
        <v>原味100克</v>
      </c>
      <c r="E68" s="11" t="str">
        <f t="shared" si="7"/>
        <v>条</v>
      </c>
      <c r="F68" s="11">
        <f t="shared" si="7"/>
        <v>9</v>
      </c>
      <c r="G68" s="12"/>
      <c r="H68" s="12">
        <f t="shared" si="2"/>
        <v>0</v>
      </c>
      <c r="I68" s="13">
        <v>14</v>
      </c>
      <c r="J68" s="13">
        <f t="shared" si="3"/>
        <v>126</v>
      </c>
    </row>
    <row r="69" spans="1:10">
      <c r="A69" s="10">
        <v>41404</v>
      </c>
      <c r="B69" s="25" t="s">
        <v>47</v>
      </c>
      <c r="C69" s="11" t="str">
        <f t="shared" si="8"/>
        <v>普通杯</v>
      </c>
      <c r="D69" s="11" t="str">
        <f t="shared" si="7"/>
        <v>原味125克</v>
      </c>
      <c r="E69" s="11" t="str">
        <f t="shared" si="7"/>
        <v>条</v>
      </c>
      <c r="F69" s="11">
        <f t="shared" si="7"/>
        <v>11.5</v>
      </c>
      <c r="G69" s="12"/>
      <c r="H69" s="12">
        <f t="shared" ref="H69:H72" si="9">F69*G69</f>
        <v>0</v>
      </c>
      <c r="I69" s="13">
        <v>8</v>
      </c>
      <c r="J69" s="13">
        <f t="shared" ref="J69:J72" si="10">F69*I69</f>
        <v>92</v>
      </c>
    </row>
    <row r="70" spans="1:10">
      <c r="A70" s="10">
        <v>41404</v>
      </c>
      <c r="B70" s="25" t="s">
        <v>53</v>
      </c>
      <c r="C70" s="11" t="str">
        <f t="shared" si="8"/>
        <v>复合果粒</v>
      </c>
      <c r="D70" s="11" t="str">
        <f t="shared" si="7"/>
        <v>复合草莓＋树莓</v>
      </c>
      <c r="E70" s="11" t="str">
        <f t="shared" si="7"/>
        <v>杯</v>
      </c>
      <c r="F70" s="11">
        <f t="shared" si="7"/>
        <v>2.1</v>
      </c>
      <c r="G70" s="12"/>
      <c r="H70" s="12">
        <f t="shared" si="9"/>
        <v>0</v>
      </c>
      <c r="I70" s="13">
        <v>30</v>
      </c>
      <c r="J70" s="13">
        <f t="shared" si="10"/>
        <v>63</v>
      </c>
    </row>
    <row r="71" spans="1:10">
      <c r="A71" s="10">
        <v>41404</v>
      </c>
      <c r="B71" s="25" t="s">
        <v>21</v>
      </c>
      <c r="C71" s="11" t="str">
        <f t="shared" si="8"/>
        <v>单果粒</v>
      </c>
      <c r="D71" s="11" t="str">
        <f t="shared" si="7"/>
        <v>芦荟125克</v>
      </c>
      <c r="E71" s="11" t="str">
        <f t="shared" si="7"/>
        <v>条</v>
      </c>
      <c r="F71" s="11">
        <f t="shared" si="7"/>
        <v>16</v>
      </c>
      <c r="G71" s="14"/>
      <c r="H71" s="12">
        <f t="shared" si="9"/>
        <v>0</v>
      </c>
      <c r="I71" s="13">
        <v>2</v>
      </c>
      <c r="J71" s="13">
        <f t="shared" si="10"/>
        <v>32</v>
      </c>
    </row>
    <row r="72" spans="1:10">
      <c r="A72" s="10">
        <v>41404</v>
      </c>
      <c r="B72" s="11" t="s">
        <v>4</v>
      </c>
      <c r="C72" s="11" t="str">
        <f t="shared" si="8"/>
        <v>果蔬</v>
      </c>
      <c r="D72" s="11" t="str">
        <f t="shared" si="7"/>
        <v>猕猴桃125克</v>
      </c>
      <c r="E72" s="11" t="str">
        <f t="shared" si="7"/>
        <v>盒</v>
      </c>
      <c r="F72" s="11">
        <f t="shared" si="7"/>
        <v>10.8</v>
      </c>
      <c r="G72" s="12"/>
      <c r="H72" s="12">
        <f t="shared" si="9"/>
        <v>0</v>
      </c>
      <c r="I72" s="13">
        <v>4</v>
      </c>
      <c r="J72" s="13">
        <f t="shared" si="10"/>
        <v>43.2</v>
      </c>
    </row>
  </sheetData>
  <mergeCells count="9">
    <mergeCell ref="G2:H2"/>
    <mergeCell ref="I2:J2"/>
    <mergeCell ref="A1:J1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35"/>
  <sheetViews>
    <sheetView showGridLines="0" workbookViewId="0">
      <selection activeCell="B20" sqref="B20"/>
    </sheetView>
  </sheetViews>
  <sheetFormatPr defaultRowHeight="13.5"/>
  <cols>
    <col min="2" max="2" width="8.375" customWidth="1"/>
    <col min="3" max="3" width="10.125" customWidth="1"/>
    <col min="4" max="4" width="10.875" customWidth="1"/>
    <col min="5" max="5" width="15" customWidth="1"/>
    <col min="6" max="6" width="10.875" customWidth="1"/>
    <col min="7" max="7" width="16" customWidth="1"/>
  </cols>
  <sheetData>
    <row r="1" spans="2:7" ht="35.25" customHeight="1">
      <c r="B1" s="48" t="s">
        <v>131</v>
      </c>
      <c r="C1" s="48"/>
      <c r="D1" s="48"/>
      <c r="E1" s="48"/>
      <c r="F1" s="48"/>
      <c r="G1" s="48"/>
    </row>
    <row r="2" spans="2:7" ht="20.25" customHeight="1">
      <c r="B2" s="47" t="s">
        <v>65</v>
      </c>
      <c r="C2" s="47" t="s">
        <v>58</v>
      </c>
      <c r="D2" s="47" t="s">
        <v>59</v>
      </c>
      <c r="E2" s="47"/>
      <c r="F2" s="47" t="s">
        <v>60</v>
      </c>
      <c r="G2" s="47"/>
    </row>
    <row r="3" spans="2:7" ht="20.25" customHeight="1">
      <c r="B3" s="47"/>
      <c r="C3" s="47" t="s">
        <v>58</v>
      </c>
      <c r="D3" s="19" t="s">
        <v>69</v>
      </c>
      <c r="E3" s="19" t="s">
        <v>90</v>
      </c>
      <c r="F3" s="19" t="s">
        <v>70</v>
      </c>
      <c r="G3" s="19" t="s">
        <v>91</v>
      </c>
    </row>
    <row r="4" spans="2:7" ht="15" customHeight="1">
      <c r="B4" s="16" t="s">
        <v>93</v>
      </c>
      <c r="C4" s="17" t="s">
        <v>101</v>
      </c>
      <c r="D4" s="18">
        <f t="shared" ref="D4:D12" si="0">SUMIF(品种,C4,入库数量)</f>
        <v>40</v>
      </c>
      <c r="E4" s="18">
        <f t="shared" ref="E4:E12" si="1">SUMIF(品种,C4,入库金额)</f>
        <v>284</v>
      </c>
      <c r="F4" s="18">
        <f t="shared" ref="F4:F12" si="2">SUMIF(品种,C4,出库数量)</f>
        <v>46</v>
      </c>
      <c r="G4" s="18">
        <f t="shared" ref="G4:G12" si="3">SUMIF(品种,C4,出库金额)</f>
        <v>343</v>
      </c>
    </row>
    <row r="5" spans="2:7" ht="15" customHeight="1">
      <c r="B5" s="16" t="s">
        <v>73</v>
      </c>
      <c r="C5" s="17" t="s">
        <v>106</v>
      </c>
      <c r="D5" s="18">
        <f t="shared" si="0"/>
        <v>200</v>
      </c>
      <c r="E5" s="18">
        <f t="shared" si="1"/>
        <v>320</v>
      </c>
      <c r="F5" s="18">
        <f t="shared" si="2"/>
        <v>110</v>
      </c>
      <c r="G5" s="18">
        <f t="shared" si="3"/>
        <v>176</v>
      </c>
    </row>
    <row r="6" spans="2:7" ht="15" customHeight="1">
      <c r="B6" s="16" t="s">
        <v>94</v>
      </c>
      <c r="C6" s="17" t="s">
        <v>95</v>
      </c>
      <c r="D6" s="18">
        <f t="shared" si="0"/>
        <v>14</v>
      </c>
      <c r="E6" s="18">
        <f t="shared" si="1"/>
        <v>294</v>
      </c>
      <c r="F6" s="18">
        <f t="shared" si="2"/>
        <v>18</v>
      </c>
      <c r="G6" s="18">
        <f t="shared" si="3"/>
        <v>378</v>
      </c>
    </row>
    <row r="7" spans="2:7" ht="15" customHeight="1">
      <c r="B7" s="16" t="s">
        <v>74</v>
      </c>
      <c r="C7" s="17" t="s">
        <v>16</v>
      </c>
      <c r="D7" s="18">
        <f t="shared" si="0"/>
        <v>43</v>
      </c>
      <c r="E7" s="18">
        <f t="shared" si="1"/>
        <v>573.6</v>
      </c>
      <c r="F7" s="18">
        <f t="shared" si="2"/>
        <v>42</v>
      </c>
      <c r="G7" s="18">
        <f t="shared" si="3"/>
        <v>560.79999999999995</v>
      </c>
    </row>
    <row r="8" spans="2:7" ht="15" customHeight="1">
      <c r="B8" s="16" t="s">
        <v>75</v>
      </c>
      <c r="C8" s="17" t="s">
        <v>96</v>
      </c>
      <c r="D8" s="18">
        <f t="shared" si="0"/>
        <v>90</v>
      </c>
      <c r="E8" s="18">
        <f t="shared" si="1"/>
        <v>189</v>
      </c>
      <c r="F8" s="18">
        <f t="shared" si="2"/>
        <v>70</v>
      </c>
      <c r="G8" s="18">
        <f t="shared" si="3"/>
        <v>147</v>
      </c>
    </row>
    <row r="9" spans="2:7" ht="15" customHeight="1">
      <c r="B9" s="16" t="s">
        <v>76</v>
      </c>
      <c r="C9" s="17" t="s">
        <v>109</v>
      </c>
      <c r="D9" s="18">
        <f t="shared" si="0"/>
        <v>55</v>
      </c>
      <c r="E9" s="18">
        <f t="shared" si="1"/>
        <v>367.5</v>
      </c>
      <c r="F9" s="18">
        <f t="shared" si="2"/>
        <v>46</v>
      </c>
      <c r="G9" s="18">
        <f t="shared" si="3"/>
        <v>307</v>
      </c>
    </row>
    <row r="10" spans="2:7" ht="15" customHeight="1">
      <c r="B10" s="16" t="s">
        <v>97</v>
      </c>
      <c r="C10" s="17" t="s">
        <v>115</v>
      </c>
      <c r="D10" s="18">
        <f t="shared" si="0"/>
        <v>40</v>
      </c>
      <c r="E10" s="18">
        <f t="shared" si="1"/>
        <v>140</v>
      </c>
      <c r="F10" s="18">
        <f t="shared" si="2"/>
        <v>35</v>
      </c>
      <c r="G10" s="18">
        <f t="shared" si="3"/>
        <v>122.5</v>
      </c>
    </row>
    <row r="11" spans="2:7" ht="15" customHeight="1">
      <c r="B11" s="16" t="s">
        <v>98</v>
      </c>
      <c r="C11" s="17" t="s">
        <v>41</v>
      </c>
      <c r="D11" s="18">
        <f t="shared" si="0"/>
        <v>45</v>
      </c>
      <c r="E11" s="18">
        <f t="shared" si="1"/>
        <v>485</v>
      </c>
      <c r="F11" s="18">
        <f t="shared" si="2"/>
        <v>40</v>
      </c>
      <c r="G11" s="18">
        <f t="shared" si="3"/>
        <v>430</v>
      </c>
    </row>
    <row r="12" spans="2:7" ht="15" customHeight="1">
      <c r="B12" s="16" t="s">
        <v>99</v>
      </c>
      <c r="C12" s="17" t="s">
        <v>100</v>
      </c>
      <c r="D12" s="18">
        <f t="shared" si="0"/>
        <v>0</v>
      </c>
      <c r="E12" s="18">
        <f t="shared" si="1"/>
        <v>0</v>
      </c>
      <c r="F12" s="18">
        <f t="shared" si="2"/>
        <v>0</v>
      </c>
      <c r="G12" s="18">
        <f t="shared" si="3"/>
        <v>0</v>
      </c>
    </row>
    <row r="35" spans="11:11">
      <c r="K35" t="s">
        <v>77</v>
      </c>
    </row>
  </sheetData>
  <mergeCells count="5">
    <mergeCell ref="D2:E2"/>
    <mergeCell ref="F2:G2"/>
    <mergeCell ref="B2:B3"/>
    <mergeCell ref="C2:C3"/>
    <mergeCell ref="B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34"/>
  <sheetViews>
    <sheetView showGridLines="0" workbookViewId="0">
      <selection activeCell="B20" sqref="B20"/>
    </sheetView>
  </sheetViews>
  <sheetFormatPr defaultRowHeight="13.5"/>
  <cols>
    <col min="2" max="2" width="7.125" customWidth="1"/>
    <col min="3" max="3" width="9.5" customWidth="1"/>
    <col min="4" max="4" width="15.5" customWidth="1"/>
    <col min="5" max="5" width="4.875" customWidth="1"/>
    <col min="6" max="6" width="7.75" customWidth="1"/>
    <col min="7" max="10" width="9.5" customWidth="1"/>
    <col min="11" max="12" width="9" customWidth="1"/>
    <col min="13" max="13" width="10.25" bestFit="1" customWidth="1"/>
  </cols>
  <sheetData>
    <row r="1" spans="2:13" ht="33" customHeight="1">
      <c r="B1" s="49" t="s">
        <v>132</v>
      </c>
      <c r="C1" s="49"/>
      <c r="D1" s="49"/>
      <c r="E1" s="49"/>
      <c r="F1" s="49"/>
      <c r="G1" s="49"/>
      <c r="H1" s="49"/>
      <c r="I1" s="49"/>
      <c r="J1" s="49"/>
    </row>
    <row r="2" spans="2:13" ht="18" customHeight="1">
      <c r="B2" s="50" t="s">
        <v>78</v>
      </c>
      <c r="C2" s="50"/>
      <c r="D2" s="4">
        <v>41397</v>
      </c>
    </row>
    <row r="4" spans="2:13" ht="19.5" customHeight="1">
      <c r="B4" s="8" t="s">
        <v>79</v>
      </c>
      <c r="C4" s="8" t="s">
        <v>80</v>
      </c>
      <c r="D4" s="8" t="s">
        <v>85</v>
      </c>
      <c r="E4" s="8" t="s">
        <v>82</v>
      </c>
      <c r="F4" s="8" t="s">
        <v>83</v>
      </c>
      <c r="G4" s="8" t="s">
        <v>86</v>
      </c>
      <c r="H4" s="8" t="s">
        <v>87</v>
      </c>
      <c r="I4" s="8" t="s">
        <v>88</v>
      </c>
      <c r="J4" s="8" t="s">
        <v>89</v>
      </c>
      <c r="M4" s="21">
        <v>41395</v>
      </c>
    </row>
    <row r="5" spans="2:13">
      <c r="B5" s="10" t="str">
        <f>产品品种一览表!B3</f>
        <v>A-001</v>
      </c>
      <c r="C5" s="20" t="str">
        <f>产品品种一览表!C3</f>
        <v>果蔬</v>
      </c>
      <c r="D5" s="20" t="str">
        <f>产品品种一览表!D3</f>
        <v>草莓125克</v>
      </c>
      <c r="E5" s="11" t="str">
        <f>产品品种一览表!E3</f>
        <v>盒</v>
      </c>
      <c r="F5" s="11">
        <f>产品品种一览表!F3</f>
        <v>4.8</v>
      </c>
      <c r="G5" s="11">
        <f t="shared" ref="G5:G30" si="0">IF($B5=0,0,SUMPRODUCT((编码=$B5)*(DAY(日期)=DAY($D$2))*入库数量))</f>
        <v>0</v>
      </c>
      <c r="H5" s="11">
        <f t="shared" ref="H5:H30" si="1">IF($B5=0,0,SUMPRODUCT((编码=$B5)*(DAY(日期)=DAY($D$2))*入库金额))</f>
        <v>0</v>
      </c>
      <c r="I5" s="11">
        <f t="shared" ref="I5:I30" si="2">IF($B5=0,0,SUMPRODUCT((编码=$B5)*(DAY(日期)=DAY($D$2))*出库数量))</f>
        <v>0</v>
      </c>
      <c r="J5" s="11">
        <f t="shared" ref="J5:J30" si="3">IF($B5=0,0,SUMPRODUCT((编码=$B5)*(DAY(日期)=DAY($D$2))*出库金额))</f>
        <v>0</v>
      </c>
      <c r="M5" s="21">
        <v>41396</v>
      </c>
    </row>
    <row r="6" spans="2:13">
      <c r="B6" s="11" t="str">
        <f>产品品种一览表!B4</f>
        <v>A-002</v>
      </c>
      <c r="C6" s="20" t="str">
        <f>产品品种一览表!C4</f>
        <v>果蔬</v>
      </c>
      <c r="D6" s="20" t="str">
        <f>产品品种一览表!D4</f>
        <v>黄桃125克</v>
      </c>
      <c r="E6" s="11" t="str">
        <f>产品品种一览表!E4</f>
        <v>盒</v>
      </c>
      <c r="F6" s="11">
        <f>产品品种一览表!F4</f>
        <v>5.6</v>
      </c>
      <c r="G6" s="11">
        <f t="shared" si="0"/>
        <v>0</v>
      </c>
      <c r="H6" s="11">
        <f t="shared" si="1"/>
        <v>0</v>
      </c>
      <c r="I6" s="11">
        <f t="shared" si="2"/>
        <v>0</v>
      </c>
      <c r="J6" s="11">
        <f t="shared" si="3"/>
        <v>0</v>
      </c>
      <c r="M6" s="21">
        <v>41397</v>
      </c>
    </row>
    <row r="7" spans="2:13">
      <c r="B7" s="11" t="str">
        <f>产品品种一览表!B5</f>
        <v>A-003</v>
      </c>
      <c r="C7" s="20" t="str">
        <f>产品品种一览表!C5</f>
        <v>果蔬</v>
      </c>
      <c r="D7" s="20" t="str">
        <f>产品品种一览表!D5</f>
        <v>原味125克</v>
      </c>
      <c r="E7" s="11" t="str">
        <f>产品品种一览表!E5</f>
        <v>盒</v>
      </c>
      <c r="F7" s="11">
        <f>产品品种一览表!F5</f>
        <v>9</v>
      </c>
      <c r="G7" s="11">
        <f t="shared" si="0"/>
        <v>0</v>
      </c>
      <c r="H7" s="11">
        <f t="shared" si="1"/>
        <v>0</v>
      </c>
      <c r="I7" s="11">
        <f t="shared" si="2"/>
        <v>0</v>
      </c>
      <c r="J7" s="11">
        <f t="shared" si="3"/>
        <v>0</v>
      </c>
      <c r="M7" s="21">
        <v>41398</v>
      </c>
    </row>
    <row r="8" spans="2:13">
      <c r="B8" s="11" t="str">
        <f>产品品种一览表!B6</f>
        <v>A-004</v>
      </c>
      <c r="C8" s="20" t="str">
        <f>产品品种一览表!C6</f>
        <v>果蔬</v>
      </c>
      <c r="D8" s="20" t="str">
        <f>产品品种一览表!D6</f>
        <v>猕猴桃125克</v>
      </c>
      <c r="E8" s="11" t="str">
        <f>产品品种一览表!E6</f>
        <v>盒</v>
      </c>
      <c r="F8" s="11">
        <f>产品品种一览表!F6</f>
        <v>10.8</v>
      </c>
      <c r="G8" s="11">
        <f t="shared" si="0"/>
        <v>0</v>
      </c>
      <c r="H8" s="11">
        <f t="shared" si="1"/>
        <v>0</v>
      </c>
      <c r="I8" s="11">
        <f t="shared" si="2"/>
        <v>0</v>
      </c>
      <c r="J8" s="11">
        <f t="shared" si="3"/>
        <v>0</v>
      </c>
      <c r="M8" s="21">
        <v>41399</v>
      </c>
    </row>
    <row r="9" spans="2:13">
      <c r="B9" s="11" t="str">
        <f>产品品种一览表!B7</f>
        <v>B-001</v>
      </c>
      <c r="C9" s="20" t="str">
        <f>产品品种一览表!C7</f>
        <v>酸乳</v>
      </c>
      <c r="D9" s="20" t="str">
        <f>产品品种一览表!D7</f>
        <v>酸乳无糖</v>
      </c>
      <c r="E9" s="11" t="str">
        <f>产品品种一览表!E7</f>
        <v>袋</v>
      </c>
      <c r="F9" s="11">
        <f>产品品种一览表!F7</f>
        <v>1.6</v>
      </c>
      <c r="G9" s="11">
        <f t="shared" si="0"/>
        <v>0</v>
      </c>
      <c r="H9" s="11">
        <f t="shared" si="1"/>
        <v>0</v>
      </c>
      <c r="I9" s="11">
        <f t="shared" si="2"/>
        <v>0</v>
      </c>
      <c r="J9" s="11">
        <f t="shared" si="3"/>
        <v>0</v>
      </c>
      <c r="M9" s="21">
        <v>41400</v>
      </c>
    </row>
    <row r="10" spans="2:13">
      <c r="B10" s="11" t="str">
        <f>产品品种一览表!B8</f>
        <v>B-002</v>
      </c>
      <c r="C10" s="20" t="str">
        <f>产品品种一览表!C8</f>
        <v>酸乳</v>
      </c>
      <c r="D10" s="20" t="str">
        <f>产品品种一览表!D8</f>
        <v>酸乳原味</v>
      </c>
      <c r="E10" s="11" t="str">
        <f>产品品种一览表!E8</f>
        <v>袋</v>
      </c>
      <c r="F10" s="11">
        <f>产品品种一览表!F8</f>
        <v>1.6</v>
      </c>
      <c r="G10" s="11">
        <f t="shared" si="0"/>
        <v>0</v>
      </c>
      <c r="H10" s="11">
        <f t="shared" si="1"/>
        <v>0</v>
      </c>
      <c r="I10" s="11">
        <f t="shared" si="2"/>
        <v>0</v>
      </c>
      <c r="J10" s="11">
        <f t="shared" si="3"/>
        <v>0</v>
      </c>
      <c r="M10" s="21">
        <v>41401</v>
      </c>
    </row>
    <row r="11" spans="2:13">
      <c r="B11" s="11" t="str">
        <f>产品品种一览表!B9</f>
        <v>C-001</v>
      </c>
      <c r="C11" s="20" t="str">
        <f>产品品种一览表!C9</f>
        <v>袋酸</v>
      </c>
      <c r="D11" s="20" t="str">
        <f>产品品种一览表!D9</f>
        <v>袋酸草莓</v>
      </c>
      <c r="E11" s="11" t="str">
        <f>产品品种一览表!E9</f>
        <v>袋</v>
      </c>
      <c r="F11" s="11">
        <f>产品品种一览表!F9</f>
        <v>21</v>
      </c>
      <c r="G11" s="11">
        <f t="shared" si="0"/>
        <v>0</v>
      </c>
      <c r="H11" s="11">
        <f t="shared" si="1"/>
        <v>0</v>
      </c>
      <c r="I11" s="11">
        <f t="shared" si="2"/>
        <v>0</v>
      </c>
      <c r="J11" s="11">
        <f t="shared" si="3"/>
        <v>0</v>
      </c>
      <c r="M11" s="21">
        <v>41402</v>
      </c>
    </row>
    <row r="12" spans="2:13">
      <c r="B12" s="11" t="str">
        <f>产品品种一览表!B10</f>
        <v>C-002</v>
      </c>
      <c r="C12" s="20" t="str">
        <f>产品品种一览表!C10</f>
        <v>袋酸</v>
      </c>
      <c r="D12" s="20" t="str">
        <f>产品品种一览表!D10</f>
        <v>袋酸高钙</v>
      </c>
      <c r="E12" s="11" t="str">
        <f>产品品种一览表!E10</f>
        <v>袋</v>
      </c>
      <c r="F12" s="11">
        <f>产品品种一览表!F10</f>
        <v>21</v>
      </c>
      <c r="G12" s="11">
        <f t="shared" si="0"/>
        <v>0</v>
      </c>
      <c r="H12" s="11">
        <f t="shared" si="1"/>
        <v>0</v>
      </c>
      <c r="I12" s="11">
        <f t="shared" si="2"/>
        <v>5</v>
      </c>
      <c r="J12" s="11">
        <f t="shared" si="3"/>
        <v>105</v>
      </c>
      <c r="M12" s="21">
        <v>41403</v>
      </c>
    </row>
    <row r="13" spans="2:13">
      <c r="B13" s="11" t="str">
        <f>产品品种一览表!B11</f>
        <v>C-003</v>
      </c>
      <c r="C13" s="20" t="str">
        <f>产品品种一览表!C11</f>
        <v>袋酸</v>
      </c>
      <c r="D13" s="20" t="str">
        <f>产品品种一览表!D11</f>
        <v>袋酸原味</v>
      </c>
      <c r="E13" s="11" t="str">
        <f>产品品种一览表!E11</f>
        <v>袋</v>
      </c>
      <c r="F13" s="11">
        <f>产品品种一览表!F11</f>
        <v>21</v>
      </c>
      <c r="G13" s="11">
        <f t="shared" si="0"/>
        <v>0</v>
      </c>
      <c r="H13" s="11">
        <f t="shared" si="1"/>
        <v>0</v>
      </c>
      <c r="I13" s="11">
        <f t="shared" si="2"/>
        <v>0</v>
      </c>
      <c r="J13" s="11">
        <f t="shared" si="3"/>
        <v>0</v>
      </c>
      <c r="M13" s="21">
        <v>41404</v>
      </c>
    </row>
    <row r="14" spans="2:13">
      <c r="B14" s="11" t="str">
        <f>产品品种一览表!B12</f>
        <v>D-001</v>
      </c>
      <c r="C14" s="20" t="str">
        <f>产品品种一览表!C12</f>
        <v>单果粒</v>
      </c>
      <c r="D14" s="20" t="str">
        <f>产品品种一览表!D12</f>
        <v>草莓125克</v>
      </c>
      <c r="E14" s="11" t="str">
        <f>产品品种一览表!E12</f>
        <v>条</v>
      </c>
      <c r="F14" s="11">
        <f>产品品种一览表!F12</f>
        <v>13.8</v>
      </c>
      <c r="G14" s="11">
        <f t="shared" si="0"/>
        <v>0</v>
      </c>
      <c r="H14" s="11">
        <f t="shared" si="1"/>
        <v>0</v>
      </c>
      <c r="I14" s="11">
        <f t="shared" si="2"/>
        <v>0</v>
      </c>
      <c r="J14" s="11">
        <f t="shared" si="3"/>
        <v>0</v>
      </c>
      <c r="M14" s="21">
        <v>41405</v>
      </c>
    </row>
    <row r="15" spans="2:13">
      <c r="B15" s="11" t="str">
        <f>产品品种一览表!B13</f>
        <v>D-002</v>
      </c>
      <c r="C15" s="20" t="str">
        <f>产品品种一览表!C13</f>
        <v>单果粒</v>
      </c>
      <c r="D15" s="20" t="str">
        <f>产品品种一览表!D13</f>
        <v>黄桃125克</v>
      </c>
      <c r="E15" s="11" t="str">
        <f>产品品种一览表!E13</f>
        <v>条</v>
      </c>
      <c r="F15" s="11">
        <f>产品品种一览表!F13</f>
        <v>12.8</v>
      </c>
      <c r="G15" s="11">
        <f t="shared" si="0"/>
        <v>0</v>
      </c>
      <c r="H15" s="11">
        <f t="shared" si="1"/>
        <v>0</v>
      </c>
      <c r="I15" s="11">
        <f t="shared" si="2"/>
        <v>0</v>
      </c>
      <c r="J15" s="11">
        <f t="shared" si="3"/>
        <v>0</v>
      </c>
      <c r="M15" s="21">
        <v>41406</v>
      </c>
    </row>
    <row r="16" spans="2:13">
      <c r="B16" s="11" t="str">
        <f>产品品种一览表!B14</f>
        <v>D-003</v>
      </c>
      <c r="C16" s="20" t="str">
        <f>产品品种一览表!C14</f>
        <v>单果粒</v>
      </c>
      <c r="D16" s="20" t="str">
        <f>产品品种一览表!D14</f>
        <v>芦荟125克</v>
      </c>
      <c r="E16" s="11" t="str">
        <f>产品品种一览表!E14</f>
        <v>条</v>
      </c>
      <c r="F16" s="11">
        <f>产品品种一览表!F14</f>
        <v>16</v>
      </c>
      <c r="G16" s="11">
        <f t="shared" si="0"/>
        <v>0</v>
      </c>
      <c r="H16" s="11">
        <f t="shared" si="1"/>
        <v>0</v>
      </c>
      <c r="I16" s="11">
        <f t="shared" si="2"/>
        <v>0</v>
      </c>
      <c r="J16" s="11">
        <f t="shared" si="3"/>
        <v>0</v>
      </c>
      <c r="M16" s="21">
        <v>41407</v>
      </c>
    </row>
    <row r="17" spans="2:13">
      <c r="B17" s="11" t="str">
        <f>产品品种一览表!B15</f>
        <v>D-004</v>
      </c>
      <c r="C17" s="20" t="str">
        <f>产品品种一览表!C15</f>
        <v>单果粒</v>
      </c>
      <c r="D17" s="20" t="str">
        <f>产品品种一览表!D15</f>
        <v>猕猴桃125克</v>
      </c>
      <c r="E17" s="11" t="str">
        <f>产品品种一览表!E15</f>
        <v>条</v>
      </c>
      <c r="F17" s="11">
        <f>产品品种一览表!F15</f>
        <v>11.2</v>
      </c>
      <c r="G17" s="11">
        <f t="shared" si="0"/>
        <v>8</v>
      </c>
      <c r="H17" s="11">
        <f t="shared" si="1"/>
        <v>89.6</v>
      </c>
      <c r="I17" s="11">
        <f t="shared" si="2"/>
        <v>0</v>
      </c>
      <c r="J17" s="11">
        <f t="shared" si="3"/>
        <v>0</v>
      </c>
      <c r="M17" s="21">
        <v>41408</v>
      </c>
    </row>
    <row r="18" spans="2:13">
      <c r="B18" s="11" t="str">
        <f>产品品种一览表!B16</f>
        <v>E-001</v>
      </c>
      <c r="C18" s="20" t="str">
        <f>产品品种一览表!C16</f>
        <v>复合果粒</v>
      </c>
      <c r="D18" s="20" t="str">
        <f>产品品种一览表!D16</f>
        <v>复合草莓＋树莓</v>
      </c>
      <c r="E18" s="11" t="str">
        <f>产品品种一览表!E16</f>
        <v>杯</v>
      </c>
      <c r="F18" s="11">
        <f>产品品种一览表!F16</f>
        <v>2.1</v>
      </c>
      <c r="G18" s="11">
        <f t="shared" si="0"/>
        <v>0</v>
      </c>
      <c r="H18" s="11">
        <f t="shared" si="1"/>
        <v>0</v>
      </c>
      <c r="I18" s="11">
        <f t="shared" si="2"/>
        <v>20</v>
      </c>
      <c r="J18" s="11">
        <f t="shared" si="3"/>
        <v>42</v>
      </c>
      <c r="M18" s="21">
        <v>41409</v>
      </c>
    </row>
    <row r="19" spans="2:13">
      <c r="B19" s="11" t="str">
        <f>产品品种一览表!B17</f>
        <v>E-002</v>
      </c>
      <c r="C19" s="20" t="str">
        <f>产品品种一览表!C17</f>
        <v>复合果粒</v>
      </c>
      <c r="D19" s="20" t="str">
        <f>产品品种一览表!D17</f>
        <v>复合黄桃＋芒果</v>
      </c>
      <c r="E19" s="11" t="str">
        <f>产品品种一览表!E17</f>
        <v>杯</v>
      </c>
      <c r="F19" s="11">
        <f>产品品种一览表!F17</f>
        <v>2.1</v>
      </c>
      <c r="G19" s="11">
        <f t="shared" si="0"/>
        <v>0</v>
      </c>
      <c r="H19" s="11">
        <f t="shared" si="1"/>
        <v>0</v>
      </c>
      <c r="I19" s="11">
        <f t="shared" si="2"/>
        <v>0</v>
      </c>
      <c r="J19" s="11">
        <f t="shared" si="3"/>
        <v>0</v>
      </c>
      <c r="M19" s="21">
        <v>41410</v>
      </c>
    </row>
    <row r="20" spans="2:13">
      <c r="B20" s="11" t="str">
        <f>产品品种一览表!B18</f>
        <v>E-003</v>
      </c>
      <c r="C20" s="20" t="str">
        <f>产品品种一览表!C18</f>
        <v>复合果粒</v>
      </c>
      <c r="D20" s="20" t="str">
        <f>产品品种一览表!D18</f>
        <v>复合芦荟＋猕猴桃</v>
      </c>
      <c r="E20" s="11" t="str">
        <f>产品品种一览表!E18</f>
        <v>杯</v>
      </c>
      <c r="F20" s="11">
        <f>产品品种一览表!F18</f>
        <v>2.1</v>
      </c>
      <c r="G20" s="11">
        <f t="shared" si="0"/>
        <v>0</v>
      </c>
      <c r="H20" s="11">
        <f t="shared" si="1"/>
        <v>0</v>
      </c>
      <c r="I20" s="11">
        <f t="shared" si="2"/>
        <v>0</v>
      </c>
      <c r="J20" s="11">
        <f t="shared" si="3"/>
        <v>0</v>
      </c>
      <c r="M20" s="21">
        <v>41411</v>
      </c>
    </row>
    <row r="21" spans="2:13">
      <c r="B21" s="11" t="str">
        <f>产品品种一览表!B19</f>
        <v>F-001</v>
      </c>
      <c r="C21" s="20" t="str">
        <f>产品品种一览表!C19</f>
        <v>果粒250克</v>
      </c>
      <c r="D21" s="20" t="str">
        <f>产品品种一览表!D19</f>
        <v>果粒250克草莓</v>
      </c>
      <c r="E21" s="11" t="str">
        <f>产品品种一览表!E19</f>
        <v>瓶</v>
      </c>
      <c r="F21" s="11">
        <f>产品品种一览表!F19</f>
        <v>6.9</v>
      </c>
      <c r="G21" s="11">
        <f t="shared" si="0"/>
        <v>15</v>
      </c>
      <c r="H21" s="11">
        <f t="shared" si="1"/>
        <v>103.5</v>
      </c>
      <c r="I21" s="11">
        <f t="shared" si="2"/>
        <v>0</v>
      </c>
      <c r="J21" s="11">
        <f t="shared" si="3"/>
        <v>0</v>
      </c>
      <c r="M21" s="21">
        <v>41412</v>
      </c>
    </row>
    <row r="22" spans="2:13">
      <c r="B22" s="11" t="str">
        <f>产品品种一览表!B20</f>
        <v>F-002</v>
      </c>
      <c r="C22" s="20" t="str">
        <f>产品品种一览表!C20</f>
        <v>果粒250克</v>
      </c>
      <c r="D22" s="20" t="str">
        <f>产品品种一览表!D20</f>
        <v>果粒250克红豆</v>
      </c>
      <c r="E22" s="11" t="str">
        <f>产品品种一览表!E20</f>
        <v>瓶</v>
      </c>
      <c r="F22" s="11">
        <f>产品品种一览表!F20</f>
        <v>6.5</v>
      </c>
      <c r="G22" s="11">
        <f t="shared" si="0"/>
        <v>0</v>
      </c>
      <c r="H22" s="11">
        <f t="shared" si="1"/>
        <v>0</v>
      </c>
      <c r="I22" s="11">
        <f t="shared" si="2"/>
        <v>0</v>
      </c>
      <c r="J22" s="11">
        <f t="shared" si="3"/>
        <v>0</v>
      </c>
      <c r="M22" s="21">
        <v>41413</v>
      </c>
    </row>
    <row r="23" spans="2:13">
      <c r="B23" s="11" t="str">
        <f>产品品种一览表!B21</f>
        <v>F-003</v>
      </c>
      <c r="C23" s="20" t="str">
        <f>产品品种一览表!C21</f>
        <v>果粒250克</v>
      </c>
      <c r="D23" s="20" t="str">
        <f>产品品种一览表!D21</f>
        <v>果粒250克蓝莓</v>
      </c>
      <c r="E23" s="11" t="str">
        <f>产品品种一览表!E21</f>
        <v>瓶</v>
      </c>
      <c r="F23" s="11">
        <f>产品品种一览表!F21</f>
        <v>6.9</v>
      </c>
      <c r="G23" s="11">
        <f t="shared" si="0"/>
        <v>0</v>
      </c>
      <c r="H23" s="11">
        <f t="shared" si="1"/>
        <v>0</v>
      </c>
      <c r="I23" s="11">
        <f t="shared" si="2"/>
        <v>0</v>
      </c>
      <c r="J23" s="11">
        <f t="shared" si="3"/>
        <v>0</v>
      </c>
      <c r="M23" s="21">
        <v>41414</v>
      </c>
    </row>
    <row r="24" spans="2:13">
      <c r="B24" s="11" t="str">
        <f>产品品种一览表!B22</f>
        <v>F-004</v>
      </c>
      <c r="C24" s="20" t="str">
        <f>产品品种一览表!C22</f>
        <v>果粒250克</v>
      </c>
      <c r="D24" s="20" t="str">
        <f>产品品种一览表!D22</f>
        <v>果粒250克绿豆</v>
      </c>
      <c r="E24" s="11" t="str">
        <f>产品品种一览表!E22</f>
        <v>瓶</v>
      </c>
      <c r="F24" s="11">
        <f>产品品种一览表!F22</f>
        <v>6.5</v>
      </c>
      <c r="G24" s="11">
        <f t="shared" si="0"/>
        <v>0</v>
      </c>
      <c r="H24" s="11">
        <f t="shared" si="1"/>
        <v>0</v>
      </c>
      <c r="I24" s="11">
        <f t="shared" si="2"/>
        <v>18</v>
      </c>
      <c r="J24" s="11">
        <f t="shared" si="3"/>
        <v>117</v>
      </c>
      <c r="M24" s="21">
        <v>41415</v>
      </c>
    </row>
    <row r="25" spans="2:13">
      <c r="B25" s="11" t="str">
        <f>产品品种一览表!B23</f>
        <v>G-001</v>
      </c>
      <c r="C25" s="20" t="str">
        <f>产品品种一览表!C23</f>
        <v>可奇</v>
      </c>
      <c r="D25" s="20" t="str">
        <f>产品品种一览表!D23</f>
        <v>可奇草莓100克</v>
      </c>
      <c r="E25" s="11" t="str">
        <f>产品品种一览表!E23</f>
        <v>杯</v>
      </c>
      <c r="F25" s="11">
        <f>产品品种一览表!F23</f>
        <v>3.5</v>
      </c>
      <c r="G25" s="11">
        <f t="shared" si="0"/>
        <v>0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M25" s="21">
        <v>41416</v>
      </c>
    </row>
    <row r="26" spans="2:13">
      <c r="B26" s="11" t="str">
        <f>产品品种一览表!B24</f>
        <v>G-002</v>
      </c>
      <c r="C26" s="20" t="str">
        <f>产品品种一览表!C24</f>
        <v>可奇</v>
      </c>
      <c r="D26" s="20" t="str">
        <f>产品品种一览表!D24</f>
        <v>可奇蓝莓100克</v>
      </c>
      <c r="E26" s="11" t="str">
        <f>产品品种一览表!E24</f>
        <v>杯</v>
      </c>
      <c r="F26" s="11">
        <f>产品品种一览表!F24</f>
        <v>3.5</v>
      </c>
      <c r="G26" s="11">
        <f t="shared" si="0"/>
        <v>20</v>
      </c>
      <c r="H26" s="11">
        <f t="shared" si="1"/>
        <v>70</v>
      </c>
      <c r="I26" s="11">
        <f t="shared" si="2"/>
        <v>15</v>
      </c>
      <c r="J26" s="11">
        <f t="shared" si="3"/>
        <v>52.5</v>
      </c>
      <c r="M26" s="21">
        <v>41417</v>
      </c>
    </row>
    <row r="27" spans="2:13">
      <c r="B27" s="11" t="str">
        <f>产品品种一览表!B25</f>
        <v>H-001</v>
      </c>
      <c r="C27" s="20" t="str">
        <f>产品品种一览表!C25</f>
        <v>普通杯</v>
      </c>
      <c r="D27" s="20" t="str">
        <f>产品品种一览表!D25</f>
        <v>双株原味100克</v>
      </c>
      <c r="E27" s="11" t="str">
        <f>产品品种一览表!E25</f>
        <v>条</v>
      </c>
      <c r="F27" s="11">
        <f>产品品种一览表!F25</f>
        <v>8.8000000000000007</v>
      </c>
      <c r="G27" s="11">
        <f t="shared" si="0"/>
        <v>0</v>
      </c>
      <c r="H27" s="11">
        <f t="shared" si="1"/>
        <v>0</v>
      </c>
      <c r="I27" s="11">
        <f t="shared" si="2"/>
        <v>0</v>
      </c>
      <c r="J27" s="11">
        <f t="shared" si="3"/>
        <v>0</v>
      </c>
      <c r="M27" s="21">
        <v>41418</v>
      </c>
    </row>
    <row r="28" spans="2:13">
      <c r="B28" s="11" t="str">
        <f>产品品种一览表!B26</f>
        <v>H-002</v>
      </c>
      <c r="C28" s="20" t="str">
        <f>产品品种一览表!C26</f>
        <v>普通杯</v>
      </c>
      <c r="D28" s="20" t="str">
        <f>产品品种一览表!D26</f>
        <v>无糖125克</v>
      </c>
      <c r="E28" s="11" t="str">
        <f>产品品种一览表!E26</f>
        <v>条</v>
      </c>
      <c r="F28" s="11">
        <f>产品品种一览表!F26</f>
        <v>12.5</v>
      </c>
      <c r="G28" s="11">
        <f t="shared" si="0"/>
        <v>0</v>
      </c>
      <c r="H28" s="11">
        <f t="shared" si="1"/>
        <v>0</v>
      </c>
      <c r="I28" s="11">
        <f t="shared" si="2"/>
        <v>0</v>
      </c>
      <c r="J28" s="11">
        <f t="shared" si="3"/>
        <v>0</v>
      </c>
      <c r="M28" s="21">
        <v>41419</v>
      </c>
    </row>
    <row r="29" spans="2:13">
      <c r="B29" s="11" t="str">
        <f>产品品种一览表!B27</f>
        <v>H-003</v>
      </c>
      <c r="C29" s="20" t="str">
        <f>产品品种一览表!C27</f>
        <v>普通杯</v>
      </c>
      <c r="D29" s="20" t="str">
        <f>产品品种一览表!D27</f>
        <v>原味100克</v>
      </c>
      <c r="E29" s="11" t="str">
        <f>产品品种一览表!E27</f>
        <v>条</v>
      </c>
      <c r="F29" s="11">
        <f>产品品种一览表!F27</f>
        <v>9</v>
      </c>
      <c r="G29" s="11">
        <f t="shared" si="0"/>
        <v>0</v>
      </c>
      <c r="H29" s="11">
        <f t="shared" si="1"/>
        <v>0</v>
      </c>
      <c r="I29" s="11">
        <f t="shared" si="2"/>
        <v>0</v>
      </c>
      <c r="J29" s="11">
        <f t="shared" si="3"/>
        <v>0</v>
      </c>
      <c r="M29" s="21">
        <v>41420</v>
      </c>
    </row>
    <row r="30" spans="2:13">
      <c r="B30" s="11" t="str">
        <f>产品品种一览表!B28</f>
        <v>H-004</v>
      </c>
      <c r="C30" s="20" t="str">
        <f>产品品种一览表!C28</f>
        <v>普通杯</v>
      </c>
      <c r="D30" s="20" t="str">
        <f>产品品种一览表!D28</f>
        <v>原味125克</v>
      </c>
      <c r="E30" s="11" t="str">
        <f>产品品种一览表!E28</f>
        <v>条</v>
      </c>
      <c r="F30" s="11">
        <f>产品品种一览表!F28</f>
        <v>11.5</v>
      </c>
      <c r="G30" s="11">
        <f t="shared" si="0"/>
        <v>10</v>
      </c>
      <c r="H30" s="11">
        <f t="shared" si="1"/>
        <v>115</v>
      </c>
      <c r="I30" s="11">
        <f t="shared" si="2"/>
        <v>0</v>
      </c>
      <c r="J30" s="11">
        <f t="shared" si="3"/>
        <v>0</v>
      </c>
      <c r="M30" s="21">
        <v>41421</v>
      </c>
    </row>
    <row r="31" spans="2:13">
      <c r="B31" s="1"/>
      <c r="C31" s="1"/>
      <c r="D31" s="1"/>
      <c r="E31" s="1"/>
      <c r="F31" s="2"/>
      <c r="M31" s="21">
        <v>41422</v>
      </c>
    </row>
    <row r="32" spans="2:13">
      <c r="B32" s="1"/>
      <c r="C32" s="1"/>
      <c r="D32" s="1"/>
      <c r="E32" s="1"/>
      <c r="F32" s="2"/>
      <c r="M32" s="21">
        <v>41423</v>
      </c>
    </row>
    <row r="33" spans="13:13">
      <c r="M33" s="21">
        <v>41424</v>
      </c>
    </row>
    <row r="34" spans="13:13">
      <c r="M34" s="21">
        <v>41425</v>
      </c>
    </row>
  </sheetData>
  <mergeCells count="2">
    <mergeCell ref="B1:J1"/>
    <mergeCell ref="B2:C2"/>
  </mergeCells>
  <phoneticPr fontId="1" type="noConversion"/>
  <dataValidations count="1">
    <dataValidation type="list" allowBlank="1" showInputMessage="1" showErrorMessage="1" sqref="D2">
      <formula1>$M$4:$M$34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30"/>
  <sheetViews>
    <sheetView showGridLines="0" workbookViewId="0">
      <selection activeCell="B20" sqref="B20"/>
    </sheetView>
  </sheetViews>
  <sheetFormatPr defaultRowHeight="13.5"/>
  <cols>
    <col min="2" max="2" width="7.75" customWidth="1"/>
    <col min="3" max="3" width="7.5" customWidth="1"/>
    <col min="4" max="4" width="12.75" customWidth="1"/>
    <col min="5" max="5" width="5.625" customWidth="1"/>
    <col min="6" max="6" width="6.75" customWidth="1"/>
    <col min="7" max="14" width="6.625" customWidth="1"/>
  </cols>
  <sheetData>
    <row r="1" spans="2:14" ht="31.5" customHeight="1">
      <c r="B1" s="49" t="s">
        <v>133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2:14" ht="18" customHeight="1">
      <c r="B2" s="45" t="s">
        <v>118</v>
      </c>
      <c r="C2" s="45" t="s">
        <v>119</v>
      </c>
      <c r="D2" s="45" t="s">
        <v>120</v>
      </c>
      <c r="E2" s="45" t="s">
        <v>121</v>
      </c>
      <c r="F2" s="45" t="s">
        <v>122</v>
      </c>
      <c r="G2" s="45" t="s">
        <v>123</v>
      </c>
      <c r="H2" s="45"/>
      <c r="I2" s="45" t="s">
        <v>124</v>
      </c>
      <c r="J2" s="45"/>
      <c r="K2" s="45" t="s">
        <v>125</v>
      </c>
      <c r="L2" s="45"/>
      <c r="M2" s="45" t="s">
        <v>126</v>
      </c>
      <c r="N2" s="45"/>
    </row>
    <row r="3" spans="2:14" ht="18" customHeight="1">
      <c r="B3" s="45"/>
      <c r="C3" s="45"/>
      <c r="D3" s="45"/>
      <c r="E3" s="45"/>
      <c r="F3" s="45"/>
      <c r="G3" s="15" t="s">
        <v>127</v>
      </c>
      <c r="H3" s="15" t="s">
        <v>128</v>
      </c>
      <c r="I3" s="15" t="s">
        <v>127</v>
      </c>
      <c r="J3" s="15" t="s">
        <v>128</v>
      </c>
      <c r="K3" s="15" t="s">
        <v>127</v>
      </c>
      <c r="L3" s="15" t="s">
        <v>128</v>
      </c>
      <c r="M3" s="15" t="s">
        <v>127</v>
      </c>
      <c r="N3" s="15" t="s">
        <v>128</v>
      </c>
    </row>
    <row r="4" spans="2:14">
      <c r="B4" s="10" t="str">
        <f>产品品种一览表!B3</f>
        <v>A-001</v>
      </c>
      <c r="C4" s="22" t="str">
        <f>产品品种一览表!C3</f>
        <v>果蔬</v>
      </c>
      <c r="D4" s="22" t="str">
        <f>产品品种一览表!D3</f>
        <v>草莓125克</v>
      </c>
      <c r="E4" s="10" t="str">
        <f>产品品种一览表!E3</f>
        <v>盒</v>
      </c>
      <c r="F4" s="23">
        <f>产品品种一览表!F3</f>
        <v>4.8</v>
      </c>
      <c r="G4" s="24">
        <v>5</v>
      </c>
      <c r="H4" s="24">
        <f>F4*G4</f>
        <v>24</v>
      </c>
      <c r="I4" s="12">
        <f t="shared" ref="I4:I29" si="0">SUMPRODUCT((编码=$B4)*入库数量)</f>
        <v>0</v>
      </c>
      <c r="J4" s="12">
        <f t="shared" ref="J4:J29" si="1">SUMPRODUCT((编码=$B4)*入库金额)</f>
        <v>0</v>
      </c>
      <c r="K4" s="13">
        <f t="shared" ref="K4:K29" si="2">SUMPRODUCT((编码=$B4)*出库数量)</f>
        <v>0</v>
      </c>
      <c r="L4" s="13">
        <f t="shared" ref="L4:L29" si="3">SUMPRODUCT((编码=$B4)*出库金额)</f>
        <v>0</v>
      </c>
      <c r="M4" s="24">
        <f>G4+I4-K4</f>
        <v>5</v>
      </c>
      <c r="N4" s="24">
        <f>F4*M4</f>
        <v>24</v>
      </c>
    </row>
    <row r="5" spans="2:14">
      <c r="B5" s="10" t="str">
        <f>产品品种一览表!B4</f>
        <v>A-002</v>
      </c>
      <c r="C5" s="22" t="str">
        <f>产品品种一览表!C4</f>
        <v>果蔬</v>
      </c>
      <c r="D5" s="22" t="str">
        <f>产品品种一览表!D4</f>
        <v>黄桃125克</v>
      </c>
      <c r="E5" s="10" t="str">
        <f>产品品种一览表!E4</f>
        <v>盒</v>
      </c>
      <c r="F5" s="23">
        <f>产品品种一览表!F4</f>
        <v>5.6</v>
      </c>
      <c r="G5" s="24">
        <v>0</v>
      </c>
      <c r="H5" s="24">
        <f t="shared" ref="H5:H29" si="4">F5*G5</f>
        <v>0</v>
      </c>
      <c r="I5" s="12">
        <f t="shared" si="0"/>
        <v>25</v>
      </c>
      <c r="J5" s="12">
        <f t="shared" si="1"/>
        <v>270</v>
      </c>
      <c r="K5" s="13">
        <f t="shared" si="2"/>
        <v>23</v>
      </c>
      <c r="L5" s="13">
        <f t="shared" si="3"/>
        <v>248.4</v>
      </c>
      <c r="M5" s="24">
        <f t="shared" ref="M5:M29" si="5">G5+I5-K5</f>
        <v>2</v>
      </c>
      <c r="N5" s="24">
        <f t="shared" ref="N5:N29" si="6">F5*M5</f>
        <v>11.2</v>
      </c>
    </row>
    <row r="6" spans="2:14">
      <c r="B6" s="10" t="str">
        <f>产品品种一览表!B5</f>
        <v>A-003</v>
      </c>
      <c r="C6" s="22" t="str">
        <f>产品品种一览表!C5</f>
        <v>果蔬</v>
      </c>
      <c r="D6" s="22" t="str">
        <f>产品品种一览表!D5</f>
        <v>原味125克</v>
      </c>
      <c r="E6" s="10" t="str">
        <f>产品品种一览表!E5</f>
        <v>盒</v>
      </c>
      <c r="F6" s="23">
        <f>产品品种一览表!F5</f>
        <v>9</v>
      </c>
      <c r="G6" s="24">
        <v>10</v>
      </c>
      <c r="H6" s="24">
        <f t="shared" si="4"/>
        <v>90</v>
      </c>
      <c r="I6" s="12">
        <f t="shared" si="0"/>
        <v>10</v>
      </c>
      <c r="J6" s="12">
        <f t="shared" si="1"/>
        <v>90</v>
      </c>
      <c r="K6" s="13">
        <f t="shared" si="2"/>
        <v>19</v>
      </c>
      <c r="L6" s="13">
        <f t="shared" si="3"/>
        <v>171</v>
      </c>
      <c r="M6" s="24">
        <f t="shared" si="5"/>
        <v>1</v>
      </c>
      <c r="N6" s="24">
        <f t="shared" si="6"/>
        <v>9</v>
      </c>
    </row>
    <row r="7" spans="2:14">
      <c r="B7" s="10" t="str">
        <f>产品品种一览表!B6</f>
        <v>A-004</v>
      </c>
      <c r="C7" s="22" t="str">
        <f>产品品种一览表!C6</f>
        <v>果蔬</v>
      </c>
      <c r="D7" s="22" t="str">
        <f>产品品种一览表!D6</f>
        <v>猕猴桃125克</v>
      </c>
      <c r="E7" s="10" t="str">
        <f>产品品种一览表!E6</f>
        <v>盒</v>
      </c>
      <c r="F7" s="23">
        <f>产品品种一览表!F6</f>
        <v>10.8</v>
      </c>
      <c r="G7" s="24">
        <v>2</v>
      </c>
      <c r="H7" s="24">
        <f t="shared" si="4"/>
        <v>21.6</v>
      </c>
      <c r="I7" s="12">
        <f t="shared" si="0"/>
        <v>5</v>
      </c>
      <c r="J7" s="12">
        <f t="shared" si="1"/>
        <v>54</v>
      </c>
      <c r="K7" s="13">
        <f t="shared" si="2"/>
        <v>4</v>
      </c>
      <c r="L7" s="13">
        <f t="shared" si="3"/>
        <v>43.2</v>
      </c>
      <c r="M7" s="24">
        <f t="shared" si="5"/>
        <v>3</v>
      </c>
      <c r="N7" s="24">
        <f t="shared" si="6"/>
        <v>32.400000000000006</v>
      </c>
    </row>
    <row r="8" spans="2:14">
      <c r="B8" s="10" t="str">
        <f>产品品种一览表!B7</f>
        <v>B-001</v>
      </c>
      <c r="C8" s="22" t="str">
        <f>产品品种一览表!C7</f>
        <v>酸乳</v>
      </c>
      <c r="D8" s="22" t="str">
        <f>产品品种一览表!D7</f>
        <v>酸乳无糖</v>
      </c>
      <c r="E8" s="10" t="str">
        <f>产品品种一览表!E7</f>
        <v>袋</v>
      </c>
      <c r="F8" s="23">
        <f>产品品种一览表!F7</f>
        <v>1.6</v>
      </c>
      <c r="G8" s="24">
        <v>0</v>
      </c>
      <c r="H8" s="24">
        <f t="shared" si="4"/>
        <v>0</v>
      </c>
      <c r="I8" s="12">
        <f t="shared" si="0"/>
        <v>100</v>
      </c>
      <c r="J8" s="12">
        <f t="shared" si="1"/>
        <v>160</v>
      </c>
      <c r="K8" s="13">
        <f t="shared" si="2"/>
        <v>65</v>
      </c>
      <c r="L8" s="13">
        <f t="shared" si="3"/>
        <v>104</v>
      </c>
      <c r="M8" s="24">
        <f t="shared" si="5"/>
        <v>35</v>
      </c>
      <c r="N8" s="24">
        <f t="shared" si="6"/>
        <v>56</v>
      </c>
    </row>
    <row r="9" spans="2:14">
      <c r="B9" s="10" t="str">
        <f>产品品种一览表!B8</f>
        <v>B-002</v>
      </c>
      <c r="C9" s="22" t="str">
        <f>产品品种一览表!C8</f>
        <v>酸乳</v>
      </c>
      <c r="D9" s="22" t="str">
        <f>产品品种一览表!D8</f>
        <v>酸乳原味</v>
      </c>
      <c r="E9" s="10" t="str">
        <f>产品品种一览表!E8</f>
        <v>袋</v>
      </c>
      <c r="F9" s="23">
        <f>产品品种一览表!F8</f>
        <v>1.6</v>
      </c>
      <c r="G9" s="24">
        <v>0</v>
      </c>
      <c r="H9" s="24">
        <f t="shared" si="4"/>
        <v>0</v>
      </c>
      <c r="I9" s="12">
        <f t="shared" si="0"/>
        <v>100</v>
      </c>
      <c r="J9" s="12">
        <f t="shared" si="1"/>
        <v>160</v>
      </c>
      <c r="K9" s="13">
        <f t="shared" si="2"/>
        <v>45</v>
      </c>
      <c r="L9" s="13">
        <f t="shared" si="3"/>
        <v>72</v>
      </c>
      <c r="M9" s="24">
        <f t="shared" si="5"/>
        <v>55</v>
      </c>
      <c r="N9" s="24">
        <f t="shared" si="6"/>
        <v>88</v>
      </c>
    </row>
    <row r="10" spans="2:14">
      <c r="B10" s="10" t="str">
        <f>产品品种一览表!B9</f>
        <v>C-001</v>
      </c>
      <c r="C10" s="22" t="str">
        <f>产品品种一览表!C9</f>
        <v>袋酸</v>
      </c>
      <c r="D10" s="22" t="str">
        <f>产品品种一览表!D9</f>
        <v>袋酸草莓</v>
      </c>
      <c r="E10" s="10" t="str">
        <f>产品品种一览表!E9</f>
        <v>袋</v>
      </c>
      <c r="F10" s="23">
        <f>产品品种一览表!F9</f>
        <v>21</v>
      </c>
      <c r="G10" s="24">
        <v>0</v>
      </c>
      <c r="H10" s="24">
        <f t="shared" si="4"/>
        <v>0</v>
      </c>
      <c r="I10" s="12">
        <f t="shared" si="0"/>
        <v>4</v>
      </c>
      <c r="J10" s="12">
        <f t="shared" si="1"/>
        <v>84</v>
      </c>
      <c r="K10" s="13">
        <f t="shared" si="2"/>
        <v>0</v>
      </c>
      <c r="L10" s="13">
        <f t="shared" si="3"/>
        <v>0</v>
      </c>
      <c r="M10" s="24">
        <f t="shared" si="5"/>
        <v>4</v>
      </c>
      <c r="N10" s="24">
        <f t="shared" si="6"/>
        <v>84</v>
      </c>
    </row>
    <row r="11" spans="2:14">
      <c r="B11" s="10" t="str">
        <f>产品品种一览表!B10</f>
        <v>C-002</v>
      </c>
      <c r="C11" s="22" t="str">
        <f>产品品种一览表!C10</f>
        <v>袋酸</v>
      </c>
      <c r="D11" s="22" t="str">
        <f>产品品种一览表!D10</f>
        <v>袋酸高钙</v>
      </c>
      <c r="E11" s="10" t="str">
        <f>产品品种一览表!E10</f>
        <v>袋</v>
      </c>
      <c r="F11" s="23">
        <f>产品品种一览表!F10</f>
        <v>21</v>
      </c>
      <c r="G11" s="24">
        <v>12</v>
      </c>
      <c r="H11" s="24">
        <f t="shared" si="4"/>
        <v>252</v>
      </c>
      <c r="I11" s="12">
        <f t="shared" si="0"/>
        <v>5</v>
      </c>
      <c r="J11" s="12">
        <f t="shared" si="1"/>
        <v>105</v>
      </c>
      <c r="K11" s="13">
        <f t="shared" si="2"/>
        <v>16</v>
      </c>
      <c r="L11" s="13">
        <f t="shared" si="3"/>
        <v>336</v>
      </c>
      <c r="M11" s="24">
        <f t="shared" si="5"/>
        <v>1</v>
      </c>
      <c r="N11" s="24">
        <f t="shared" si="6"/>
        <v>21</v>
      </c>
    </row>
    <row r="12" spans="2:14">
      <c r="B12" s="10" t="str">
        <f>产品品种一览表!B11</f>
        <v>C-003</v>
      </c>
      <c r="C12" s="22" t="str">
        <f>产品品种一览表!C11</f>
        <v>袋酸</v>
      </c>
      <c r="D12" s="22" t="str">
        <f>产品品种一览表!D11</f>
        <v>袋酸原味</v>
      </c>
      <c r="E12" s="10" t="str">
        <f>产品品种一览表!E11</f>
        <v>袋</v>
      </c>
      <c r="F12" s="23">
        <f>产品品种一览表!F11</f>
        <v>21</v>
      </c>
      <c r="G12" s="24">
        <v>0</v>
      </c>
      <c r="H12" s="24">
        <f t="shared" si="4"/>
        <v>0</v>
      </c>
      <c r="I12" s="12">
        <f t="shared" si="0"/>
        <v>5</v>
      </c>
      <c r="J12" s="12">
        <f t="shared" si="1"/>
        <v>105</v>
      </c>
      <c r="K12" s="13">
        <f t="shared" si="2"/>
        <v>2</v>
      </c>
      <c r="L12" s="13">
        <f t="shared" si="3"/>
        <v>42</v>
      </c>
      <c r="M12" s="24">
        <f t="shared" si="5"/>
        <v>3</v>
      </c>
      <c r="N12" s="24">
        <f t="shared" si="6"/>
        <v>63</v>
      </c>
    </row>
    <row r="13" spans="2:14">
      <c r="B13" s="10" t="str">
        <f>产品品种一览表!B12</f>
        <v>D-001</v>
      </c>
      <c r="C13" s="22" t="str">
        <f>产品品种一览表!C12</f>
        <v>单果粒</v>
      </c>
      <c r="D13" s="22" t="str">
        <f>产品品种一览表!D12</f>
        <v>草莓125克</v>
      </c>
      <c r="E13" s="10" t="str">
        <f>产品品种一览表!E12</f>
        <v>条</v>
      </c>
      <c r="F13" s="23">
        <f>产品品种一览表!F12</f>
        <v>13.8</v>
      </c>
      <c r="G13" s="24">
        <v>0</v>
      </c>
      <c r="H13" s="24">
        <f t="shared" si="4"/>
        <v>0</v>
      </c>
      <c r="I13" s="12">
        <f t="shared" si="0"/>
        <v>20</v>
      </c>
      <c r="J13" s="12">
        <f t="shared" si="1"/>
        <v>276</v>
      </c>
      <c r="K13" s="13">
        <f t="shared" si="2"/>
        <v>20</v>
      </c>
      <c r="L13" s="13">
        <f t="shared" si="3"/>
        <v>276</v>
      </c>
      <c r="M13" s="24">
        <f t="shared" si="5"/>
        <v>0</v>
      </c>
      <c r="N13" s="24">
        <f t="shared" si="6"/>
        <v>0</v>
      </c>
    </row>
    <row r="14" spans="2:14">
      <c r="B14" s="10" t="str">
        <f>产品品种一览表!B13</f>
        <v>D-002</v>
      </c>
      <c r="C14" s="22" t="str">
        <f>产品品种一览表!C13</f>
        <v>单果粒</v>
      </c>
      <c r="D14" s="22" t="str">
        <f>产品品种一览表!D13</f>
        <v>黄桃125克</v>
      </c>
      <c r="E14" s="10" t="str">
        <f>产品品种一览表!E13</f>
        <v>条</v>
      </c>
      <c r="F14" s="23">
        <f>产品品种一览表!F13</f>
        <v>12.8</v>
      </c>
      <c r="G14" s="24">
        <v>2</v>
      </c>
      <c r="H14" s="24">
        <f t="shared" si="4"/>
        <v>25.6</v>
      </c>
      <c r="I14" s="12">
        <f t="shared" si="0"/>
        <v>10</v>
      </c>
      <c r="J14" s="12">
        <f t="shared" si="1"/>
        <v>138</v>
      </c>
      <c r="K14" s="13">
        <f t="shared" si="2"/>
        <v>9</v>
      </c>
      <c r="L14" s="13">
        <f t="shared" si="3"/>
        <v>124.2</v>
      </c>
      <c r="M14" s="24">
        <f t="shared" si="5"/>
        <v>3</v>
      </c>
      <c r="N14" s="24">
        <f t="shared" si="6"/>
        <v>38.400000000000006</v>
      </c>
    </row>
    <row r="15" spans="2:14">
      <c r="B15" s="10" t="str">
        <f>产品品种一览表!B14</f>
        <v>D-003</v>
      </c>
      <c r="C15" s="22" t="str">
        <f>产品品种一览表!C14</f>
        <v>单果粒</v>
      </c>
      <c r="D15" s="22" t="str">
        <f>产品品种一览表!D14</f>
        <v>芦荟125克</v>
      </c>
      <c r="E15" s="10" t="str">
        <f>产品品种一览表!E14</f>
        <v>条</v>
      </c>
      <c r="F15" s="23">
        <f>产品品种一览表!F14</f>
        <v>16</v>
      </c>
      <c r="G15" s="24">
        <v>1</v>
      </c>
      <c r="H15" s="24">
        <f t="shared" si="4"/>
        <v>16</v>
      </c>
      <c r="I15" s="12">
        <f t="shared" si="0"/>
        <v>5</v>
      </c>
      <c r="J15" s="12">
        <f t="shared" si="1"/>
        <v>80</v>
      </c>
      <c r="K15" s="13">
        <f t="shared" si="2"/>
        <v>5</v>
      </c>
      <c r="L15" s="13">
        <f t="shared" si="3"/>
        <v>80</v>
      </c>
      <c r="M15" s="24">
        <f t="shared" si="5"/>
        <v>1</v>
      </c>
      <c r="N15" s="24">
        <f t="shared" si="6"/>
        <v>16</v>
      </c>
    </row>
    <row r="16" spans="2:14">
      <c r="B16" s="10" t="str">
        <f>产品品种一览表!B15</f>
        <v>D-004</v>
      </c>
      <c r="C16" s="22" t="str">
        <f>产品品种一览表!C15</f>
        <v>单果粒</v>
      </c>
      <c r="D16" s="22" t="str">
        <f>产品品种一览表!D15</f>
        <v>猕猴桃125克</v>
      </c>
      <c r="E16" s="10" t="str">
        <f>产品品种一览表!E15</f>
        <v>条</v>
      </c>
      <c r="F16" s="23">
        <f>产品品种一览表!F15</f>
        <v>11.2</v>
      </c>
      <c r="G16" s="24">
        <v>0</v>
      </c>
      <c r="H16" s="24">
        <f t="shared" si="4"/>
        <v>0</v>
      </c>
      <c r="I16" s="12">
        <f t="shared" si="0"/>
        <v>8</v>
      </c>
      <c r="J16" s="12">
        <f t="shared" si="1"/>
        <v>110.4</v>
      </c>
      <c r="K16" s="13">
        <f t="shared" si="2"/>
        <v>8</v>
      </c>
      <c r="L16" s="13">
        <f t="shared" si="3"/>
        <v>110.4</v>
      </c>
      <c r="M16" s="24">
        <f t="shared" si="5"/>
        <v>0</v>
      </c>
      <c r="N16" s="24">
        <f t="shared" si="6"/>
        <v>0</v>
      </c>
    </row>
    <row r="17" spans="2:14">
      <c r="B17" s="10" t="str">
        <f>产品品种一览表!B16</f>
        <v>E-001</v>
      </c>
      <c r="C17" s="22" t="str">
        <f>产品品种一览表!C16</f>
        <v>复合果粒</v>
      </c>
      <c r="D17" s="22" t="str">
        <f>产品品种一览表!D16</f>
        <v>复合草莓＋树莓</v>
      </c>
      <c r="E17" s="10" t="str">
        <f>产品品种一览表!E16</f>
        <v>杯</v>
      </c>
      <c r="F17" s="23">
        <f>产品品种一览表!F16</f>
        <v>2.1</v>
      </c>
      <c r="G17" s="24">
        <v>0</v>
      </c>
      <c r="H17" s="24">
        <f t="shared" si="4"/>
        <v>0</v>
      </c>
      <c r="I17" s="12">
        <f t="shared" si="0"/>
        <v>60</v>
      </c>
      <c r="J17" s="12">
        <f t="shared" si="1"/>
        <v>126</v>
      </c>
      <c r="K17" s="13">
        <f t="shared" si="2"/>
        <v>50</v>
      </c>
      <c r="L17" s="13">
        <f t="shared" si="3"/>
        <v>105</v>
      </c>
      <c r="M17" s="24">
        <f t="shared" si="5"/>
        <v>10</v>
      </c>
      <c r="N17" s="24">
        <f t="shared" si="6"/>
        <v>21</v>
      </c>
    </row>
    <row r="18" spans="2:14">
      <c r="B18" s="10" t="str">
        <f>产品品种一览表!B17</f>
        <v>E-002</v>
      </c>
      <c r="C18" s="22" t="str">
        <f>产品品种一览表!C17</f>
        <v>复合果粒</v>
      </c>
      <c r="D18" s="22" t="str">
        <f>产品品种一览表!D17</f>
        <v>复合黄桃＋芒果</v>
      </c>
      <c r="E18" s="10" t="str">
        <f>产品品种一览表!E17</f>
        <v>杯</v>
      </c>
      <c r="F18" s="23">
        <f>产品品种一览表!F17</f>
        <v>2.1</v>
      </c>
      <c r="G18" s="24">
        <v>0</v>
      </c>
      <c r="H18" s="24">
        <f t="shared" si="4"/>
        <v>0</v>
      </c>
      <c r="I18" s="12">
        <f t="shared" si="0"/>
        <v>0</v>
      </c>
      <c r="J18" s="12">
        <f t="shared" si="1"/>
        <v>0</v>
      </c>
      <c r="K18" s="13">
        <f t="shared" si="2"/>
        <v>0</v>
      </c>
      <c r="L18" s="13">
        <f t="shared" si="3"/>
        <v>0</v>
      </c>
      <c r="M18" s="24">
        <f t="shared" si="5"/>
        <v>0</v>
      </c>
      <c r="N18" s="24">
        <f t="shared" si="6"/>
        <v>0</v>
      </c>
    </row>
    <row r="19" spans="2:14">
      <c r="B19" s="10" t="str">
        <f>产品品种一览表!B18</f>
        <v>E-003</v>
      </c>
      <c r="C19" s="22" t="str">
        <f>产品品种一览表!C18</f>
        <v>复合果粒</v>
      </c>
      <c r="D19" s="22" t="str">
        <f>产品品种一览表!D18</f>
        <v>复合芦荟＋猕猴桃</v>
      </c>
      <c r="E19" s="10" t="str">
        <f>产品品种一览表!E18</f>
        <v>杯</v>
      </c>
      <c r="F19" s="23">
        <f>产品品种一览表!F18</f>
        <v>2.1</v>
      </c>
      <c r="G19" s="24">
        <v>0</v>
      </c>
      <c r="H19" s="24">
        <f t="shared" si="4"/>
        <v>0</v>
      </c>
      <c r="I19" s="12">
        <f t="shared" si="0"/>
        <v>30</v>
      </c>
      <c r="J19" s="12">
        <f t="shared" si="1"/>
        <v>63</v>
      </c>
      <c r="K19" s="13">
        <f t="shared" si="2"/>
        <v>20</v>
      </c>
      <c r="L19" s="13">
        <f t="shared" si="3"/>
        <v>42</v>
      </c>
      <c r="M19" s="24">
        <f t="shared" si="5"/>
        <v>10</v>
      </c>
      <c r="N19" s="24">
        <f t="shared" si="6"/>
        <v>21</v>
      </c>
    </row>
    <row r="20" spans="2:14">
      <c r="B20" s="10" t="str">
        <f>产品品种一览表!B19</f>
        <v>F-001</v>
      </c>
      <c r="C20" s="22" t="str">
        <f>产品品种一览表!C19</f>
        <v>果粒250克</v>
      </c>
      <c r="D20" s="22" t="str">
        <f>产品品种一览表!D19</f>
        <v>果粒250克草莓</v>
      </c>
      <c r="E20" s="10" t="str">
        <f>产品品种一览表!E19</f>
        <v>瓶</v>
      </c>
      <c r="F20" s="23">
        <f>产品品种一览表!F19</f>
        <v>6.9</v>
      </c>
      <c r="G20" s="24">
        <v>0</v>
      </c>
      <c r="H20" s="24">
        <f t="shared" si="4"/>
        <v>0</v>
      </c>
      <c r="I20" s="12">
        <f t="shared" si="0"/>
        <v>15</v>
      </c>
      <c r="J20" s="12">
        <f t="shared" si="1"/>
        <v>103.5</v>
      </c>
      <c r="K20" s="13">
        <f t="shared" si="2"/>
        <v>10</v>
      </c>
      <c r="L20" s="13">
        <f t="shared" si="3"/>
        <v>69</v>
      </c>
      <c r="M20" s="24">
        <f t="shared" si="5"/>
        <v>5</v>
      </c>
      <c r="N20" s="24">
        <f t="shared" si="6"/>
        <v>34.5</v>
      </c>
    </row>
    <row r="21" spans="2:14">
      <c r="B21" s="10" t="str">
        <f>产品品种一览表!B20</f>
        <v>F-002</v>
      </c>
      <c r="C21" s="22" t="str">
        <f>产品品种一览表!C20</f>
        <v>果粒250克</v>
      </c>
      <c r="D21" s="22" t="str">
        <f>产品品种一览表!D20</f>
        <v>果粒250克红豆</v>
      </c>
      <c r="E21" s="10" t="str">
        <f>产品品种一览表!E20</f>
        <v>瓶</v>
      </c>
      <c r="F21" s="23">
        <f>产品品种一览表!F20</f>
        <v>6.5</v>
      </c>
      <c r="G21" s="24">
        <v>0</v>
      </c>
      <c r="H21" s="24">
        <f t="shared" si="4"/>
        <v>0</v>
      </c>
      <c r="I21" s="12">
        <f t="shared" si="0"/>
        <v>10</v>
      </c>
      <c r="J21" s="12">
        <f t="shared" si="1"/>
        <v>65</v>
      </c>
      <c r="K21" s="13">
        <f t="shared" si="2"/>
        <v>8</v>
      </c>
      <c r="L21" s="13">
        <f t="shared" si="3"/>
        <v>52</v>
      </c>
      <c r="M21" s="24">
        <f t="shared" si="5"/>
        <v>2</v>
      </c>
      <c r="N21" s="24">
        <f t="shared" si="6"/>
        <v>13</v>
      </c>
    </row>
    <row r="22" spans="2:14">
      <c r="B22" s="10" t="str">
        <f>产品品种一览表!B21</f>
        <v>F-003</v>
      </c>
      <c r="C22" s="22" t="str">
        <f>产品品种一览表!C21</f>
        <v>果粒250克</v>
      </c>
      <c r="D22" s="22" t="str">
        <f>产品品种一览表!D21</f>
        <v>果粒250克蓝莓</v>
      </c>
      <c r="E22" s="10" t="str">
        <f>产品品种一览表!E21</f>
        <v>瓶</v>
      </c>
      <c r="F22" s="23">
        <f>产品品种一览表!F21</f>
        <v>6.9</v>
      </c>
      <c r="G22" s="24">
        <v>0</v>
      </c>
      <c r="H22" s="24">
        <f t="shared" si="4"/>
        <v>0</v>
      </c>
      <c r="I22" s="12">
        <f t="shared" si="0"/>
        <v>10</v>
      </c>
      <c r="J22" s="12">
        <f t="shared" si="1"/>
        <v>69</v>
      </c>
      <c r="K22" s="13">
        <f t="shared" si="2"/>
        <v>10</v>
      </c>
      <c r="L22" s="13">
        <f t="shared" si="3"/>
        <v>69</v>
      </c>
      <c r="M22" s="24">
        <f t="shared" si="5"/>
        <v>0</v>
      </c>
      <c r="N22" s="24">
        <f t="shared" si="6"/>
        <v>0</v>
      </c>
    </row>
    <row r="23" spans="2:14">
      <c r="B23" s="10" t="str">
        <f>产品品种一览表!B22</f>
        <v>F-004</v>
      </c>
      <c r="C23" s="22" t="str">
        <f>产品品种一览表!C22</f>
        <v>果粒250克</v>
      </c>
      <c r="D23" s="22" t="str">
        <f>产品品种一览表!D22</f>
        <v>果粒250克绿豆</v>
      </c>
      <c r="E23" s="10" t="str">
        <f>产品品种一览表!E22</f>
        <v>瓶</v>
      </c>
      <c r="F23" s="23">
        <f>产品品种一览表!F22</f>
        <v>6.5</v>
      </c>
      <c r="G23" s="24">
        <v>0</v>
      </c>
      <c r="H23" s="24">
        <f t="shared" si="4"/>
        <v>0</v>
      </c>
      <c r="I23" s="12">
        <f t="shared" si="0"/>
        <v>20</v>
      </c>
      <c r="J23" s="12">
        <f t="shared" si="1"/>
        <v>130</v>
      </c>
      <c r="K23" s="13">
        <f t="shared" si="2"/>
        <v>18</v>
      </c>
      <c r="L23" s="13">
        <f t="shared" si="3"/>
        <v>117</v>
      </c>
      <c r="M23" s="24">
        <f t="shared" si="5"/>
        <v>2</v>
      </c>
      <c r="N23" s="24">
        <f t="shared" si="6"/>
        <v>13</v>
      </c>
    </row>
    <row r="24" spans="2:14">
      <c r="B24" s="10" t="str">
        <f>产品品种一览表!B23</f>
        <v>G-001</v>
      </c>
      <c r="C24" s="22" t="str">
        <f>产品品种一览表!C23</f>
        <v>可奇</v>
      </c>
      <c r="D24" s="22" t="str">
        <f>产品品种一览表!D23</f>
        <v>可奇草莓100克</v>
      </c>
      <c r="E24" s="10" t="str">
        <f>产品品种一览表!E23</f>
        <v>杯</v>
      </c>
      <c r="F24" s="23">
        <f>产品品种一览表!F23</f>
        <v>3.5</v>
      </c>
      <c r="G24" s="24">
        <v>0</v>
      </c>
      <c r="H24" s="24">
        <f t="shared" si="4"/>
        <v>0</v>
      </c>
      <c r="I24" s="12">
        <f t="shared" si="0"/>
        <v>0</v>
      </c>
      <c r="J24" s="12">
        <f t="shared" si="1"/>
        <v>0</v>
      </c>
      <c r="K24" s="13">
        <f t="shared" si="2"/>
        <v>0</v>
      </c>
      <c r="L24" s="13">
        <f t="shared" si="3"/>
        <v>0</v>
      </c>
      <c r="M24" s="24">
        <f t="shared" si="5"/>
        <v>0</v>
      </c>
      <c r="N24" s="24">
        <f t="shared" si="6"/>
        <v>0</v>
      </c>
    </row>
    <row r="25" spans="2:14">
      <c r="B25" s="10" t="str">
        <f>产品品种一览表!B24</f>
        <v>G-002</v>
      </c>
      <c r="C25" s="22" t="str">
        <f>产品品种一览表!C24</f>
        <v>可奇</v>
      </c>
      <c r="D25" s="22" t="str">
        <f>产品品种一览表!D24</f>
        <v>可奇蓝莓100克</v>
      </c>
      <c r="E25" s="10" t="str">
        <f>产品品种一览表!E24</f>
        <v>杯</v>
      </c>
      <c r="F25" s="23">
        <f>产品品种一览表!F24</f>
        <v>3.5</v>
      </c>
      <c r="G25" s="24">
        <v>0</v>
      </c>
      <c r="H25" s="24">
        <f t="shared" si="4"/>
        <v>0</v>
      </c>
      <c r="I25" s="12">
        <f t="shared" si="0"/>
        <v>40</v>
      </c>
      <c r="J25" s="12">
        <f t="shared" si="1"/>
        <v>140</v>
      </c>
      <c r="K25" s="13">
        <f t="shared" si="2"/>
        <v>35</v>
      </c>
      <c r="L25" s="13">
        <f t="shared" si="3"/>
        <v>122.5</v>
      </c>
      <c r="M25" s="24">
        <f t="shared" si="5"/>
        <v>5</v>
      </c>
      <c r="N25" s="24">
        <f t="shared" si="6"/>
        <v>17.5</v>
      </c>
    </row>
    <row r="26" spans="2:14">
      <c r="B26" s="10" t="str">
        <f>产品品种一览表!B25</f>
        <v>H-001</v>
      </c>
      <c r="C26" s="22" t="str">
        <f>产品品种一览表!C25</f>
        <v>普通杯</v>
      </c>
      <c r="D26" s="22" t="str">
        <f>产品品种一览表!D25</f>
        <v>双株原味100克</v>
      </c>
      <c r="E26" s="10" t="str">
        <f>产品品种一览表!E25</f>
        <v>条</v>
      </c>
      <c r="F26" s="23">
        <f>产品品种一览表!F25</f>
        <v>8.8000000000000007</v>
      </c>
      <c r="G26" s="24">
        <v>0</v>
      </c>
      <c r="H26" s="24">
        <f t="shared" si="4"/>
        <v>0</v>
      </c>
      <c r="I26" s="12">
        <f t="shared" si="0"/>
        <v>0</v>
      </c>
      <c r="J26" s="12">
        <f t="shared" si="1"/>
        <v>0</v>
      </c>
      <c r="K26" s="13">
        <f t="shared" si="2"/>
        <v>0</v>
      </c>
      <c r="L26" s="13">
        <f t="shared" si="3"/>
        <v>0</v>
      </c>
      <c r="M26" s="24">
        <f t="shared" si="5"/>
        <v>0</v>
      </c>
      <c r="N26" s="24">
        <f t="shared" si="6"/>
        <v>0</v>
      </c>
    </row>
    <row r="27" spans="2:14">
      <c r="B27" s="10" t="str">
        <f>产品品种一览表!B26</f>
        <v>H-002</v>
      </c>
      <c r="C27" s="22" t="str">
        <f>产品品种一览表!C26</f>
        <v>普通杯</v>
      </c>
      <c r="D27" s="22" t="str">
        <f>产品品种一览表!D26</f>
        <v>无糖125克</v>
      </c>
      <c r="E27" s="10" t="str">
        <f>产品品种一览表!E26</f>
        <v>条</v>
      </c>
      <c r="F27" s="23">
        <f>产品品种一览表!F26</f>
        <v>12.5</v>
      </c>
      <c r="G27" s="24">
        <v>0</v>
      </c>
      <c r="H27" s="24">
        <f t="shared" si="4"/>
        <v>0</v>
      </c>
      <c r="I27" s="12">
        <f t="shared" si="0"/>
        <v>5</v>
      </c>
      <c r="J27" s="12">
        <f t="shared" si="1"/>
        <v>62.5</v>
      </c>
      <c r="K27" s="13">
        <f t="shared" si="2"/>
        <v>5</v>
      </c>
      <c r="L27" s="13">
        <f t="shared" si="3"/>
        <v>62.5</v>
      </c>
      <c r="M27" s="24">
        <f t="shared" si="5"/>
        <v>0</v>
      </c>
      <c r="N27" s="24">
        <f t="shared" si="6"/>
        <v>0</v>
      </c>
    </row>
    <row r="28" spans="2:14">
      <c r="B28" s="10" t="str">
        <f>产品品种一览表!B27</f>
        <v>H-003</v>
      </c>
      <c r="C28" s="22" t="str">
        <f>产品品种一览表!C27</f>
        <v>普通杯</v>
      </c>
      <c r="D28" s="22" t="str">
        <f>产品品种一览表!D27</f>
        <v>原味100克</v>
      </c>
      <c r="E28" s="10" t="str">
        <f>产品品种一览表!E27</f>
        <v>条</v>
      </c>
      <c r="F28" s="23">
        <f>产品品种一览表!F27</f>
        <v>9</v>
      </c>
      <c r="G28" s="24">
        <v>0</v>
      </c>
      <c r="H28" s="24">
        <f t="shared" si="4"/>
        <v>0</v>
      </c>
      <c r="I28" s="12">
        <f t="shared" si="0"/>
        <v>15</v>
      </c>
      <c r="J28" s="12">
        <f t="shared" si="1"/>
        <v>135</v>
      </c>
      <c r="K28" s="13">
        <f t="shared" si="2"/>
        <v>14</v>
      </c>
      <c r="L28" s="13">
        <f t="shared" si="3"/>
        <v>126</v>
      </c>
      <c r="M28" s="24">
        <f t="shared" si="5"/>
        <v>1</v>
      </c>
      <c r="N28" s="24">
        <f t="shared" si="6"/>
        <v>9</v>
      </c>
    </row>
    <row r="29" spans="2:14">
      <c r="B29" s="10" t="str">
        <f>产品品种一览表!B28</f>
        <v>H-004</v>
      </c>
      <c r="C29" s="22" t="str">
        <f>产品品种一览表!C28</f>
        <v>普通杯</v>
      </c>
      <c r="D29" s="22" t="str">
        <f>产品品种一览表!D28</f>
        <v>原味125克</v>
      </c>
      <c r="E29" s="10" t="str">
        <f>产品品种一览表!E28</f>
        <v>条</v>
      </c>
      <c r="F29" s="23">
        <f>产品品种一览表!F28</f>
        <v>11.5</v>
      </c>
      <c r="G29" s="24">
        <v>0</v>
      </c>
      <c r="H29" s="24">
        <f t="shared" si="4"/>
        <v>0</v>
      </c>
      <c r="I29" s="12">
        <f t="shared" si="0"/>
        <v>10</v>
      </c>
      <c r="J29" s="12">
        <f t="shared" si="1"/>
        <v>115</v>
      </c>
      <c r="K29" s="13">
        <f t="shared" si="2"/>
        <v>9</v>
      </c>
      <c r="L29" s="13">
        <f t="shared" si="3"/>
        <v>103.5</v>
      </c>
      <c r="M29" s="24">
        <f t="shared" si="5"/>
        <v>1</v>
      </c>
      <c r="N29" s="24">
        <f t="shared" si="6"/>
        <v>11.5</v>
      </c>
    </row>
    <row r="30" spans="2:14">
      <c r="N30" s="3"/>
    </row>
  </sheetData>
  <mergeCells count="10">
    <mergeCell ref="B1:N1"/>
    <mergeCell ref="B2:B3"/>
    <mergeCell ref="C2:C3"/>
    <mergeCell ref="D2:D3"/>
    <mergeCell ref="E2:E3"/>
    <mergeCell ref="F2:F3"/>
    <mergeCell ref="G2:H2"/>
    <mergeCell ref="I2:J2"/>
    <mergeCell ref="K2:L2"/>
    <mergeCell ref="M2:N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showGridLines="0" zoomScale="90" zoomScaleNormal="90" workbookViewId="0">
      <selection activeCell="B20" sqref="B20"/>
    </sheetView>
  </sheetViews>
  <sheetFormatPr defaultRowHeight="13.5"/>
  <cols>
    <col min="1" max="1" width="4.75" customWidth="1"/>
    <col min="2" max="2" width="11.125" customWidth="1"/>
    <col min="3" max="10" width="10.75" customWidth="1"/>
    <col min="11" max="11" width="12.375" customWidth="1"/>
  </cols>
  <sheetData>
    <row r="1" spans="2:11" ht="63" customHeight="1">
      <c r="B1" s="51" t="s">
        <v>134</v>
      </c>
      <c r="C1" s="51"/>
      <c r="D1" s="51"/>
      <c r="E1" s="51"/>
      <c r="F1" s="51"/>
      <c r="G1" s="51"/>
      <c r="H1" s="51"/>
      <c r="I1" s="51"/>
      <c r="J1" s="51"/>
      <c r="K1" s="51"/>
    </row>
    <row r="2" spans="2:11" s="28" customFormat="1">
      <c r="B2" s="52" t="s">
        <v>135</v>
      </c>
      <c r="C2" s="52"/>
      <c r="D2" s="53" t="s">
        <v>136</v>
      </c>
      <c r="E2" s="53"/>
      <c r="F2" s="53"/>
      <c r="G2" s="53"/>
      <c r="H2" s="26" t="s">
        <v>137</v>
      </c>
      <c r="I2" s="54">
        <v>41425</v>
      </c>
      <c r="J2" s="52"/>
      <c r="K2" s="27"/>
    </row>
    <row r="3" spans="2:11" ht="21" customHeight="1" thickBot="1">
      <c r="B3" s="52" t="s">
        <v>138</v>
      </c>
      <c r="C3" s="52"/>
      <c r="D3" s="53" t="s">
        <v>139</v>
      </c>
      <c r="E3" s="53"/>
      <c r="F3" s="53"/>
      <c r="G3" s="53"/>
      <c r="H3" s="53" t="s">
        <v>140</v>
      </c>
      <c r="I3" s="53"/>
      <c r="J3" s="29" t="s">
        <v>141</v>
      </c>
      <c r="K3" s="30"/>
    </row>
    <row r="4" spans="2:11" s="31" customFormat="1" ht="33" customHeight="1">
      <c r="B4" s="41" t="s">
        <v>142</v>
      </c>
      <c r="C4" s="42" t="s">
        <v>143</v>
      </c>
      <c r="D4" s="42" t="s">
        <v>144</v>
      </c>
      <c r="E4" s="42" t="s">
        <v>145</v>
      </c>
      <c r="F4" s="42" t="s">
        <v>146</v>
      </c>
      <c r="G4" s="42" t="s">
        <v>147</v>
      </c>
      <c r="H4" s="42" t="s">
        <v>148</v>
      </c>
      <c r="I4" s="42" t="s">
        <v>149</v>
      </c>
      <c r="J4" s="42" t="s">
        <v>150</v>
      </c>
      <c r="K4" s="43" t="s">
        <v>151</v>
      </c>
    </row>
    <row r="5" spans="2:11" s="31" customFormat="1" ht="18" customHeight="1">
      <c r="B5" s="32" t="s">
        <v>152</v>
      </c>
      <c r="C5" s="33" t="str">
        <f>VLOOKUP($B5,[2]上月余额!$A:$F,2,FALSE)</f>
        <v>电阻</v>
      </c>
      <c r="D5" s="33" t="str">
        <f>VLOOKUP($B5,[2]上月余额!$A:$F,3,FALSE)</f>
        <v>25Ω</v>
      </c>
      <c r="E5" s="33" t="str">
        <f>VLOOKUP($B5,[2]上月余额!$A:$F,4,FALSE)</f>
        <v>支</v>
      </c>
      <c r="F5" s="34">
        <v>500</v>
      </c>
      <c r="G5" s="33">
        <v>2200</v>
      </c>
      <c r="H5" s="34">
        <v>2333</v>
      </c>
      <c r="I5" s="34">
        <f t="shared" ref="I5:I23" si="0">IF(B5="","",F5+G5-H5)</f>
        <v>367</v>
      </c>
      <c r="J5" s="34">
        <v>500</v>
      </c>
      <c r="K5" s="35">
        <f>IF(H5&lt;=I5,1,0)</f>
        <v>0</v>
      </c>
    </row>
    <row r="6" spans="2:11" s="31" customFormat="1" ht="18" customHeight="1">
      <c r="B6" s="36" t="s">
        <v>153</v>
      </c>
      <c r="C6" s="33" t="str">
        <f>VLOOKUP(B6,[2]上月余额!A:F,2,FALSE)</f>
        <v>电阻</v>
      </c>
      <c r="D6" s="33" t="str">
        <f>VLOOKUP($B6,[2]上月余额!$A:$F,3,FALSE)</f>
        <v>32Ω</v>
      </c>
      <c r="E6" s="33" t="str">
        <f>VLOOKUP($B6,[2]上月余额!$A:$F,4,FALSE)</f>
        <v>支</v>
      </c>
      <c r="F6" s="34">
        <v>10000</v>
      </c>
      <c r="G6" s="33">
        <v>950</v>
      </c>
      <c r="H6" s="34">
        <v>7864</v>
      </c>
      <c r="I6" s="34">
        <f t="shared" si="0"/>
        <v>3086</v>
      </c>
      <c r="J6" s="34">
        <v>2800</v>
      </c>
      <c r="K6" s="35">
        <f t="shared" ref="K6:K23" si="1">IF(H6&lt;=I6,1,0)</f>
        <v>0</v>
      </c>
    </row>
    <row r="7" spans="2:11" s="31" customFormat="1" ht="18" customHeight="1">
      <c r="B7" s="36" t="s">
        <v>154</v>
      </c>
      <c r="C7" s="33" t="str">
        <f>VLOOKUP(B7,[2]上月余额!A:F,2,FALSE)</f>
        <v>电阻</v>
      </c>
      <c r="D7" s="33" t="str">
        <f>VLOOKUP($B7,[2]上月余额!$A:$F,3,FALSE)</f>
        <v>100Ω</v>
      </c>
      <c r="E7" s="33" t="str">
        <f>VLOOKUP($B7,[2]上月余额!$A:$F,4,FALSE)</f>
        <v>支</v>
      </c>
      <c r="F7" s="34">
        <v>820</v>
      </c>
      <c r="G7" s="33">
        <v>1200</v>
      </c>
      <c r="H7" s="34">
        <v>902</v>
      </c>
      <c r="I7" s="34">
        <f t="shared" si="0"/>
        <v>1118</v>
      </c>
      <c r="J7" s="34">
        <v>1500</v>
      </c>
      <c r="K7" s="35">
        <f t="shared" si="1"/>
        <v>1</v>
      </c>
    </row>
    <row r="8" spans="2:11" s="31" customFormat="1" ht="18" customHeight="1">
      <c r="B8" s="36" t="s">
        <v>155</v>
      </c>
      <c r="C8" s="33" t="str">
        <f>VLOOKUP(B8,[2]上月余额!A:F,2,FALSE)</f>
        <v>电阻</v>
      </c>
      <c r="D8" s="33" t="str">
        <f>VLOOKUP($B8,[2]上月余额!$A:$F,3,FALSE)</f>
        <v>320Ω</v>
      </c>
      <c r="E8" s="33" t="str">
        <f>VLOOKUP($B8,[2]上月余额!$A:$F,4,FALSE)</f>
        <v>支</v>
      </c>
      <c r="F8" s="34">
        <v>1580</v>
      </c>
      <c r="G8" s="33">
        <v>1000</v>
      </c>
      <c r="H8" s="34">
        <v>1290</v>
      </c>
      <c r="I8" s="34">
        <f t="shared" si="0"/>
        <v>1290</v>
      </c>
      <c r="J8" s="34">
        <v>1500</v>
      </c>
      <c r="K8" s="35">
        <f t="shared" si="1"/>
        <v>1</v>
      </c>
    </row>
    <row r="9" spans="2:11" s="31" customFormat="1" ht="18" customHeight="1">
      <c r="B9" s="36" t="s">
        <v>156</v>
      </c>
      <c r="C9" s="33" t="str">
        <f>VLOOKUP(B9,[2]上月余额!A:F,2,FALSE)</f>
        <v>电阻</v>
      </c>
      <c r="D9" s="33" t="str">
        <f>VLOOKUP($B9,[2]上月余额!$A:$F,3,FALSE)</f>
        <v>29Ω</v>
      </c>
      <c r="E9" s="33" t="str">
        <f>VLOOKUP($B9,[2]上月余额!$A:$F,4,FALSE)</f>
        <v>支</v>
      </c>
      <c r="F9" s="34">
        <v>700</v>
      </c>
      <c r="G9" s="33">
        <v>5510</v>
      </c>
      <c r="H9" s="34">
        <v>5950</v>
      </c>
      <c r="I9" s="34">
        <f t="shared" si="0"/>
        <v>260</v>
      </c>
      <c r="J9" s="34">
        <v>500</v>
      </c>
      <c r="K9" s="35">
        <f t="shared" si="1"/>
        <v>0</v>
      </c>
    </row>
    <row r="10" spans="2:11" s="31" customFormat="1" ht="18" customHeight="1">
      <c r="B10" s="36" t="s">
        <v>157</v>
      </c>
      <c r="C10" s="33" t="str">
        <f>VLOOKUP(B10,[2]上月余额!A:F,2,FALSE)</f>
        <v>电阻</v>
      </c>
      <c r="D10" s="33" t="str">
        <f>VLOOKUP($B10,[2]上月余额!$A:$F,3,FALSE)</f>
        <v>30Ω</v>
      </c>
      <c r="E10" s="33" t="str">
        <f>VLOOKUP($B10,[2]上月余额!$A:$F,4,FALSE)</f>
        <v>支</v>
      </c>
      <c r="F10" s="34">
        <v>980</v>
      </c>
      <c r="G10" s="33">
        <v>4427</v>
      </c>
      <c r="H10" s="34">
        <v>3200</v>
      </c>
      <c r="I10" s="34">
        <f t="shared" si="0"/>
        <v>2207</v>
      </c>
      <c r="J10" s="34">
        <v>1500</v>
      </c>
      <c r="K10" s="35">
        <f t="shared" si="1"/>
        <v>0</v>
      </c>
    </row>
    <row r="11" spans="2:11" s="31" customFormat="1" ht="18" customHeight="1">
      <c r="B11" s="36" t="s">
        <v>158</v>
      </c>
      <c r="C11" s="33" t="str">
        <f>VLOOKUP(B11,[2]上月余额!A:F,2,FALSE)</f>
        <v>电容</v>
      </c>
      <c r="D11" s="33" t="str">
        <f>VLOOKUP($B11,[2]上月余额!$A:$F,3,FALSE)</f>
        <v>10F</v>
      </c>
      <c r="E11" s="33" t="str">
        <f>VLOOKUP($B11,[2]上月余额!$A:$F,4,FALSE)</f>
        <v>支</v>
      </c>
      <c r="F11" s="34">
        <v>700</v>
      </c>
      <c r="G11" s="33">
        <v>2500</v>
      </c>
      <c r="H11" s="34">
        <v>2100</v>
      </c>
      <c r="I11" s="34">
        <f t="shared" si="0"/>
        <v>1100</v>
      </c>
      <c r="J11" s="34">
        <v>1000</v>
      </c>
      <c r="K11" s="35">
        <f t="shared" si="1"/>
        <v>0</v>
      </c>
    </row>
    <row r="12" spans="2:11" s="31" customFormat="1" ht="18" customHeight="1">
      <c r="B12" s="36" t="s">
        <v>159</v>
      </c>
      <c r="C12" s="33" t="str">
        <f>VLOOKUP(B12,[2]上月余额!A:F,2,FALSE)</f>
        <v>电容</v>
      </c>
      <c r="D12" s="33" t="str">
        <f>VLOOKUP($B12,[2]上月余额!$A:$F,3,FALSE)</f>
        <v>18F</v>
      </c>
      <c r="E12" s="33" t="str">
        <f>VLOOKUP($B12,[2]上月余额!$A:$F,4,FALSE)</f>
        <v>支</v>
      </c>
      <c r="F12" s="34">
        <v>850</v>
      </c>
      <c r="G12" s="33">
        <v>1825</v>
      </c>
      <c r="H12" s="34">
        <v>1200</v>
      </c>
      <c r="I12" s="34">
        <f t="shared" si="0"/>
        <v>1475</v>
      </c>
      <c r="J12" s="34">
        <v>1000</v>
      </c>
      <c r="K12" s="35">
        <f t="shared" si="1"/>
        <v>1</v>
      </c>
    </row>
    <row r="13" spans="2:11" s="31" customFormat="1" ht="18" customHeight="1">
      <c r="B13" s="36" t="s">
        <v>160</v>
      </c>
      <c r="C13" s="33" t="str">
        <f>VLOOKUP(B13,[2]上月余额!A:F,2,FALSE)</f>
        <v>电容</v>
      </c>
      <c r="D13" s="33" t="str">
        <f>VLOOKUP($B13,[2]上月余额!$A:$F,3,FALSE)</f>
        <v>50F</v>
      </c>
      <c r="E13" s="33" t="str">
        <f>VLOOKUP($B13,[2]上月余额!$A:$F,4,FALSE)</f>
        <v>支</v>
      </c>
      <c r="F13" s="34">
        <v>456</v>
      </c>
      <c r="G13" s="33">
        <v>1533</v>
      </c>
      <c r="H13" s="34">
        <v>534</v>
      </c>
      <c r="I13" s="34">
        <f t="shared" si="0"/>
        <v>1455</v>
      </c>
      <c r="J13" s="34">
        <v>1000</v>
      </c>
      <c r="K13" s="35">
        <f t="shared" si="1"/>
        <v>1</v>
      </c>
    </row>
    <row r="14" spans="2:11" s="31" customFormat="1" ht="18" customHeight="1">
      <c r="B14" s="36" t="s">
        <v>161</v>
      </c>
      <c r="C14" s="33" t="str">
        <f>VLOOKUP(B14,[2]上月余额!A:F,2,FALSE)</f>
        <v>电容</v>
      </c>
      <c r="D14" s="33" t="str">
        <f>VLOOKUP($B14,[2]上月余额!$A:$F,3,FALSE)</f>
        <v>100F</v>
      </c>
      <c r="E14" s="33" t="str">
        <f>VLOOKUP($B14,[2]上月余额!$A:$F,4,FALSE)</f>
        <v>支</v>
      </c>
      <c r="F14" s="34">
        <v>1470</v>
      </c>
      <c r="G14" s="33">
        <v>1720</v>
      </c>
      <c r="H14" s="34">
        <v>1873</v>
      </c>
      <c r="I14" s="34">
        <f t="shared" si="0"/>
        <v>1317</v>
      </c>
      <c r="J14" s="34">
        <v>1000</v>
      </c>
      <c r="K14" s="35">
        <f t="shared" si="1"/>
        <v>0</v>
      </c>
    </row>
    <row r="15" spans="2:11" s="31" customFormat="1" ht="18" customHeight="1">
      <c r="B15" s="36" t="s">
        <v>162</v>
      </c>
      <c r="C15" s="33" t="str">
        <f>VLOOKUP(B15,[2]上月余额!A:F,2,FALSE)</f>
        <v>电容</v>
      </c>
      <c r="D15" s="33" t="str">
        <f>VLOOKUP($B15,[2]上月余额!$A:$F,3,FALSE)</f>
        <v>25F</v>
      </c>
      <c r="E15" s="33" t="str">
        <f>VLOOKUP($B15,[2]上月余额!$A:$F,4,FALSE)</f>
        <v>支</v>
      </c>
      <c r="F15" s="34">
        <v>840</v>
      </c>
      <c r="G15" s="33">
        <v>1500</v>
      </c>
      <c r="H15" s="34">
        <v>1641</v>
      </c>
      <c r="I15" s="34">
        <f t="shared" si="0"/>
        <v>699</v>
      </c>
      <c r="J15" s="34">
        <v>1000</v>
      </c>
      <c r="K15" s="35">
        <f t="shared" si="1"/>
        <v>0</v>
      </c>
    </row>
    <row r="16" spans="2:11" s="31" customFormat="1" ht="18" customHeight="1">
      <c r="B16" s="36" t="s">
        <v>163</v>
      </c>
      <c r="C16" s="33" t="str">
        <f>VLOOKUP(B16,[2]上月余额!A:F,2,FALSE)</f>
        <v>电容</v>
      </c>
      <c r="D16" s="33" t="str">
        <f>VLOOKUP($B16,[2]上月余额!$A:$F,3,FALSE)</f>
        <v>0.5F</v>
      </c>
      <c r="E16" s="33" t="str">
        <f>VLOOKUP($B16,[2]上月余额!$A:$F,4,FALSE)</f>
        <v>支</v>
      </c>
      <c r="F16" s="34">
        <v>521</v>
      </c>
      <c r="G16" s="33">
        <v>6150</v>
      </c>
      <c r="H16" s="34">
        <v>5630</v>
      </c>
      <c r="I16" s="34">
        <f t="shared" si="0"/>
        <v>1041</v>
      </c>
      <c r="J16" s="34">
        <v>1200</v>
      </c>
      <c r="K16" s="35">
        <f t="shared" si="1"/>
        <v>0</v>
      </c>
    </row>
    <row r="17" spans="2:11" s="31" customFormat="1" ht="18" customHeight="1">
      <c r="B17" s="36" t="s">
        <v>164</v>
      </c>
      <c r="C17" s="33" t="str">
        <f>VLOOKUP(B17,[2]上月余额!A:F,2,FALSE)</f>
        <v>集成块</v>
      </c>
      <c r="D17" s="33" t="str">
        <f>VLOOKUP($B17,[2]上月余额!$A:$F,3,FALSE)</f>
        <v>AEu8139</v>
      </c>
      <c r="E17" s="33" t="str">
        <f>VLOOKUP($B17,[2]上月余额!$A:$F,4,FALSE)</f>
        <v>支</v>
      </c>
      <c r="F17" s="34">
        <v>146</v>
      </c>
      <c r="G17" s="33">
        <v>2000</v>
      </c>
      <c r="H17" s="34">
        <v>355</v>
      </c>
      <c r="I17" s="34">
        <f t="shared" si="0"/>
        <v>1791</v>
      </c>
      <c r="J17" s="34">
        <v>1500</v>
      </c>
      <c r="K17" s="35">
        <f t="shared" si="1"/>
        <v>1</v>
      </c>
    </row>
    <row r="18" spans="2:11" s="31" customFormat="1" ht="18" customHeight="1">
      <c r="B18" s="36" t="s">
        <v>165</v>
      </c>
      <c r="C18" s="33" t="str">
        <f>VLOOKUP(B18,[2]上月余额!A:F,2,FALSE)</f>
        <v>集成块</v>
      </c>
      <c r="D18" s="33" t="str">
        <f>VLOOKUP($B18,[2]上月余额!$A:$F,3,FALSE)</f>
        <v>AEu8120</v>
      </c>
      <c r="E18" s="33" t="str">
        <f>VLOOKUP($B18,[2]上月余额!$A:$F,4,FALSE)</f>
        <v>支</v>
      </c>
      <c r="F18" s="34">
        <v>300</v>
      </c>
      <c r="G18" s="33">
        <v>8660</v>
      </c>
      <c r="H18" s="34">
        <v>5780</v>
      </c>
      <c r="I18" s="34">
        <f t="shared" si="0"/>
        <v>3180</v>
      </c>
      <c r="J18" s="34">
        <v>2800</v>
      </c>
      <c r="K18" s="35">
        <f t="shared" si="1"/>
        <v>0</v>
      </c>
    </row>
    <row r="19" spans="2:11" s="31" customFormat="1" ht="18" customHeight="1">
      <c r="B19" s="36" t="s">
        <v>166</v>
      </c>
      <c r="C19" s="33" t="str">
        <f>VLOOKUP(B19,[2]上月余额!A:F,2,FALSE)</f>
        <v>集成块</v>
      </c>
      <c r="D19" s="33" t="str">
        <f>VLOOKUP($B19,[2]上月余额!$A:$F,3,FALSE)</f>
        <v>AEu8141</v>
      </c>
      <c r="E19" s="33" t="str">
        <f>VLOOKUP($B19,[2]上月余额!$A:$F,4,FALSE)</f>
        <v>支</v>
      </c>
      <c r="F19" s="34">
        <v>452</v>
      </c>
      <c r="G19" s="33">
        <v>1000</v>
      </c>
      <c r="H19" s="34">
        <v>298</v>
      </c>
      <c r="I19" s="34">
        <f t="shared" si="0"/>
        <v>1154</v>
      </c>
      <c r="J19" s="34">
        <v>1200</v>
      </c>
      <c r="K19" s="35">
        <f t="shared" si="1"/>
        <v>1</v>
      </c>
    </row>
    <row r="20" spans="2:11" s="31" customFormat="1" ht="18" customHeight="1">
      <c r="B20" s="36" t="s">
        <v>167</v>
      </c>
      <c r="C20" s="33" t="str">
        <f>VLOOKUP(B20,[2]上月余额!A:F,2,FALSE)</f>
        <v>集成块</v>
      </c>
      <c r="D20" s="33" t="str">
        <f>VLOOKUP($B20,[2]上月余额!$A:$F,3,FALSE)</f>
        <v>AEu8152</v>
      </c>
      <c r="E20" s="33" t="str">
        <f>VLOOKUP($B20,[2]上月余额!$A:$F,4,FALSE)</f>
        <v>支</v>
      </c>
      <c r="F20" s="34">
        <v>125</v>
      </c>
      <c r="G20" s="33">
        <v>3500</v>
      </c>
      <c r="H20" s="34">
        <v>1060</v>
      </c>
      <c r="I20" s="34">
        <f t="shared" si="0"/>
        <v>2565</v>
      </c>
      <c r="J20" s="34">
        <v>2800</v>
      </c>
      <c r="K20" s="35">
        <f t="shared" si="1"/>
        <v>1</v>
      </c>
    </row>
    <row r="21" spans="2:11" s="31" customFormat="1" ht="18" customHeight="1">
      <c r="B21" s="36" t="s">
        <v>168</v>
      </c>
      <c r="C21" s="33" t="str">
        <f>VLOOKUP(B21,[2]上月余额!A:F,2,FALSE)</f>
        <v>集成块</v>
      </c>
      <c r="D21" s="33" t="str">
        <f>VLOOKUP($B21,[2]上月余额!$A:$F,3,FALSE)</f>
        <v>AEu8143</v>
      </c>
      <c r="E21" s="33" t="str">
        <f>VLOOKUP($B21,[2]上月余额!$A:$F,4,FALSE)</f>
        <v>支</v>
      </c>
      <c r="F21" s="34">
        <v>41</v>
      </c>
      <c r="G21" s="33">
        <v>2120</v>
      </c>
      <c r="H21" s="34">
        <v>1400</v>
      </c>
      <c r="I21" s="34">
        <f t="shared" si="0"/>
        <v>761</v>
      </c>
      <c r="J21" s="34">
        <v>1000</v>
      </c>
      <c r="K21" s="35">
        <f t="shared" si="1"/>
        <v>0</v>
      </c>
    </row>
    <row r="22" spans="2:11">
      <c r="B22" s="36" t="s">
        <v>169</v>
      </c>
      <c r="C22" s="33" t="str">
        <f>VLOOKUP(B22,[2]上月余额!A:F,2,FALSE)</f>
        <v>集成块</v>
      </c>
      <c r="D22" s="33" t="str">
        <f>VLOOKUP($B22,[2]上月余额!$A:$F,3,FALSE)</f>
        <v>AEu9144</v>
      </c>
      <c r="E22" s="33" t="str">
        <f>VLOOKUP($B22,[2]上月余额!$A:$F,4,FALSE)</f>
        <v>支</v>
      </c>
      <c r="F22" s="34">
        <v>50</v>
      </c>
      <c r="G22" s="33">
        <v>1480</v>
      </c>
      <c r="H22" s="34">
        <v>650</v>
      </c>
      <c r="I22" s="34">
        <f t="shared" si="0"/>
        <v>880</v>
      </c>
      <c r="J22" s="34">
        <v>1000</v>
      </c>
      <c r="K22" s="35">
        <f t="shared" si="1"/>
        <v>1</v>
      </c>
    </row>
    <row r="23" spans="2:11" ht="14.25" thickBot="1">
      <c r="B23" s="37" t="s">
        <v>170</v>
      </c>
      <c r="C23" s="38" t="str">
        <f>VLOOKUP(B23,[2]上月余额!A:F,2,FALSE)</f>
        <v>集成块</v>
      </c>
      <c r="D23" s="38" t="str">
        <f>VLOOKUP($B23,[2]上月余额!$A:$F,3,FALSE)</f>
        <v>AEu8145</v>
      </c>
      <c r="E23" s="38" t="str">
        <f>VLOOKUP($B23,[2]上月余额!$A:$F,4,FALSE)</f>
        <v>支</v>
      </c>
      <c r="F23" s="39">
        <v>18</v>
      </c>
      <c r="G23" s="38">
        <v>2820</v>
      </c>
      <c r="H23" s="39">
        <v>1310</v>
      </c>
      <c r="I23" s="39">
        <f t="shared" si="0"/>
        <v>1528</v>
      </c>
      <c r="J23" s="39">
        <v>1500</v>
      </c>
      <c r="K23" s="35">
        <f t="shared" si="1"/>
        <v>1</v>
      </c>
    </row>
    <row r="24" spans="2:11">
      <c r="H24" s="40"/>
    </row>
  </sheetData>
  <mergeCells count="7">
    <mergeCell ref="B1:K1"/>
    <mergeCell ref="B2:C2"/>
    <mergeCell ref="D2:G2"/>
    <mergeCell ref="I2:J2"/>
    <mergeCell ref="B3:C3"/>
    <mergeCell ref="D3:G3"/>
    <mergeCell ref="H3:I3"/>
  </mergeCells>
  <phoneticPr fontId="1" type="noConversion"/>
  <conditionalFormatting sqref="K5:K2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产品品种一览表</vt:lpstr>
      <vt:lpstr>出入库数据记录表</vt:lpstr>
      <vt:lpstr>各品种产品的出入库数据统计表</vt:lpstr>
      <vt:lpstr>每天产品出入库数据查询表</vt:lpstr>
      <vt:lpstr>本期库存汇总表</vt:lpstr>
      <vt:lpstr>安全库存量预警</vt:lpstr>
      <vt:lpstr>编码</vt:lpstr>
      <vt:lpstr>产品品种表</vt:lpstr>
      <vt:lpstr>出库金额</vt:lpstr>
      <vt:lpstr>出库数量</vt:lpstr>
      <vt:lpstr>品种</vt:lpstr>
      <vt:lpstr>日期</vt:lpstr>
      <vt:lpstr>入库金额</vt:lpstr>
      <vt:lpstr>入库数量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2008-09-27T10:08:23Z</dcterms:created>
  <dcterms:modified xsi:type="dcterms:W3CDTF">2013-08-09T04:37:06Z</dcterms:modified>
</cp:coreProperties>
</file>