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45" windowWidth="11715" windowHeight="4620" tabRatio="1000" activeTab="4"/>
  </bookViews>
  <sheets>
    <sheet name="基本工资表" sheetId="1" r:id="rId1"/>
    <sheet name="员工档案" sheetId="2" r:id="rId2"/>
    <sheet name="出勤扣款" sheetId="5" r:id="rId3"/>
    <sheet name="员工社保" sheetId="8" r:id="rId4"/>
    <sheet name="工资明细表" sheetId="7" r:id="rId5"/>
    <sheet name="员工工资条" sheetId="9" r:id="rId6"/>
  </sheets>
  <externalReferences>
    <externalReference r:id="rId7"/>
    <externalReference r:id="rId8"/>
  </externalReferences>
  <definedNames>
    <definedName name="code">OFFSET([1]员工工资明细表!$A$3,,,COUNTA([1]员工工资明细表!$A:$A)-2,)</definedName>
    <definedName name="data1">员工档案!$A$3:$F$27</definedName>
    <definedName name="data2">[1]员工工资明细表!$A$3:$J$27</definedName>
    <definedName name="工资明细表">工资明细表!$A$3:$K$27</definedName>
    <definedName name="工资统计表">[2]工资统计表!$A$3:$P$32</definedName>
  </definedNames>
  <calcPr calcId="145621"/>
</workbook>
</file>

<file path=xl/calcChain.xml><?xml version="1.0" encoding="utf-8"?>
<calcChain xmlns="http://schemas.openxmlformats.org/spreadsheetml/2006/main">
  <c r="B5" i="9" l="1"/>
  <c r="C5" i="9"/>
  <c r="E5" i="9"/>
  <c r="F5" i="9"/>
  <c r="G5" i="9"/>
  <c r="A5" i="9"/>
  <c r="D6" i="9" l="1"/>
  <c r="F6" i="9"/>
  <c r="A9" i="9"/>
  <c r="D9" i="9"/>
  <c r="E9" i="9"/>
  <c r="D10" i="9"/>
  <c r="F10" i="9"/>
  <c r="A13" i="9"/>
  <c r="D13" i="9"/>
  <c r="E13" i="9"/>
  <c r="D14" i="9"/>
  <c r="F14" i="9"/>
  <c r="A17" i="9"/>
  <c r="D17" i="9"/>
  <c r="E17" i="9"/>
  <c r="D18" i="9"/>
  <c r="F18" i="9"/>
  <c r="A21" i="9"/>
  <c r="D21" i="9"/>
  <c r="E21" i="9"/>
  <c r="D22" i="9"/>
  <c r="F22" i="9"/>
  <c r="A25" i="9"/>
  <c r="D25" i="9"/>
  <c r="E25" i="9"/>
  <c r="D26" i="9"/>
  <c r="F26" i="9"/>
  <c r="A29" i="9"/>
  <c r="D29" i="9"/>
  <c r="E29" i="9"/>
  <c r="D30" i="9"/>
  <c r="F30" i="9"/>
  <c r="A33" i="9"/>
  <c r="D33" i="9"/>
  <c r="E33" i="9"/>
  <c r="D34" i="9"/>
  <c r="F34" i="9"/>
  <c r="A37" i="9"/>
  <c r="D37" i="9"/>
  <c r="E37" i="9"/>
  <c r="D38" i="9"/>
  <c r="F38" i="9"/>
  <c r="A41" i="9"/>
  <c r="D41" i="9"/>
  <c r="E41" i="9"/>
  <c r="D42" i="9"/>
  <c r="F42" i="9"/>
  <c r="A45" i="9"/>
  <c r="D45" i="9"/>
  <c r="E45" i="9"/>
  <c r="D46" i="9"/>
  <c r="F46" i="9"/>
  <c r="A49" i="9"/>
  <c r="D49" i="9"/>
  <c r="E49" i="9"/>
  <c r="D50" i="9"/>
  <c r="F50" i="9"/>
  <c r="A53" i="9"/>
  <c r="D53" i="9"/>
  <c r="E53" i="9"/>
  <c r="D54" i="9"/>
  <c r="F54" i="9"/>
  <c r="A57" i="9"/>
  <c r="D57" i="9"/>
  <c r="E57" i="9"/>
  <c r="D58" i="9"/>
  <c r="F58" i="9"/>
  <c r="A61" i="9"/>
  <c r="D61" i="9"/>
  <c r="E61" i="9"/>
  <c r="D62" i="9"/>
  <c r="F62" i="9"/>
  <c r="A65" i="9"/>
  <c r="D65" i="9"/>
  <c r="E65" i="9"/>
  <c r="D66" i="9"/>
  <c r="F66" i="9"/>
  <c r="A69" i="9"/>
  <c r="D69" i="9"/>
  <c r="E69" i="9"/>
  <c r="D70" i="9"/>
  <c r="F70" i="9"/>
  <c r="A73" i="9"/>
  <c r="D73" i="9"/>
  <c r="E73" i="9"/>
  <c r="D74" i="9"/>
  <c r="F74" i="9"/>
  <c r="A77" i="9"/>
  <c r="D77" i="9"/>
  <c r="E77" i="9"/>
  <c r="D78" i="9"/>
  <c r="F78" i="9"/>
  <c r="A81" i="9"/>
  <c r="D81" i="9"/>
  <c r="E81" i="9"/>
  <c r="D82" i="9"/>
  <c r="F82" i="9"/>
  <c r="A85" i="9"/>
  <c r="D85" i="9"/>
  <c r="E85" i="9"/>
  <c r="D86" i="9"/>
  <c r="F86" i="9"/>
  <c r="A89" i="9"/>
  <c r="D89" i="9"/>
  <c r="E89" i="9"/>
  <c r="D90" i="9"/>
  <c r="F90" i="9"/>
  <c r="A93" i="9"/>
  <c r="D93" i="9"/>
  <c r="E93" i="9"/>
  <c r="D94" i="9"/>
  <c r="F94" i="9"/>
  <c r="A97" i="9"/>
  <c r="D97" i="9"/>
  <c r="E97" i="9"/>
  <c r="D98" i="9"/>
  <c r="F98" i="9"/>
  <c r="A101" i="9"/>
  <c r="D101" i="9"/>
  <c r="E101" i="9"/>
  <c r="F2" i="9"/>
  <c r="D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A15" i="7" l="1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14" i="7"/>
  <c r="B14" i="7"/>
  <c r="C14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B3" i="7"/>
  <c r="C3" i="7"/>
  <c r="A3" i="7"/>
  <c r="F3" i="7" l="1"/>
  <c r="G3" i="7"/>
  <c r="F13" i="7"/>
  <c r="G13" i="7"/>
  <c r="F11" i="7"/>
  <c r="G11" i="7"/>
  <c r="F9" i="7"/>
  <c r="G9" i="7"/>
  <c r="F7" i="7"/>
  <c r="G7" i="7"/>
  <c r="F5" i="7"/>
  <c r="G5" i="7"/>
  <c r="G14" i="7"/>
  <c r="F14" i="7"/>
  <c r="G18" i="7"/>
  <c r="F18" i="7"/>
  <c r="G16" i="7"/>
  <c r="F16" i="7"/>
  <c r="G12" i="7"/>
  <c r="F12" i="7"/>
  <c r="G10" i="7"/>
  <c r="F10" i="7"/>
  <c r="G8" i="7"/>
  <c r="F8" i="7"/>
  <c r="G6" i="7"/>
  <c r="F6" i="7"/>
  <c r="G4" i="7"/>
  <c r="F4" i="7"/>
  <c r="F17" i="7"/>
  <c r="G17" i="7"/>
  <c r="F15" i="7"/>
  <c r="G15" i="7"/>
  <c r="F26" i="7"/>
  <c r="G26" i="7"/>
  <c r="F24" i="7"/>
  <c r="G24" i="7"/>
  <c r="F22" i="7"/>
  <c r="G22" i="7"/>
  <c r="F20" i="7"/>
  <c r="G20" i="7"/>
  <c r="G27" i="7"/>
  <c r="F27" i="7"/>
  <c r="G25" i="7"/>
  <c r="F25" i="7"/>
  <c r="G23" i="7"/>
  <c r="F23" i="7"/>
  <c r="G21" i="7"/>
  <c r="F21" i="7"/>
  <c r="G19" i="7"/>
  <c r="F19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G3" i="2"/>
  <c r="D23" i="7"/>
  <c r="D24" i="7"/>
  <c r="D25" i="7"/>
  <c r="D26" i="7"/>
  <c r="D27" i="7"/>
  <c r="F25" i="8" l="1"/>
  <c r="E25" i="8"/>
  <c r="D25" i="8"/>
  <c r="G25" i="8" s="1"/>
  <c r="H25" i="7" s="1"/>
  <c r="F23" i="8"/>
  <c r="E23" i="8"/>
  <c r="D23" i="8"/>
  <c r="F21" i="8"/>
  <c r="E21" i="8"/>
  <c r="D21" i="8"/>
  <c r="G21" i="8" s="1"/>
  <c r="H21" i="7" s="1"/>
  <c r="F19" i="8"/>
  <c r="E19" i="8"/>
  <c r="D19" i="8"/>
  <c r="F17" i="8"/>
  <c r="E17" i="8"/>
  <c r="D17" i="8"/>
  <c r="G17" i="8" s="1"/>
  <c r="H17" i="7" s="1"/>
  <c r="F15" i="8"/>
  <c r="E15" i="8"/>
  <c r="D15" i="8"/>
  <c r="F13" i="8"/>
  <c r="E13" i="8"/>
  <c r="D13" i="8"/>
  <c r="G13" i="8" s="1"/>
  <c r="H13" i="7" s="1"/>
  <c r="F11" i="8"/>
  <c r="E11" i="8"/>
  <c r="D11" i="8"/>
  <c r="F9" i="8"/>
  <c r="E9" i="8"/>
  <c r="D9" i="8"/>
  <c r="G9" i="8" s="1"/>
  <c r="H9" i="7" s="1"/>
  <c r="F7" i="8"/>
  <c r="E7" i="8"/>
  <c r="D7" i="8"/>
  <c r="F5" i="8"/>
  <c r="E5" i="8"/>
  <c r="D5" i="8"/>
  <c r="F27" i="8"/>
  <c r="E27" i="8"/>
  <c r="D27" i="8"/>
  <c r="E3" i="8"/>
  <c r="F3" i="8"/>
  <c r="D3" i="8"/>
  <c r="E26" i="8"/>
  <c r="D26" i="8"/>
  <c r="F26" i="8"/>
  <c r="E24" i="8"/>
  <c r="D24" i="8"/>
  <c r="F24" i="8"/>
  <c r="E22" i="8"/>
  <c r="D22" i="8"/>
  <c r="F22" i="8"/>
  <c r="E20" i="8"/>
  <c r="D20" i="8"/>
  <c r="F20" i="8"/>
  <c r="E18" i="8"/>
  <c r="D18" i="8"/>
  <c r="F18" i="8"/>
  <c r="E16" i="8"/>
  <c r="D16" i="8"/>
  <c r="F16" i="8"/>
  <c r="E14" i="8"/>
  <c r="D14" i="8"/>
  <c r="F14" i="8"/>
  <c r="E12" i="8"/>
  <c r="D12" i="8"/>
  <c r="F12" i="8"/>
  <c r="E10" i="8"/>
  <c r="D10" i="8"/>
  <c r="F10" i="8"/>
  <c r="E8" i="8"/>
  <c r="D8" i="8"/>
  <c r="F8" i="8"/>
  <c r="E6" i="8"/>
  <c r="D6" i="8"/>
  <c r="F6" i="8"/>
  <c r="E4" i="8"/>
  <c r="D4" i="8"/>
  <c r="F4" i="8"/>
  <c r="D3" i="7"/>
  <c r="J3" i="2"/>
  <c r="E3" i="7" s="1"/>
  <c r="D5" i="9" s="1"/>
  <c r="G5" i="8" l="1"/>
  <c r="H5" i="7" s="1"/>
  <c r="G4" i="8"/>
  <c r="H4" i="7" s="1"/>
  <c r="G8" i="8"/>
  <c r="H8" i="7" s="1"/>
  <c r="G12" i="8"/>
  <c r="H12" i="7" s="1"/>
  <c r="G16" i="8"/>
  <c r="H16" i="7" s="1"/>
  <c r="G20" i="8"/>
  <c r="H20" i="7" s="1"/>
  <c r="G24" i="8"/>
  <c r="H24" i="7" s="1"/>
  <c r="G27" i="8"/>
  <c r="H27" i="7" s="1"/>
  <c r="G6" i="8"/>
  <c r="H6" i="7" s="1"/>
  <c r="G10" i="8"/>
  <c r="H10" i="7" s="1"/>
  <c r="G14" i="8"/>
  <c r="H14" i="7" s="1"/>
  <c r="G18" i="8"/>
  <c r="H18" i="7" s="1"/>
  <c r="G22" i="8"/>
  <c r="H22" i="7" s="1"/>
  <c r="G26" i="8"/>
  <c r="H26" i="7" s="1"/>
  <c r="G3" i="8"/>
  <c r="H3" i="7" s="1"/>
  <c r="I3" i="7" s="1"/>
  <c r="H5" i="9" s="1"/>
  <c r="G7" i="8"/>
  <c r="H7" i="7" s="1"/>
  <c r="G11" i="8"/>
  <c r="H11" i="7" s="1"/>
  <c r="G15" i="8"/>
  <c r="H15" i="7" s="1"/>
  <c r="G19" i="8"/>
  <c r="H19" i="7" s="1"/>
  <c r="G23" i="8"/>
  <c r="H23" i="7" s="1"/>
  <c r="J27" i="2"/>
  <c r="E27" i="7" s="1"/>
  <c r="J26" i="2"/>
  <c r="E26" i="7" s="1"/>
  <c r="J25" i="2"/>
  <c r="E25" i="7" s="1"/>
  <c r="J24" i="2"/>
  <c r="E24" i="7" s="1"/>
  <c r="J23" i="2"/>
  <c r="E23" i="7" s="1"/>
  <c r="J22" i="2"/>
  <c r="E22" i="7" s="1"/>
  <c r="J21" i="2"/>
  <c r="E21" i="7" s="1"/>
  <c r="J20" i="2"/>
  <c r="E20" i="7" s="1"/>
  <c r="J19" i="2"/>
  <c r="E19" i="7" s="1"/>
  <c r="J18" i="2"/>
  <c r="E18" i="7" s="1"/>
  <c r="J17" i="2"/>
  <c r="E17" i="7" s="1"/>
  <c r="J16" i="2"/>
  <c r="E16" i="7" s="1"/>
  <c r="J15" i="2"/>
  <c r="E15" i="7" s="1"/>
  <c r="J14" i="2"/>
  <c r="E14" i="7" s="1"/>
  <c r="J13" i="2"/>
  <c r="E13" i="7" s="1"/>
  <c r="J12" i="2"/>
  <c r="E12" i="7" s="1"/>
  <c r="J11" i="2"/>
  <c r="E11" i="7" s="1"/>
  <c r="J10" i="2"/>
  <c r="E10" i="7" s="1"/>
  <c r="J9" i="2"/>
  <c r="E9" i="7" s="1"/>
  <c r="J8" i="2"/>
  <c r="E8" i="7" s="1"/>
  <c r="J7" i="2"/>
  <c r="E7" i="7" s="1"/>
  <c r="J6" i="2"/>
  <c r="E6" i="7" s="1"/>
  <c r="J5" i="2"/>
  <c r="E5" i="7" s="1"/>
  <c r="J4" i="2"/>
  <c r="E4" i="7" s="1"/>
  <c r="B9" i="9" l="1"/>
  <c r="C9" i="9"/>
  <c r="B17" i="9"/>
  <c r="C17" i="9"/>
  <c r="B25" i="9"/>
  <c r="C25" i="9"/>
  <c r="B33" i="9"/>
  <c r="C33" i="9"/>
  <c r="B41" i="9"/>
  <c r="C41" i="9"/>
  <c r="B49" i="9"/>
  <c r="C49" i="9"/>
  <c r="B57" i="9"/>
  <c r="C57" i="9"/>
  <c r="B65" i="9"/>
  <c r="C65" i="9"/>
  <c r="B73" i="9"/>
  <c r="C73" i="9"/>
  <c r="B81" i="9"/>
  <c r="C81" i="9"/>
  <c r="B89" i="9"/>
  <c r="C89" i="9"/>
  <c r="B97" i="9"/>
  <c r="C97" i="9"/>
  <c r="B13" i="9"/>
  <c r="C13" i="9"/>
  <c r="B21" i="9"/>
  <c r="C21" i="9"/>
  <c r="B29" i="9"/>
  <c r="C29" i="9"/>
  <c r="B37" i="9"/>
  <c r="C37" i="9"/>
  <c r="B45" i="9"/>
  <c r="C45" i="9"/>
  <c r="B53" i="9"/>
  <c r="C53" i="9"/>
  <c r="B61" i="9"/>
  <c r="C61" i="9"/>
  <c r="B69" i="9"/>
  <c r="C69" i="9"/>
  <c r="B77" i="9"/>
  <c r="C77" i="9"/>
  <c r="B85" i="9"/>
  <c r="C85" i="9"/>
  <c r="B93" i="9"/>
  <c r="C93" i="9"/>
  <c r="B101" i="9"/>
  <c r="C101" i="9"/>
  <c r="I8" i="7"/>
  <c r="I10" i="7"/>
  <c r="I12" i="7"/>
  <c r="I14" i="7"/>
  <c r="I16" i="7"/>
  <c r="K16" i="7" s="1"/>
  <c r="I18" i="7"/>
  <c r="G65" i="9" s="1"/>
  <c r="I9" i="7"/>
  <c r="I11" i="7"/>
  <c r="I13" i="7"/>
  <c r="I17" i="7"/>
  <c r="G61" i="9" s="1"/>
  <c r="I4" i="7"/>
  <c r="I6" i="7"/>
  <c r="I5" i="7"/>
  <c r="J3" i="7"/>
  <c r="I7" i="7"/>
  <c r="F21" i="9" s="1"/>
  <c r="I15" i="7"/>
  <c r="G53" i="9" s="1"/>
  <c r="I20" i="7"/>
  <c r="I22" i="7"/>
  <c r="I24" i="7"/>
  <c r="I26" i="7"/>
  <c r="I19" i="7"/>
  <c r="I21" i="7"/>
  <c r="I23" i="7"/>
  <c r="I25" i="7"/>
  <c r="F93" i="9" s="1"/>
  <c r="I27" i="7"/>
  <c r="F17" i="9" l="1"/>
  <c r="G17" i="9"/>
  <c r="F37" i="9"/>
  <c r="G37" i="9"/>
  <c r="F49" i="9"/>
  <c r="G49" i="9"/>
  <c r="F33" i="9"/>
  <c r="G33" i="9"/>
  <c r="F77" i="9"/>
  <c r="G77" i="9"/>
  <c r="F97" i="9"/>
  <c r="G97" i="9"/>
  <c r="F81" i="9"/>
  <c r="G81" i="9"/>
  <c r="F101" i="9"/>
  <c r="G101" i="9"/>
  <c r="F85" i="9"/>
  <c r="G85" i="9"/>
  <c r="F69" i="9"/>
  <c r="G69" i="9"/>
  <c r="F89" i="9"/>
  <c r="G89" i="9"/>
  <c r="F73" i="9"/>
  <c r="G73" i="9"/>
  <c r="F13" i="9"/>
  <c r="G13" i="9"/>
  <c r="F9" i="9"/>
  <c r="G9" i="9"/>
  <c r="F45" i="9"/>
  <c r="G45" i="9"/>
  <c r="F29" i="9"/>
  <c r="G29" i="9"/>
  <c r="F57" i="9"/>
  <c r="G57" i="9"/>
  <c r="F41" i="9"/>
  <c r="G41" i="9"/>
  <c r="F25" i="9"/>
  <c r="G25" i="9"/>
  <c r="H54" i="9"/>
  <c r="H57" i="9"/>
  <c r="K15" i="7"/>
  <c r="F53" i="9"/>
  <c r="K17" i="7"/>
  <c r="F61" i="9"/>
  <c r="K18" i="7"/>
  <c r="F65" i="9"/>
  <c r="K13" i="7"/>
  <c r="K11" i="7"/>
  <c r="K9" i="7"/>
  <c r="K14" i="7"/>
  <c r="K12" i="7"/>
  <c r="K10" i="7"/>
  <c r="K8" i="7"/>
  <c r="K5" i="7"/>
  <c r="K6" i="7"/>
  <c r="K4" i="7"/>
  <c r="K3" i="7"/>
  <c r="J7" i="7"/>
  <c r="G21" i="9" s="1"/>
  <c r="K27" i="7"/>
  <c r="K23" i="7"/>
  <c r="K19" i="7"/>
  <c r="K24" i="7"/>
  <c r="K20" i="7"/>
  <c r="J25" i="7"/>
  <c r="G93" i="9" s="1"/>
  <c r="K21" i="7"/>
  <c r="K26" i="7"/>
  <c r="K22" i="7"/>
  <c r="H94" i="9" l="1"/>
  <c r="H97" i="9"/>
  <c r="H6" i="9"/>
  <c r="H9" i="9"/>
  <c r="H10" i="9"/>
  <c r="H13" i="9"/>
  <c r="H30" i="9"/>
  <c r="H33" i="9"/>
  <c r="H46" i="9"/>
  <c r="H49" i="9"/>
  <c r="H34" i="9"/>
  <c r="H37" i="9"/>
  <c r="H86" i="9"/>
  <c r="H89" i="9"/>
  <c r="H82" i="9"/>
  <c r="H85" i="9"/>
  <c r="H78" i="9"/>
  <c r="H81" i="9"/>
  <c r="H74" i="9"/>
  <c r="H77" i="9"/>
  <c r="H70" i="9"/>
  <c r="H73" i="9"/>
  <c r="H66" i="9"/>
  <c r="H69" i="9"/>
  <c r="H98" i="9"/>
  <c r="H101" i="9"/>
  <c r="H14" i="9"/>
  <c r="H17" i="9"/>
  <c r="H22" i="9"/>
  <c r="H25" i="9"/>
  <c r="H38" i="9"/>
  <c r="H41" i="9"/>
  <c r="H26" i="9"/>
  <c r="H29" i="9"/>
  <c r="H42" i="9"/>
  <c r="H45" i="9"/>
  <c r="H62" i="9"/>
  <c r="H65" i="9"/>
  <c r="H58" i="9"/>
  <c r="H61" i="9"/>
  <c r="H50" i="9"/>
  <c r="H53" i="9"/>
  <c r="K25" i="7"/>
  <c r="K7" i="7"/>
  <c r="H2" i="9"/>
  <c r="H18" i="9" l="1"/>
  <c r="H21" i="9"/>
  <c r="H90" i="9"/>
  <c r="H93" i="9"/>
</calcChain>
</file>

<file path=xl/sharedStrings.xml><?xml version="1.0" encoding="utf-8"?>
<sst xmlns="http://schemas.openxmlformats.org/spreadsheetml/2006/main" count="770" uniqueCount="173">
  <si>
    <t>基本工资表</t>
    <phoneticPr fontId="1" type="noConversion"/>
  </si>
  <si>
    <t>工资等级</t>
    <phoneticPr fontId="1" type="noConversion"/>
  </si>
  <si>
    <t>基本工资</t>
    <phoneticPr fontId="1" type="noConversion"/>
  </si>
  <si>
    <t>岗位</t>
    <phoneticPr fontId="1" type="noConversion"/>
  </si>
  <si>
    <t>岗位工资</t>
    <phoneticPr fontId="1" type="noConversion"/>
  </si>
  <si>
    <t>基本工资小计</t>
    <phoneticPr fontId="1" type="noConversion"/>
  </si>
  <si>
    <t>试用期</t>
  </si>
  <si>
    <t>普通</t>
  </si>
  <si>
    <t>管理</t>
  </si>
  <si>
    <t>技术一级</t>
  </si>
  <si>
    <t>技术二级</t>
  </si>
  <si>
    <t>员工一级</t>
  </si>
  <si>
    <t>员工二级</t>
  </si>
  <si>
    <t>员工三级</t>
  </si>
  <si>
    <t>员工四级</t>
  </si>
  <si>
    <t>普通</t>
    <phoneticPr fontId="1" type="noConversion"/>
  </si>
  <si>
    <t>员工编号</t>
    <phoneticPr fontId="1" type="noConversion"/>
  </si>
  <si>
    <t>姓名</t>
    <phoneticPr fontId="1" type="noConversion"/>
  </si>
  <si>
    <t>所在部门</t>
    <phoneticPr fontId="1" type="noConversion"/>
  </si>
  <si>
    <t>职务</t>
    <phoneticPr fontId="1" type="noConversion"/>
  </si>
  <si>
    <t>工资等级</t>
    <phoneticPr fontId="1" type="noConversion"/>
  </si>
  <si>
    <t>岗位</t>
    <phoneticPr fontId="1" type="noConversion"/>
  </si>
  <si>
    <t>基本工资</t>
    <phoneticPr fontId="1" type="noConversion"/>
  </si>
  <si>
    <t>出生年月</t>
    <phoneticPr fontId="1" type="noConversion"/>
  </si>
  <si>
    <t>加入公司时间</t>
    <phoneticPr fontId="1" type="noConversion"/>
  </si>
  <si>
    <t>工龄</t>
    <phoneticPr fontId="1" type="noConversion"/>
  </si>
  <si>
    <t>电话</t>
    <phoneticPr fontId="1" type="noConversion"/>
  </si>
  <si>
    <t>技术部</t>
  </si>
  <si>
    <t>经理</t>
  </si>
  <si>
    <t>技术员</t>
  </si>
  <si>
    <t>技术员</t>
    <phoneticPr fontId="7" type="noConversion"/>
  </si>
  <si>
    <t>客户部</t>
  </si>
  <si>
    <t>高级专员</t>
  </si>
  <si>
    <t>专员</t>
    <phoneticPr fontId="7" type="noConversion"/>
  </si>
  <si>
    <t>生产部</t>
  </si>
  <si>
    <t>财务部</t>
  </si>
  <si>
    <t>行政部</t>
  </si>
  <si>
    <t>会计</t>
    <phoneticPr fontId="7" type="noConversion"/>
  </si>
  <si>
    <t>员工基本档案表</t>
    <phoneticPr fontId="1" type="noConversion"/>
  </si>
  <si>
    <t>蔡静</t>
  </si>
  <si>
    <t>陈媛</t>
  </si>
  <si>
    <t>王密</t>
  </si>
  <si>
    <t>吕芬芬</t>
  </si>
  <si>
    <t>路高泽</t>
  </si>
  <si>
    <t>岳庆浩</t>
  </si>
  <si>
    <t>李雪儿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</si>
  <si>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</si>
  <si>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</si>
  <si>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</si>
  <si>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</si>
  <si>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</si>
  <si>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</si>
  <si>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</si>
  <si>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</si>
  <si>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</si>
  <si>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</si>
  <si>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王琪</t>
  </si>
  <si>
    <t>陈潇</t>
  </si>
  <si>
    <t>杨浪</t>
  </si>
  <si>
    <t>陈风</t>
  </si>
  <si>
    <t>张点点</t>
  </si>
  <si>
    <t>于青青</t>
  </si>
  <si>
    <t>邓兰兰</t>
  </si>
  <si>
    <t>罗羽</t>
  </si>
  <si>
    <t>KB001</t>
  </si>
  <si>
    <t>KB001</t>
    <phoneticPr fontId="1" type="noConversion"/>
  </si>
  <si>
    <t>KB002</t>
  </si>
  <si>
    <t>KB003</t>
  </si>
  <si>
    <t>KB004</t>
  </si>
  <si>
    <t>KB005</t>
  </si>
  <si>
    <t>KB006</t>
  </si>
  <si>
    <t>KB007</t>
  </si>
  <si>
    <t>KB008</t>
  </si>
  <si>
    <t>KB009</t>
  </si>
  <si>
    <t>KB010</t>
  </si>
  <si>
    <t>KB011</t>
  </si>
  <si>
    <t>KB012</t>
  </si>
  <si>
    <t>KB013</t>
  </si>
  <si>
    <t>KB014</t>
  </si>
  <si>
    <t>KB015</t>
  </si>
  <si>
    <t>KB016</t>
  </si>
  <si>
    <t>KB017</t>
  </si>
  <si>
    <t>KB018</t>
  </si>
  <si>
    <t>KB019</t>
  </si>
  <si>
    <t>KB020</t>
  </si>
  <si>
    <t>KB021</t>
  </si>
  <si>
    <t>KB022</t>
  </si>
  <si>
    <t>KB023</t>
  </si>
  <si>
    <t>KB024</t>
  </si>
  <si>
    <t>KB025</t>
  </si>
  <si>
    <t>人事部</t>
  </si>
  <si>
    <t>人事部</t>
    <phoneticPr fontId="7" type="noConversion"/>
  </si>
  <si>
    <t>财务部</t>
    <phoneticPr fontId="7" type="noConversion"/>
  </si>
  <si>
    <t>生产部</t>
    <phoneticPr fontId="1" type="noConversion"/>
  </si>
  <si>
    <t>客户部</t>
    <phoneticPr fontId="1" type="noConversion"/>
  </si>
  <si>
    <t>经理</t>
    <phoneticPr fontId="1" type="noConversion"/>
  </si>
  <si>
    <t>主管</t>
    <phoneticPr fontId="1" type="noConversion"/>
  </si>
  <si>
    <t>员工</t>
    <phoneticPr fontId="1" type="noConversion"/>
  </si>
  <si>
    <t>主管</t>
    <phoneticPr fontId="7" type="noConversion"/>
  </si>
  <si>
    <t>专员</t>
    <phoneticPr fontId="7" type="noConversion"/>
  </si>
  <si>
    <t>经理</t>
    <phoneticPr fontId="7" type="noConversion"/>
  </si>
  <si>
    <t>人事专员</t>
    <phoneticPr fontId="7" type="noConversion"/>
  </si>
  <si>
    <t>人事专员</t>
    <phoneticPr fontId="7" type="noConversion"/>
  </si>
  <si>
    <t>会计</t>
    <phoneticPr fontId="7" type="noConversion"/>
  </si>
  <si>
    <t>专员</t>
    <phoneticPr fontId="1" type="noConversion"/>
  </si>
  <si>
    <t>1976-05-16</t>
  </si>
  <si>
    <t>1980-11-20</t>
  </si>
  <si>
    <t>1982-03-08</t>
  </si>
  <si>
    <t>1983-11-04</t>
  </si>
  <si>
    <t>1979-02-28</t>
  </si>
  <si>
    <t>1976-06-12</t>
  </si>
  <si>
    <t>1978-03-14</t>
  </si>
  <si>
    <t>1983-03-02</t>
  </si>
  <si>
    <t>1984-03-12</t>
  </si>
  <si>
    <t>1985-02-13</t>
  </si>
  <si>
    <t>1986-03-05</t>
  </si>
  <si>
    <t>1983-02-14</t>
  </si>
  <si>
    <t>1983-02-13</t>
  </si>
  <si>
    <t>1984-02-28</t>
  </si>
  <si>
    <t>1988-02-13</t>
  </si>
  <si>
    <t>1978-03-17</t>
  </si>
  <si>
    <t>1982-10-16</t>
  </si>
  <si>
    <t>1985-06-10</t>
  </si>
  <si>
    <t>1975-03-24</t>
  </si>
  <si>
    <t>1985-04-16</t>
  </si>
  <si>
    <t>1987-07-06</t>
  </si>
  <si>
    <t>1986-02-13</t>
  </si>
  <si>
    <t>1970-02-17</t>
  </si>
  <si>
    <t>1982-02-14</t>
  </si>
  <si>
    <t>1985-04-01</t>
  </si>
  <si>
    <t>13800000000</t>
  </si>
  <si>
    <t>合计</t>
    <phoneticPr fontId="1" type="noConversion"/>
  </si>
  <si>
    <t>编号</t>
    <phoneticPr fontId="1" type="noConversion"/>
  </si>
  <si>
    <t>姓名</t>
    <phoneticPr fontId="1" type="noConversion"/>
  </si>
  <si>
    <t>请假扣款</t>
  </si>
  <si>
    <t>迟到扣款</t>
  </si>
  <si>
    <t>合计</t>
  </si>
  <si>
    <t>满勤奖金</t>
  </si>
  <si>
    <t>所属部门</t>
    <phoneticPr fontId="1" type="noConversion"/>
  </si>
  <si>
    <t>奖金</t>
    <phoneticPr fontId="1" type="noConversion"/>
  </si>
  <si>
    <t>出勤扣款</t>
    <phoneticPr fontId="1" type="noConversion"/>
  </si>
  <si>
    <t>应扣保费</t>
    <phoneticPr fontId="1" type="noConversion"/>
  </si>
  <si>
    <t>应发工资</t>
    <phoneticPr fontId="1" type="noConversion"/>
  </si>
  <si>
    <t>应扣所得税</t>
    <phoneticPr fontId="1" type="noConversion"/>
  </si>
  <si>
    <t>实发工资</t>
    <phoneticPr fontId="1" type="noConversion"/>
  </si>
  <si>
    <t>工龄工资</t>
  </si>
  <si>
    <t>工龄工资</t>
    <phoneticPr fontId="1" type="noConversion"/>
  </si>
  <si>
    <t>员工考勤情况</t>
    <phoneticPr fontId="1" type="noConversion"/>
  </si>
  <si>
    <t>员工工资明细表</t>
    <phoneticPr fontId="1" type="noConversion"/>
  </si>
  <si>
    <t>员工社保缴费表</t>
    <phoneticPr fontId="10" type="noConversion"/>
  </si>
  <si>
    <t>公司</t>
    <phoneticPr fontId="1" type="noConversion"/>
  </si>
  <si>
    <t>个人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</si>
  <si>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</si>
  <si>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</si>
  <si>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</si>
  <si>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部门</t>
    <phoneticPr fontId="1" type="noConversion"/>
  </si>
  <si>
    <t>养老保险</t>
    <phoneticPr fontId="1" type="noConversion"/>
  </si>
  <si>
    <t>扣缴比例</t>
    <phoneticPr fontId="1" type="noConversion"/>
  </si>
  <si>
    <t>项目</t>
    <phoneticPr fontId="1" type="noConversion"/>
  </si>
  <si>
    <t>奖金</t>
  </si>
  <si>
    <t>姓名</t>
    <phoneticPr fontId="1" type="noConversion"/>
  </si>
  <si>
    <t>部门</t>
    <phoneticPr fontId="1" type="noConversion"/>
  </si>
  <si>
    <t>实发工资</t>
    <phoneticPr fontId="1" type="noConversion"/>
  </si>
  <si>
    <t>以下为工资明细：</t>
    <phoneticPr fontId="1" type="noConversion"/>
  </si>
  <si>
    <r>
      <t>编号</t>
    </r>
    <r>
      <rPr>
        <sz val="11"/>
        <color theme="3" tint="-0.249977111117893"/>
        <rFont val="Forte"/>
        <family val="4"/>
      </rPr>
      <t/>
    </r>
    <phoneticPr fontId="1" type="noConversion"/>
  </si>
  <si>
    <t>员工工资条</t>
    <phoneticPr fontId="1" type="noConversion"/>
  </si>
  <si>
    <t>基本工资</t>
  </si>
  <si>
    <t>出勤扣款</t>
  </si>
  <si>
    <t>应扣保费</t>
  </si>
  <si>
    <t>应发工资</t>
  </si>
  <si>
    <t>应扣所得税</t>
  </si>
  <si>
    <t>实发工资</t>
  </si>
  <si>
    <t>KB001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</si>
</sst>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22"/>
      <color theme="0"/>
      <name val="华文中宋"/>
      <family val="3"/>
      <charset val="134"/>
    </font>
    <font>
      <sz val="22"/>
      <color theme="1"/>
      <name val="华文中宋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20"/>
      <color theme="1"/>
      <name val="华文中宋"/>
      <family val="3"/>
      <charset val="134"/>
    </font>
    <font>
      <b/>
      <sz val="24"/>
      <color theme="1"/>
      <name val="华文行楷"/>
      <family val="3"/>
      <charset val="134"/>
    </font>
    <font>
      <sz val="9"/>
      <name val="微软雅黑"/>
      <family val="2"/>
      <charset val="134"/>
    </font>
    <font>
      <b/>
      <sz val="12"/>
      <color theme="1"/>
      <name val="楷体_GB2312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color theme="3" tint="-0.249977111117893"/>
      <name val="Forte"/>
      <family val="4"/>
    </font>
    <font>
      <sz val="11"/>
      <color theme="3" tint="-0.249977111117893"/>
      <name val="宋体"/>
      <family val="2"/>
      <charset val="134"/>
      <scheme val="minor"/>
    </font>
    <font>
      <sz val="9.5"/>
      <color theme="1"/>
      <name val="微软雅黑"/>
      <family val="2"/>
      <charset val="134"/>
    </font>
    <font>
      <b/>
      <u val="singleAccounting"/>
      <sz val="22"/>
      <name val="华文宋体"/>
      <family val="3"/>
      <charset val="134"/>
    </font>
    <font>
      <b/>
      <sz val="10"/>
      <name val="宋体"/>
      <family val="3"/>
      <charset val="134"/>
    </font>
    <font>
      <b/>
      <i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3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/>
      <diagonal/>
    </border>
  </borders>
  <cellStyleXfs count="2">
    <xf numFmtId="0" fontId="0" fillId="0" borderId="0">
      <alignment vertical="center"/>
    </xf>
    <xf numFmtId="0" fontId="12" fillId="0" borderId="0"/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2" fillId="0" borderId="0" xfId="1"/>
    <xf numFmtId="0" fontId="13" fillId="0" borderId="0" xfId="1" applyFont="1"/>
    <xf numFmtId="0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2" fillId="0" borderId="1" xfId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Border="1" applyAlignment="1">
      <alignment horizontal="center" vertical="center"/>
    </xf>
    <xf numFmtId="14" fontId="19" fillId="4" borderId="8" xfId="0" applyNumberFormat="1" applyFont="1" applyFill="1" applyBorder="1" applyAlignment="1">
      <alignment horizontal="center" vertical="center" wrapText="1"/>
    </xf>
    <xf numFmtId="14" fontId="20" fillId="4" borderId="5" xfId="0" applyNumberFormat="1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14" fontId="20" fillId="4" borderId="6" xfId="0" applyNumberFormat="1" applyFont="1" applyFill="1" applyBorder="1" applyAlignment="1">
      <alignment horizontal="center" vertical="center" wrapText="1"/>
    </xf>
    <xf numFmtId="14" fontId="20" fillId="5" borderId="7" xfId="0" applyNumberFormat="1" applyFont="1" applyFill="1" applyBorder="1" applyAlignment="1">
      <alignment horizontal="center" vertical="center" wrapText="1"/>
    </xf>
    <xf numFmtId="0" fontId="20" fillId="5" borderId="7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>
      <alignment vertical="center"/>
    </xf>
    <xf numFmtId="0" fontId="18" fillId="0" borderId="0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3454;&#20363;&#25991;&#20214;/&#31532;10&#31456;/&#26368;&#32456;&#25991;&#20214;/&#21518;5&#20010;&#25991;&#20214;/&#21592;&#24037;&#24037;&#36164;&#26597;&#3581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24050;&#23436;&#25104;/&#20154;&#21147;&#36164;&#28304;&#19982;&#25945;&#32946;&#22521;&#35757;/&#23454;&#20363;/&#31532;26&#31456;&#65306;&#21592;&#24037;&#34218;&#37228;&#12289;&#31119;&#21033;&#19982;&#31038;&#20445;&#31649;&#29702;/26&#31456;&#25968;&#25454;&#28304;/&#24037;&#36164;&#26680;&#31639;&#31649;&#2970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表"/>
      <sheetName val="员工档案"/>
      <sheetName val="奖金"/>
      <sheetName val="出勤统计"/>
      <sheetName val="员工社保"/>
      <sheetName val="员工工资明细表"/>
      <sheetName val="员工工资查询表"/>
    </sheetNames>
    <sheetDataSet>
      <sheetData sheetId="0"/>
      <sheetData sheetId="1"/>
      <sheetData sheetId="2"/>
      <sheetData sheetId="3" refreshError="1"/>
      <sheetData sheetId="4" refreshError="1"/>
      <sheetData sheetId="5">
        <row r="1">
          <cell r="A1" t="str">
            <v>员工工资明细表</v>
          </cell>
        </row>
        <row r="2">
          <cell r="A2" t="str">
            <v>员工编号</v>
          </cell>
        </row>
        <row r="3">
          <cell r="A3">
            <v>1</v>
          </cell>
          <cell r="B3" t="str">
            <v>李明</v>
          </cell>
          <cell r="C3" t="str">
            <v>技术部</v>
          </cell>
          <cell r="D3">
            <v>3000</v>
          </cell>
          <cell r="E3">
            <v>1200</v>
          </cell>
          <cell r="F3">
            <v>0</v>
          </cell>
          <cell r="G3">
            <v>53.5</v>
          </cell>
          <cell r="H3">
            <v>4146.5</v>
          </cell>
          <cell r="I3">
            <v>321.97499999999997</v>
          </cell>
          <cell r="J3">
            <v>3824.5250000000001</v>
          </cell>
        </row>
        <row r="4">
          <cell r="A4">
            <v>2</v>
          </cell>
          <cell r="B4" t="str">
            <v>张诚</v>
          </cell>
          <cell r="C4" t="str">
            <v>技术部</v>
          </cell>
          <cell r="D4">
            <v>2500</v>
          </cell>
          <cell r="E4">
            <v>600</v>
          </cell>
          <cell r="F4">
            <v>113.63636363636364</v>
          </cell>
          <cell r="G4">
            <v>30.5</v>
          </cell>
          <cell r="H4">
            <v>2955.8636363636365</v>
          </cell>
          <cell r="I4">
            <v>143.37954545454548</v>
          </cell>
          <cell r="J4">
            <v>2812.4840909090908</v>
          </cell>
        </row>
        <row r="5">
          <cell r="A5">
            <v>3</v>
          </cell>
          <cell r="B5" t="str">
            <v>何佳</v>
          </cell>
          <cell r="C5" t="str">
            <v>技术部</v>
          </cell>
          <cell r="D5">
            <v>2800</v>
          </cell>
          <cell r="E5">
            <v>600</v>
          </cell>
          <cell r="F5">
            <v>0</v>
          </cell>
          <cell r="G5">
            <v>30.5</v>
          </cell>
          <cell r="H5">
            <v>3369.5</v>
          </cell>
          <cell r="I5">
            <v>205.42499999999998</v>
          </cell>
          <cell r="J5">
            <v>3164.0749999999998</v>
          </cell>
        </row>
        <row r="6">
          <cell r="A6">
            <v>4</v>
          </cell>
          <cell r="B6" t="str">
            <v>李明诚</v>
          </cell>
          <cell r="C6" t="str">
            <v>技术部</v>
          </cell>
          <cell r="D6">
            <v>2200</v>
          </cell>
          <cell r="E6">
            <v>0</v>
          </cell>
          <cell r="F6">
            <v>0</v>
          </cell>
          <cell r="G6">
            <v>30.5</v>
          </cell>
          <cell r="H6">
            <v>2169.5</v>
          </cell>
          <cell r="I6">
            <v>25.425000000000001</v>
          </cell>
          <cell r="J6">
            <v>2144.0749999999998</v>
          </cell>
        </row>
        <row r="7">
          <cell r="A7">
            <v>5</v>
          </cell>
          <cell r="B7" t="str">
            <v>李涛</v>
          </cell>
          <cell r="C7" t="str">
            <v>客户部</v>
          </cell>
          <cell r="D7">
            <v>2600</v>
          </cell>
          <cell r="E7">
            <v>1200</v>
          </cell>
          <cell r="F7">
            <v>0</v>
          </cell>
          <cell r="G7">
            <v>53.5</v>
          </cell>
          <cell r="H7">
            <v>3746.5</v>
          </cell>
          <cell r="I7">
            <v>261.97499999999997</v>
          </cell>
          <cell r="J7">
            <v>3484.5250000000001</v>
          </cell>
        </row>
        <row r="8">
          <cell r="A8">
            <v>6</v>
          </cell>
          <cell r="B8" t="str">
            <v>张晓群</v>
          </cell>
          <cell r="C8" t="str">
            <v>客户部</v>
          </cell>
          <cell r="D8">
            <v>2100</v>
          </cell>
          <cell r="E8">
            <v>620</v>
          </cell>
          <cell r="F8">
            <v>47.727272727272727</v>
          </cell>
          <cell r="G8">
            <v>30.5</v>
          </cell>
          <cell r="H8">
            <v>2641.7727272727275</v>
          </cell>
          <cell r="I8">
            <v>96.265909090909119</v>
          </cell>
          <cell r="J8">
            <v>2545.5068181818183</v>
          </cell>
        </row>
        <row r="9">
          <cell r="A9">
            <v>7</v>
          </cell>
          <cell r="B9" t="str">
            <v>邓捷</v>
          </cell>
          <cell r="C9" t="str">
            <v>客户部</v>
          </cell>
          <cell r="D9">
            <v>2600</v>
          </cell>
          <cell r="E9">
            <v>1080</v>
          </cell>
          <cell r="F9">
            <v>0</v>
          </cell>
          <cell r="G9">
            <v>30.5</v>
          </cell>
          <cell r="H9">
            <v>3649.5</v>
          </cell>
          <cell r="I9">
            <v>247.42499999999998</v>
          </cell>
          <cell r="J9">
            <v>3402.0749999999998</v>
          </cell>
        </row>
        <row r="10">
          <cell r="A10">
            <v>8</v>
          </cell>
          <cell r="B10" t="str">
            <v>舒小英</v>
          </cell>
          <cell r="C10" t="str">
            <v>客户部</v>
          </cell>
          <cell r="D10">
            <v>1500</v>
          </cell>
          <cell r="E10">
            <v>0</v>
          </cell>
          <cell r="F10">
            <v>0</v>
          </cell>
          <cell r="G10">
            <v>53.5</v>
          </cell>
          <cell r="H10">
            <v>1446.5</v>
          </cell>
          <cell r="I10">
            <v>0</v>
          </cell>
          <cell r="J10">
            <v>1446.5</v>
          </cell>
        </row>
        <row r="11">
          <cell r="A11">
            <v>9</v>
          </cell>
          <cell r="B11" t="str">
            <v>李军</v>
          </cell>
          <cell r="C11" t="str">
            <v>生产部</v>
          </cell>
          <cell r="D11">
            <v>2400</v>
          </cell>
          <cell r="E11">
            <v>690</v>
          </cell>
          <cell r="F11">
            <v>54.545454545454547</v>
          </cell>
          <cell r="G11">
            <v>30.5</v>
          </cell>
          <cell r="H11">
            <v>3004.9545454545455</v>
          </cell>
          <cell r="I11">
            <v>150.74318181818182</v>
          </cell>
          <cell r="J11">
            <v>2854.2113636363638</v>
          </cell>
        </row>
        <row r="12">
          <cell r="A12">
            <v>10</v>
          </cell>
          <cell r="B12" t="str">
            <v>何明天</v>
          </cell>
          <cell r="C12" t="str">
            <v>生产部</v>
          </cell>
          <cell r="D12">
            <v>2100</v>
          </cell>
          <cell r="E12">
            <v>820</v>
          </cell>
          <cell r="F12">
            <v>0</v>
          </cell>
          <cell r="G12">
            <v>30.5</v>
          </cell>
          <cell r="H12">
            <v>2889.5</v>
          </cell>
          <cell r="I12">
            <v>133.42499999999998</v>
          </cell>
          <cell r="J12">
            <v>2756.0749999999998</v>
          </cell>
        </row>
        <row r="13">
          <cell r="A13">
            <v>11</v>
          </cell>
          <cell r="B13" t="str">
            <v>林立</v>
          </cell>
          <cell r="C13" t="str">
            <v>生产部</v>
          </cell>
          <cell r="D13">
            <v>2100</v>
          </cell>
          <cell r="E13">
            <v>700</v>
          </cell>
          <cell r="F13">
            <v>0</v>
          </cell>
          <cell r="G13">
            <v>30.5</v>
          </cell>
          <cell r="H13">
            <v>2769.5</v>
          </cell>
          <cell r="I13">
            <v>115.425</v>
          </cell>
          <cell r="J13">
            <v>2654.0749999999998</v>
          </cell>
        </row>
        <row r="14">
          <cell r="A14">
            <v>12</v>
          </cell>
          <cell r="B14" t="str">
            <v>赵燕</v>
          </cell>
          <cell r="C14" t="str">
            <v>财务部</v>
          </cell>
          <cell r="D14">
            <v>2900</v>
          </cell>
          <cell r="E14">
            <v>1200</v>
          </cell>
          <cell r="F14">
            <v>395.45454545454544</v>
          </cell>
          <cell r="G14">
            <v>53.5</v>
          </cell>
          <cell r="H14">
            <v>3651.0454545454545</v>
          </cell>
          <cell r="I14">
            <v>247.65681818181815</v>
          </cell>
          <cell r="J14">
            <v>3403.3886363636366</v>
          </cell>
        </row>
        <row r="15">
          <cell r="A15">
            <v>13</v>
          </cell>
          <cell r="B15" t="str">
            <v>李丽</v>
          </cell>
          <cell r="C15" t="str">
            <v>财务部</v>
          </cell>
          <cell r="D15">
            <v>2100</v>
          </cell>
          <cell r="E15">
            <v>400</v>
          </cell>
          <cell r="F15">
            <v>0</v>
          </cell>
          <cell r="G15">
            <v>30.5</v>
          </cell>
          <cell r="H15">
            <v>2469.5</v>
          </cell>
          <cell r="I15">
            <v>70.424999999999997</v>
          </cell>
          <cell r="J15">
            <v>2399.0749999999998</v>
          </cell>
        </row>
        <row r="16">
          <cell r="A16">
            <v>14</v>
          </cell>
          <cell r="B16" t="str">
            <v>罗雪梅</v>
          </cell>
          <cell r="C16" t="str">
            <v>行政部</v>
          </cell>
          <cell r="D16">
            <v>2900</v>
          </cell>
          <cell r="E16">
            <v>1200</v>
          </cell>
          <cell r="F16">
            <v>0</v>
          </cell>
          <cell r="G16">
            <v>53.5</v>
          </cell>
          <cell r="H16">
            <v>4046.5</v>
          </cell>
          <cell r="I16">
            <v>306.97499999999997</v>
          </cell>
          <cell r="J16">
            <v>3739.5250000000001</v>
          </cell>
        </row>
        <row r="17">
          <cell r="A17">
            <v>15</v>
          </cell>
          <cell r="B17" t="str">
            <v>赵磊</v>
          </cell>
          <cell r="C17" t="str">
            <v>行政部</v>
          </cell>
          <cell r="D17">
            <v>2100</v>
          </cell>
          <cell r="E17">
            <v>620</v>
          </cell>
          <cell r="F17">
            <v>0</v>
          </cell>
          <cell r="G17">
            <v>30.5</v>
          </cell>
          <cell r="H17">
            <v>2689.5</v>
          </cell>
          <cell r="I17">
            <v>103.425</v>
          </cell>
          <cell r="J17">
            <v>2586.0749999999998</v>
          </cell>
        </row>
        <row r="18">
          <cell r="A18">
            <v>16</v>
          </cell>
          <cell r="B18" t="str">
            <v>赵磊</v>
          </cell>
          <cell r="C18" t="str">
            <v>技术部</v>
          </cell>
          <cell r="D18">
            <v>1800</v>
          </cell>
          <cell r="E18">
            <v>600</v>
          </cell>
          <cell r="F18">
            <v>20.454545454545453</v>
          </cell>
          <cell r="G18">
            <v>30.5</v>
          </cell>
          <cell r="H18">
            <v>2349.0454545454545</v>
          </cell>
          <cell r="I18">
            <v>52.356818181818177</v>
          </cell>
          <cell r="J18">
            <v>2296.6886363636363</v>
          </cell>
        </row>
        <row r="19">
          <cell r="A19">
            <v>17</v>
          </cell>
          <cell r="B19" t="str">
            <v>曾志</v>
          </cell>
          <cell r="C19" t="str">
            <v>技术部</v>
          </cell>
          <cell r="D19">
            <v>1800</v>
          </cell>
          <cell r="E19">
            <v>0</v>
          </cell>
          <cell r="F19">
            <v>0</v>
          </cell>
          <cell r="G19">
            <v>30.5</v>
          </cell>
          <cell r="H19">
            <v>1769.5</v>
          </cell>
          <cell r="I19">
            <v>0</v>
          </cell>
          <cell r="J19">
            <v>1769.5</v>
          </cell>
        </row>
        <row r="20">
          <cell r="A20">
            <v>18</v>
          </cell>
          <cell r="B20" t="str">
            <v>罗小英</v>
          </cell>
          <cell r="C20" t="str">
            <v>客户部</v>
          </cell>
          <cell r="D20">
            <v>2600</v>
          </cell>
          <cell r="E20">
            <v>580</v>
          </cell>
          <cell r="F20">
            <v>0</v>
          </cell>
          <cell r="G20">
            <v>30.5</v>
          </cell>
          <cell r="H20">
            <v>3149.5</v>
          </cell>
          <cell r="I20">
            <v>172.42499999999998</v>
          </cell>
          <cell r="J20">
            <v>2977.0749999999998</v>
          </cell>
        </row>
        <row r="21">
          <cell r="A21">
            <v>19</v>
          </cell>
          <cell r="B21" t="str">
            <v>赵明丽</v>
          </cell>
          <cell r="C21" t="str">
            <v>客户部</v>
          </cell>
          <cell r="D21">
            <v>2600</v>
          </cell>
          <cell r="E21">
            <v>800</v>
          </cell>
          <cell r="F21">
            <v>118.18181818181819</v>
          </cell>
          <cell r="G21">
            <v>30.5</v>
          </cell>
          <cell r="H21">
            <v>3251.318181818182</v>
          </cell>
          <cell r="I21">
            <v>187.69772727272729</v>
          </cell>
          <cell r="J21">
            <v>3063.6204545454548</v>
          </cell>
        </row>
        <row r="22">
          <cell r="A22">
            <v>20</v>
          </cell>
          <cell r="B22" t="str">
            <v>吴天生</v>
          </cell>
          <cell r="C22" t="str">
            <v>技术部</v>
          </cell>
          <cell r="D22">
            <v>2800</v>
          </cell>
          <cell r="E22">
            <v>620</v>
          </cell>
          <cell r="F22">
            <v>15.909090909090908</v>
          </cell>
          <cell r="G22">
            <v>30.5</v>
          </cell>
          <cell r="H22">
            <v>3373.590909090909</v>
          </cell>
          <cell r="I22">
            <v>206.03863636363636</v>
          </cell>
          <cell r="J22">
            <v>3167.5522727272728</v>
          </cell>
        </row>
        <row r="23">
          <cell r="A23">
            <v>21</v>
          </cell>
          <cell r="B23" t="str">
            <v>苏丙</v>
          </cell>
          <cell r="C23" t="str">
            <v>生产部</v>
          </cell>
          <cell r="D23">
            <v>2100</v>
          </cell>
          <cell r="E23">
            <v>900</v>
          </cell>
          <cell r="F23">
            <v>95.454545454545453</v>
          </cell>
          <cell r="G23">
            <v>30.5</v>
          </cell>
          <cell r="H23">
            <v>2874.0454545454545</v>
          </cell>
          <cell r="I23">
            <v>131.10681818181817</v>
          </cell>
          <cell r="J23">
            <v>2742.9386363636363</v>
          </cell>
        </row>
        <row r="24">
          <cell r="A24">
            <v>22</v>
          </cell>
          <cell r="B24" t="str">
            <v>罗正</v>
          </cell>
          <cell r="C24" t="str">
            <v>生产部</v>
          </cell>
          <cell r="D24">
            <v>1500</v>
          </cell>
          <cell r="E24">
            <v>780</v>
          </cell>
          <cell r="F24">
            <v>136.36363636363637</v>
          </cell>
          <cell r="G24">
            <v>30.5</v>
          </cell>
          <cell r="H24">
            <v>2113.1363636363635</v>
          </cell>
          <cell r="I24">
            <v>16.970454545454526</v>
          </cell>
          <cell r="J24">
            <v>2096.1659090909088</v>
          </cell>
        </row>
        <row r="25">
          <cell r="A25">
            <v>23</v>
          </cell>
          <cell r="B25" t="str">
            <v>何玲俐</v>
          </cell>
          <cell r="C25" t="str">
            <v>客户部</v>
          </cell>
          <cell r="D25">
            <v>2500</v>
          </cell>
          <cell r="E25">
            <v>0</v>
          </cell>
          <cell r="F25">
            <v>113.63636363636364</v>
          </cell>
          <cell r="G25">
            <v>30.5</v>
          </cell>
          <cell r="H25">
            <v>2355.8636363636365</v>
          </cell>
          <cell r="I25">
            <v>53.379545454545472</v>
          </cell>
          <cell r="J25">
            <v>2302.4840909090908</v>
          </cell>
        </row>
        <row r="26">
          <cell r="A26">
            <v>24</v>
          </cell>
          <cell r="B26" t="str">
            <v>赵军</v>
          </cell>
          <cell r="C26" t="str">
            <v>生产部</v>
          </cell>
          <cell r="D26">
            <v>1500</v>
          </cell>
          <cell r="E26">
            <v>800</v>
          </cell>
          <cell r="F26">
            <v>0</v>
          </cell>
          <cell r="G26">
            <v>30.5</v>
          </cell>
          <cell r="H26">
            <v>2269.5</v>
          </cell>
          <cell r="I26">
            <v>40.424999999999997</v>
          </cell>
          <cell r="J26">
            <v>2229.0749999999998</v>
          </cell>
        </row>
        <row r="27">
          <cell r="A27">
            <v>25</v>
          </cell>
          <cell r="B27" t="str">
            <v>吴明英</v>
          </cell>
          <cell r="C27" t="str">
            <v>财务部</v>
          </cell>
          <cell r="D27">
            <v>1500</v>
          </cell>
          <cell r="E27">
            <v>500</v>
          </cell>
          <cell r="F27">
            <v>0</v>
          </cell>
          <cell r="G27">
            <v>30.5</v>
          </cell>
          <cell r="H27">
            <v>1969.5</v>
          </cell>
          <cell r="I27">
            <v>0</v>
          </cell>
          <cell r="J27">
            <v>1969.5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管理表"/>
      <sheetName val="销售人员提成统计表"/>
      <sheetName val="员工福利统计表"/>
      <sheetName val="员工社保缴费表"/>
      <sheetName val="工资统计表"/>
      <sheetName val="各部门的工资发放情况分析"/>
      <sheetName val="各部门工资明细汇总"/>
      <sheetName val="工资单"/>
    </sheetNames>
    <sheetDataSet>
      <sheetData sheetId="0"/>
      <sheetData sheetId="1" refreshError="1"/>
      <sheetData sheetId="2" refreshError="1"/>
      <sheetData sheetId="3"/>
      <sheetData sheetId="4">
        <row r="3">
          <cell r="A3" t="str">
            <v>FX001</v>
          </cell>
          <cell r="B3" t="str">
            <v>蔡静</v>
          </cell>
          <cell r="C3" t="str">
            <v>生产部</v>
          </cell>
          <cell r="D3">
            <v>3000</v>
          </cell>
          <cell r="E3">
            <v>800</v>
          </cell>
          <cell r="F3">
            <v>450</v>
          </cell>
          <cell r="G3" t="str">
            <v/>
          </cell>
          <cell r="H3">
            <v>20.000000000000007</v>
          </cell>
          <cell r="I3">
            <v>0</v>
          </cell>
          <cell r="J3">
            <v>650</v>
          </cell>
          <cell r="K3">
            <v>4920</v>
          </cell>
          <cell r="L3">
            <v>80</v>
          </cell>
          <cell r="M3">
            <v>467.5</v>
          </cell>
          <cell r="N3">
            <v>463</v>
          </cell>
          <cell r="O3">
            <v>1010.5</v>
          </cell>
          <cell r="P3">
            <v>3909.5</v>
          </cell>
        </row>
        <row r="4">
          <cell r="A4" t="str">
            <v>FX002</v>
          </cell>
          <cell r="B4" t="str">
            <v>陈媛</v>
          </cell>
          <cell r="C4" t="str">
            <v>生产部</v>
          </cell>
          <cell r="D4">
            <v>2000</v>
          </cell>
          <cell r="E4">
            <v>500</v>
          </cell>
          <cell r="F4">
            <v>400</v>
          </cell>
          <cell r="G4" t="str">
            <v/>
          </cell>
          <cell r="H4">
            <v>20.000000000000007</v>
          </cell>
          <cell r="I4">
            <v>0</v>
          </cell>
          <cell r="J4">
            <v>650</v>
          </cell>
          <cell r="K4">
            <v>3570</v>
          </cell>
          <cell r="L4">
            <v>20</v>
          </cell>
          <cell r="M4">
            <v>319</v>
          </cell>
          <cell r="N4">
            <v>260.5</v>
          </cell>
          <cell r="O4">
            <v>599.5</v>
          </cell>
          <cell r="P4">
            <v>2970.5</v>
          </cell>
        </row>
        <row r="5">
          <cell r="A5" t="str">
            <v>FX003</v>
          </cell>
          <cell r="B5" t="str">
            <v>王密</v>
          </cell>
          <cell r="C5" t="str">
            <v>生产部</v>
          </cell>
          <cell r="D5">
            <v>1500</v>
          </cell>
          <cell r="E5">
            <v>300</v>
          </cell>
          <cell r="F5">
            <v>250</v>
          </cell>
          <cell r="G5" t="str">
            <v/>
          </cell>
          <cell r="H5">
            <v>19.999999999999982</v>
          </cell>
          <cell r="I5">
            <v>0</v>
          </cell>
          <cell r="J5">
            <v>650</v>
          </cell>
          <cell r="K5">
            <v>2720</v>
          </cell>
          <cell r="L5">
            <v>20</v>
          </cell>
          <cell r="M5">
            <v>225.5</v>
          </cell>
          <cell r="N5">
            <v>133</v>
          </cell>
          <cell r="O5">
            <v>378.5</v>
          </cell>
          <cell r="P5">
            <v>2341.5</v>
          </cell>
        </row>
        <row r="6">
          <cell r="A6" t="str">
            <v>FX004</v>
          </cell>
          <cell r="B6" t="str">
            <v>吕芬芬</v>
          </cell>
          <cell r="C6" t="str">
            <v>生产部</v>
          </cell>
          <cell r="D6">
            <v>1500</v>
          </cell>
          <cell r="E6">
            <v>300</v>
          </cell>
          <cell r="F6">
            <v>300</v>
          </cell>
          <cell r="G6" t="str">
            <v/>
          </cell>
          <cell r="H6">
            <v>19.999999999999982</v>
          </cell>
          <cell r="I6">
            <v>0</v>
          </cell>
          <cell r="J6">
            <v>650</v>
          </cell>
          <cell r="K6">
            <v>2770</v>
          </cell>
          <cell r="L6">
            <v>80</v>
          </cell>
          <cell r="M6">
            <v>231</v>
          </cell>
          <cell r="N6">
            <v>140.5</v>
          </cell>
          <cell r="O6">
            <v>451.5</v>
          </cell>
          <cell r="P6">
            <v>2318.5</v>
          </cell>
        </row>
        <row r="7">
          <cell r="A7" t="str">
            <v>FX005</v>
          </cell>
          <cell r="B7" t="str">
            <v>路高泽</v>
          </cell>
          <cell r="C7" t="str">
            <v>生产部</v>
          </cell>
          <cell r="D7">
            <v>1500</v>
          </cell>
          <cell r="E7">
            <v>300</v>
          </cell>
          <cell r="F7">
            <v>400</v>
          </cell>
          <cell r="G7" t="str">
            <v/>
          </cell>
          <cell r="H7">
            <v>19.999999999999982</v>
          </cell>
          <cell r="I7">
            <v>0</v>
          </cell>
          <cell r="J7">
            <v>650</v>
          </cell>
          <cell r="K7">
            <v>2870</v>
          </cell>
          <cell r="L7">
            <v>20</v>
          </cell>
          <cell r="M7">
            <v>242</v>
          </cell>
          <cell r="N7">
            <v>155.5</v>
          </cell>
          <cell r="O7">
            <v>417.5</v>
          </cell>
          <cell r="P7">
            <v>2452.5</v>
          </cell>
        </row>
        <row r="8">
          <cell r="A8" t="str">
            <v>FX006</v>
          </cell>
          <cell r="B8" t="str">
            <v>岳庆浩</v>
          </cell>
          <cell r="C8" t="str">
            <v>生产部</v>
          </cell>
          <cell r="D8">
            <v>1500</v>
          </cell>
          <cell r="E8">
            <v>300</v>
          </cell>
          <cell r="F8">
            <v>200</v>
          </cell>
          <cell r="G8" t="str">
            <v/>
          </cell>
          <cell r="H8">
            <v>20.000000000000007</v>
          </cell>
          <cell r="I8">
            <v>0</v>
          </cell>
          <cell r="J8">
            <v>650</v>
          </cell>
          <cell r="K8">
            <v>2670</v>
          </cell>
          <cell r="L8">
            <v>50</v>
          </cell>
          <cell r="M8">
            <v>220</v>
          </cell>
          <cell r="N8">
            <v>125.5</v>
          </cell>
          <cell r="O8">
            <v>395.5</v>
          </cell>
          <cell r="P8">
            <v>2274.5</v>
          </cell>
        </row>
        <row r="9">
          <cell r="A9" t="str">
            <v>FX007</v>
          </cell>
          <cell r="B9" t="str">
            <v>李雪儿</v>
          </cell>
          <cell r="C9" t="str">
            <v>生产部</v>
          </cell>
          <cell r="D9">
            <v>1500</v>
          </cell>
          <cell r="E9">
            <v>300</v>
          </cell>
          <cell r="F9">
            <v>250</v>
          </cell>
          <cell r="G9" t="str">
            <v/>
          </cell>
          <cell r="H9">
            <v>20.000000000000007</v>
          </cell>
          <cell r="I9">
            <v>0</v>
          </cell>
          <cell r="J9">
            <v>650</v>
          </cell>
          <cell r="K9">
            <v>2720</v>
          </cell>
          <cell r="L9">
            <v>30</v>
          </cell>
          <cell r="M9">
            <v>225.5</v>
          </cell>
          <cell r="N9">
            <v>133</v>
          </cell>
          <cell r="O9">
            <v>388.5</v>
          </cell>
          <cell r="P9">
            <v>2331.5</v>
          </cell>
        </row>
        <row r="10">
          <cell r="A10" t="str">
            <v>FX008</v>
          </cell>
          <cell r="B10" t="str">
            <v>陈山</v>
          </cell>
          <cell r="C10" t="str">
            <v>生产部</v>
          </cell>
          <cell r="D10">
            <v>1500</v>
          </cell>
          <cell r="E10">
            <v>300</v>
          </cell>
          <cell r="F10">
            <v>300</v>
          </cell>
          <cell r="G10" t="str">
            <v/>
          </cell>
          <cell r="H10">
            <v>20.000000000000007</v>
          </cell>
          <cell r="I10">
            <v>200</v>
          </cell>
          <cell r="J10">
            <v>650</v>
          </cell>
          <cell r="K10">
            <v>2970</v>
          </cell>
          <cell r="L10">
            <v>0</v>
          </cell>
          <cell r="M10">
            <v>231</v>
          </cell>
          <cell r="N10">
            <v>170.5</v>
          </cell>
          <cell r="O10">
            <v>401.5</v>
          </cell>
          <cell r="P10">
            <v>2568.5</v>
          </cell>
        </row>
        <row r="11">
          <cell r="A11" t="str">
            <v>FX009</v>
          </cell>
          <cell r="B11" t="str">
            <v>廖晓</v>
          </cell>
          <cell r="C11" t="str">
            <v>销售部</v>
          </cell>
          <cell r="D11">
            <v>3000</v>
          </cell>
          <cell r="E11">
            <v>800</v>
          </cell>
          <cell r="F11">
            <v>500</v>
          </cell>
          <cell r="G11">
            <v>2820</v>
          </cell>
          <cell r="H11">
            <v>19.999999999999982</v>
          </cell>
          <cell r="I11">
            <v>200</v>
          </cell>
          <cell r="J11">
            <v>1090</v>
          </cell>
          <cell r="K11">
            <v>8430</v>
          </cell>
          <cell r="L11">
            <v>0</v>
          </cell>
          <cell r="M11">
            <v>473</v>
          </cell>
          <cell r="N11">
            <v>1111</v>
          </cell>
          <cell r="O11">
            <v>1584</v>
          </cell>
          <cell r="P11">
            <v>6846</v>
          </cell>
        </row>
        <row r="12">
          <cell r="A12" t="str">
            <v>FX010</v>
          </cell>
          <cell r="B12" t="str">
            <v>张丽君</v>
          </cell>
          <cell r="C12" t="str">
            <v>销售部</v>
          </cell>
          <cell r="D12">
            <v>2500</v>
          </cell>
          <cell r="E12">
            <v>500</v>
          </cell>
          <cell r="F12">
            <v>400</v>
          </cell>
          <cell r="G12">
            <v>2397.5000000000005</v>
          </cell>
          <cell r="H12">
            <v>20.000000000000007</v>
          </cell>
          <cell r="I12">
            <v>200</v>
          </cell>
          <cell r="J12">
            <v>1090</v>
          </cell>
          <cell r="K12">
            <v>7107.5</v>
          </cell>
          <cell r="L12">
            <v>0</v>
          </cell>
          <cell r="M12">
            <v>374</v>
          </cell>
          <cell r="N12">
            <v>846.5</v>
          </cell>
          <cell r="O12">
            <v>1220.5</v>
          </cell>
          <cell r="P12">
            <v>5887</v>
          </cell>
        </row>
        <row r="13">
          <cell r="A13" t="str">
            <v>FX011</v>
          </cell>
          <cell r="B13" t="str">
            <v>吴华波</v>
          </cell>
          <cell r="C13" t="str">
            <v>销售部</v>
          </cell>
          <cell r="D13">
            <v>1000</v>
          </cell>
          <cell r="E13">
            <v>300</v>
          </cell>
          <cell r="F13">
            <v>100</v>
          </cell>
          <cell r="G13">
            <v>1050</v>
          </cell>
          <cell r="H13">
            <v>59.999999999999972</v>
          </cell>
          <cell r="I13">
            <v>0</v>
          </cell>
          <cell r="J13">
            <v>1090</v>
          </cell>
          <cell r="K13">
            <v>3600</v>
          </cell>
          <cell r="L13">
            <v>50</v>
          </cell>
          <cell r="M13">
            <v>154</v>
          </cell>
          <cell r="N13">
            <v>265</v>
          </cell>
          <cell r="O13">
            <v>469</v>
          </cell>
          <cell r="P13">
            <v>3131</v>
          </cell>
        </row>
        <row r="14">
          <cell r="A14" t="str">
            <v>FX012</v>
          </cell>
          <cell r="B14" t="str">
            <v>黄孝铭</v>
          </cell>
          <cell r="C14" t="str">
            <v>销售部</v>
          </cell>
          <cell r="D14">
            <v>1000</v>
          </cell>
          <cell r="E14">
            <v>300</v>
          </cell>
          <cell r="F14">
            <v>50</v>
          </cell>
          <cell r="G14">
            <v>1771.0000000000002</v>
          </cell>
          <cell r="H14">
            <v>20.000000000000007</v>
          </cell>
          <cell r="I14">
            <v>200</v>
          </cell>
          <cell r="J14">
            <v>1090</v>
          </cell>
          <cell r="K14">
            <v>4431</v>
          </cell>
          <cell r="L14">
            <v>0</v>
          </cell>
          <cell r="M14">
            <v>148.5</v>
          </cell>
          <cell r="N14">
            <v>389.65</v>
          </cell>
          <cell r="O14">
            <v>538.15</v>
          </cell>
          <cell r="P14">
            <v>3892.85</v>
          </cell>
        </row>
        <row r="15">
          <cell r="A15" t="str">
            <v>FX013</v>
          </cell>
          <cell r="B15" t="str">
            <v>丁锐</v>
          </cell>
          <cell r="C15" t="str">
            <v>销售部</v>
          </cell>
          <cell r="D15">
            <v>1000</v>
          </cell>
          <cell r="E15">
            <v>300</v>
          </cell>
          <cell r="F15">
            <v>0</v>
          </cell>
          <cell r="G15">
            <v>360</v>
          </cell>
          <cell r="H15">
            <v>20.000000000000007</v>
          </cell>
          <cell r="I15">
            <v>0</v>
          </cell>
          <cell r="J15">
            <v>1090</v>
          </cell>
          <cell r="K15">
            <v>2770</v>
          </cell>
          <cell r="L15">
            <v>50</v>
          </cell>
          <cell r="M15">
            <v>143</v>
          </cell>
          <cell r="N15">
            <v>140.5</v>
          </cell>
          <cell r="O15">
            <v>333.5</v>
          </cell>
          <cell r="P15">
            <v>2436.5</v>
          </cell>
        </row>
        <row r="16">
          <cell r="A16" t="str">
            <v>FX014</v>
          </cell>
          <cell r="B16" t="str">
            <v>庄霞</v>
          </cell>
          <cell r="C16" t="str">
            <v>销售部</v>
          </cell>
          <cell r="D16">
            <v>1000</v>
          </cell>
          <cell r="E16">
            <v>300</v>
          </cell>
          <cell r="F16">
            <v>100</v>
          </cell>
          <cell r="G16">
            <v>650</v>
          </cell>
          <cell r="H16">
            <v>20.000000000000007</v>
          </cell>
          <cell r="I16">
            <v>200</v>
          </cell>
          <cell r="J16">
            <v>1090</v>
          </cell>
          <cell r="K16">
            <v>3360</v>
          </cell>
          <cell r="L16">
            <v>0</v>
          </cell>
          <cell r="M16">
            <v>154</v>
          </cell>
          <cell r="N16">
            <v>229</v>
          </cell>
          <cell r="O16">
            <v>383</v>
          </cell>
          <cell r="P16">
            <v>2977</v>
          </cell>
        </row>
        <row r="17">
          <cell r="A17" t="str">
            <v>FX015</v>
          </cell>
          <cell r="B17" t="str">
            <v>黄鹂</v>
          </cell>
          <cell r="C17" t="str">
            <v>销售部</v>
          </cell>
          <cell r="D17">
            <v>1000</v>
          </cell>
          <cell r="E17">
            <v>300</v>
          </cell>
          <cell r="F17">
            <v>350</v>
          </cell>
          <cell r="G17">
            <v>135</v>
          </cell>
          <cell r="H17">
            <v>20.000000000000007</v>
          </cell>
          <cell r="I17">
            <v>200</v>
          </cell>
          <cell r="J17">
            <v>1090</v>
          </cell>
          <cell r="K17">
            <v>3095</v>
          </cell>
          <cell r="L17">
            <v>0</v>
          </cell>
          <cell r="M17">
            <v>181.5</v>
          </cell>
          <cell r="N17">
            <v>189.25</v>
          </cell>
          <cell r="O17">
            <v>370.75</v>
          </cell>
          <cell r="P17">
            <v>2724.25</v>
          </cell>
        </row>
        <row r="18">
          <cell r="A18" t="str">
            <v>FX016</v>
          </cell>
          <cell r="B18" t="str">
            <v>侯娟娟</v>
          </cell>
          <cell r="C18" t="str">
            <v>人事部</v>
          </cell>
          <cell r="D18">
            <v>1800</v>
          </cell>
          <cell r="E18">
            <v>500</v>
          </cell>
          <cell r="F18">
            <v>400</v>
          </cell>
          <cell r="G18" t="str">
            <v/>
          </cell>
          <cell r="H18">
            <v>20.000000000000007</v>
          </cell>
          <cell r="I18">
            <v>0</v>
          </cell>
          <cell r="J18">
            <v>710</v>
          </cell>
          <cell r="K18">
            <v>3430</v>
          </cell>
          <cell r="L18">
            <v>50</v>
          </cell>
          <cell r="M18">
            <v>297</v>
          </cell>
          <cell r="N18">
            <v>239.5</v>
          </cell>
          <cell r="O18">
            <v>586.5</v>
          </cell>
          <cell r="P18">
            <v>2843.5</v>
          </cell>
        </row>
        <row r="19">
          <cell r="A19" t="str">
            <v>FX017</v>
          </cell>
          <cell r="B19" t="str">
            <v>王福鑫</v>
          </cell>
          <cell r="C19" t="str">
            <v>人事部</v>
          </cell>
          <cell r="D19">
            <v>1300</v>
          </cell>
          <cell r="E19">
            <v>300</v>
          </cell>
          <cell r="F19">
            <v>350</v>
          </cell>
          <cell r="G19" t="str">
            <v/>
          </cell>
          <cell r="H19">
            <v>19.999999999999982</v>
          </cell>
          <cell r="I19">
            <v>200</v>
          </cell>
          <cell r="J19">
            <v>710</v>
          </cell>
          <cell r="K19">
            <v>2880</v>
          </cell>
          <cell r="L19">
            <v>0</v>
          </cell>
          <cell r="M19">
            <v>214.5</v>
          </cell>
          <cell r="N19">
            <v>157</v>
          </cell>
          <cell r="O19">
            <v>371.5</v>
          </cell>
          <cell r="P19">
            <v>2508.5</v>
          </cell>
        </row>
        <row r="20">
          <cell r="A20" t="str">
            <v>FX018</v>
          </cell>
          <cell r="B20" t="str">
            <v>王琪</v>
          </cell>
          <cell r="C20" t="str">
            <v>人事部</v>
          </cell>
          <cell r="D20">
            <v>1300</v>
          </cell>
          <cell r="E20">
            <v>300</v>
          </cell>
          <cell r="F20">
            <v>100</v>
          </cell>
          <cell r="G20" t="str">
            <v/>
          </cell>
          <cell r="H20">
            <v>19.999999999999982</v>
          </cell>
          <cell r="I20">
            <v>200</v>
          </cell>
          <cell r="J20">
            <v>710</v>
          </cell>
          <cell r="K20">
            <v>2630</v>
          </cell>
          <cell r="L20">
            <v>0</v>
          </cell>
          <cell r="M20">
            <v>187</v>
          </cell>
          <cell r="N20">
            <v>119.5</v>
          </cell>
          <cell r="O20">
            <v>306.5</v>
          </cell>
          <cell r="P20">
            <v>2323.5</v>
          </cell>
        </row>
        <row r="21">
          <cell r="A21" t="str">
            <v>FX019</v>
          </cell>
          <cell r="B21" t="str">
            <v>陈潇</v>
          </cell>
          <cell r="C21" t="str">
            <v>行政部</v>
          </cell>
          <cell r="D21">
            <v>3000</v>
          </cell>
          <cell r="E21">
            <v>800</v>
          </cell>
          <cell r="F21">
            <v>500</v>
          </cell>
          <cell r="G21" t="str">
            <v/>
          </cell>
          <cell r="H21">
            <v>20.000000000000007</v>
          </cell>
          <cell r="I21">
            <v>0</v>
          </cell>
          <cell r="J21">
            <v>660</v>
          </cell>
          <cell r="K21">
            <v>4980</v>
          </cell>
          <cell r="L21">
            <v>30</v>
          </cell>
          <cell r="M21">
            <v>473</v>
          </cell>
          <cell r="N21">
            <v>472</v>
          </cell>
          <cell r="O21">
            <v>975</v>
          </cell>
          <cell r="P21">
            <v>4005</v>
          </cell>
        </row>
        <row r="22">
          <cell r="A22" t="str">
            <v>FX020</v>
          </cell>
          <cell r="B22" t="str">
            <v>杨浪</v>
          </cell>
          <cell r="C22" t="str">
            <v>行政部</v>
          </cell>
          <cell r="D22">
            <v>1800</v>
          </cell>
          <cell r="E22">
            <v>500</v>
          </cell>
          <cell r="F22">
            <v>300</v>
          </cell>
          <cell r="G22" t="str">
            <v/>
          </cell>
          <cell r="H22">
            <v>59.999999999999972</v>
          </cell>
          <cell r="I22">
            <v>0</v>
          </cell>
          <cell r="J22">
            <v>660</v>
          </cell>
          <cell r="K22">
            <v>3320</v>
          </cell>
          <cell r="L22">
            <v>30</v>
          </cell>
          <cell r="M22">
            <v>286</v>
          </cell>
          <cell r="N22">
            <v>223</v>
          </cell>
          <cell r="O22">
            <v>539</v>
          </cell>
          <cell r="P22">
            <v>2781</v>
          </cell>
        </row>
        <row r="23">
          <cell r="A23" t="str">
            <v>FX021</v>
          </cell>
          <cell r="B23" t="str">
            <v>陈风</v>
          </cell>
          <cell r="C23" t="str">
            <v>行政部</v>
          </cell>
          <cell r="D23">
            <v>1300</v>
          </cell>
          <cell r="E23">
            <v>250</v>
          </cell>
          <cell r="F23">
            <v>50</v>
          </cell>
          <cell r="G23" t="str">
            <v/>
          </cell>
          <cell r="H23">
            <v>20.000000000000007</v>
          </cell>
          <cell r="I23">
            <v>200</v>
          </cell>
          <cell r="J23">
            <v>660</v>
          </cell>
          <cell r="K23">
            <v>2480</v>
          </cell>
          <cell r="L23">
            <v>0</v>
          </cell>
          <cell r="M23">
            <v>176</v>
          </cell>
          <cell r="N23">
            <v>97</v>
          </cell>
          <cell r="O23">
            <v>273</v>
          </cell>
          <cell r="P23">
            <v>2207</v>
          </cell>
        </row>
        <row r="24">
          <cell r="A24" t="str">
            <v>FX022</v>
          </cell>
          <cell r="B24" t="str">
            <v>张点点</v>
          </cell>
          <cell r="C24" t="str">
            <v>行政部</v>
          </cell>
          <cell r="D24">
            <v>1300</v>
          </cell>
          <cell r="E24">
            <v>350</v>
          </cell>
          <cell r="F24">
            <v>0</v>
          </cell>
          <cell r="G24" t="str">
            <v/>
          </cell>
          <cell r="H24">
            <v>20.000000000000007</v>
          </cell>
          <cell r="I24">
            <v>200</v>
          </cell>
          <cell r="J24">
            <v>660</v>
          </cell>
          <cell r="K24">
            <v>2530</v>
          </cell>
          <cell r="L24">
            <v>0</v>
          </cell>
          <cell r="M24">
            <v>181.5</v>
          </cell>
          <cell r="N24">
            <v>104.5</v>
          </cell>
          <cell r="O24">
            <v>286</v>
          </cell>
          <cell r="P24">
            <v>2244</v>
          </cell>
        </row>
        <row r="25">
          <cell r="A25" t="str">
            <v>FX023</v>
          </cell>
          <cell r="B25" t="str">
            <v>于青青</v>
          </cell>
          <cell r="C25" t="str">
            <v>财务部</v>
          </cell>
          <cell r="D25">
            <v>2000</v>
          </cell>
          <cell r="E25">
            <v>800</v>
          </cell>
          <cell r="F25">
            <v>500</v>
          </cell>
          <cell r="G25" t="str">
            <v/>
          </cell>
          <cell r="H25">
            <v>20.000000000000007</v>
          </cell>
          <cell r="I25">
            <v>200</v>
          </cell>
          <cell r="J25">
            <v>660</v>
          </cell>
          <cell r="K25">
            <v>4180</v>
          </cell>
          <cell r="L25">
            <v>0</v>
          </cell>
          <cell r="M25">
            <v>363</v>
          </cell>
          <cell r="N25">
            <v>352</v>
          </cell>
          <cell r="O25">
            <v>715</v>
          </cell>
          <cell r="P25">
            <v>3465</v>
          </cell>
        </row>
        <row r="26">
          <cell r="A26" t="str">
            <v>FX024</v>
          </cell>
          <cell r="B26" t="str">
            <v>邓兰兰</v>
          </cell>
          <cell r="C26" t="str">
            <v>财务部</v>
          </cell>
          <cell r="D26">
            <v>1500</v>
          </cell>
          <cell r="E26">
            <v>300</v>
          </cell>
          <cell r="F26">
            <v>200</v>
          </cell>
          <cell r="G26" t="str">
            <v/>
          </cell>
          <cell r="H26">
            <v>20.000000000000007</v>
          </cell>
          <cell r="I26">
            <v>200</v>
          </cell>
          <cell r="J26">
            <v>660</v>
          </cell>
          <cell r="K26">
            <v>2880</v>
          </cell>
          <cell r="L26">
            <v>0</v>
          </cell>
          <cell r="M26">
            <v>220</v>
          </cell>
          <cell r="N26">
            <v>157</v>
          </cell>
          <cell r="O26">
            <v>377</v>
          </cell>
          <cell r="P26">
            <v>2503</v>
          </cell>
        </row>
        <row r="27">
          <cell r="A27" t="str">
            <v>FX025</v>
          </cell>
          <cell r="B27" t="str">
            <v>罗羽</v>
          </cell>
          <cell r="C27" t="str">
            <v>财务部</v>
          </cell>
          <cell r="D27">
            <v>1500</v>
          </cell>
          <cell r="E27">
            <v>300</v>
          </cell>
          <cell r="F27">
            <v>50</v>
          </cell>
          <cell r="G27" t="str">
            <v/>
          </cell>
          <cell r="H27">
            <v>19.999999999999982</v>
          </cell>
          <cell r="I27">
            <v>200</v>
          </cell>
          <cell r="J27">
            <v>660</v>
          </cell>
          <cell r="K27">
            <v>2730</v>
          </cell>
          <cell r="L27">
            <v>0</v>
          </cell>
          <cell r="M27">
            <v>203.5</v>
          </cell>
          <cell r="N27">
            <v>134.5</v>
          </cell>
          <cell r="O27">
            <v>338</v>
          </cell>
          <cell r="P27">
            <v>2392</v>
          </cell>
        </row>
        <row r="28">
          <cell r="A28" t="str">
            <v>FX026</v>
          </cell>
          <cell r="B28" t="str">
            <v>杨宽</v>
          </cell>
          <cell r="C28" t="str">
            <v>后勤部</v>
          </cell>
          <cell r="D28">
            <v>1800</v>
          </cell>
          <cell r="E28">
            <v>500</v>
          </cell>
          <cell r="F28">
            <v>300</v>
          </cell>
          <cell r="G28" t="str">
            <v/>
          </cell>
          <cell r="H28">
            <v>59.999999999999972</v>
          </cell>
          <cell r="I28">
            <v>200</v>
          </cell>
          <cell r="J28">
            <v>500</v>
          </cell>
          <cell r="K28">
            <v>3360</v>
          </cell>
          <cell r="L28">
            <v>0</v>
          </cell>
          <cell r="M28">
            <v>286</v>
          </cell>
          <cell r="N28">
            <v>229</v>
          </cell>
          <cell r="O28">
            <v>515</v>
          </cell>
          <cell r="P28">
            <v>2845</v>
          </cell>
        </row>
        <row r="29">
          <cell r="A29" t="str">
            <v>FX027</v>
          </cell>
          <cell r="B29" t="str">
            <v>金鑫</v>
          </cell>
          <cell r="C29" t="str">
            <v>后勤部</v>
          </cell>
          <cell r="D29">
            <v>1500</v>
          </cell>
          <cell r="E29">
            <v>250</v>
          </cell>
          <cell r="F29">
            <v>150</v>
          </cell>
          <cell r="G29" t="str">
            <v/>
          </cell>
          <cell r="H29">
            <v>20.000000000000007</v>
          </cell>
          <cell r="I29">
            <v>200</v>
          </cell>
          <cell r="J29">
            <v>500</v>
          </cell>
          <cell r="K29">
            <v>2620</v>
          </cell>
          <cell r="L29">
            <v>0</v>
          </cell>
          <cell r="M29">
            <v>209</v>
          </cell>
          <cell r="N29">
            <v>118</v>
          </cell>
          <cell r="O29">
            <v>327</v>
          </cell>
          <cell r="P29">
            <v>2293</v>
          </cell>
        </row>
        <row r="30">
          <cell r="A30" t="str">
            <v>FX028</v>
          </cell>
          <cell r="B30" t="str">
            <v>刘猛</v>
          </cell>
          <cell r="C30" t="str">
            <v>后勤部</v>
          </cell>
          <cell r="D30">
            <v>1500</v>
          </cell>
          <cell r="E30">
            <v>500</v>
          </cell>
          <cell r="F30">
            <v>50</v>
          </cell>
          <cell r="G30" t="str">
            <v/>
          </cell>
          <cell r="H30">
            <v>19.999999999999982</v>
          </cell>
          <cell r="I30">
            <v>200</v>
          </cell>
          <cell r="J30">
            <v>500</v>
          </cell>
          <cell r="K30">
            <v>2770</v>
          </cell>
          <cell r="L30">
            <v>0</v>
          </cell>
          <cell r="M30">
            <v>225.5</v>
          </cell>
          <cell r="N30">
            <v>140.5</v>
          </cell>
          <cell r="O30">
            <v>366</v>
          </cell>
          <cell r="P30">
            <v>2404</v>
          </cell>
        </row>
        <row r="31">
          <cell r="A31" t="str">
            <v>FX029</v>
          </cell>
          <cell r="B31" t="str">
            <v>郑淑娟</v>
          </cell>
          <cell r="C31" t="str">
            <v>后勤部</v>
          </cell>
          <cell r="D31">
            <v>1000</v>
          </cell>
          <cell r="E31">
            <v>200</v>
          </cell>
          <cell r="F31">
            <v>50</v>
          </cell>
          <cell r="G31" t="str">
            <v/>
          </cell>
          <cell r="H31">
            <v>20.000000000000007</v>
          </cell>
          <cell r="I31">
            <v>200</v>
          </cell>
          <cell r="J31">
            <v>500</v>
          </cell>
          <cell r="K31">
            <v>1970</v>
          </cell>
          <cell r="L31">
            <v>0</v>
          </cell>
          <cell r="M31">
            <v>137.5</v>
          </cell>
          <cell r="N31">
            <v>72</v>
          </cell>
          <cell r="O31">
            <v>209.5</v>
          </cell>
          <cell r="P31">
            <v>1760.5</v>
          </cell>
        </row>
        <row r="32">
          <cell r="A32" t="str">
            <v>FX030</v>
          </cell>
          <cell r="B32" t="str">
            <v>钟菲菲</v>
          </cell>
          <cell r="C32" t="str">
            <v>后勤部</v>
          </cell>
          <cell r="D32">
            <v>1000</v>
          </cell>
          <cell r="E32">
            <v>200</v>
          </cell>
          <cell r="F32">
            <v>50</v>
          </cell>
          <cell r="G32" t="str">
            <v/>
          </cell>
          <cell r="H32">
            <v>20.000000000000007</v>
          </cell>
          <cell r="I32">
            <v>200</v>
          </cell>
          <cell r="J32">
            <v>500</v>
          </cell>
          <cell r="K32">
            <v>1970</v>
          </cell>
          <cell r="L32">
            <v>0</v>
          </cell>
          <cell r="M32">
            <v>137.5</v>
          </cell>
          <cell r="N32">
            <v>72</v>
          </cell>
          <cell r="O32">
            <v>209.5</v>
          </cell>
          <cell r="P32">
            <v>1760.5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C3" sqref="C3"/>
    </sheetView>
  </sheetViews>
  <sheetFormatPr defaultRowHeight="13.5" x14ac:dyDescent="0.15"/>
  <cols>
    <col min="1" max="1" width="5.75" customWidth="1"/>
    <col min="2" max="2" width="18.125" customWidth="1"/>
    <col min="3" max="3" width="15.875" customWidth="1"/>
    <col min="4" max="4" width="16.5" customWidth="1"/>
    <col min="5" max="5" width="18.125" customWidth="1"/>
    <col min="6" max="6" width="21.375" customWidth="1"/>
  </cols>
  <sheetData>
    <row r="1" spans="2:6" ht="50.25" customHeight="1" x14ac:dyDescent="0.15">
      <c r="B1" s="28" t="s">
        <v>0</v>
      </c>
      <c r="C1" s="28"/>
      <c r="D1" s="28"/>
      <c r="E1" s="28"/>
      <c r="F1" s="28"/>
    </row>
    <row r="2" spans="2:6" s="1" customFormat="1" ht="16.5" customHeight="1" x14ac:dyDescent="0.1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s="1" customFormat="1" x14ac:dyDescent="0.15">
      <c r="B3" s="2" t="s">
        <v>6</v>
      </c>
      <c r="C3" s="2">
        <f>IF(B3="试用期",1200,IF(B3="员工一级",1500,IF(B3="员工二级",1900,IF(B3="员工三级",2300,2700))))</f>
        <v>1200</v>
      </c>
      <c r="D3" s="2" t="s">
        <v>15</v>
      </c>
      <c r="E3" s="2">
        <f>IF(D3="普通",50,IF(D3="管理",250,IF(D3="技术一级",350,IF(D3="技术二级",600,0))))</f>
        <v>50</v>
      </c>
      <c r="F3" s="2">
        <f>C3+E3</f>
        <v>1250</v>
      </c>
    </row>
    <row r="4" spans="2:6" s="1" customFormat="1" x14ac:dyDescent="0.15">
      <c r="B4" s="2" t="s">
        <v>11</v>
      </c>
      <c r="C4" s="2">
        <f t="shared" ref="C4:C13" si="0">IF(B4="试用期",1200,IF(B4="员工一级",1500,IF(B4="员工二级",1900,IF(B4="员工三级",2300,2700))))</f>
        <v>1500</v>
      </c>
      <c r="D4" s="2" t="s">
        <v>7</v>
      </c>
      <c r="E4" s="2">
        <f t="shared" ref="E4:E22" si="1">IF(D4="普通",50,IF(D4="管理",250,IF(D4="技术一级",350,IF(D4="技术二级",600,0))))</f>
        <v>50</v>
      </c>
      <c r="F4" s="2">
        <f t="shared" ref="F4:F22" si="2">C4+E4</f>
        <v>1550</v>
      </c>
    </row>
    <row r="5" spans="2:6" s="1" customFormat="1" x14ac:dyDescent="0.15">
      <c r="B5" s="2" t="s">
        <v>11</v>
      </c>
      <c r="C5" s="2">
        <f t="shared" si="0"/>
        <v>1500</v>
      </c>
      <c r="D5" s="2" t="s">
        <v>7</v>
      </c>
      <c r="E5" s="2">
        <f t="shared" si="1"/>
        <v>50</v>
      </c>
      <c r="F5" s="2">
        <f t="shared" si="2"/>
        <v>1550</v>
      </c>
    </row>
    <row r="6" spans="2:6" s="1" customFormat="1" x14ac:dyDescent="0.15">
      <c r="B6" s="2" t="s">
        <v>11</v>
      </c>
      <c r="C6" s="2">
        <f t="shared" si="0"/>
        <v>1500</v>
      </c>
      <c r="D6" s="2" t="s">
        <v>7</v>
      </c>
      <c r="E6" s="2">
        <f t="shared" si="1"/>
        <v>50</v>
      </c>
      <c r="F6" s="2">
        <f t="shared" si="2"/>
        <v>1550</v>
      </c>
    </row>
    <row r="7" spans="2:6" s="1" customFormat="1" x14ac:dyDescent="0.15">
      <c r="B7" s="2" t="s">
        <v>11</v>
      </c>
      <c r="C7" s="2">
        <f t="shared" si="0"/>
        <v>1500</v>
      </c>
      <c r="D7" s="2" t="s">
        <v>9</v>
      </c>
      <c r="E7" s="2">
        <f t="shared" si="1"/>
        <v>350</v>
      </c>
      <c r="F7" s="2">
        <f t="shared" si="2"/>
        <v>1850</v>
      </c>
    </row>
    <row r="8" spans="2:6" s="1" customFormat="1" x14ac:dyDescent="0.15">
      <c r="B8" s="2" t="s">
        <v>12</v>
      </c>
      <c r="C8" s="2">
        <f t="shared" si="0"/>
        <v>1900</v>
      </c>
      <c r="D8" s="2" t="s">
        <v>7</v>
      </c>
      <c r="E8" s="2">
        <f t="shared" si="1"/>
        <v>50</v>
      </c>
      <c r="F8" s="2">
        <f t="shared" si="2"/>
        <v>1950</v>
      </c>
    </row>
    <row r="9" spans="2:6" s="1" customFormat="1" x14ac:dyDescent="0.15">
      <c r="B9" s="2" t="s">
        <v>13</v>
      </c>
      <c r="C9" s="2">
        <f t="shared" si="0"/>
        <v>2300</v>
      </c>
      <c r="D9" s="2" t="s">
        <v>9</v>
      </c>
      <c r="E9" s="2">
        <f t="shared" si="1"/>
        <v>350</v>
      </c>
      <c r="F9" s="2">
        <f t="shared" si="2"/>
        <v>2650</v>
      </c>
    </row>
    <row r="10" spans="2:6" s="1" customFormat="1" x14ac:dyDescent="0.15">
      <c r="B10" s="2" t="s">
        <v>13</v>
      </c>
      <c r="C10" s="2">
        <f t="shared" si="0"/>
        <v>2300</v>
      </c>
      <c r="D10" s="2" t="s">
        <v>10</v>
      </c>
      <c r="E10" s="2">
        <f t="shared" si="1"/>
        <v>600</v>
      </c>
      <c r="F10" s="2">
        <f t="shared" si="2"/>
        <v>2900</v>
      </c>
    </row>
    <row r="11" spans="2:6" s="1" customFormat="1" x14ac:dyDescent="0.15">
      <c r="B11" s="2" t="s">
        <v>12</v>
      </c>
      <c r="C11" s="2">
        <f>IF(B11="试用期",1200,IF(B11="员工一级",1500,IF(B11="员工二级",1900,IF(B11="员工三级",2300,2700))))</f>
        <v>1900</v>
      </c>
      <c r="D11" s="2" t="s">
        <v>8</v>
      </c>
      <c r="E11" s="2">
        <f t="shared" si="1"/>
        <v>250</v>
      </c>
      <c r="F11" s="2">
        <f t="shared" si="2"/>
        <v>2150</v>
      </c>
    </row>
    <row r="12" spans="2:6" s="1" customFormat="1" x14ac:dyDescent="0.15">
      <c r="B12" s="2" t="s">
        <v>12</v>
      </c>
      <c r="C12" s="2">
        <f t="shared" si="0"/>
        <v>1900</v>
      </c>
      <c r="D12" s="2" t="s">
        <v>10</v>
      </c>
      <c r="E12" s="2">
        <f t="shared" si="1"/>
        <v>600</v>
      </c>
      <c r="F12" s="2">
        <f t="shared" si="2"/>
        <v>2500</v>
      </c>
    </row>
    <row r="13" spans="2:6" s="1" customFormat="1" x14ac:dyDescent="0.15">
      <c r="B13" s="2" t="s">
        <v>14</v>
      </c>
      <c r="C13" s="2">
        <f t="shared" si="0"/>
        <v>2700</v>
      </c>
      <c r="D13" s="2" t="s">
        <v>8</v>
      </c>
      <c r="E13" s="2">
        <f t="shared" si="1"/>
        <v>250</v>
      </c>
      <c r="F13" s="2">
        <f t="shared" si="2"/>
        <v>2950</v>
      </c>
    </row>
    <row r="14" spans="2:6" s="1" customFormat="1" x14ac:dyDescent="0.15">
      <c r="B14" s="2" t="s">
        <v>14</v>
      </c>
      <c r="C14" s="2">
        <f>IF(B14="试用期",1200,IF(B14="员工一级",1500,IF(B14="员工二级",1900,IF(B14="员工三级",2300,2700))))</f>
        <v>2700</v>
      </c>
      <c r="D14" s="2" t="s">
        <v>10</v>
      </c>
      <c r="E14" s="2">
        <f t="shared" si="1"/>
        <v>600</v>
      </c>
      <c r="F14" s="2">
        <f t="shared" si="2"/>
        <v>3300</v>
      </c>
    </row>
    <row r="15" spans="2:6" s="1" customFormat="1" x14ac:dyDescent="0.15">
      <c r="B15" s="2" t="s">
        <v>6</v>
      </c>
      <c r="C15" s="2">
        <f t="shared" ref="C15:C22" si="3">IF(B15="试用期",1200,IF(B15="员工一级",1500,IF(B15="员工二级",1900,IF(B15="员工三级",2300,2700))))</f>
        <v>1200</v>
      </c>
      <c r="D15" s="2" t="s">
        <v>7</v>
      </c>
      <c r="E15" s="2">
        <f t="shared" si="1"/>
        <v>50</v>
      </c>
      <c r="F15" s="2">
        <f t="shared" si="2"/>
        <v>1250</v>
      </c>
    </row>
    <row r="16" spans="2:6" s="1" customFormat="1" x14ac:dyDescent="0.15">
      <c r="B16" s="2" t="s">
        <v>6</v>
      </c>
      <c r="C16" s="2">
        <f t="shared" si="3"/>
        <v>1200</v>
      </c>
      <c r="D16" s="2" t="s">
        <v>7</v>
      </c>
      <c r="E16" s="2">
        <f t="shared" si="1"/>
        <v>50</v>
      </c>
      <c r="F16" s="2">
        <f t="shared" si="2"/>
        <v>1250</v>
      </c>
    </row>
    <row r="17" spans="2:6" s="1" customFormat="1" x14ac:dyDescent="0.15">
      <c r="B17" s="2" t="s">
        <v>11</v>
      </c>
      <c r="C17" s="2">
        <f t="shared" si="3"/>
        <v>1500</v>
      </c>
      <c r="D17" s="2" t="s">
        <v>10</v>
      </c>
      <c r="E17" s="2">
        <f t="shared" si="1"/>
        <v>600</v>
      </c>
      <c r="F17" s="2">
        <f t="shared" si="2"/>
        <v>2100</v>
      </c>
    </row>
    <row r="18" spans="2:6" s="1" customFormat="1" x14ac:dyDescent="0.15">
      <c r="B18" s="2" t="s">
        <v>12</v>
      </c>
      <c r="C18" s="2">
        <f t="shared" si="3"/>
        <v>1900</v>
      </c>
      <c r="D18" s="2" t="s">
        <v>7</v>
      </c>
      <c r="E18" s="2">
        <f t="shared" si="1"/>
        <v>50</v>
      </c>
      <c r="F18" s="2">
        <f t="shared" si="2"/>
        <v>1950</v>
      </c>
    </row>
    <row r="19" spans="2:6" s="1" customFormat="1" x14ac:dyDescent="0.15">
      <c r="B19" s="2" t="s">
        <v>11</v>
      </c>
      <c r="C19" s="2">
        <f t="shared" si="3"/>
        <v>1500</v>
      </c>
      <c r="D19" s="2" t="s">
        <v>9</v>
      </c>
      <c r="E19" s="2">
        <f t="shared" si="1"/>
        <v>350</v>
      </c>
      <c r="F19" s="2">
        <f t="shared" si="2"/>
        <v>1850</v>
      </c>
    </row>
    <row r="20" spans="2:6" s="1" customFormat="1" x14ac:dyDescent="0.15">
      <c r="B20" s="2" t="s">
        <v>12</v>
      </c>
      <c r="C20" s="2">
        <f t="shared" si="3"/>
        <v>1900</v>
      </c>
      <c r="D20" s="2" t="s">
        <v>10</v>
      </c>
      <c r="E20" s="2">
        <f t="shared" si="1"/>
        <v>600</v>
      </c>
      <c r="F20" s="2">
        <f t="shared" si="2"/>
        <v>2500</v>
      </c>
    </row>
    <row r="21" spans="2:6" s="1" customFormat="1" x14ac:dyDescent="0.15">
      <c r="B21" s="2" t="s">
        <v>11</v>
      </c>
      <c r="C21" s="2">
        <f t="shared" si="3"/>
        <v>1500</v>
      </c>
      <c r="D21" s="2" t="s">
        <v>7</v>
      </c>
      <c r="E21" s="2">
        <f t="shared" si="1"/>
        <v>50</v>
      </c>
      <c r="F21" s="2">
        <f t="shared" si="2"/>
        <v>1550</v>
      </c>
    </row>
    <row r="22" spans="2:6" s="1" customFormat="1" x14ac:dyDescent="0.15">
      <c r="B22" s="2" t="s">
        <v>13</v>
      </c>
      <c r="C22" s="2">
        <f t="shared" si="3"/>
        <v>2300</v>
      </c>
      <c r="D22" s="2" t="s">
        <v>8</v>
      </c>
      <c r="E22" s="2">
        <f t="shared" si="1"/>
        <v>250</v>
      </c>
      <c r="F22" s="2">
        <f t="shared" si="2"/>
        <v>2550</v>
      </c>
    </row>
  </sheetData>
  <mergeCells count="1">
    <mergeCell ref="B1:F1"/>
  </mergeCells>
  <phoneticPr fontId="1" type="noConversion"/>
  <dataValidations count="2">
    <dataValidation type="list" allowBlank="1" showInputMessage="1" showErrorMessage="1" sqref="D3:D22">
      <formula1>"普通,管理,技术一级,技术二级"</formula1>
    </dataValidation>
    <dataValidation type="list" allowBlank="1" showInputMessage="1" showErrorMessage="1" promptTitle="请选择员工等级！！" prompt="请从下拉列表中选择员工所属等级！！" sqref="B3:B22">
      <formula1>"试用期,员工一级,员工二级,员工三级,员工四级"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1" sqref="L31"/>
    </sheetView>
  </sheetViews>
  <sheetFormatPr defaultRowHeight="13.5" x14ac:dyDescent="0.15"/>
  <cols>
    <col min="4" max="4" width="8.625" customWidth="1"/>
    <col min="5" max="7" width="12.125" customWidth="1"/>
    <col min="8" max="8" width="14" customWidth="1"/>
    <col min="9" max="9" width="13.125" customWidth="1"/>
    <col min="11" max="11" width="11.5" customWidth="1"/>
  </cols>
  <sheetData>
    <row r="1" spans="1:11" ht="28.5" customHeight="1" x14ac:dyDescent="0.15">
      <c r="A1" s="29" t="s">
        <v>38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15">
      <c r="A2" s="16" t="s">
        <v>16</v>
      </c>
      <c r="B2" s="16" t="s">
        <v>17</v>
      </c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26</v>
      </c>
    </row>
    <row r="3" spans="1:11" s="5" customFormat="1" ht="12" x14ac:dyDescent="0.15">
      <c r="A3" s="6" t="s">
        <v>65</v>
      </c>
      <c r="B3" s="2" t="s">
        <v>39</v>
      </c>
      <c r="C3" s="2" t="s">
        <v>27</v>
      </c>
      <c r="D3" s="2" t="s">
        <v>28</v>
      </c>
      <c r="E3" s="2" t="s">
        <v>14</v>
      </c>
      <c r="F3" s="2" t="s">
        <v>8</v>
      </c>
      <c r="G3" s="4">
        <f>VLOOKUP(E3,基本工资表!$B$3:$C$22,2,FALSE)+VLOOKUP(F3,基本工资表!$D$3:$E$22,2,FALSE)</f>
        <v>2950</v>
      </c>
      <c r="H3" s="7" t="s">
        <v>105</v>
      </c>
      <c r="I3" s="7">
        <v>37258</v>
      </c>
      <c r="J3" s="8">
        <f ca="1">INT((TODAY()-I3)/365)</f>
        <v>10</v>
      </c>
      <c r="K3" s="2" t="s">
        <v>130</v>
      </c>
    </row>
    <row r="4" spans="1:11" s="5" customFormat="1" ht="12" x14ac:dyDescent="0.15">
      <c r="A4" s="6" t="s">
        <v>66</v>
      </c>
      <c r="B4" s="2" t="s">
        <v>40</v>
      </c>
      <c r="C4" s="2" t="s">
        <v>27</v>
      </c>
      <c r="D4" s="2" t="s">
        <v>29</v>
      </c>
      <c r="E4" s="2" t="s">
        <v>13</v>
      </c>
      <c r="F4" s="2" t="s">
        <v>10</v>
      </c>
      <c r="G4" s="4">
        <f>VLOOKUP(E4,基本工资表!$B$3:$C$22,2,FALSE)+VLOOKUP(F4,基本工资表!$D$3:$E$22,2,FALSE)</f>
        <v>2900</v>
      </c>
      <c r="H4" s="7" t="s">
        <v>106</v>
      </c>
      <c r="I4" s="7">
        <v>37872</v>
      </c>
      <c r="J4" s="8">
        <f t="shared" ref="J4:J27" ca="1" si="0">INT((TODAY()-I4)/365)</f>
        <v>8</v>
      </c>
      <c r="K4" s="2">
        <v>13811111111</v>
      </c>
    </row>
    <row r="5" spans="1:11" s="5" customFormat="1" ht="12" x14ac:dyDescent="0.15">
      <c r="A5" s="6" t="s">
        <v>67</v>
      </c>
      <c r="B5" s="2" t="s">
        <v>41</v>
      </c>
      <c r="C5" s="2" t="s">
        <v>27</v>
      </c>
      <c r="D5" s="2" t="s">
        <v>29</v>
      </c>
      <c r="E5" s="2" t="s">
        <v>12</v>
      </c>
      <c r="F5" s="2" t="s">
        <v>9</v>
      </c>
      <c r="G5" s="4">
        <f>VLOOKUP(E5,基本工资表!$B$3:$C$22,2,FALSE)+VLOOKUP(F5,基本工资表!$D$3:$E$22,2,FALSE)</f>
        <v>2250</v>
      </c>
      <c r="H5" s="7" t="s">
        <v>107</v>
      </c>
      <c r="I5" s="7">
        <v>38812</v>
      </c>
      <c r="J5" s="8">
        <f t="shared" ca="1" si="0"/>
        <v>6</v>
      </c>
      <c r="K5" s="2">
        <v>13822222222</v>
      </c>
    </row>
    <row r="6" spans="1:11" s="5" customFormat="1" ht="12" x14ac:dyDescent="0.15">
      <c r="A6" s="6" t="s">
        <v>68</v>
      </c>
      <c r="B6" s="2" t="s">
        <v>42</v>
      </c>
      <c r="C6" s="2" t="s">
        <v>27</v>
      </c>
      <c r="D6" s="2" t="s">
        <v>30</v>
      </c>
      <c r="E6" s="2" t="s">
        <v>6</v>
      </c>
      <c r="F6" s="2" t="s">
        <v>7</v>
      </c>
      <c r="G6" s="4">
        <f>VLOOKUP(E6,基本工资表!$B$3:$C$22,2,FALSE)+VLOOKUP(F6,基本工资表!$D$3:$E$22,2,FALSE)</f>
        <v>1250</v>
      </c>
      <c r="H6" s="7" t="s">
        <v>108</v>
      </c>
      <c r="I6" s="7">
        <v>38367</v>
      </c>
      <c r="J6" s="8">
        <f t="shared" ca="1" si="0"/>
        <v>7</v>
      </c>
      <c r="K6" s="2">
        <v>13833333333</v>
      </c>
    </row>
    <row r="7" spans="1:11" s="5" customFormat="1" ht="12" x14ac:dyDescent="0.15">
      <c r="A7" s="6" t="s">
        <v>69</v>
      </c>
      <c r="B7" s="2" t="s">
        <v>43</v>
      </c>
      <c r="C7" s="2" t="s">
        <v>94</v>
      </c>
      <c r="D7" s="2" t="s">
        <v>28</v>
      </c>
      <c r="E7" s="2" t="s">
        <v>14</v>
      </c>
      <c r="F7" s="2" t="s">
        <v>8</v>
      </c>
      <c r="G7" s="4">
        <f>VLOOKUP(E7,基本工资表!$B$3:$C$22,2,FALSE)+VLOOKUP(F7,基本工资表!$D$3:$E$22,2,FALSE)</f>
        <v>2950</v>
      </c>
      <c r="H7" s="7" t="s">
        <v>109</v>
      </c>
      <c r="I7" s="7">
        <v>37636</v>
      </c>
      <c r="J7" s="8">
        <f t="shared" ca="1" si="0"/>
        <v>9</v>
      </c>
      <c r="K7" s="2">
        <v>13844444444</v>
      </c>
    </row>
    <row r="8" spans="1:11" s="5" customFormat="1" ht="12" x14ac:dyDescent="0.15">
      <c r="A8" s="6" t="s">
        <v>70</v>
      </c>
      <c r="B8" s="2" t="s">
        <v>44</v>
      </c>
      <c r="C8" s="2" t="s">
        <v>94</v>
      </c>
      <c r="D8" s="2" t="s">
        <v>32</v>
      </c>
      <c r="E8" s="2" t="s">
        <v>13</v>
      </c>
      <c r="F8" s="2" t="s">
        <v>8</v>
      </c>
      <c r="G8" s="4">
        <f>VLOOKUP(E8,基本工资表!$B$3:$C$22,2,FALSE)+VLOOKUP(F8,基本工资表!$D$3:$E$22,2,FALSE)</f>
        <v>2550</v>
      </c>
      <c r="H8" s="7" t="s">
        <v>110</v>
      </c>
      <c r="I8" s="7">
        <v>39417</v>
      </c>
      <c r="J8" s="8">
        <f t="shared" ca="1" si="0"/>
        <v>4</v>
      </c>
      <c r="K8" s="2">
        <v>13855555555</v>
      </c>
    </row>
    <row r="9" spans="1:11" s="5" customFormat="1" ht="12" x14ac:dyDescent="0.15">
      <c r="A9" s="6" t="s">
        <v>71</v>
      </c>
      <c r="B9" s="2" t="s">
        <v>45</v>
      </c>
      <c r="C9" s="2" t="s">
        <v>94</v>
      </c>
      <c r="D9" s="2" t="s">
        <v>104</v>
      </c>
      <c r="E9" s="2" t="s">
        <v>12</v>
      </c>
      <c r="F9" s="2" t="s">
        <v>7</v>
      </c>
      <c r="G9" s="4">
        <f>VLOOKUP(E9,基本工资表!$B$3:$C$22,2,FALSE)+VLOOKUP(F9,基本工资表!$D$3:$E$22,2,FALSE)</f>
        <v>1950</v>
      </c>
      <c r="H9" s="7" t="s">
        <v>111</v>
      </c>
      <c r="I9" s="7">
        <v>38961</v>
      </c>
      <c r="J9" s="8">
        <f t="shared" ca="1" si="0"/>
        <v>5</v>
      </c>
      <c r="K9" s="2">
        <v>13866666666</v>
      </c>
    </row>
    <row r="10" spans="1:11" s="5" customFormat="1" ht="12" x14ac:dyDescent="0.15">
      <c r="A10" s="6" t="s">
        <v>72</v>
      </c>
      <c r="B10" s="2" t="s">
        <v>46</v>
      </c>
      <c r="C10" s="2" t="s">
        <v>31</v>
      </c>
      <c r="D10" s="2" t="s">
        <v>33</v>
      </c>
      <c r="E10" s="2" t="s">
        <v>11</v>
      </c>
      <c r="F10" s="2" t="s">
        <v>7</v>
      </c>
      <c r="G10" s="4">
        <f>VLOOKUP(E10,基本工资表!$B$3:$C$22,2,FALSE)+VLOOKUP(F10,基本工资表!$D$3:$E$22,2,FALSE)</f>
        <v>1550</v>
      </c>
      <c r="H10" s="7" t="s">
        <v>112</v>
      </c>
      <c r="I10" s="7">
        <v>38384</v>
      </c>
      <c r="J10" s="8">
        <f t="shared" ca="1" si="0"/>
        <v>7</v>
      </c>
      <c r="K10" s="2">
        <v>13877777777</v>
      </c>
    </row>
    <row r="11" spans="1:11" s="5" customFormat="1" ht="12" x14ac:dyDescent="0.15">
      <c r="A11" s="6" t="s">
        <v>73</v>
      </c>
      <c r="B11" s="2" t="s">
        <v>47</v>
      </c>
      <c r="C11" s="2" t="s">
        <v>93</v>
      </c>
      <c r="D11" s="2" t="s">
        <v>95</v>
      </c>
      <c r="E11" s="2" t="s">
        <v>13</v>
      </c>
      <c r="F11" s="2" t="s">
        <v>8</v>
      </c>
      <c r="G11" s="4">
        <f>VLOOKUP(E11,基本工资表!$B$3:$C$22,2,FALSE)+VLOOKUP(F11,基本工资表!$D$3:$E$22,2,FALSE)</f>
        <v>2550</v>
      </c>
      <c r="H11" s="7" t="s">
        <v>113</v>
      </c>
      <c r="I11" s="7">
        <v>36927</v>
      </c>
      <c r="J11" s="8">
        <f t="shared" ca="1" si="0"/>
        <v>11</v>
      </c>
      <c r="K11" s="2">
        <v>13888888888</v>
      </c>
    </row>
    <row r="12" spans="1:11" s="5" customFormat="1" ht="12" x14ac:dyDescent="0.15">
      <c r="A12" s="6" t="s">
        <v>74</v>
      </c>
      <c r="B12" s="2" t="s">
        <v>48</v>
      </c>
      <c r="C12" s="2" t="s">
        <v>93</v>
      </c>
      <c r="D12" s="2" t="s">
        <v>96</v>
      </c>
      <c r="E12" s="2" t="s">
        <v>12</v>
      </c>
      <c r="F12" s="2" t="s">
        <v>8</v>
      </c>
      <c r="G12" s="4">
        <f>VLOOKUP(E12,基本工资表!$B$3:$C$22,2,FALSE)+VLOOKUP(F12,基本工资表!$D$3:$E$22,2,FALSE)</f>
        <v>2150</v>
      </c>
      <c r="H12" s="7" t="s">
        <v>114</v>
      </c>
      <c r="I12" s="7">
        <v>37777</v>
      </c>
      <c r="J12" s="8">
        <f t="shared" ca="1" si="0"/>
        <v>9</v>
      </c>
      <c r="K12" s="2">
        <v>13899999999</v>
      </c>
    </row>
    <row r="13" spans="1:11" s="5" customFormat="1" ht="12" x14ac:dyDescent="0.15">
      <c r="A13" s="6" t="s">
        <v>75</v>
      </c>
      <c r="B13" s="2" t="s">
        <v>49</v>
      </c>
      <c r="C13" s="2" t="s">
        <v>93</v>
      </c>
      <c r="D13" s="2" t="s">
        <v>97</v>
      </c>
      <c r="E13" s="2" t="s">
        <v>11</v>
      </c>
      <c r="F13" s="2" t="s">
        <v>10</v>
      </c>
      <c r="G13" s="4">
        <f>VLOOKUP(E13,基本工资表!$B$3:$C$22,2,FALSE)+VLOOKUP(F13,基本工资表!$D$3:$E$22,2,FALSE)</f>
        <v>2100</v>
      </c>
      <c r="H13" s="7" t="s">
        <v>115</v>
      </c>
      <c r="I13" s="7">
        <v>39859</v>
      </c>
      <c r="J13" s="8">
        <f t="shared" ca="1" si="0"/>
        <v>3</v>
      </c>
      <c r="K13" s="2">
        <v>13911111110</v>
      </c>
    </row>
    <row r="14" spans="1:11" s="5" customFormat="1" ht="12" x14ac:dyDescent="0.15">
      <c r="A14" s="6" t="s">
        <v>76</v>
      </c>
      <c r="B14" s="2" t="s">
        <v>50</v>
      </c>
      <c r="C14" s="2" t="s">
        <v>93</v>
      </c>
      <c r="D14" s="2" t="s">
        <v>97</v>
      </c>
      <c r="E14" s="2" t="s">
        <v>11</v>
      </c>
      <c r="F14" s="2" t="s">
        <v>10</v>
      </c>
      <c r="G14" s="4">
        <f>VLOOKUP(E14,基本工资表!$B$3:$C$22,2,FALSE)+VLOOKUP(F14,基本工资表!$D$3:$E$22,2,FALSE)</f>
        <v>2100</v>
      </c>
      <c r="H14" s="7" t="s">
        <v>116</v>
      </c>
      <c r="I14" s="7">
        <v>40214</v>
      </c>
      <c r="J14" s="8">
        <f t="shared" ca="1" si="0"/>
        <v>2</v>
      </c>
      <c r="K14" s="2">
        <v>13922222221</v>
      </c>
    </row>
    <row r="15" spans="1:11" s="5" customFormat="1" ht="12" x14ac:dyDescent="0.15">
      <c r="A15" s="6" t="s">
        <v>77</v>
      </c>
      <c r="B15" s="2" t="s">
        <v>51</v>
      </c>
      <c r="C15" s="2" t="s">
        <v>93</v>
      </c>
      <c r="D15" s="2" t="s">
        <v>97</v>
      </c>
      <c r="E15" s="2" t="s">
        <v>11</v>
      </c>
      <c r="F15" s="2" t="s">
        <v>10</v>
      </c>
      <c r="G15" s="4">
        <f>VLOOKUP(E15,基本工资表!$B$3:$C$22,2,FALSE)+VLOOKUP(F15,基本工资表!$D$3:$E$22,2,FALSE)</f>
        <v>2100</v>
      </c>
      <c r="H15" s="7" t="s">
        <v>117</v>
      </c>
      <c r="I15" s="7">
        <v>40544</v>
      </c>
      <c r="J15" s="8">
        <f t="shared" ca="1" si="0"/>
        <v>1</v>
      </c>
      <c r="K15" s="2">
        <v>13933333332</v>
      </c>
    </row>
    <row r="16" spans="1:11" s="5" customFormat="1" ht="12" x14ac:dyDescent="0.15">
      <c r="A16" s="6" t="s">
        <v>78</v>
      </c>
      <c r="B16" s="2" t="s">
        <v>52</v>
      </c>
      <c r="C16" s="2" t="s">
        <v>93</v>
      </c>
      <c r="D16" s="2" t="s">
        <v>97</v>
      </c>
      <c r="E16" s="2" t="s">
        <v>11</v>
      </c>
      <c r="F16" s="2" t="s">
        <v>9</v>
      </c>
      <c r="G16" s="4">
        <f>VLOOKUP(E16,基本工资表!$B$3:$C$22,2,FALSE)+VLOOKUP(F16,基本工资表!$D$3:$E$22,2,FALSE)</f>
        <v>1850</v>
      </c>
      <c r="H16" s="7" t="s">
        <v>118</v>
      </c>
      <c r="I16" s="7">
        <v>40040</v>
      </c>
      <c r="J16" s="8">
        <f t="shared" ca="1" si="0"/>
        <v>3</v>
      </c>
      <c r="K16" s="2">
        <v>13944444443</v>
      </c>
    </row>
    <row r="17" spans="1:11" s="5" customFormat="1" ht="12" x14ac:dyDescent="0.15">
      <c r="A17" s="6" t="s">
        <v>79</v>
      </c>
      <c r="B17" s="2" t="s">
        <v>53</v>
      </c>
      <c r="C17" s="2" t="s">
        <v>93</v>
      </c>
      <c r="D17" s="2" t="s">
        <v>97</v>
      </c>
      <c r="E17" s="2" t="s">
        <v>11</v>
      </c>
      <c r="F17" s="2" t="s">
        <v>9</v>
      </c>
      <c r="G17" s="4">
        <f>VLOOKUP(E17,基本工资表!$B$3:$C$22,2,FALSE)+VLOOKUP(F17,基本工资表!$D$3:$E$22,2,FALSE)</f>
        <v>1850</v>
      </c>
      <c r="H17" s="7" t="s">
        <v>119</v>
      </c>
      <c r="I17" s="7">
        <v>38146</v>
      </c>
      <c r="J17" s="8">
        <f t="shared" ca="1" si="0"/>
        <v>8</v>
      </c>
      <c r="K17" s="2">
        <v>13955555554</v>
      </c>
    </row>
    <row r="18" spans="1:11" s="5" customFormat="1" ht="12" x14ac:dyDescent="0.15">
      <c r="A18" s="6" t="s">
        <v>80</v>
      </c>
      <c r="B18" s="2" t="s">
        <v>54</v>
      </c>
      <c r="C18" s="2" t="s">
        <v>93</v>
      </c>
      <c r="D18" s="2" t="s">
        <v>97</v>
      </c>
      <c r="E18" s="2" t="s">
        <v>11</v>
      </c>
      <c r="F18" s="2" t="s">
        <v>9</v>
      </c>
      <c r="G18" s="4">
        <f>VLOOKUP(E18,基本工资表!$B$3:$C$22,2,FALSE)+VLOOKUP(F18,基本工资表!$D$3:$E$22,2,FALSE)</f>
        <v>1850</v>
      </c>
      <c r="H18" s="7" t="s">
        <v>120</v>
      </c>
      <c r="I18" s="7">
        <v>37681</v>
      </c>
      <c r="J18" s="8">
        <f t="shared" ca="1" si="0"/>
        <v>9</v>
      </c>
      <c r="K18" s="2">
        <v>13966666665</v>
      </c>
    </row>
    <row r="19" spans="1:11" s="5" customFormat="1" ht="12" x14ac:dyDescent="0.15">
      <c r="A19" s="6" t="s">
        <v>81</v>
      </c>
      <c r="B19" s="2" t="s">
        <v>55</v>
      </c>
      <c r="C19" s="2" t="s">
        <v>93</v>
      </c>
      <c r="D19" s="2" t="s">
        <v>97</v>
      </c>
      <c r="E19" s="2" t="s">
        <v>14</v>
      </c>
      <c r="F19" s="2" t="s">
        <v>7</v>
      </c>
      <c r="G19" s="4">
        <f>VLOOKUP(E19,基本工资表!$B$3:$C$22,2,FALSE)+VLOOKUP(F19,基本工资表!$D$3:$E$22,2,FALSE)</f>
        <v>2750</v>
      </c>
      <c r="H19" s="7" t="s">
        <v>121</v>
      </c>
      <c r="I19" s="7">
        <v>38047</v>
      </c>
      <c r="J19" s="8">
        <f t="shared" ca="1" si="0"/>
        <v>8</v>
      </c>
      <c r="K19" s="2">
        <v>13977777776</v>
      </c>
    </row>
    <row r="20" spans="1:11" s="5" customFormat="1" ht="12" x14ac:dyDescent="0.15">
      <c r="A20" s="6" t="s">
        <v>82</v>
      </c>
      <c r="B20" s="2" t="s">
        <v>56</v>
      </c>
      <c r="C20" s="2" t="s">
        <v>36</v>
      </c>
      <c r="D20" s="2" t="s">
        <v>98</v>
      </c>
      <c r="E20" s="2" t="s">
        <v>13</v>
      </c>
      <c r="F20" s="2" t="s">
        <v>8</v>
      </c>
      <c r="G20" s="4">
        <f>VLOOKUP(E20,基本工资表!$B$3:$C$22,2,FALSE)+VLOOKUP(F20,基本工资表!$D$3:$E$22,2,FALSE)</f>
        <v>2550</v>
      </c>
      <c r="H20" s="7" t="s">
        <v>122</v>
      </c>
      <c r="I20" s="7">
        <v>40026</v>
      </c>
      <c r="J20" s="8">
        <f t="shared" ca="1" si="0"/>
        <v>3</v>
      </c>
      <c r="K20" s="2">
        <v>13988888887</v>
      </c>
    </row>
    <row r="21" spans="1:11" s="5" customFormat="1" ht="12" x14ac:dyDescent="0.15">
      <c r="A21" s="6" t="s">
        <v>83</v>
      </c>
      <c r="B21" s="2" t="s">
        <v>57</v>
      </c>
      <c r="C21" s="2" t="s">
        <v>36</v>
      </c>
      <c r="D21" s="2" t="s">
        <v>99</v>
      </c>
      <c r="E21" s="2" t="s">
        <v>11</v>
      </c>
      <c r="F21" s="2" t="s">
        <v>7</v>
      </c>
      <c r="G21" s="4">
        <f>VLOOKUP(E21,基本工资表!$B$3:$C$22,2,FALSE)+VLOOKUP(F21,基本工资表!$D$3:$E$22,2,FALSE)</f>
        <v>1550</v>
      </c>
      <c r="H21" s="7" t="s">
        <v>123</v>
      </c>
      <c r="I21" s="7">
        <v>36951</v>
      </c>
      <c r="J21" s="8">
        <f t="shared" ca="1" si="0"/>
        <v>11</v>
      </c>
      <c r="K21" s="2">
        <v>13999999998</v>
      </c>
    </row>
    <row r="22" spans="1:11" s="5" customFormat="1" ht="12" x14ac:dyDescent="0.15">
      <c r="A22" s="6" t="s">
        <v>84</v>
      </c>
      <c r="B22" s="2" t="s">
        <v>58</v>
      </c>
      <c r="C22" s="2" t="s">
        <v>91</v>
      </c>
      <c r="D22" s="2" t="s">
        <v>100</v>
      </c>
      <c r="E22" s="2" t="s">
        <v>13</v>
      </c>
      <c r="F22" s="2" t="s">
        <v>10</v>
      </c>
      <c r="G22" s="4">
        <f>VLOOKUP(E22,基本工资表!$B$3:$C$22,2,FALSE)+VLOOKUP(F22,基本工资表!$D$3:$E$22,2,FALSE)</f>
        <v>2900</v>
      </c>
      <c r="H22" s="7" t="s">
        <v>124</v>
      </c>
      <c r="I22" s="7">
        <v>38426</v>
      </c>
      <c r="J22" s="8">
        <f t="shared" ca="1" si="0"/>
        <v>7</v>
      </c>
      <c r="K22" s="2">
        <v>13111111109</v>
      </c>
    </row>
    <row r="23" spans="1:11" s="5" customFormat="1" ht="12" x14ac:dyDescent="0.15">
      <c r="A23" s="6" t="s">
        <v>85</v>
      </c>
      <c r="B23" s="2" t="s">
        <v>59</v>
      </c>
      <c r="C23" s="2" t="s">
        <v>91</v>
      </c>
      <c r="D23" s="2" t="s">
        <v>101</v>
      </c>
      <c r="E23" s="2" t="s">
        <v>12</v>
      </c>
      <c r="F23" s="2" t="s">
        <v>7</v>
      </c>
      <c r="G23" s="4">
        <f>VLOOKUP(E23,基本工资表!$B$3:$C$22,2,FALSE)+VLOOKUP(F23,基本工资表!$D$3:$E$22,2,FALSE)</f>
        <v>1950</v>
      </c>
      <c r="H23" s="7" t="s">
        <v>125</v>
      </c>
      <c r="I23" s="7">
        <v>40252</v>
      </c>
      <c r="J23" s="8">
        <f t="shared" ca="1" si="0"/>
        <v>2</v>
      </c>
      <c r="K23" s="2">
        <v>13122222220</v>
      </c>
    </row>
    <row r="24" spans="1:11" s="5" customFormat="1" ht="12" x14ac:dyDescent="0.15">
      <c r="A24" s="6" t="s">
        <v>86</v>
      </c>
      <c r="B24" s="2" t="s">
        <v>60</v>
      </c>
      <c r="C24" s="2" t="s">
        <v>91</v>
      </c>
      <c r="D24" s="2" t="s">
        <v>102</v>
      </c>
      <c r="E24" s="2" t="s">
        <v>11</v>
      </c>
      <c r="F24" s="2" t="s">
        <v>7</v>
      </c>
      <c r="G24" s="4">
        <f>VLOOKUP(E24,基本工资表!$B$3:$C$22,2,FALSE)+VLOOKUP(F24,基本工资表!$D$3:$E$22,2,FALSE)</f>
        <v>1550</v>
      </c>
      <c r="H24" s="7" t="s">
        <v>126</v>
      </c>
      <c r="I24" s="7">
        <v>40608</v>
      </c>
      <c r="J24" s="8">
        <f t="shared" ca="1" si="0"/>
        <v>1</v>
      </c>
      <c r="K24" s="2">
        <v>13133333331</v>
      </c>
    </row>
    <row r="25" spans="1:11" s="5" customFormat="1" ht="12" x14ac:dyDescent="0.15">
      <c r="A25" s="6" t="s">
        <v>87</v>
      </c>
      <c r="B25" s="2" t="s">
        <v>61</v>
      </c>
      <c r="C25" s="2" t="s">
        <v>92</v>
      </c>
      <c r="D25" s="2" t="s">
        <v>98</v>
      </c>
      <c r="E25" s="2" t="s">
        <v>14</v>
      </c>
      <c r="F25" s="2" t="s">
        <v>10</v>
      </c>
      <c r="G25" s="4">
        <f>VLOOKUP(E25,基本工资表!$B$3:$C$22,2,FALSE)+VLOOKUP(F25,基本工资表!$D$3:$E$22,2,FALSE)</f>
        <v>3300</v>
      </c>
      <c r="H25" s="7" t="s">
        <v>127</v>
      </c>
      <c r="I25" s="7">
        <v>36951</v>
      </c>
      <c r="J25" s="8">
        <f t="shared" ca="1" si="0"/>
        <v>11</v>
      </c>
      <c r="K25" s="2">
        <v>13144444442</v>
      </c>
    </row>
    <row r="26" spans="1:11" s="5" customFormat="1" ht="12" x14ac:dyDescent="0.15">
      <c r="A26" s="6" t="s">
        <v>88</v>
      </c>
      <c r="B26" s="2" t="s">
        <v>62</v>
      </c>
      <c r="C26" s="2" t="s">
        <v>92</v>
      </c>
      <c r="D26" s="2" t="s">
        <v>103</v>
      </c>
      <c r="E26" s="2" t="s">
        <v>12</v>
      </c>
      <c r="F26" s="2" t="s">
        <v>7</v>
      </c>
      <c r="G26" s="4">
        <f>VLOOKUP(E26,基本工资表!$B$3:$C$22,2,FALSE)+VLOOKUP(F26,基本工资表!$D$3:$E$22,2,FALSE)</f>
        <v>1950</v>
      </c>
      <c r="H26" s="7" t="s">
        <v>128</v>
      </c>
      <c r="I26" s="7">
        <v>39180</v>
      </c>
      <c r="J26" s="8">
        <f t="shared" ca="1" si="0"/>
        <v>5</v>
      </c>
      <c r="K26" s="2">
        <v>13155555553</v>
      </c>
    </row>
    <row r="27" spans="1:11" s="5" customFormat="1" ht="12" x14ac:dyDescent="0.15">
      <c r="A27" s="6" t="s">
        <v>89</v>
      </c>
      <c r="B27" s="2" t="s">
        <v>63</v>
      </c>
      <c r="C27" s="2" t="s">
        <v>92</v>
      </c>
      <c r="D27" s="2" t="s">
        <v>37</v>
      </c>
      <c r="E27" s="2" t="s">
        <v>6</v>
      </c>
      <c r="F27" s="2" t="s">
        <v>7</v>
      </c>
      <c r="G27" s="4">
        <f>VLOOKUP(E27,基本工资表!$B$3:$C$22,2,FALSE)+VLOOKUP(F27,基本工资表!$D$3:$E$22,2,FALSE)</f>
        <v>1250</v>
      </c>
      <c r="H27" s="7" t="s">
        <v>129</v>
      </c>
      <c r="I27" s="7">
        <v>40283</v>
      </c>
      <c r="J27" s="8">
        <f t="shared" ca="1" si="0"/>
        <v>2</v>
      </c>
      <c r="K27" s="2">
        <v>13166666664</v>
      </c>
    </row>
  </sheetData>
  <mergeCells count="1">
    <mergeCell ref="A1:K1"/>
  </mergeCells>
  <phoneticPr fontId="1" type="noConversion"/>
  <dataValidations count="2">
    <dataValidation type="list" allowBlank="1" showInputMessage="1" showErrorMessage="1" sqref="F3:F27">
      <formula1>"普通,管理,技术一级,技术二级"</formula1>
    </dataValidation>
    <dataValidation type="list" allowBlank="1" showInputMessage="1" showErrorMessage="1" promptTitle="选择工资等级" prompt="请从下拉列表中选择工资等级" sqref="E3:E27">
      <formula1>"试用期,员工一级,员工二级,员工三级,员工四级"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H2" sqref="H2"/>
    </sheetView>
  </sheetViews>
  <sheetFormatPr defaultRowHeight="14.25" x14ac:dyDescent="0.15"/>
  <cols>
    <col min="1" max="3" width="9" style="11"/>
    <col min="4" max="4" width="10.75" style="11" customWidth="1"/>
    <col min="5" max="256" width="9" style="11"/>
    <col min="257" max="257" width="10.75" style="11" customWidth="1"/>
    <col min="258" max="258" width="10.125" style="11" customWidth="1"/>
    <col min="259" max="259" width="17.125" style="11" customWidth="1"/>
    <col min="260" max="260" width="11.125" style="11" customWidth="1"/>
    <col min="261" max="512" width="9" style="11"/>
    <col min="513" max="513" width="10.75" style="11" customWidth="1"/>
    <col min="514" max="514" width="10.125" style="11" customWidth="1"/>
    <col min="515" max="515" width="17.125" style="11" customWidth="1"/>
    <col min="516" max="516" width="11.125" style="11" customWidth="1"/>
    <col min="517" max="768" width="9" style="11"/>
    <col min="769" max="769" width="10.75" style="11" customWidth="1"/>
    <col min="770" max="770" width="10.125" style="11" customWidth="1"/>
    <col min="771" max="771" width="17.125" style="11" customWidth="1"/>
    <col min="772" max="772" width="11.125" style="11" customWidth="1"/>
    <col min="773" max="1024" width="9" style="11"/>
    <col min="1025" max="1025" width="10.75" style="11" customWidth="1"/>
    <col min="1026" max="1026" width="10.125" style="11" customWidth="1"/>
    <col min="1027" max="1027" width="17.125" style="11" customWidth="1"/>
    <col min="1028" max="1028" width="11.125" style="11" customWidth="1"/>
    <col min="1029" max="1280" width="9" style="11"/>
    <col min="1281" max="1281" width="10.75" style="11" customWidth="1"/>
    <col min="1282" max="1282" width="10.125" style="11" customWidth="1"/>
    <col min="1283" max="1283" width="17.125" style="11" customWidth="1"/>
    <col min="1284" max="1284" width="11.125" style="11" customWidth="1"/>
    <col min="1285" max="1536" width="9" style="11"/>
    <col min="1537" max="1537" width="10.75" style="11" customWidth="1"/>
    <col min="1538" max="1538" width="10.125" style="11" customWidth="1"/>
    <col min="1539" max="1539" width="17.125" style="11" customWidth="1"/>
    <col min="1540" max="1540" width="11.125" style="11" customWidth="1"/>
    <col min="1541" max="1792" width="9" style="11"/>
    <col min="1793" max="1793" width="10.75" style="11" customWidth="1"/>
    <col min="1794" max="1794" width="10.125" style="11" customWidth="1"/>
    <col min="1795" max="1795" width="17.125" style="11" customWidth="1"/>
    <col min="1796" max="1796" width="11.125" style="11" customWidth="1"/>
    <col min="1797" max="2048" width="9" style="11"/>
    <col min="2049" max="2049" width="10.75" style="11" customWidth="1"/>
    <col min="2050" max="2050" width="10.125" style="11" customWidth="1"/>
    <col min="2051" max="2051" width="17.125" style="11" customWidth="1"/>
    <col min="2052" max="2052" width="11.125" style="11" customWidth="1"/>
    <col min="2053" max="2304" width="9" style="11"/>
    <col min="2305" max="2305" width="10.75" style="11" customWidth="1"/>
    <col min="2306" max="2306" width="10.125" style="11" customWidth="1"/>
    <col min="2307" max="2307" width="17.125" style="11" customWidth="1"/>
    <col min="2308" max="2308" width="11.125" style="11" customWidth="1"/>
    <col min="2309" max="2560" width="9" style="11"/>
    <col min="2561" max="2561" width="10.75" style="11" customWidth="1"/>
    <col min="2562" max="2562" width="10.125" style="11" customWidth="1"/>
    <col min="2563" max="2563" width="17.125" style="11" customWidth="1"/>
    <col min="2564" max="2564" width="11.125" style="11" customWidth="1"/>
    <col min="2565" max="2816" width="9" style="11"/>
    <col min="2817" max="2817" width="10.75" style="11" customWidth="1"/>
    <col min="2818" max="2818" width="10.125" style="11" customWidth="1"/>
    <col min="2819" max="2819" width="17.125" style="11" customWidth="1"/>
    <col min="2820" max="2820" width="11.125" style="11" customWidth="1"/>
    <col min="2821" max="3072" width="9" style="11"/>
    <col min="3073" max="3073" width="10.75" style="11" customWidth="1"/>
    <col min="3074" max="3074" width="10.125" style="11" customWidth="1"/>
    <col min="3075" max="3075" width="17.125" style="11" customWidth="1"/>
    <col min="3076" max="3076" width="11.125" style="11" customWidth="1"/>
    <col min="3077" max="3328" width="9" style="11"/>
    <col min="3329" max="3329" width="10.75" style="11" customWidth="1"/>
    <col min="3330" max="3330" width="10.125" style="11" customWidth="1"/>
    <col min="3331" max="3331" width="17.125" style="11" customWidth="1"/>
    <col min="3332" max="3332" width="11.125" style="11" customWidth="1"/>
    <col min="3333" max="3584" width="9" style="11"/>
    <col min="3585" max="3585" width="10.75" style="11" customWidth="1"/>
    <col min="3586" max="3586" width="10.125" style="11" customWidth="1"/>
    <col min="3587" max="3587" width="17.125" style="11" customWidth="1"/>
    <col min="3588" max="3588" width="11.125" style="11" customWidth="1"/>
    <col min="3589" max="3840" width="9" style="11"/>
    <col min="3841" max="3841" width="10.75" style="11" customWidth="1"/>
    <col min="3842" max="3842" width="10.125" style="11" customWidth="1"/>
    <col min="3843" max="3843" width="17.125" style="11" customWidth="1"/>
    <col min="3844" max="3844" width="11.125" style="11" customWidth="1"/>
    <col min="3845" max="4096" width="9" style="11"/>
    <col min="4097" max="4097" width="10.75" style="11" customWidth="1"/>
    <col min="4098" max="4098" width="10.125" style="11" customWidth="1"/>
    <col min="4099" max="4099" width="17.125" style="11" customWidth="1"/>
    <col min="4100" max="4100" width="11.125" style="11" customWidth="1"/>
    <col min="4101" max="4352" width="9" style="11"/>
    <col min="4353" max="4353" width="10.75" style="11" customWidth="1"/>
    <col min="4354" max="4354" width="10.125" style="11" customWidth="1"/>
    <col min="4355" max="4355" width="17.125" style="11" customWidth="1"/>
    <col min="4356" max="4356" width="11.125" style="11" customWidth="1"/>
    <col min="4357" max="4608" width="9" style="11"/>
    <col min="4609" max="4609" width="10.75" style="11" customWidth="1"/>
    <col min="4610" max="4610" width="10.125" style="11" customWidth="1"/>
    <col min="4611" max="4611" width="17.125" style="11" customWidth="1"/>
    <col min="4612" max="4612" width="11.125" style="11" customWidth="1"/>
    <col min="4613" max="4864" width="9" style="11"/>
    <col min="4865" max="4865" width="10.75" style="11" customWidth="1"/>
    <col min="4866" max="4866" width="10.125" style="11" customWidth="1"/>
    <col min="4867" max="4867" width="17.125" style="11" customWidth="1"/>
    <col min="4868" max="4868" width="11.125" style="11" customWidth="1"/>
    <col min="4869" max="5120" width="9" style="11"/>
    <col min="5121" max="5121" width="10.75" style="11" customWidth="1"/>
    <col min="5122" max="5122" width="10.125" style="11" customWidth="1"/>
    <col min="5123" max="5123" width="17.125" style="11" customWidth="1"/>
    <col min="5124" max="5124" width="11.125" style="11" customWidth="1"/>
    <col min="5125" max="5376" width="9" style="11"/>
    <col min="5377" max="5377" width="10.75" style="11" customWidth="1"/>
    <col min="5378" max="5378" width="10.125" style="11" customWidth="1"/>
    <col min="5379" max="5379" width="17.125" style="11" customWidth="1"/>
    <col min="5380" max="5380" width="11.125" style="11" customWidth="1"/>
    <col min="5381" max="5632" width="9" style="11"/>
    <col min="5633" max="5633" width="10.75" style="11" customWidth="1"/>
    <col min="5634" max="5634" width="10.125" style="11" customWidth="1"/>
    <col min="5635" max="5635" width="17.125" style="11" customWidth="1"/>
    <col min="5636" max="5636" width="11.125" style="11" customWidth="1"/>
    <col min="5637" max="5888" width="9" style="11"/>
    <col min="5889" max="5889" width="10.75" style="11" customWidth="1"/>
    <col min="5890" max="5890" width="10.125" style="11" customWidth="1"/>
    <col min="5891" max="5891" width="17.125" style="11" customWidth="1"/>
    <col min="5892" max="5892" width="11.125" style="11" customWidth="1"/>
    <col min="5893" max="6144" width="9" style="11"/>
    <col min="6145" max="6145" width="10.75" style="11" customWidth="1"/>
    <col min="6146" max="6146" width="10.125" style="11" customWidth="1"/>
    <col min="6147" max="6147" width="17.125" style="11" customWidth="1"/>
    <col min="6148" max="6148" width="11.125" style="11" customWidth="1"/>
    <col min="6149" max="6400" width="9" style="11"/>
    <col min="6401" max="6401" width="10.75" style="11" customWidth="1"/>
    <col min="6402" max="6402" width="10.125" style="11" customWidth="1"/>
    <col min="6403" max="6403" width="17.125" style="11" customWidth="1"/>
    <col min="6404" max="6404" width="11.125" style="11" customWidth="1"/>
    <col min="6405" max="6656" width="9" style="11"/>
    <col min="6657" max="6657" width="10.75" style="11" customWidth="1"/>
    <col min="6658" max="6658" width="10.125" style="11" customWidth="1"/>
    <col min="6659" max="6659" width="17.125" style="11" customWidth="1"/>
    <col min="6660" max="6660" width="11.125" style="11" customWidth="1"/>
    <col min="6661" max="6912" width="9" style="11"/>
    <col min="6913" max="6913" width="10.75" style="11" customWidth="1"/>
    <col min="6914" max="6914" width="10.125" style="11" customWidth="1"/>
    <col min="6915" max="6915" width="17.125" style="11" customWidth="1"/>
    <col min="6916" max="6916" width="11.125" style="11" customWidth="1"/>
    <col min="6917" max="7168" width="9" style="11"/>
    <col min="7169" max="7169" width="10.75" style="11" customWidth="1"/>
    <col min="7170" max="7170" width="10.125" style="11" customWidth="1"/>
    <col min="7171" max="7171" width="17.125" style="11" customWidth="1"/>
    <col min="7172" max="7172" width="11.125" style="11" customWidth="1"/>
    <col min="7173" max="7424" width="9" style="11"/>
    <col min="7425" max="7425" width="10.75" style="11" customWidth="1"/>
    <col min="7426" max="7426" width="10.125" style="11" customWidth="1"/>
    <col min="7427" max="7427" width="17.125" style="11" customWidth="1"/>
    <col min="7428" max="7428" width="11.125" style="11" customWidth="1"/>
    <col min="7429" max="7680" width="9" style="11"/>
    <col min="7681" max="7681" width="10.75" style="11" customWidth="1"/>
    <col min="7682" max="7682" width="10.125" style="11" customWidth="1"/>
    <col min="7683" max="7683" width="17.125" style="11" customWidth="1"/>
    <col min="7684" max="7684" width="11.125" style="11" customWidth="1"/>
    <col min="7685" max="7936" width="9" style="11"/>
    <col min="7937" max="7937" width="10.75" style="11" customWidth="1"/>
    <col min="7938" max="7938" width="10.125" style="11" customWidth="1"/>
    <col min="7939" max="7939" width="17.125" style="11" customWidth="1"/>
    <col min="7940" max="7940" width="11.125" style="11" customWidth="1"/>
    <col min="7941" max="8192" width="9" style="11"/>
    <col min="8193" max="8193" width="10.75" style="11" customWidth="1"/>
    <col min="8194" max="8194" width="10.125" style="11" customWidth="1"/>
    <col min="8195" max="8195" width="17.125" style="11" customWidth="1"/>
    <col min="8196" max="8196" width="11.125" style="11" customWidth="1"/>
    <col min="8197" max="8448" width="9" style="11"/>
    <col min="8449" max="8449" width="10.75" style="11" customWidth="1"/>
    <col min="8450" max="8450" width="10.125" style="11" customWidth="1"/>
    <col min="8451" max="8451" width="17.125" style="11" customWidth="1"/>
    <col min="8452" max="8452" width="11.125" style="11" customWidth="1"/>
    <col min="8453" max="8704" width="9" style="11"/>
    <col min="8705" max="8705" width="10.75" style="11" customWidth="1"/>
    <col min="8706" max="8706" width="10.125" style="11" customWidth="1"/>
    <col min="8707" max="8707" width="17.125" style="11" customWidth="1"/>
    <col min="8708" max="8708" width="11.125" style="11" customWidth="1"/>
    <col min="8709" max="8960" width="9" style="11"/>
    <col min="8961" max="8961" width="10.75" style="11" customWidth="1"/>
    <col min="8962" max="8962" width="10.125" style="11" customWidth="1"/>
    <col min="8963" max="8963" width="17.125" style="11" customWidth="1"/>
    <col min="8964" max="8964" width="11.125" style="11" customWidth="1"/>
    <col min="8965" max="9216" width="9" style="11"/>
    <col min="9217" max="9217" width="10.75" style="11" customWidth="1"/>
    <col min="9218" max="9218" width="10.125" style="11" customWidth="1"/>
    <col min="9219" max="9219" width="17.125" style="11" customWidth="1"/>
    <col min="9220" max="9220" width="11.125" style="11" customWidth="1"/>
    <col min="9221" max="9472" width="9" style="11"/>
    <col min="9473" max="9473" width="10.75" style="11" customWidth="1"/>
    <col min="9474" max="9474" width="10.125" style="11" customWidth="1"/>
    <col min="9475" max="9475" width="17.125" style="11" customWidth="1"/>
    <col min="9476" max="9476" width="11.125" style="11" customWidth="1"/>
    <col min="9477" max="9728" width="9" style="11"/>
    <col min="9729" max="9729" width="10.75" style="11" customWidth="1"/>
    <col min="9730" max="9730" width="10.125" style="11" customWidth="1"/>
    <col min="9731" max="9731" width="17.125" style="11" customWidth="1"/>
    <col min="9732" max="9732" width="11.125" style="11" customWidth="1"/>
    <col min="9733" max="9984" width="9" style="11"/>
    <col min="9985" max="9985" width="10.75" style="11" customWidth="1"/>
    <col min="9986" max="9986" width="10.125" style="11" customWidth="1"/>
    <col min="9987" max="9987" width="17.125" style="11" customWidth="1"/>
    <col min="9988" max="9988" width="11.125" style="11" customWidth="1"/>
    <col min="9989" max="10240" width="9" style="11"/>
    <col min="10241" max="10241" width="10.75" style="11" customWidth="1"/>
    <col min="10242" max="10242" width="10.125" style="11" customWidth="1"/>
    <col min="10243" max="10243" width="17.125" style="11" customWidth="1"/>
    <col min="10244" max="10244" width="11.125" style="11" customWidth="1"/>
    <col min="10245" max="10496" width="9" style="11"/>
    <col min="10497" max="10497" width="10.75" style="11" customWidth="1"/>
    <col min="10498" max="10498" width="10.125" style="11" customWidth="1"/>
    <col min="10499" max="10499" width="17.125" style="11" customWidth="1"/>
    <col min="10500" max="10500" width="11.125" style="11" customWidth="1"/>
    <col min="10501" max="10752" width="9" style="11"/>
    <col min="10753" max="10753" width="10.75" style="11" customWidth="1"/>
    <col min="10754" max="10754" width="10.125" style="11" customWidth="1"/>
    <col min="10755" max="10755" width="17.125" style="11" customWidth="1"/>
    <col min="10756" max="10756" width="11.125" style="11" customWidth="1"/>
    <col min="10757" max="11008" width="9" style="11"/>
    <col min="11009" max="11009" width="10.75" style="11" customWidth="1"/>
    <col min="11010" max="11010" width="10.125" style="11" customWidth="1"/>
    <col min="11011" max="11011" width="17.125" style="11" customWidth="1"/>
    <col min="11012" max="11012" width="11.125" style="11" customWidth="1"/>
    <col min="11013" max="11264" width="9" style="11"/>
    <col min="11265" max="11265" width="10.75" style="11" customWidth="1"/>
    <col min="11266" max="11266" width="10.125" style="11" customWidth="1"/>
    <col min="11267" max="11267" width="17.125" style="11" customWidth="1"/>
    <col min="11268" max="11268" width="11.125" style="11" customWidth="1"/>
    <col min="11269" max="11520" width="9" style="11"/>
    <col min="11521" max="11521" width="10.75" style="11" customWidth="1"/>
    <col min="11522" max="11522" width="10.125" style="11" customWidth="1"/>
    <col min="11523" max="11523" width="17.125" style="11" customWidth="1"/>
    <col min="11524" max="11524" width="11.125" style="11" customWidth="1"/>
    <col min="11525" max="11776" width="9" style="11"/>
    <col min="11777" max="11777" width="10.75" style="11" customWidth="1"/>
    <col min="11778" max="11778" width="10.125" style="11" customWidth="1"/>
    <col min="11779" max="11779" width="17.125" style="11" customWidth="1"/>
    <col min="11780" max="11780" width="11.125" style="11" customWidth="1"/>
    <col min="11781" max="12032" width="9" style="11"/>
    <col min="12033" max="12033" width="10.75" style="11" customWidth="1"/>
    <col min="12034" max="12034" width="10.125" style="11" customWidth="1"/>
    <col min="12035" max="12035" width="17.125" style="11" customWidth="1"/>
    <col min="12036" max="12036" width="11.125" style="11" customWidth="1"/>
    <col min="12037" max="12288" width="9" style="11"/>
    <col min="12289" max="12289" width="10.75" style="11" customWidth="1"/>
    <col min="12290" max="12290" width="10.125" style="11" customWidth="1"/>
    <col min="12291" max="12291" width="17.125" style="11" customWidth="1"/>
    <col min="12292" max="12292" width="11.125" style="11" customWidth="1"/>
    <col min="12293" max="12544" width="9" style="11"/>
    <col min="12545" max="12545" width="10.75" style="11" customWidth="1"/>
    <col min="12546" max="12546" width="10.125" style="11" customWidth="1"/>
    <col min="12547" max="12547" width="17.125" style="11" customWidth="1"/>
    <col min="12548" max="12548" width="11.125" style="11" customWidth="1"/>
    <col min="12549" max="12800" width="9" style="11"/>
    <col min="12801" max="12801" width="10.75" style="11" customWidth="1"/>
    <col min="12802" max="12802" width="10.125" style="11" customWidth="1"/>
    <col min="12803" max="12803" width="17.125" style="11" customWidth="1"/>
    <col min="12804" max="12804" width="11.125" style="11" customWidth="1"/>
    <col min="12805" max="13056" width="9" style="11"/>
    <col min="13057" max="13057" width="10.75" style="11" customWidth="1"/>
    <col min="13058" max="13058" width="10.125" style="11" customWidth="1"/>
    <col min="13059" max="13059" width="17.125" style="11" customWidth="1"/>
    <col min="13060" max="13060" width="11.125" style="11" customWidth="1"/>
    <col min="13061" max="13312" width="9" style="11"/>
    <col min="13313" max="13313" width="10.75" style="11" customWidth="1"/>
    <col min="13314" max="13314" width="10.125" style="11" customWidth="1"/>
    <col min="13315" max="13315" width="17.125" style="11" customWidth="1"/>
    <col min="13316" max="13316" width="11.125" style="11" customWidth="1"/>
    <col min="13317" max="13568" width="9" style="11"/>
    <col min="13569" max="13569" width="10.75" style="11" customWidth="1"/>
    <col min="13570" max="13570" width="10.125" style="11" customWidth="1"/>
    <col min="13571" max="13571" width="17.125" style="11" customWidth="1"/>
    <col min="13572" max="13572" width="11.125" style="11" customWidth="1"/>
    <col min="13573" max="13824" width="9" style="11"/>
    <col min="13825" max="13825" width="10.75" style="11" customWidth="1"/>
    <col min="13826" max="13826" width="10.125" style="11" customWidth="1"/>
    <col min="13827" max="13827" width="17.125" style="11" customWidth="1"/>
    <col min="13828" max="13828" width="11.125" style="11" customWidth="1"/>
    <col min="13829" max="14080" width="9" style="11"/>
    <col min="14081" max="14081" width="10.75" style="11" customWidth="1"/>
    <col min="14082" max="14082" width="10.125" style="11" customWidth="1"/>
    <col min="14083" max="14083" width="17.125" style="11" customWidth="1"/>
    <col min="14084" max="14084" width="11.125" style="11" customWidth="1"/>
    <col min="14085" max="14336" width="9" style="11"/>
    <col min="14337" max="14337" width="10.75" style="11" customWidth="1"/>
    <col min="14338" max="14338" width="10.125" style="11" customWidth="1"/>
    <col min="14339" max="14339" width="17.125" style="11" customWidth="1"/>
    <col min="14340" max="14340" width="11.125" style="11" customWidth="1"/>
    <col min="14341" max="14592" width="9" style="11"/>
    <col min="14593" max="14593" width="10.75" style="11" customWidth="1"/>
    <col min="14594" max="14594" width="10.125" style="11" customWidth="1"/>
    <col min="14595" max="14595" width="17.125" style="11" customWidth="1"/>
    <col min="14596" max="14596" width="11.125" style="11" customWidth="1"/>
    <col min="14597" max="14848" width="9" style="11"/>
    <col min="14849" max="14849" width="10.75" style="11" customWidth="1"/>
    <col min="14850" max="14850" width="10.125" style="11" customWidth="1"/>
    <col min="14851" max="14851" width="17.125" style="11" customWidth="1"/>
    <col min="14852" max="14852" width="11.125" style="11" customWidth="1"/>
    <col min="14853" max="15104" width="9" style="11"/>
    <col min="15105" max="15105" width="10.75" style="11" customWidth="1"/>
    <col min="15106" max="15106" width="10.125" style="11" customWidth="1"/>
    <col min="15107" max="15107" width="17.125" style="11" customWidth="1"/>
    <col min="15108" max="15108" width="11.125" style="11" customWidth="1"/>
    <col min="15109" max="15360" width="9" style="11"/>
    <col min="15361" max="15361" width="10.75" style="11" customWidth="1"/>
    <col min="15362" max="15362" width="10.125" style="11" customWidth="1"/>
    <col min="15363" max="15363" width="17.125" style="11" customWidth="1"/>
    <col min="15364" max="15364" width="11.125" style="11" customWidth="1"/>
    <col min="15365" max="15616" width="9" style="11"/>
    <col min="15617" max="15617" width="10.75" style="11" customWidth="1"/>
    <col min="15618" max="15618" width="10.125" style="11" customWidth="1"/>
    <col min="15619" max="15619" width="17.125" style="11" customWidth="1"/>
    <col min="15620" max="15620" width="11.125" style="11" customWidth="1"/>
    <col min="15621" max="15872" width="9" style="11"/>
    <col min="15873" max="15873" width="10.75" style="11" customWidth="1"/>
    <col min="15874" max="15874" width="10.125" style="11" customWidth="1"/>
    <col min="15875" max="15875" width="17.125" style="11" customWidth="1"/>
    <col min="15876" max="15876" width="11.125" style="11" customWidth="1"/>
    <col min="15877" max="16128" width="9" style="11"/>
    <col min="16129" max="16129" width="10.75" style="11" customWidth="1"/>
    <col min="16130" max="16130" width="10.125" style="11" customWidth="1"/>
    <col min="16131" max="16131" width="17.125" style="11" customWidth="1"/>
    <col min="16132" max="16132" width="11.125" style="11" customWidth="1"/>
    <col min="16133" max="16384" width="9" style="11"/>
  </cols>
  <sheetData>
    <row r="1" spans="1:7" ht="27.75" customHeight="1" x14ac:dyDescent="0.15">
      <c r="A1" s="30" t="s">
        <v>147</v>
      </c>
      <c r="B1" s="30"/>
      <c r="C1" s="30"/>
      <c r="D1" s="30"/>
      <c r="E1" s="30"/>
      <c r="F1" s="30"/>
      <c r="G1" s="30"/>
    </row>
    <row r="2" spans="1:7" x14ac:dyDescent="0.15">
      <c r="A2" s="16" t="s">
        <v>16</v>
      </c>
      <c r="B2" s="16" t="s">
        <v>17</v>
      </c>
      <c r="C2" s="16" t="s">
        <v>18</v>
      </c>
      <c r="D2" s="16" t="s">
        <v>134</v>
      </c>
      <c r="E2" s="16" t="s">
        <v>135</v>
      </c>
      <c r="F2" s="16" t="s">
        <v>136</v>
      </c>
      <c r="G2" s="16" t="s">
        <v>137</v>
      </c>
    </row>
    <row r="3" spans="1:7" s="12" customFormat="1" ht="12" x14ac:dyDescent="0.15">
      <c r="A3" s="6" t="s">
        <v>65</v>
      </c>
      <c r="B3" s="2" t="s">
        <v>39</v>
      </c>
      <c r="C3" s="2" t="s">
        <v>27</v>
      </c>
      <c r="D3" s="13">
        <v>80</v>
      </c>
      <c r="E3" s="14">
        <v>0</v>
      </c>
      <c r="F3" s="14">
        <v>80</v>
      </c>
      <c r="G3" s="14">
        <v>0</v>
      </c>
    </row>
    <row r="4" spans="1:7" s="12" customFormat="1" ht="12" x14ac:dyDescent="0.15">
      <c r="A4" s="6" t="s">
        <v>66</v>
      </c>
      <c r="B4" s="2" t="s">
        <v>40</v>
      </c>
      <c r="C4" s="2" t="s">
        <v>27</v>
      </c>
      <c r="D4" s="13">
        <v>0</v>
      </c>
      <c r="E4" s="14">
        <v>20</v>
      </c>
      <c r="F4" s="14">
        <v>20</v>
      </c>
      <c r="G4" s="14">
        <v>0</v>
      </c>
    </row>
    <row r="5" spans="1:7" s="12" customFormat="1" ht="12" x14ac:dyDescent="0.15">
      <c r="A5" s="6" t="s">
        <v>67</v>
      </c>
      <c r="B5" s="2" t="s">
        <v>41</v>
      </c>
      <c r="C5" s="2" t="s">
        <v>27</v>
      </c>
      <c r="D5" s="13">
        <v>0</v>
      </c>
      <c r="E5" s="14">
        <v>20</v>
      </c>
      <c r="F5" s="14">
        <v>20</v>
      </c>
      <c r="G5" s="14">
        <v>0</v>
      </c>
    </row>
    <row r="6" spans="1:7" s="12" customFormat="1" ht="12" x14ac:dyDescent="0.15">
      <c r="A6" s="6" t="s">
        <v>68</v>
      </c>
      <c r="B6" s="2" t="s">
        <v>42</v>
      </c>
      <c r="C6" s="2" t="s">
        <v>27</v>
      </c>
      <c r="D6" s="13">
        <v>80</v>
      </c>
      <c r="E6" s="14">
        <v>0</v>
      </c>
      <c r="F6" s="14">
        <v>80</v>
      </c>
      <c r="G6" s="14">
        <v>0</v>
      </c>
    </row>
    <row r="7" spans="1:7" s="12" customFormat="1" ht="12" x14ac:dyDescent="0.15">
      <c r="A7" s="6" t="s">
        <v>69</v>
      </c>
      <c r="B7" s="2" t="s">
        <v>43</v>
      </c>
      <c r="C7" s="2" t="s">
        <v>94</v>
      </c>
      <c r="D7" s="13">
        <v>0</v>
      </c>
      <c r="E7" s="14">
        <v>20</v>
      </c>
      <c r="F7" s="14">
        <v>20</v>
      </c>
      <c r="G7" s="14">
        <v>0</v>
      </c>
    </row>
    <row r="8" spans="1:7" s="12" customFormat="1" ht="12" x14ac:dyDescent="0.15">
      <c r="A8" s="6" t="s">
        <v>70</v>
      </c>
      <c r="B8" s="2" t="s">
        <v>44</v>
      </c>
      <c r="C8" s="2" t="s">
        <v>94</v>
      </c>
      <c r="D8" s="13">
        <v>50</v>
      </c>
      <c r="E8" s="14">
        <v>0</v>
      </c>
      <c r="F8" s="14">
        <v>50</v>
      </c>
      <c r="G8" s="14">
        <v>0</v>
      </c>
    </row>
    <row r="9" spans="1:7" s="12" customFormat="1" ht="12" x14ac:dyDescent="0.15">
      <c r="A9" s="6" t="s">
        <v>71</v>
      </c>
      <c r="B9" s="2" t="s">
        <v>45</v>
      </c>
      <c r="C9" s="2" t="s">
        <v>94</v>
      </c>
      <c r="D9" s="13">
        <v>0</v>
      </c>
      <c r="E9" s="14">
        <v>30</v>
      </c>
      <c r="F9" s="14">
        <v>30</v>
      </c>
      <c r="G9" s="14">
        <v>0</v>
      </c>
    </row>
    <row r="10" spans="1:7" s="12" customFormat="1" ht="12" x14ac:dyDescent="0.15">
      <c r="A10" s="6" t="s">
        <v>72</v>
      </c>
      <c r="B10" s="2" t="s">
        <v>46</v>
      </c>
      <c r="C10" s="2" t="s">
        <v>31</v>
      </c>
      <c r="D10" s="13">
        <v>0</v>
      </c>
      <c r="E10" s="14">
        <v>0</v>
      </c>
      <c r="F10" s="14">
        <v>0</v>
      </c>
      <c r="G10" s="14">
        <v>200</v>
      </c>
    </row>
    <row r="11" spans="1:7" s="12" customFormat="1" ht="12" x14ac:dyDescent="0.15">
      <c r="A11" s="6" t="s">
        <v>73</v>
      </c>
      <c r="B11" s="2" t="s">
        <v>47</v>
      </c>
      <c r="C11" s="2" t="s">
        <v>93</v>
      </c>
      <c r="D11" s="13">
        <v>0</v>
      </c>
      <c r="E11" s="14">
        <v>0</v>
      </c>
      <c r="F11" s="14">
        <v>0</v>
      </c>
      <c r="G11" s="14">
        <v>200</v>
      </c>
    </row>
    <row r="12" spans="1:7" s="12" customFormat="1" ht="12" x14ac:dyDescent="0.15">
      <c r="A12" s="6" t="s">
        <v>74</v>
      </c>
      <c r="B12" s="2" t="s">
        <v>48</v>
      </c>
      <c r="C12" s="2" t="s">
        <v>93</v>
      </c>
      <c r="D12" s="13">
        <v>0</v>
      </c>
      <c r="E12" s="14">
        <v>0</v>
      </c>
      <c r="F12" s="14">
        <v>0</v>
      </c>
      <c r="G12" s="14">
        <v>200</v>
      </c>
    </row>
    <row r="13" spans="1:7" x14ac:dyDescent="0.15">
      <c r="A13" s="6" t="s">
        <v>75</v>
      </c>
      <c r="B13" s="2" t="s">
        <v>49</v>
      </c>
      <c r="C13" s="2" t="s">
        <v>93</v>
      </c>
      <c r="D13" s="15">
        <v>30</v>
      </c>
      <c r="E13" s="15">
        <v>20</v>
      </c>
      <c r="F13" s="15">
        <v>50</v>
      </c>
      <c r="G13" s="15">
        <v>0</v>
      </c>
    </row>
    <row r="14" spans="1:7" x14ac:dyDescent="0.15">
      <c r="A14" s="6" t="s">
        <v>76</v>
      </c>
      <c r="B14" s="2" t="s">
        <v>50</v>
      </c>
      <c r="C14" s="2" t="s">
        <v>93</v>
      </c>
      <c r="D14" s="15">
        <v>0</v>
      </c>
      <c r="E14" s="15">
        <v>0</v>
      </c>
      <c r="F14" s="15">
        <v>0</v>
      </c>
      <c r="G14" s="15">
        <v>200</v>
      </c>
    </row>
    <row r="15" spans="1:7" x14ac:dyDescent="0.15">
      <c r="A15" s="6" t="s">
        <v>77</v>
      </c>
      <c r="B15" s="2" t="s">
        <v>51</v>
      </c>
      <c r="C15" s="2" t="s">
        <v>93</v>
      </c>
      <c r="D15" s="15">
        <v>50</v>
      </c>
      <c r="E15" s="15">
        <v>0</v>
      </c>
      <c r="F15" s="15">
        <v>50</v>
      </c>
      <c r="G15" s="15">
        <v>0</v>
      </c>
    </row>
    <row r="16" spans="1:7" x14ac:dyDescent="0.15">
      <c r="A16" s="6" t="s">
        <v>78</v>
      </c>
      <c r="B16" s="2" t="s">
        <v>52</v>
      </c>
      <c r="C16" s="2" t="s">
        <v>93</v>
      </c>
      <c r="D16" s="15">
        <v>0</v>
      </c>
      <c r="E16" s="15">
        <v>0</v>
      </c>
      <c r="F16" s="15">
        <v>0</v>
      </c>
      <c r="G16" s="15">
        <v>200</v>
      </c>
    </row>
    <row r="17" spans="1:7" x14ac:dyDescent="0.15">
      <c r="A17" s="6" t="s">
        <v>79</v>
      </c>
      <c r="B17" s="2" t="s">
        <v>53</v>
      </c>
      <c r="C17" s="2" t="s">
        <v>93</v>
      </c>
      <c r="D17" s="15">
        <v>0</v>
      </c>
      <c r="E17" s="15">
        <v>0</v>
      </c>
      <c r="F17" s="15">
        <v>0</v>
      </c>
      <c r="G17" s="15">
        <v>200</v>
      </c>
    </row>
    <row r="18" spans="1:7" x14ac:dyDescent="0.15">
      <c r="A18" s="6" t="s">
        <v>80</v>
      </c>
      <c r="B18" s="2" t="s">
        <v>54</v>
      </c>
      <c r="C18" s="2" t="s">
        <v>93</v>
      </c>
      <c r="D18" s="15">
        <v>50</v>
      </c>
      <c r="E18" s="15">
        <v>0</v>
      </c>
      <c r="F18" s="15">
        <v>50</v>
      </c>
      <c r="G18" s="15">
        <v>0</v>
      </c>
    </row>
    <row r="19" spans="1:7" x14ac:dyDescent="0.15">
      <c r="A19" s="6" t="s">
        <v>81</v>
      </c>
      <c r="B19" s="2" t="s">
        <v>55</v>
      </c>
      <c r="C19" s="2" t="s">
        <v>93</v>
      </c>
      <c r="D19" s="15">
        <v>0</v>
      </c>
      <c r="E19" s="15">
        <v>0</v>
      </c>
      <c r="F19" s="15">
        <v>0</v>
      </c>
      <c r="G19" s="15">
        <v>200</v>
      </c>
    </row>
    <row r="20" spans="1:7" x14ac:dyDescent="0.15">
      <c r="A20" s="6" t="s">
        <v>82</v>
      </c>
      <c r="B20" s="2" t="s">
        <v>56</v>
      </c>
      <c r="C20" s="2" t="s">
        <v>36</v>
      </c>
      <c r="D20" s="15">
        <v>0</v>
      </c>
      <c r="E20" s="15">
        <v>0</v>
      </c>
      <c r="F20" s="15">
        <v>0</v>
      </c>
      <c r="G20" s="15">
        <v>200</v>
      </c>
    </row>
    <row r="21" spans="1:7" x14ac:dyDescent="0.15">
      <c r="A21" s="6" t="s">
        <v>83</v>
      </c>
      <c r="B21" s="2" t="s">
        <v>57</v>
      </c>
      <c r="C21" s="2" t="s">
        <v>36</v>
      </c>
      <c r="D21" s="15">
        <v>30</v>
      </c>
      <c r="E21" s="15">
        <v>0</v>
      </c>
      <c r="F21" s="15">
        <v>30</v>
      </c>
      <c r="G21" s="15">
        <v>0</v>
      </c>
    </row>
    <row r="22" spans="1:7" x14ac:dyDescent="0.15">
      <c r="A22" s="6" t="s">
        <v>84</v>
      </c>
      <c r="B22" s="2" t="s">
        <v>58</v>
      </c>
      <c r="C22" s="2" t="s">
        <v>91</v>
      </c>
      <c r="D22" s="15">
        <v>30</v>
      </c>
      <c r="E22" s="15">
        <v>0</v>
      </c>
      <c r="F22" s="15">
        <v>30</v>
      </c>
      <c r="G22" s="15">
        <v>0</v>
      </c>
    </row>
    <row r="23" spans="1:7" x14ac:dyDescent="0.15">
      <c r="A23" s="6" t="s">
        <v>85</v>
      </c>
      <c r="B23" s="2" t="s">
        <v>59</v>
      </c>
      <c r="C23" s="2" t="s">
        <v>91</v>
      </c>
      <c r="D23" s="15">
        <v>0</v>
      </c>
      <c r="E23" s="15">
        <v>0</v>
      </c>
      <c r="F23" s="15">
        <v>0</v>
      </c>
      <c r="G23" s="15">
        <v>200</v>
      </c>
    </row>
    <row r="24" spans="1:7" x14ac:dyDescent="0.15">
      <c r="A24" s="6" t="s">
        <v>86</v>
      </c>
      <c r="B24" s="2" t="s">
        <v>60</v>
      </c>
      <c r="C24" s="2" t="s">
        <v>91</v>
      </c>
      <c r="D24" s="15">
        <v>0</v>
      </c>
      <c r="E24" s="15">
        <v>0</v>
      </c>
      <c r="F24" s="15">
        <v>0</v>
      </c>
      <c r="G24" s="15">
        <v>200</v>
      </c>
    </row>
    <row r="25" spans="1:7" x14ac:dyDescent="0.15">
      <c r="A25" s="6" t="s">
        <v>87</v>
      </c>
      <c r="B25" s="2" t="s">
        <v>61</v>
      </c>
      <c r="C25" s="2" t="s">
        <v>92</v>
      </c>
      <c r="D25" s="15">
        <v>0</v>
      </c>
      <c r="E25" s="15">
        <v>0</v>
      </c>
      <c r="F25" s="15">
        <v>0</v>
      </c>
      <c r="G25" s="15">
        <v>200</v>
      </c>
    </row>
    <row r="26" spans="1:7" x14ac:dyDescent="0.15">
      <c r="A26" s="6" t="s">
        <v>88</v>
      </c>
      <c r="B26" s="2" t="s">
        <v>62</v>
      </c>
      <c r="C26" s="2" t="s">
        <v>92</v>
      </c>
      <c r="D26" s="15">
        <v>0</v>
      </c>
      <c r="E26" s="15">
        <v>0</v>
      </c>
      <c r="F26" s="15">
        <v>0</v>
      </c>
      <c r="G26" s="15">
        <v>200</v>
      </c>
    </row>
    <row r="27" spans="1:7" x14ac:dyDescent="0.15">
      <c r="A27" s="6" t="s">
        <v>89</v>
      </c>
      <c r="B27" s="2" t="s">
        <v>63</v>
      </c>
      <c r="C27" s="2" t="s">
        <v>92</v>
      </c>
      <c r="D27" s="15">
        <v>30</v>
      </c>
      <c r="E27" s="15">
        <v>0</v>
      </c>
      <c r="F27" s="15">
        <v>30</v>
      </c>
      <c r="G27" s="15">
        <v>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3" sqref="D3"/>
    </sheetView>
  </sheetViews>
  <sheetFormatPr defaultRowHeight="13.5" x14ac:dyDescent="0.15"/>
  <cols>
    <col min="3" max="3" width="9.875" customWidth="1"/>
    <col min="4" max="4" width="12.375" customWidth="1"/>
    <col min="5" max="5" width="11.75" customWidth="1"/>
    <col min="6" max="6" width="12.5" customWidth="1"/>
    <col min="7" max="7" width="9.875" customWidth="1"/>
    <col min="9" max="9" width="12.875" customWidth="1"/>
    <col min="10" max="10" width="10" customWidth="1"/>
    <col min="11" max="11" width="10.625" customWidth="1"/>
  </cols>
  <sheetData>
    <row r="1" spans="1:11" ht="31.5" x14ac:dyDescent="0.15">
      <c r="A1" s="31" t="s">
        <v>149</v>
      </c>
      <c r="B1" s="31"/>
      <c r="C1" s="31"/>
      <c r="D1" s="31"/>
      <c r="E1" s="31"/>
      <c r="F1" s="31"/>
      <c r="G1" s="31"/>
    </row>
    <row r="2" spans="1:11" ht="27" customHeight="1" x14ac:dyDescent="0.15">
      <c r="A2" s="16" t="s">
        <v>132</v>
      </c>
      <c r="B2" s="16" t="s">
        <v>133</v>
      </c>
      <c r="C2" s="16" t="s">
        <v>155</v>
      </c>
      <c r="D2" s="16" t="s">
        <v>156</v>
      </c>
      <c r="E2" s="16" t="s">
        <v>153</v>
      </c>
      <c r="F2" s="16" t="s">
        <v>154</v>
      </c>
      <c r="G2" s="16" t="s">
        <v>131</v>
      </c>
      <c r="J2" s="32"/>
      <c r="K2" s="32"/>
    </row>
    <row r="3" spans="1:11" ht="17.100000000000001" customHeight="1" x14ac:dyDescent="0.15">
      <c r="A3" s="9" t="s">
        <v>64</v>
      </c>
      <c r="B3" s="9" t="s">
        <v>39</v>
      </c>
      <c r="C3" s="9" t="s">
        <v>27</v>
      </c>
      <c r="D3" s="9">
        <f>ROUND(员工档案!G3:G32*$K$5,2)</f>
        <v>236</v>
      </c>
      <c r="E3" s="9">
        <f>ROUND(员工档案!G3:G32*$K$6,2)</f>
        <v>59</v>
      </c>
      <c r="F3" s="9">
        <f>ROUND(员工档案!G3:G32*$K$7,2)</f>
        <v>29.5</v>
      </c>
      <c r="G3" s="9">
        <f>SUM(D3:F3)</f>
        <v>324.5</v>
      </c>
      <c r="I3" s="9"/>
      <c r="J3" s="33" t="s">
        <v>157</v>
      </c>
      <c r="K3" s="34"/>
    </row>
    <row r="4" spans="1:11" ht="17.100000000000001" customHeight="1" x14ac:dyDescent="0.15">
      <c r="A4" s="9" t="s">
        <v>66</v>
      </c>
      <c r="B4" s="9" t="s">
        <v>40</v>
      </c>
      <c r="C4" s="9" t="s">
        <v>27</v>
      </c>
      <c r="D4" s="9">
        <f>ROUND(员工档案!G4:G33*$K$5,2)</f>
        <v>232</v>
      </c>
      <c r="E4" s="9">
        <f>ROUND(员工档案!G4:G33*$K$6,2)</f>
        <v>58</v>
      </c>
      <c r="F4" s="9">
        <f>ROUND(员工档案!G4:G33*$K$7,2)</f>
        <v>29</v>
      </c>
      <c r="G4" s="9">
        <f t="shared" ref="G4:G27" si="0">SUM(D4:F4)</f>
        <v>319</v>
      </c>
      <c r="I4" s="16" t="s">
        <v>158</v>
      </c>
      <c r="J4" s="9" t="s">
        <v>150</v>
      </c>
      <c r="K4" s="9" t="s">
        <v>151</v>
      </c>
    </row>
    <row r="5" spans="1:11" ht="17.100000000000001" customHeight="1" x14ac:dyDescent="0.15">
      <c r="A5" s="9" t="s">
        <v>67</v>
      </c>
      <c r="B5" s="9" t="s">
        <v>41</v>
      </c>
      <c r="C5" s="9" t="s">
        <v>27</v>
      </c>
      <c r="D5" s="9">
        <f>ROUND(员工档案!G5:G34*$K$5,2)</f>
        <v>180</v>
      </c>
      <c r="E5" s="9">
        <f>ROUND(员工档案!G5:G34*$K$6,2)</f>
        <v>45</v>
      </c>
      <c r="F5" s="9">
        <f>ROUND(员工档案!G5:G34*$K$7,2)</f>
        <v>22.5</v>
      </c>
      <c r="G5" s="9">
        <f t="shared" si="0"/>
        <v>247.5</v>
      </c>
      <c r="I5" s="9" t="s">
        <v>152</v>
      </c>
      <c r="J5" s="10">
        <v>0.2</v>
      </c>
      <c r="K5" s="10">
        <v>0.08</v>
      </c>
    </row>
    <row r="6" spans="1:11" ht="17.100000000000001" customHeight="1" x14ac:dyDescent="0.15">
      <c r="A6" s="9" t="s">
        <v>68</v>
      </c>
      <c r="B6" s="9" t="s">
        <v>42</v>
      </c>
      <c r="C6" s="9" t="s">
        <v>27</v>
      </c>
      <c r="D6" s="9">
        <f>ROUND(员工档案!G6:G35*$K$5,2)</f>
        <v>100</v>
      </c>
      <c r="E6" s="9">
        <f>ROUND(员工档案!G6:G35*$K$6,2)</f>
        <v>25</v>
      </c>
      <c r="F6" s="9">
        <f>ROUND(员工档案!G6:G35*$K$7,2)</f>
        <v>12.5</v>
      </c>
      <c r="G6" s="9">
        <f t="shared" si="0"/>
        <v>137.5</v>
      </c>
      <c r="I6" s="9" t="s">
        <v>153</v>
      </c>
      <c r="J6" s="10">
        <v>0.08</v>
      </c>
      <c r="K6" s="10">
        <v>0.02</v>
      </c>
    </row>
    <row r="7" spans="1:11" ht="17.100000000000001" customHeight="1" x14ac:dyDescent="0.15">
      <c r="A7" s="9" t="s">
        <v>69</v>
      </c>
      <c r="B7" s="9" t="s">
        <v>43</v>
      </c>
      <c r="C7" s="9" t="s">
        <v>31</v>
      </c>
      <c r="D7" s="9">
        <f>ROUND(员工档案!G7:G36*$K$5,2)</f>
        <v>236</v>
      </c>
      <c r="E7" s="9">
        <f>ROUND(员工档案!G7:G36*$K$6,2)</f>
        <v>59</v>
      </c>
      <c r="F7" s="9">
        <f>ROUND(员工档案!G7:G36*$K$7,2)</f>
        <v>29.5</v>
      </c>
      <c r="G7" s="9">
        <f t="shared" si="0"/>
        <v>324.5</v>
      </c>
      <c r="I7" s="9" t="s">
        <v>154</v>
      </c>
      <c r="J7" s="10">
        <v>0.02</v>
      </c>
      <c r="K7" s="10">
        <v>0.01</v>
      </c>
    </row>
    <row r="8" spans="1:11" ht="17.100000000000001" customHeight="1" x14ac:dyDescent="0.15">
      <c r="A8" s="9" t="s">
        <v>70</v>
      </c>
      <c r="B8" s="9" t="s">
        <v>44</v>
      </c>
      <c r="C8" s="9" t="s">
        <v>31</v>
      </c>
      <c r="D8" s="9">
        <f>ROUND(员工档案!G8:G37*$K$5,2)</f>
        <v>204</v>
      </c>
      <c r="E8" s="9">
        <f>ROUND(员工档案!G8:G37*$K$6,2)</f>
        <v>51</v>
      </c>
      <c r="F8" s="9">
        <f>ROUND(员工档案!G8:G37*$K$7,2)</f>
        <v>25.5</v>
      </c>
      <c r="G8" s="9">
        <f t="shared" si="0"/>
        <v>280.5</v>
      </c>
    </row>
    <row r="9" spans="1:11" ht="17.100000000000001" customHeight="1" x14ac:dyDescent="0.15">
      <c r="A9" s="9" t="s">
        <v>71</v>
      </c>
      <c r="B9" s="9" t="s">
        <v>45</v>
      </c>
      <c r="C9" s="9" t="s">
        <v>31</v>
      </c>
      <c r="D9" s="9">
        <f>ROUND(员工档案!G9:G38*$K$5,2)</f>
        <v>156</v>
      </c>
      <c r="E9" s="9">
        <f>ROUND(员工档案!G9:G38*$K$6,2)</f>
        <v>39</v>
      </c>
      <c r="F9" s="9">
        <f>ROUND(员工档案!G9:G38*$K$7,2)</f>
        <v>19.5</v>
      </c>
      <c r="G9" s="9">
        <f t="shared" si="0"/>
        <v>214.5</v>
      </c>
    </row>
    <row r="10" spans="1:11" ht="17.100000000000001" customHeight="1" x14ac:dyDescent="0.15">
      <c r="A10" s="9" t="s">
        <v>72</v>
      </c>
      <c r="B10" s="9" t="s">
        <v>46</v>
      </c>
      <c r="C10" s="9" t="s">
        <v>31</v>
      </c>
      <c r="D10" s="9">
        <f>ROUND(员工档案!G10:G39*$K$5,2)</f>
        <v>124</v>
      </c>
      <c r="E10" s="9">
        <f>ROUND(员工档案!G10:G39*$K$6,2)</f>
        <v>31</v>
      </c>
      <c r="F10" s="9">
        <f>ROUND(员工档案!G10:G39*$K$7,2)</f>
        <v>15.5</v>
      </c>
      <c r="G10" s="9">
        <f t="shared" si="0"/>
        <v>170.5</v>
      </c>
    </row>
    <row r="11" spans="1:11" ht="17.100000000000001" customHeight="1" x14ac:dyDescent="0.15">
      <c r="A11" s="9" t="s">
        <v>73</v>
      </c>
      <c r="B11" s="9" t="s">
        <v>47</v>
      </c>
      <c r="C11" s="9" t="s">
        <v>34</v>
      </c>
      <c r="D11" s="9">
        <f>ROUND(员工档案!G11:G40*$K$5,2)</f>
        <v>204</v>
      </c>
      <c r="E11" s="9">
        <f>ROUND(员工档案!G11:G40*$K$6,2)</f>
        <v>51</v>
      </c>
      <c r="F11" s="9">
        <f>ROUND(员工档案!G11:G40*$K$7,2)</f>
        <v>25.5</v>
      </c>
      <c r="G11" s="9">
        <f t="shared" si="0"/>
        <v>280.5</v>
      </c>
    </row>
    <row r="12" spans="1:11" ht="17.100000000000001" customHeight="1" x14ac:dyDescent="0.15">
      <c r="A12" s="9" t="s">
        <v>74</v>
      </c>
      <c r="B12" s="9" t="s">
        <v>48</v>
      </c>
      <c r="C12" s="9" t="s">
        <v>34</v>
      </c>
      <c r="D12" s="9">
        <f>ROUND(员工档案!G12:G41*$K$5,2)</f>
        <v>172</v>
      </c>
      <c r="E12" s="9">
        <f>ROUND(员工档案!G12:G41*$K$6,2)</f>
        <v>43</v>
      </c>
      <c r="F12" s="9">
        <f>ROUND(员工档案!G12:G41*$K$7,2)</f>
        <v>21.5</v>
      </c>
      <c r="G12" s="9">
        <f t="shared" si="0"/>
        <v>236.5</v>
      </c>
    </row>
    <row r="13" spans="1:11" ht="17.100000000000001" customHeight="1" x14ac:dyDescent="0.15">
      <c r="A13" s="9" t="s">
        <v>75</v>
      </c>
      <c r="B13" s="9" t="s">
        <v>49</v>
      </c>
      <c r="C13" s="9" t="s">
        <v>34</v>
      </c>
      <c r="D13" s="9">
        <f>ROUND(员工档案!G13:G42*$K$5,2)</f>
        <v>168</v>
      </c>
      <c r="E13" s="9">
        <f>ROUND(员工档案!G13:G42*$K$6,2)</f>
        <v>42</v>
      </c>
      <c r="F13" s="9">
        <f>ROUND(员工档案!G13:G42*$K$7,2)</f>
        <v>21</v>
      </c>
      <c r="G13" s="9">
        <f t="shared" si="0"/>
        <v>231</v>
      </c>
    </row>
    <row r="14" spans="1:11" ht="17.100000000000001" customHeight="1" x14ac:dyDescent="0.15">
      <c r="A14" s="9" t="s">
        <v>76</v>
      </c>
      <c r="B14" s="9" t="s">
        <v>50</v>
      </c>
      <c r="C14" s="9" t="s">
        <v>34</v>
      </c>
      <c r="D14" s="9">
        <f>ROUND(员工档案!G14:G43*$K$5,2)</f>
        <v>168</v>
      </c>
      <c r="E14" s="9">
        <f>ROUND(员工档案!G14:G43*$K$6,2)</f>
        <v>42</v>
      </c>
      <c r="F14" s="9">
        <f>ROUND(员工档案!G14:G43*$K$7,2)</f>
        <v>21</v>
      </c>
      <c r="G14" s="9">
        <f t="shared" si="0"/>
        <v>231</v>
      </c>
    </row>
    <row r="15" spans="1:11" ht="17.100000000000001" customHeight="1" x14ac:dyDescent="0.15">
      <c r="A15" s="9" t="s">
        <v>77</v>
      </c>
      <c r="B15" s="9" t="s">
        <v>51</v>
      </c>
      <c r="C15" s="9" t="s">
        <v>34</v>
      </c>
      <c r="D15" s="9">
        <f>ROUND(员工档案!G15:G44*$K$5,2)</f>
        <v>168</v>
      </c>
      <c r="E15" s="9">
        <f>ROUND(员工档案!G15:G44*$K$6,2)</f>
        <v>42</v>
      </c>
      <c r="F15" s="9">
        <f>ROUND(员工档案!G15:G44*$K$7,2)</f>
        <v>21</v>
      </c>
      <c r="G15" s="9">
        <f t="shared" si="0"/>
        <v>231</v>
      </c>
    </row>
    <row r="16" spans="1:11" ht="17.100000000000001" customHeight="1" x14ac:dyDescent="0.15">
      <c r="A16" s="9" t="s">
        <v>78</v>
      </c>
      <c r="B16" s="9" t="s">
        <v>52</v>
      </c>
      <c r="C16" s="9" t="s">
        <v>34</v>
      </c>
      <c r="D16" s="9">
        <f>ROUND(员工档案!G16:G45*$K$5,2)</f>
        <v>148</v>
      </c>
      <c r="E16" s="9">
        <f>ROUND(员工档案!G16:G45*$K$6,2)</f>
        <v>37</v>
      </c>
      <c r="F16" s="9">
        <f>ROUND(员工档案!G16:G45*$K$7,2)</f>
        <v>18.5</v>
      </c>
      <c r="G16" s="9">
        <f t="shared" si="0"/>
        <v>203.5</v>
      </c>
    </row>
    <row r="17" spans="1:7" x14ac:dyDescent="0.15">
      <c r="A17" s="9" t="s">
        <v>79</v>
      </c>
      <c r="B17" s="9" t="s">
        <v>53</v>
      </c>
      <c r="C17" s="9" t="s">
        <v>34</v>
      </c>
      <c r="D17" s="9">
        <f>ROUND(员工档案!G17:G46*$K$5,2)</f>
        <v>148</v>
      </c>
      <c r="E17" s="9">
        <f>ROUND(员工档案!G17:G46*$K$6,2)</f>
        <v>37</v>
      </c>
      <c r="F17" s="9">
        <f>ROUND(员工档案!G17:G46*$K$7,2)</f>
        <v>18.5</v>
      </c>
      <c r="G17" s="9">
        <f t="shared" si="0"/>
        <v>203.5</v>
      </c>
    </row>
    <row r="18" spans="1:7" x14ac:dyDescent="0.15">
      <c r="A18" s="9" t="s">
        <v>80</v>
      </c>
      <c r="B18" s="9" t="s">
        <v>54</v>
      </c>
      <c r="C18" s="9" t="s">
        <v>34</v>
      </c>
      <c r="D18" s="9">
        <f>ROUND(员工档案!G18:G47*$K$5,2)</f>
        <v>148</v>
      </c>
      <c r="E18" s="9">
        <f>ROUND(员工档案!G18:G47*$K$6,2)</f>
        <v>37</v>
      </c>
      <c r="F18" s="9">
        <f>ROUND(员工档案!G18:G47*$K$7,2)</f>
        <v>18.5</v>
      </c>
      <c r="G18" s="9">
        <f t="shared" si="0"/>
        <v>203.5</v>
      </c>
    </row>
    <row r="19" spans="1:7" x14ac:dyDescent="0.15">
      <c r="A19" s="9" t="s">
        <v>81</v>
      </c>
      <c r="B19" s="9" t="s">
        <v>55</v>
      </c>
      <c r="C19" s="9" t="s">
        <v>34</v>
      </c>
      <c r="D19" s="9">
        <f>ROUND(员工档案!G19:G48*$K$5,2)</f>
        <v>220</v>
      </c>
      <c r="E19" s="9">
        <f>ROUND(员工档案!G19:G48*$K$6,2)</f>
        <v>55</v>
      </c>
      <c r="F19" s="9">
        <f>ROUND(员工档案!G19:G48*$K$7,2)</f>
        <v>27.5</v>
      </c>
      <c r="G19" s="9">
        <f t="shared" si="0"/>
        <v>302.5</v>
      </c>
    </row>
    <row r="20" spans="1:7" x14ac:dyDescent="0.15">
      <c r="A20" s="9" t="s">
        <v>82</v>
      </c>
      <c r="B20" s="9" t="s">
        <v>56</v>
      </c>
      <c r="C20" s="9" t="s">
        <v>36</v>
      </c>
      <c r="D20" s="9">
        <f>ROUND(员工档案!G20:G49*$K$5,2)</f>
        <v>204</v>
      </c>
      <c r="E20" s="9">
        <f>ROUND(员工档案!G20:G49*$K$6,2)</f>
        <v>51</v>
      </c>
      <c r="F20" s="9">
        <f>ROUND(员工档案!G20:G49*$K$7,2)</f>
        <v>25.5</v>
      </c>
      <c r="G20" s="9">
        <f t="shared" si="0"/>
        <v>280.5</v>
      </c>
    </row>
    <row r="21" spans="1:7" x14ac:dyDescent="0.15">
      <c r="A21" s="9" t="s">
        <v>83</v>
      </c>
      <c r="B21" s="9" t="s">
        <v>57</v>
      </c>
      <c r="C21" s="9" t="s">
        <v>36</v>
      </c>
      <c r="D21" s="9">
        <f>ROUND(员工档案!G21:G50*$K$5,2)</f>
        <v>124</v>
      </c>
      <c r="E21" s="9">
        <f>ROUND(员工档案!G21:G50*$K$6,2)</f>
        <v>31</v>
      </c>
      <c r="F21" s="9">
        <f>ROUND(员工档案!G21:G50*$K$7,2)</f>
        <v>15.5</v>
      </c>
      <c r="G21" s="9">
        <f t="shared" si="0"/>
        <v>170.5</v>
      </c>
    </row>
    <row r="22" spans="1:7" x14ac:dyDescent="0.15">
      <c r="A22" s="9" t="s">
        <v>84</v>
      </c>
      <c r="B22" s="9" t="s">
        <v>58</v>
      </c>
      <c r="C22" s="9" t="s">
        <v>90</v>
      </c>
      <c r="D22" s="9">
        <f>ROUND(员工档案!G22:G51*$K$5,2)</f>
        <v>232</v>
      </c>
      <c r="E22" s="9">
        <f>ROUND(员工档案!G22:G51*$K$6,2)</f>
        <v>58</v>
      </c>
      <c r="F22" s="9">
        <f>ROUND(员工档案!G22:G51*$K$7,2)</f>
        <v>29</v>
      </c>
      <c r="G22" s="9">
        <f t="shared" si="0"/>
        <v>319</v>
      </c>
    </row>
    <row r="23" spans="1:7" x14ac:dyDescent="0.15">
      <c r="A23" s="9" t="s">
        <v>85</v>
      </c>
      <c r="B23" s="9" t="s">
        <v>59</v>
      </c>
      <c r="C23" s="9" t="s">
        <v>90</v>
      </c>
      <c r="D23" s="9">
        <f>ROUND(员工档案!G23:G52*$K$5,2)</f>
        <v>156</v>
      </c>
      <c r="E23" s="9">
        <f>ROUND(员工档案!G23:G52*$K$6,2)</f>
        <v>39</v>
      </c>
      <c r="F23" s="9">
        <f>ROUND(员工档案!G23:G52*$K$7,2)</f>
        <v>19.5</v>
      </c>
      <c r="G23" s="9">
        <f t="shared" si="0"/>
        <v>214.5</v>
      </c>
    </row>
    <row r="24" spans="1:7" x14ac:dyDescent="0.15">
      <c r="A24" s="9" t="s">
        <v>86</v>
      </c>
      <c r="B24" s="9" t="s">
        <v>60</v>
      </c>
      <c r="C24" s="9" t="s">
        <v>90</v>
      </c>
      <c r="D24" s="9">
        <f>ROUND(员工档案!G24:G53*$K$5,2)</f>
        <v>124</v>
      </c>
      <c r="E24" s="9">
        <f>ROUND(员工档案!G24:G53*$K$6,2)</f>
        <v>31</v>
      </c>
      <c r="F24" s="9">
        <f>ROUND(员工档案!G24:G53*$K$7,2)</f>
        <v>15.5</v>
      </c>
      <c r="G24" s="9">
        <f t="shared" si="0"/>
        <v>170.5</v>
      </c>
    </row>
    <row r="25" spans="1:7" x14ac:dyDescent="0.15">
      <c r="A25" s="9" t="s">
        <v>87</v>
      </c>
      <c r="B25" s="9" t="s">
        <v>61</v>
      </c>
      <c r="C25" s="9" t="s">
        <v>35</v>
      </c>
      <c r="D25" s="9">
        <f>ROUND(员工档案!G25:G54*$K$5,2)</f>
        <v>264</v>
      </c>
      <c r="E25" s="9">
        <f>ROUND(员工档案!G25:G54*$K$6,2)</f>
        <v>66</v>
      </c>
      <c r="F25" s="9">
        <f>ROUND(员工档案!G25:G54*$K$7,2)</f>
        <v>33</v>
      </c>
      <c r="G25" s="9">
        <f t="shared" si="0"/>
        <v>363</v>
      </c>
    </row>
    <row r="26" spans="1:7" x14ac:dyDescent="0.15">
      <c r="A26" s="9" t="s">
        <v>88</v>
      </c>
      <c r="B26" s="9" t="s">
        <v>62</v>
      </c>
      <c r="C26" s="9" t="s">
        <v>35</v>
      </c>
      <c r="D26" s="9">
        <f>ROUND(员工档案!G26:G55*$K$5,2)</f>
        <v>156</v>
      </c>
      <c r="E26" s="9">
        <f>ROUND(员工档案!G26:G55*$K$6,2)</f>
        <v>39</v>
      </c>
      <c r="F26" s="9">
        <f>ROUND(员工档案!G26:G55*$K$7,2)</f>
        <v>19.5</v>
      </c>
      <c r="G26" s="9">
        <f t="shared" si="0"/>
        <v>214.5</v>
      </c>
    </row>
    <row r="27" spans="1:7" x14ac:dyDescent="0.15">
      <c r="A27" s="9" t="s">
        <v>89</v>
      </c>
      <c r="B27" s="9" t="s">
        <v>63</v>
      </c>
      <c r="C27" s="9" t="s">
        <v>35</v>
      </c>
      <c r="D27" s="9">
        <f>ROUND(员工档案!G27:G56*$K$5,2)</f>
        <v>100</v>
      </c>
      <c r="E27" s="9">
        <f>ROUND(员工档案!G27:G56*$K$6,2)</f>
        <v>25</v>
      </c>
      <c r="F27" s="9">
        <f>ROUND(员工档案!G27:G56*$K$7,2)</f>
        <v>12.5</v>
      </c>
      <c r="G27" s="9">
        <f t="shared" si="0"/>
        <v>137.5</v>
      </c>
    </row>
  </sheetData>
  <mergeCells count="3">
    <mergeCell ref="A1:G1"/>
    <mergeCell ref="J2:K2"/>
    <mergeCell ref="J3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O8" sqref="O8"/>
    </sheetView>
  </sheetViews>
  <sheetFormatPr defaultRowHeight="13.5" x14ac:dyDescent="0.15"/>
  <sheetData>
    <row r="1" spans="1:11" ht="39.75" customHeight="1" x14ac:dyDescent="0.15">
      <c r="A1" s="35" t="s">
        <v>148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25.5" customHeight="1" x14ac:dyDescent="0.15">
      <c r="A2" s="16" t="s">
        <v>16</v>
      </c>
      <c r="B2" s="16" t="s">
        <v>17</v>
      </c>
      <c r="C2" s="16" t="s">
        <v>138</v>
      </c>
      <c r="D2" s="16" t="s">
        <v>22</v>
      </c>
      <c r="E2" s="16" t="s">
        <v>146</v>
      </c>
      <c r="F2" s="16" t="s">
        <v>139</v>
      </c>
      <c r="G2" s="16" t="s">
        <v>140</v>
      </c>
      <c r="H2" s="16" t="s">
        <v>141</v>
      </c>
      <c r="I2" s="16" t="s">
        <v>142</v>
      </c>
      <c r="J2" s="16" t="s">
        <v>143</v>
      </c>
      <c r="K2" s="16" t="s">
        <v>144</v>
      </c>
    </row>
    <row r="3" spans="1:11" x14ac:dyDescent="0.15">
      <c r="A3" s="9" t="str">
        <f>员工档案!A3</f>
        <v>KB001</v>
      </c>
      <c r="B3" s="9" t="str">
        <f>员工档案!B3</f>
        <v>蔡静</v>
      </c>
      <c r="C3" s="9" t="str">
        <f>员工档案!C3</f>
        <v>技术部</v>
      </c>
      <c r="D3" s="9">
        <f>VLOOKUP($A3,员工档案!$A$1:$K$26,7,FALSE)</f>
        <v>2950</v>
      </c>
      <c r="E3" s="9">
        <f ca="1">VLOOKUP($A3,员工档案!$A$1:$K$26,10,FALSE)*100</f>
        <v>1000</v>
      </c>
      <c r="F3" s="9">
        <f>VLOOKUP($A3,出勤扣款!$A$1:$G$28,7,FALSE)</f>
        <v>0</v>
      </c>
      <c r="G3" s="9">
        <f>VLOOKUP($A3,出勤扣款!$A$1:$G$28,6,FALSE)</f>
        <v>80</v>
      </c>
      <c r="H3" s="9">
        <f>VLOOKUP($A3,员工社保!$A$1:$G$28,7,FALSE)</f>
        <v>324.5</v>
      </c>
      <c r="I3" s="9">
        <f ca="1">D3+E3+F3+-G3-H3</f>
        <v>3545.5</v>
      </c>
      <c r="J3" s="9">
        <f ca="1">IF((I3-3500)&lt;=1500,ROUND((I3-3500)*0.03,2),IF((I3-3500)&lt;=4500,ROUND(((I3-3500)*0.1-105),2),IF((I3-3500)&lt;=9000,ROUND((I3-3500)*0.2-555,2),IF((I3-3500)&lt;=35000,ROUND((I3-3500)*0.25-1005,2),IF((I3-3500)&lt;=55000,ROUND((I3-3500)*0.3-2755,2),IF((I3-3500)&lt;=80000,ROUND((I3-3500)*0.35-5505,2),ROUND((I3-3500)*0.45-13505,2)))))))</f>
        <v>1.37</v>
      </c>
      <c r="K3" s="9">
        <f ca="1">I3-J3</f>
        <v>3544.13</v>
      </c>
    </row>
    <row r="4" spans="1:11" x14ac:dyDescent="0.15">
      <c r="A4" s="9" t="str">
        <f>员工档案!A4</f>
        <v>KB002</v>
      </c>
      <c r="B4" s="9" t="str">
        <f>员工档案!B4</f>
        <v>陈媛</v>
      </c>
      <c r="C4" s="9" t="str">
        <f>员工档案!C4</f>
        <v>技术部</v>
      </c>
      <c r="D4" s="9">
        <f>VLOOKUP($A4,员工档案!$A$1:$K$26,7,FALSE)</f>
        <v>2900</v>
      </c>
      <c r="E4" s="9">
        <f ca="1">VLOOKUP($A4,员工档案!$A$1:$K$26,10,FALSE)*100</f>
        <v>800</v>
      </c>
      <c r="F4" s="9">
        <f>VLOOKUP($A4,出勤扣款!$A$1:$G$28,7,FALSE)</f>
        <v>0</v>
      </c>
      <c r="G4" s="9">
        <f>VLOOKUP($A4,出勤扣款!$A$1:$G$28,6,FALSE)</f>
        <v>20</v>
      </c>
      <c r="H4" s="9">
        <f>VLOOKUP($A4,员工社保!$A$1:$G$28,7,FALSE)</f>
        <v>319</v>
      </c>
      <c r="I4" s="9">
        <f t="shared" ref="I4:I27" ca="1" si="0">D4+E4+F4+-G4-H4</f>
        <v>3361</v>
      </c>
      <c r="J4" s="9">
        <v>0</v>
      </c>
      <c r="K4" s="9">
        <f t="shared" ref="K4:K14" ca="1" si="1">I4-J4</f>
        <v>3361</v>
      </c>
    </row>
    <row r="5" spans="1:11" x14ac:dyDescent="0.15">
      <c r="A5" s="9" t="str">
        <f>员工档案!A5</f>
        <v>KB003</v>
      </c>
      <c r="B5" s="9" t="str">
        <f>员工档案!B5</f>
        <v>王密</v>
      </c>
      <c r="C5" s="9" t="str">
        <f>员工档案!C5</f>
        <v>技术部</v>
      </c>
      <c r="D5" s="9">
        <f>VLOOKUP($A5,员工档案!$A$1:$K$26,7,FALSE)</f>
        <v>2250</v>
      </c>
      <c r="E5" s="9">
        <f ca="1">VLOOKUP($A5,员工档案!$A$1:$K$26,10,FALSE)*100</f>
        <v>600</v>
      </c>
      <c r="F5" s="9">
        <f>VLOOKUP($A5,出勤扣款!$A$1:$G$28,7,FALSE)</f>
        <v>0</v>
      </c>
      <c r="G5" s="9">
        <f>VLOOKUP($A5,出勤扣款!$A$1:$G$28,6,FALSE)</f>
        <v>20</v>
      </c>
      <c r="H5" s="9">
        <f>VLOOKUP($A5,员工社保!$A$1:$G$28,7,FALSE)</f>
        <v>247.5</v>
      </c>
      <c r="I5" s="9">
        <f t="shared" ca="1" si="0"/>
        <v>2582.5</v>
      </c>
      <c r="J5" s="9">
        <v>0</v>
      </c>
      <c r="K5" s="9">
        <f t="shared" ca="1" si="1"/>
        <v>2582.5</v>
      </c>
    </row>
    <row r="6" spans="1:11" x14ac:dyDescent="0.15">
      <c r="A6" s="9" t="str">
        <f>员工档案!A6</f>
        <v>KB004</v>
      </c>
      <c r="B6" s="9" t="str">
        <f>员工档案!B6</f>
        <v>吕芬芬</v>
      </c>
      <c r="C6" s="9" t="str">
        <f>员工档案!C6</f>
        <v>技术部</v>
      </c>
      <c r="D6" s="9">
        <f>VLOOKUP($A6,员工档案!$A$1:$K$26,7,FALSE)</f>
        <v>1250</v>
      </c>
      <c r="E6" s="9">
        <f ca="1">VLOOKUP($A6,员工档案!$A$1:$K$26,10,FALSE)*100</f>
        <v>700</v>
      </c>
      <c r="F6" s="9">
        <f>VLOOKUP($A6,出勤扣款!$A$1:$G$28,7,FALSE)</f>
        <v>0</v>
      </c>
      <c r="G6" s="9">
        <f>VLOOKUP($A6,出勤扣款!$A$1:$G$28,6,FALSE)</f>
        <v>80</v>
      </c>
      <c r="H6" s="9">
        <f>VLOOKUP($A6,员工社保!$A$1:$G$28,7,FALSE)</f>
        <v>137.5</v>
      </c>
      <c r="I6" s="9">
        <f t="shared" ca="1" si="0"/>
        <v>1732.5</v>
      </c>
      <c r="J6" s="9">
        <v>0</v>
      </c>
      <c r="K6" s="9">
        <f t="shared" ca="1" si="1"/>
        <v>1732.5</v>
      </c>
    </row>
    <row r="7" spans="1:11" x14ac:dyDescent="0.15">
      <c r="A7" s="9" t="str">
        <f>员工档案!A7</f>
        <v>KB005</v>
      </c>
      <c r="B7" s="9" t="str">
        <f>员工档案!B7</f>
        <v>路高泽</v>
      </c>
      <c r="C7" s="9" t="str">
        <f>员工档案!C7</f>
        <v>客户部</v>
      </c>
      <c r="D7" s="9">
        <f>VLOOKUP($A7,员工档案!$A$1:$K$26,7,FALSE)</f>
        <v>2950</v>
      </c>
      <c r="E7" s="9">
        <f ca="1">VLOOKUP($A7,员工档案!$A$1:$K$26,10,FALSE)*100</f>
        <v>900</v>
      </c>
      <c r="F7" s="9">
        <f>VLOOKUP($A7,出勤扣款!$A$1:$G$28,7,FALSE)</f>
        <v>0</v>
      </c>
      <c r="G7" s="9">
        <f>VLOOKUP($A7,出勤扣款!$A$1:$G$28,6,FALSE)</f>
        <v>20</v>
      </c>
      <c r="H7" s="9">
        <f>VLOOKUP($A7,员工社保!$A$1:$G$28,7,FALSE)</f>
        <v>324.5</v>
      </c>
      <c r="I7" s="9">
        <f t="shared" ca="1" si="0"/>
        <v>3505.5</v>
      </c>
      <c r="J7" s="9">
        <f t="shared" ref="J7:J25" ca="1" si="2">IF((I7-3500)&lt;=1500,ROUND((I7-3500)*0.03,2),IF((I7-3500)&lt;=4500,ROUND(((I7-3500)*0.1-105),2),IF((I7-3500)&lt;=9000,ROUND((I7-3500)*0.2-555,2),IF((I7-3500)&lt;=35000,ROUND((I7-3500)*0.25-1005,2),IF((I7-3500)&lt;=55000,ROUND((I7-3500)*0.3-2755,2),IF((I7-3500)&lt;=80000,ROUND((I7-3500)*0.35-5505,2),ROUND((I7-3500)*0.45-13505,2)))))))</f>
        <v>0.17</v>
      </c>
      <c r="K7" s="9">
        <f t="shared" ca="1" si="1"/>
        <v>3505.33</v>
      </c>
    </row>
    <row r="8" spans="1:11" x14ac:dyDescent="0.15">
      <c r="A8" s="9" t="str">
        <f>员工档案!A8</f>
        <v>KB006</v>
      </c>
      <c r="B8" s="9" t="str">
        <f>员工档案!B8</f>
        <v>岳庆浩</v>
      </c>
      <c r="C8" s="9" t="str">
        <f>员工档案!C8</f>
        <v>客户部</v>
      </c>
      <c r="D8" s="9">
        <f>VLOOKUP($A8,员工档案!$A$1:$K$26,7,FALSE)</f>
        <v>2550</v>
      </c>
      <c r="E8" s="9">
        <f ca="1">VLOOKUP($A8,员工档案!$A$1:$K$26,10,FALSE)*100</f>
        <v>400</v>
      </c>
      <c r="F8" s="9">
        <f>VLOOKUP($A8,出勤扣款!$A$1:$G$28,7,FALSE)</f>
        <v>0</v>
      </c>
      <c r="G8" s="9">
        <f>VLOOKUP($A8,出勤扣款!$A$1:$G$28,6,FALSE)</f>
        <v>50</v>
      </c>
      <c r="H8" s="9">
        <f>VLOOKUP($A8,员工社保!$A$1:$G$28,7,FALSE)</f>
        <v>280.5</v>
      </c>
      <c r="I8" s="9">
        <f t="shared" ca="1" si="0"/>
        <v>2619.5</v>
      </c>
      <c r="J8" s="9">
        <v>0</v>
      </c>
      <c r="K8" s="9">
        <f t="shared" ca="1" si="1"/>
        <v>2619.5</v>
      </c>
    </row>
    <row r="9" spans="1:11" x14ac:dyDescent="0.15">
      <c r="A9" s="9" t="str">
        <f>员工档案!A9</f>
        <v>KB007</v>
      </c>
      <c r="B9" s="9" t="str">
        <f>员工档案!B9</f>
        <v>李雪儿</v>
      </c>
      <c r="C9" s="9" t="str">
        <f>员工档案!C9</f>
        <v>客户部</v>
      </c>
      <c r="D9" s="9">
        <f>VLOOKUP($A9,员工档案!$A$1:$K$26,7,FALSE)</f>
        <v>1950</v>
      </c>
      <c r="E9" s="9">
        <f ca="1">VLOOKUP($A9,员工档案!$A$1:$K$26,10,FALSE)*100</f>
        <v>500</v>
      </c>
      <c r="F9" s="9">
        <f>VLOOKUP($A9,出勤扣款!$A$1:$G$28,7,FALSE)</f>
        <v>0</v>
      </c>
      <c r="G9" s="9">
        <f>VLOOKUP($A9,出勤扣款!$A$1:$G$28,6,FALSE)</f>
        <v>30</v>
      </c>
      <c r="H9" s="9">
        <f>VLOOKUP($A9,员工社保!$A$1:$G$28,7,FALSE)</f>
        <v>214.5</v>
      </c>
      <c r="I9" s="9">
        <f t="shared" ca="1" si="0"/>
        <v>2205.5</v>
      </c>
      <c r="J9" s="9">
        <v>0</v>
      </c>
      <c r="K9" s="9">
        <f t="shared" ca="1" si="1"/>
        <v>2205.5</v>
      </c>
    </row>
    <row r="10" spans="1:11" x14ac:dyDescent="0.15">
      <c r="A10" s="9" t="str">
        <f>员工档案!A10</f>
        <v>KB008</v>
      </c>
      <c r="B10" s="9" t="str">
        <f>员工档案!B10</f>
        <v>陈山</v>
      </c>
      <c r="C10" s="9" t="str">
        <f>员工档案!C10</f>
        <v>客户部</v>
      </c>
      <c r="D10" s="9">
        <f>VLOOKUP($A10,员工档案!$A$1:$K$26,7,FALSE)</f>
        <v>1550</v>
      </c>
      <c r="E10" s="9">
        <f ca="1">VLOOKUP($A10,员工档案!$A$1:$K$26,10,FALSE)*100</f>
        <v>700</v>
      </c>
      <c r="F10" s="9">
        <f>VLOOKUP($A10,出勤扣款!$A$1:$G$28,7,FALSE)</f>
        <v>200</v>
      </c>
      <c r="G10" s="9">
        <f>VLOOKUP($A10,出勤扣款!$A$1:$G$28,6,FALSE)</f>
        <v>0</v>
      </c>
      <c r="H10" s="9">
        <f>VLOOKUP($A10,员工社保!$A$1:$G$28,7,FALSE)</f>
        <v>170.5</v>
      </c>
      <c r="I10" s="9">
        <f t="shared" ca="1" si="0"/>
        <v>2279.5</v>
      </c>
      <c r="J10" s="9">
        <v>0</v>
      </c>
      <c r="K10" s="9">
        <f t="shared" ca="1" si="1"/>
        <v>2279.5</v>
      </c>
    </row>
    <row r="11" spans="1:11" x14ac:dyDescent="0.15">
      <c r="A11" s="9" t="str">
        <f>员工档案!A11</f>
        <v>KB009</v>
      </c>
      <c r="B11" s="9" t="str">
        <f>员工档案!B11</f>
        <v>廖晓</v>
      </c>
      <c r="C11" s="9" t="str">
        <f>员工档案!C11</f>
        <v>生产部</v>
      </c>
      <c r="D11" s="9">
        <f>VLOOKUP($A11,员工档案!$A$1:$K$26,7,FALSE)</f>
        <v>2550</v>
      </c>
      <c r="E11" s="9">
        <f ca="1">VLOOKUP($A11,员工档案!$A$1:$K$26,10,FALSE)*100</f>
        <v>1100</v>
      </c>
      <c r="F11" s="9">
        <f>VLOOKUP($A11,出勤扣款!$A$1:$G$28,7,FALSE)</f>
        <v>200</v>
      </c>
      <c r="G11" s="9">
        <f>VLOOKUP($A11,出勤扣款!$A$1:$G$28,6,FALSE)</f>
        <v>0</v>
      </c>
      <c r="H11" s="9">
        <f>VLOOKUP($A11,员工社保!$A$1:$G$28,7,FALSE)</f>
        <v>280.5</v>
      </c>
      <c r="I11" s="9">
        <f t="shared" ca="1" si="0"/>
        <v>3569.5</v>
      </c>
      <c r="J11" s="9">
        <v>0</v>
      </c>
      <c r="K11" s="9">
        <f t="shared" ca="1" si="1"/>
        <v>3569.5</v>
      </c>
    </row>
    <row r="12" spans="1:11" x14ac:dyDescent="0.15">
      <c r="A12" s="9" t="str">
        <f>员工档案!A12</f>
        <v>KB010</v>
      </c>
      <c r="B12" s="9" t="str">
        <f>员工档案!B12</f>
        <v>张丽君</v>
      </c>
      <c r="C12" s="9" t="str">
        <f>员工档案!C12</f>
        <v>生产部</v>
      </c>
      <c r="D12" s="9">
        <f>VLOOKUP($A12,员工档案!$A$1:$K$26,7,FALSE)</f>
        <v>2150</v>
      </c>
      <c r="E12" s="9">
        <f ca="1">VLOOKUP($A12,员工档案!$A$1:$K$26,10,FALSE)*100</f>
        <v>900</v>
      </c>
      <c r="F12" s="9">
        <f>VLOOKUP($A12,出勤扣款!$A$1:$G$28,7,FALSE)</f>
        <v>200</v>
      </c>
      <c r="G12" s="9">
        <f>VLOOKUP($A12,出勤扣款!$A$1:$G$28,6,FALSE)</f>
        <v>0</v>
      </c>
      <c r="H12" s="9">
        <f>VLOOKUP($A12,员工社保!$A$1:$G$28,7,FALSE)</f>
        <v>236.5</v>
      </c>
      <c r="I12" s="9">
        <f t="shared" ca="1" si="0"/>
        <v>3013.5</v>
      </c>
      <c r="J12" s="9">
        <v>0</v>
      </c>
      <c r="K12" s="9">
        <f t="shared" ca="1" si="1"/>
        <v>3013.5</v>
      </c>
    </row>
    <row r="13" spans="1:11" x14ac:dyDescent="0.15">
      <c r="A13" s="9" t="str">
        <f>员工档案!A13</f>
        <v>KB011</v>
      </c>
      <c r="B13" s="9" t="str">
        <f>员工档案!B13</f>
        <v>吴华波</v>
      </c>
      <c r="C13" s="9" t="str">
        <f>员工档案!C13</f>
        <v>生产部</v>
      </c>
      <c r="D13" s="9">
        <f>VLOOKUP($A13,员工档案!$A$1:$K$26,7,FALSE)</f>
        <v>2100</v>
      </c>
      <c r="E13" s="9">
        <f ca="1">VLOOKUP($A13,员工档案!$A$1:$K$26,10,FALSE)*100</f>
        <v>300</v>
      </c>
      <c r="F13" s="9">
        <f>VLOOKUP($A13,出勤扣款!$A$1:$G$28,7,FALSE)</f>
        <v>0</v>
      </c>
      <c r="G13" s="9">
        <f>VLOOKUP($A13,出勤扣款!$A$1:$G$28,6,FALSE)</f>
        <v>50</v>
      </c>
      <c r="H13" s="9">
        <f>VLOOKUP($A13,员工社保!$A$1:$G$28,7,FALSE)</f>
        <v>231</v>
      </c>
      <c r="I13" s="9">
        <f t="shared" ca="1" si="0"/>
        <v>2119</v>
      </c>
      <c r="J13" s="9">
        <v>0</v>
      </c>
      <c r="K13" s="9">
        <f t="shared" ca="1" si="1"/>
        <v>2119</v>
      </c>
    </row>
    <row r="14" spans="1:11" x14ac:dyDescent="0.15">
      <c r="A14" s="9" t="str">
        <f>员工档案!A14</f>
        <v>KB012</v>
      </c>
      <c r="B14" s="9" t="str">
        <f>员工档案!B14</f>
        <v>黄孝铭</v>
      </c>
      <c r="C14" s="9" t="str">
        <f>员工档案!C14</f>
        <v>生产部</v>
      </c>
      <c r="D14" s="9">
        <f>VLOOKUP($A14,员工档案!$A$1:$K$26,7,FALSE)</f>
        <v>2100</v>
      </c>
      <c r="E14" s="9">
        <f ca="1">VLOOKUP($A14,员工档案!$A$1:$K$26,10,FALSE)*100</f>
        <v>200</v>
      </c>
      <c r="F14" s="9">
        <f>VLOOKUP($A14,出勤扣款!$A$1:$G$28,7,FALSE)</f>
        <v>200</v>
      </c>
      <c r="G14" s="9">
        <f>VLOOKUP($A14,出勤扣款!$A$1:$G$28,6,FALSE)</f>
        <v>0</v>
      </c>
      <c r="H14" s="9">
        <f>VLOOKUP($A14,员工社保!$A$1:$G$28,7,FALSE)</f>
        <v>231</v>
      </c>
      <c r="I14" s="9">
        <f t="shared" ca="1" si="0"/>
        <v>2269</v>
      </c>
      <c r="J14" s="9">
        <v>0</v>
      </c>
      <c r="K14" s="9">
        <f t="shared" ca="1" si="1"/>
        <v>2269</v>
      </c>
    </row>
    <row r="15" spans="1:11" x14ac:dyDescent="0.15">
      <c r="A15" s="9" t="str">
        <f>员工档案!A15</f>
        <v>KB013</v>
      </c>
      <c r="B15" s="9" t="str">
        <f>员工档案!B15</f>
        <v>丁锐</v>
      </c>
      <c r="C15" s="9" t="str">
        <f>员工档案!C15</f>
        <v>生产部</v>
      </c>
      <c r="D15" s="9">
        <f>VLOOKUP($A15,员工档案!$A$1:$K$26,7,FALSE)</f>
        <v>2100</v>
      </c>
      <c r="E15" s="9">
        <f ca="1">VLOOKUP($A15,员工档案!$A$1:$K$26,10,FALSE)*100</f>
        <v>100</v>
      </c>
      <c r="F15" s="9">
        <f>VLOOKUP($A15,出勤扣款!$A$1:$G$28,7,FALSE)</f>
        <v>0</v>
      </c>
      <c r="G15" s="9">
        <f>VLOOKUP($A15,出勤扣款!$A$1:$G$28,6,FALSE)</f>
        <v>50</v>
      </c>
      <c r="H15" s="9">
        <f>VLOOKUP($A15,员工社保!$A$1:$G$28,7,FALSE)</f>
        <v>231</v>
      </c>
      <c r="I15" s="9">
        <f t="shared" ca="1" si="0"/>
        <v>1919</v>
      </c>
      <c r="J15" s="9">
        <v>0</v>
      </c>
      <c r="K15" s="9">
        <f t="shared" ref="K15:K27" ca="1" si="3">I15-J15</f>
        <v>1919</v>
      </c>
    </row>
    <row r="16" spans="1:11" x14ac:dyDescent="0.15">
      <c r="A16" s="9" t="str">
        <f>员工档案!A16</f>
        <v>KB014</v>
      </c>
      <c r="B16" s="9" t="str">
        <f>员工档案!B16</f>
        <v>庄霞</v>
      </c>
      <c r="C16" s="9" t="str">
        <f>员工档案!C16</f>
        <v>生产部</v>
      </c>
      <c r="D16" s="9">
        <f>VLOOKUP($A16,员工档案!$A$1:$K$26,7,FALSE)</f>
        <v>1850</v>
      </c>
      <c r="E16" s="9">
        <f ca="1">VLOOKUP($A16,员工档案!$A$1:$K$26,10,FALSE)*100</f>
        <v>300</v>
      </c>
      <c r="F16" s="9">
        <f>VLOOKUP($A16,出勤扣款!$A$1:$G$28,7,FALSE)</f>
        <v>200</v>
      </c>
      <c r="G16" s="9">
        <f>VLOOKUP($A16,出勤扣款!$A$1:$G$28,6,FALSE)</f>
        <v>0</v>
      </c>
      <c r="H16" s="9">
        <f>VLOOKUP($A16,员工社保!$A$1:$G$28,7,FALSE)</f>
        <v>203.5</v>
      </c>
      <c r="I16" s="9">
        <f t="shared" ca="1" si="0"/>
        <v>2146.5</v>
      </c>
      <c r="J16" s="9">
        <v>0</v>
      </c>
      <c r="K16" s="9">
        <f t="shared" ca="1" si="3"/>
        <v>2146.5</v>
      </c>
    </row>
    <row r="17" spans="1:11" x14ac:dyDescent="0.15">
      <c r="A17" s="9" t="str">
        <f>员工档案!A17</f>
        <v>KB015</v>
      </c>
      <c r="B17" s="9" t="str">
        <f>员工档案!B17</f>
        <v>黄鹂</v>
      </c>
      <c r="C17" s="9" t="str">
        <f>员工档案!C17</f>
        <v>生产部</v>
      </c>
      <c r="D17" s="9">
        <f>VLOOKUP($A17,员工档案!$A$1:$K$26,7,FALSE)</f>
        <v>1850</v>
      </c>
      <c r="E17" s="9">
        <f ca="1">VLOOKUP($A17,员工档案!$A$1:$K$26,10,FALSE)*100</f>
        <v>800</v>
      </c>
      <c r="F17" s="9">
        <f>VLOOKUP($A17,出勤扣款!$A$1:$G$28,7,FALSE)</f>
        <v>200</v>
      </c>
      <c r="G17" s="9">
        <f>VLOOKUP($A17,出勤扣款!$A$1:$G$28,6,FALSE)</f>
        <v>0</v>
      </c>
      <c r="H17" s="9">
        <f>VLOOKUP($A17,员工社保!$A$1:$G$28,7,FALSE)</f>
        <v>203.5</v>
      </c>
      <c r="I17" s="9">
        <f t="shared" ca="1" si="0"/>
        <v>2646.5</v>
      </c>
      <c r="J17" s="9">
        <v>0</v>
      </c>
      <c r="K17" s="9">
        <f t="shared" ca="1" si="3"/>
        <v>2646.5</v>
      </c>
    </row>
    <row r="18" spans="1:11" x14ac:dyDescent="0.15">
      <c r="A18" s="9" t="str">
        <f>员工档案!A18</f>
        <v>KB016</v>
      </c>
      <c r="B18" s="9" t="str">
        <f>员工档案!B18</f>
        <v>侯娟娟</v>
      </c>
      <c r="C18" s="9" t="str">
        <f>员工档案!C18</f>
        <v>生产部</v>
      </c>
      <c r="D18" s="9">
        <f>VLOOKUP($A18,员工档案!$A$1:$K$26,7,FALSE)</f>
        <v>1850</v>
      </c>
      <c r="E18" s="9">
        <f ca="1">VLOOKUP($A18,员工档案!$A$1:$K$26,10,FALSE)*100</f>
        <v>900</v>
      </c>
      <c r="F18" s="9">
        <f>VLOOKUP($A18,出勤扣款!$A$1:$G$28,7,FALSE)</f>
        <v>0</v>
      </c>
      <c r="G18" s="9">
        <f>VLOOKUP($A18,出勤扣款!$A$1:$G$28,6,FALSE)</f>
        <v>50</v>
      </c>
      <c r="H18" s="9">
        <f>VLOOKUP($A18,员工社保!$A$1:$G$28,7,FALSE)</f>
        <v>203.5</v>
      </c>
      <c r="I18" s="9">
        <f t="shared" ca="1" si="0"/>
        <v>2496.5</v>
      </c>
      <c r="J18" s="9">
        <v>0</v>
      </c>
      <c r="K18" s="9">
        <f t="shared" ca="1" si="3"/>
        <v>2496.5</v>
      </c>
    </row>
    <row r="19" spans="1:11" x14ac:dyDescent="0.15">
      <c r="A19" s="9" t="str">
        <f>员工档案!A19</f>
        <v>KB017</v>
      </c>
      <c r="B19" s="9" t="str">
        <f>员工档案!B19</f>
        <v>王福鑫</v>
      </c>
      <c r="C19" s="9" t="str">
        <f>员工档案!C19</f>
        <v>生产部</v>
      </c>
      <c r="D19" s="9">
        <f>VLOOKUP($A19,员工档案!$A$1:$K$26,7,FALSE)</f>
        <v>2750</v>
      </c>
      <c r="E19" s="9">
        <f ca="1">VLOOKUP($A19,员工档案!$A$1:$K$26,10,FALSE)*100</f>
        <v>800</v>
      </c>
      <c r="F19" s="9">
        <f>VLOOKUP($A19,出勤扣款!$A$1:$G$28,7,FALSE)</f>
        <v>200</v>
      </c>
      <c r="G19" s="9">
        <f>VLOOKUP($A19,出勤扣款!$A$1:$G$28,6,FALSE)</f>
        <v>0</v>
      </c>
      <c r="H19" s="9">
        <f>VLOOKUP($A19,员工社保!$A$1:$G$28,7,FALSE)</f>
        <v>302.5</v>
      </c>
      <c r="I19" s="9">
        <f t="shared" ca="1" si="0"/>
        <v>3447.5</v>
      </c>
      <c r="J19" s="9">
        <v>0</v>
      </c>
      <c r="K19" s="9">
        <f t="shared" ca="1" si="3"/>
        <v>3447.5</v>
      </c>
    </row>
    <row r="20" spans="1:11" x14ac:dyDescent="0.15">
      <c r="A20" s="9" t="str">
        <f>员工档案!A20</f>
        <v>KB018</v>
      </c>
      <c r="B20" s="9" t="str">
        <f>员工档案!B20</f>
        <v>王琪</v>
      </c>
      <c r="C20" s="9" t="str">
        <f>员工档案!C20</f>
        <v>行政部</v>
      </c>
      <c r="D20" s="9">
        <f>VLOOKUP($A20,员工档案!$A$1:$K$26,7,FALSE)</f>
        <v>2550</v>
      </c>
      <c r="E20" s="9">
        <f ca="1">VLOOKUP($A20,员工档案!$A$1:$K$26,10,FALSE)*100</f>
        <v>300</v>
      </c>
      <c r="F20" s="9">
        <f>VLOOKUP($A20,出勤扣款!$A$1:$G$28,7,FALSE)</f>
        <v>200</v>
      </c>
      <c r="G20" s="9">
        <f>VLOOKUP($A20,出勤扣款!$A$1:$G$28,6,FALSE)</f>
        <v>0</v>
      </c>
      <c r="H20" s="9">
        <f>VLOOKUP($A20,员工社保!$A$1:$G$28,7,FALSE)</f>
        <v>280.5</v>
      </c>
      <c r="I20" s="9">
        <f t="shared" ca="1" si="0"/>
        <v>2769.5</v>
      </c>
      <c r="J20" s="9">
        <v>0</v>
      </c>
      <c r="K20" s="9">
        <f t="shared" ca="1" si="3"/>
        <v>2769.5</v>
      </c>
    </row>
    <row r="21" spans="1:11" x14ac:dyDescent="0.15">
      <c r="A21" s="9" t="str">
        <f>员工档案!A21</f>
        <v>KB019</v>
      </c>
      <c r="B21" s="9" t="str">
        <f>员工档案!B21</f>
        <v>陈潇</v>
      </c>
      <c r="C21" s="9" t="str">
        <f>员工档案!C21</f>
        <v>行政部</v>
      </c>
      <c r="D21" s="9">
        <f>VLOOKUP($A21,员工档案!$A$1:$K$26,7,FALSE)</f>
        <v>1550</v>
      </c>
      <c r="E21" s="9">
        <f ca="1">VLOOKUP($A21,员工档案!$A$1:$K$26,10,FALSE)*100</f>
        <v>1100</v>
      </c>
      <c r="F21" s="9">
        <f>VLOOKUP($A21,出勤扣款!$A$1:$G$28,7,FALSE)</f>
        <v>0</v>
      </c>
      <c r="G21" s="9">
        <f>VLOOKUP($A21,出勤扣款!$A$1:$G$28,6,FALSE)</f>
        <v>30</v>
      </c>
      <c r="H21" s="9">
        <f>VLOOKUP($A21,员工社保!$A$1:$G$28,7,FALSE)</f>
        <v>170.5</v>
      </c>
      <c r="I21" s="9">
        <f t="shared" ca="1" si="0"/>
        <v>2449.5</v>
      </c>
      <c r="J21" s="9">
        <v>0</v>
      </c>
      <c r="K21" s="9">
        <f t="shared" ca="1" si="3"/>
        <v>2449.5</v>
      </c>
    </row>
    <row r="22" spans="1:11" x14ac:dyDescent="0.15">
      <c r="A22" s="9" t="str">
        <f>员工档案!A22</f>
        <v>KB020</v>
      </c>
      <c r="B22" s="9" t="str">
        <f>员工档案!B22</f>
        <v>杨浪</v>
      </c>
      <c r="C22" s="9" t="str">
        <f>员工档案!C22</f>
        <v>人事部</v>
      </c>
      <c r="D22" s="9">
        <f>VLOOKUP($A22,员工档案!$A$1:$K$26,7,FALSE)</f>
        <v>2900</v>
      </c>
      <c r="E22" s="9">
        <f ca="1">VLOOKUP($A22,员工档案!$A$1:$K$26,10,FALSE)*100</f>
        <v>700</v>
      </c>
      <c r="F22" s="9">
        <f>VLOOKUP($A22,出勤扣款!$A$1:$G$28,7,FALSE)</f>
        <v>0</v>
      </c>
      <c r="G22" s="9">
        <f>VLOOKUP($A22,出勤扣款!$A$1:$G$28,6,FALSE)</f>
        <v>30</v>
      </c>
      <c r="H22" s="9">
        <f>VLOOKUP($A22,员工社保!$A$1:$G$28,7,FALSE)</f>
        <v>319</v>
      </c>
      <c r="I22" s="9">
        <f t="shared" ca="1" si="0"/>
        <v>3251</v>
      </c>
      <c r="J22" s="9">
        <v>0</v>
      </c>
      <c r="K22" s="9">
        <f t="shared" ca="1" si="3"/>
        <v>3251</v>
      </c>
    </row>
    <row r="23" spans="1:11" x14ac:dyDescent="0.15">
      <c r="A23" s="9" t="str">
        <f>员工档案!A23</f>
        <v>KB021</v>
      </c>
      <c r="B23" s="9" t="str">
        <f>员工档案!B23</f>
        <v>陈风</v>
      </c>
      <c r="C23" s="9" t="str">
        <f>员工档案!C23</f>
        <v>人事部</v>
      </c>
      <c r="D23" s="9">
        <f>VLOOKUP($A23,员工档案!$A$1:$K$26,7,FALSE)</f>
        <v>1950</v>
      </c>
      <c r="E23" s="9">
        <f ca="1">VLOOKUP($A23,员工档案!$A$1:$K$26,10,FALSE)*100</f>
        <v>200</v>
      </c>
      <c r="F23" s="9">
        <f>VLOOKUP($A23,出勤扣款!$A$1:$G$28,7,FALSE)</f>
        <v>200</v>
      </c>
      <c r="G23" s="9">
        <f>VLOOKUP($A23,出勤扣款!$A$1:$G$28,6,FALSE)</f>
        <v>0</v>
      </c>
      <c r="H23" s="9">
        <f>VLOOKUP($A23,员工社保!$A$1:$G$28,7,FALSE)</f>
        <v>214.5</v>
      </c>
      <c r="I23" s="9">
        <f t="shared" ca="1" si="0"/>
        <v>2135.5</v>
      </c>
      <c r="J23" s="9">
        <v>0</v>
      </c>
      <c r="K23" s="9">
        <f t="shared" ca="1" si="3"/>
        <v>2135.5</v>
      </c>
    </row>
    <row r="24" spans="1:11" x14ac:dyDescent="0.15">
      <c r="A24" s="9" t="str">
        <f>员工档案!A24</f>
        <v>KB022</v>
      </c>
      <c r="B24" s="9" t="str">
        <f>员工档案!B24</f>
        <v>张点点</v>
      </c>
      <c r="C24" s="9" t="str">
        <f>员工档案!C24</f>
        <v>人事部</v>
      </c>
      <c r="D24" s="9">
        <f>VLOOKUP($A24,员工档案!$A$1:$K$26,7,FALSE)</f>
        <v>1550</v>
      </c>
      <c r="E24" s="9">
        <f ca="1">VLOOKUP($A24,员工档案!$A$1:$K$26,10,FALSE)*100</f>
        <v>100</v>
      </c>
      <c r="F24" s="9">
        <f>VLOOKUP($A24,出勤扣款!$A$1:$G$28,7,FALSE)</f>
        <v>200</v>
      </c>
      <c r="G24" s="9">
        <f>VLOOKUP($A24,出勤扣款!$A$1:$G$28,6,FALSE)</f>
        <v>0</v>
      </c>
      <c r="H24" s="9">
        <f>VLOOKUP($A24,员工社保!$A$1:$G$28,7,FALSE)</f>
        <v>170.5</v>
      </c>
      <c r="I24" s="9">
        <f t="shared" ca="1" si="0"/>
        <v>1679.5</v>
      </c>
      <c r="J24" s="9">
        <v>0</v>
      </c>
      <c r="K24" s="9">
        <f t="shared" ca="1" si="3"/>
        <v>1679.5</v>
      </c>
    </row>
    <row r="25" spans="1:11" x14ac:dyDescent="0.15">
      <c r="A25" s="9" t="str">
        <f>员工档案!A25</f>
        <v>KB023</v>
      </c>
      <c r="B25" s="9" t="str">
        <f>员工档案!B25</f>
        <v>于青青</v>
      </c>
      <c r="C25" s="9" t="str">
        <f>员工档案!C25</f>
        <v>财务部</v>
      </c>
      <c r="D25" s="9">
        <f>VLOOKUP($A25,员工档案!$A$1:$K$26,7,FALSE)</f>
        <v>3300</v>
      </c>
      <c r="E25" s="9">
        <f ca="1">VLOOKUP($A25,员工档案!$A$1:$K$26,10,FALSE)*100</f>
        <v>1100</v>
      </c>
      <c r="F25" s="9">
        <f>VLOOKUP($A25,出勤扣款!$A$1:$G$28,7,FALSE)</f>
        <v>200</v>
      </c>
      <c r="G25" s="9">
        <f>VLOOKUP($A25,出勤扣款!$A$1:$G$28,6,FALSE)</f>
        <v>0</v>
      </c>
      <c r="H25" s="9">
        <f>VLOOKUP($A25,员工社保!$A$1:$G$28,7,FALSE)</f>
        <v>363</v>
      </c>
      <c r="I25" s="9">
        <f t="shared" ca="1" si="0"/>
        <v>4237</v>
      </c>
      <c r="J25" s="9">
        <f t="shared" ca="1" si="2"/>
        <v>22.11</v>
      </c>
      <c r="K25" s="9">
        <f t="shared" ca="1" si="3"/>
        <v>4214.8900000000003</v>
      </c>
    </row>
    <row r="26" spans="1:11" x14ac:dyDescent="0.15">
      <c r="A26" s="9" t="str">
        <f>员工档案!A26</f>
        <v>KB024</v>
      </c>
      <c r="B26" s="9" t="str">
        <f>员工档案!B26</f>
        <v>邓兰兰</v>
      </c>
      <c r="C26" s="9" t="str">
        <f>员工档案!C26</f>
        <v>财务部</v>
      </c>
      <c r="D26" s="9">
        <f>VLOOKUP($A26,员工档案!$A$1:$K$26,7,FALSE)</f>
        <v>1950</v>
      </c>
      <c r="E26" s="9">
        <f ca="1">VLOOKUP($A26,员工档案!$A$1:$K$26,10,FALSE)*100</f>
        <v>500</v>
      </c>
      <c r="F26" s="9">
        <f>VLOOKUP($A26,出勤扣款!$A$1:$G$28,7,FALSE)</f>
        <v>200</v>
      </c>
      <c r="G26" s="9">
        <f>VLOOKUP($A26,出勤扣款!$A$1:$G$28,6,FALSE)</f>
        <v>0</v>
      </c>
      <c r="H26" s="9">
        <f>VLOOKUP($A26,员工社保!$A$1:$G$28,7,FALSE)</f>
        <v>214.5</v>
      </c>
      <c r="I26" s="9">
        <f t="shared" ca="1" si="0"/>
        <v>2435.5</v>
      </c>
      <c r="J26" s="9">
        <v>0</v>
      </c>
      <c r="K26" s="9">
        <f t="shared" ca="1" si="3"/>
        <v>2435.5</v>
      </c>
    </row>
    <row r="27" spans="1:11" x14ac:dyDescent="0.15">
      <c r="A27" s="9" t="str">
        <f>员工档案!A27</f>
        <v>KB025</v>
      </c>
      <c r="B27" s="9" t="str">
        <f>员工档案!B27</f>
        <v>罗羽</v>
      </c>
      <c r="C27" s="9" t="str">
        <f>员工档案!C27</f>
        <v>财务部</v>
      </c>
      <c r="D27" s="9">
        <f>VLOOKUP($A27,员工档案!$A$1:$K$28,7,FALSE)</f>
        <v>1250</v>
      </c>
      <c r="E27" s="9">
        <f ca="1">VLOOKUP($A27,员工档案!$A$1:$K$28,10,FALSE)*50</f>
        <v>100</v>
      </c>
      <c r="F27" s="9">
        <f>VLOOKUP($A27,出勤扣款!$A$1:$G$28,7,FALSE)</f>
        <v>0</v>
      </c>
      <c r="G27" s="9">
        <f>VLOOKUP($A27,出勤扣款!$A$1:$G$28,6,FALSE)</f>
        <v>30</v>
      </c>
      <c r="H27" s="9">
        <f>VLOOKUP($A27,员工社保!$A$1:$G$28,7,FALSE)</f>
        <v>137.5</v>
      </c>
      <c r="I27" s="9">
        <f t="shared" ca="1" si="0"/>
        <v>1182.5</v>
      </c>
      <c r="J27" s="9">
        <v>0</v>
      </c>
      <c r="K27" s="9">
        <f t="shared" ca="1" si="3"/>
        <v>1182.5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showGridLines="0" workbookViewId="0">
      <selection activeCell="A5" sqref="A5:H5"/>
    </sheetView>
  </sheetViews>
  <sheetFormatPr defaultRowHeight="13.5" x14ac:dyDescent="0.15"/>
  <cols>
    <col min="1" max="1" width="10.875" customWidth="1"/>
    <col min="2" max="2" width="11.125" customWidth="1"/>
    <col min="3" max="3" width="10.875" customWidth="1"/>
    <col min="4" max="4" width="10.375" customWidth="1"/>
    <col min="5" max="5" width="10.625" customWidth="1"/>
    <col min="6" max="6" width="10.75" customWidth="1"/>
    <col min="7" max="7" width="11.625" customWidth="1"/>
    <col min="8" max="8" width="10.875" customWidth="1"/>
    <col min="9" max="10" width="10.375" customWidth="1"/>
    <col min="11" max="11" width="10.75" customWidth="1"/>
  </cols>
  <sheetData>
    <row r="1" spans="1:12" ht="35.25" thickBot="1" x14ac:dyDescent="0.2">
      <c r="A1" s="36" t="s">
        <v>165</v>
      </c>
      <c r="B1" s="36"/>
      <c r="C1" s="36"/>
      <c r="D1" s="36"/>
      <c r="E1" s="36"/>
      <c r="F1" s="36"/>
      <c r="G1" s="36"/>
      <c r="H1" s="36"/>
      <c r="I1" s="27"/>
      <c r="J1" s="27"/>
      <c r="K1" s="27"/>
      <c r="L1" s="27"/>
    </row>
    <row r="2" spans="1:12" ht="20.25" customHeight="1" thickTop="1" x14ac:dyDescent="0.15">
      <c r="A2" s="20" t="s">
        <v>164</v>
      </c>
      <c r="B2" s="21" t="s">
        <v>172</v>
      </c>
      <c r="C2" s="22" t="s">
        <v>160</v>
      </c>
      <c r="D2" s="23" t="str">
        <f>VLOOKUP(B2,工资明细表,2)</f>
        <v>蔡静</v>
      </c>
      <c r="E2" s="22" t="s">
        <v>161</v>
      </c>
      <c r="F2" s="23" t="str">
        <f>VLOOKUP(B2,工资明细表,3)</f>
        <v>技术部</v>
      </c>
      <c r="G2" s="22" t="s">
        <v>162</v>
      </c>
      <c r="H2" s="24">
        <f ca="1">VLOOKUP(B2,工资明细表,11)</f>
        <v>3544.13</v>
      </c>
      <c r="I2" s="17"/>
    </row>
    <row r="3" spans="1:12" ht="25.5" customHeight="1" thickBot="1" x14ac:dyDescent="0.2">
      <c r="A3" s="25" t="s">
        <v>163</v>
      </c>
      <c r="B3" s="26"/>
      <c r="C3" s="26"/>
      <c r="D3" s="26"/>
      <c r="E3" s="26"/>
      <c r="F3" s="26"/>
      <c r="G3" s="26"/>
      <c r="H3" s="26"/>
      <c r="I3" s="17"/>
      <c r="J3" s="17"/>
      <c r="K3" s="17"/>
      <c r="L3" s="17"/>
    </row>
    <row r="4" spans="1:12" ht="14.25" thickTop="1" x14ac:dyDescent="0.15">
      <c r="A4" s="19" t="s">
        <v>166</v>
      </c>
      <c r="B4" s="19" t="s">
        <v>145</v>
      </c>
      <c r="C4" s="19" t="s">
        <v>159</v>
      </c>
      <c r="D4" s="19" t="s">
        <v>167</v>
      </c>
      <c r="E4" s="19" t="s">
        <v>168</v>
      </c>
      <c r="F4" s="19" t="s">
        <v>169</v>
      </c>
      <c r="G4" s="19" t="s">
        <v>170</v>
      </c>
      <c r="H4" s="19" t="s">
        <v>171</v>
      </c>
    </row>
    <row r="5" spans="1:12" ht="23.25" customHeight="1" thickBot="1" x14ac:dyDescent="0.2">
      <c r="A5" s="18" t="str">
        <f>VLOOKUP($B2,工资明细表,COLUMN(B1))</f>
        <v>蔡静</v>
      </c>
      <c r="B5" s="18" t="str">
        <f>VLOOKUP($B2,工资明细表,COLUMN(C1))</f>
        <v>技术部</v>
      </c>
      <c r="C5" s="18">
        <f>VLOOKUP($B2,工资明细表,COLUMN(D1))</f>
        <v>2950</v>
      </c>
      <c r="D5" s="18">
        <f ca="1">VLOOKUP($B2,工资明细表,COLUMN(E1))</f>
        <v>1000</v>
      </c>
      <c r="E5" s="18">
        <f>VLOOKUP($B2,工资明细表,COLUMN(F1))</f>
        <v>0</v>
      </c>
      <c r="F5" s="18">
        <f>VLOOKUP($B2,工资明细表,COLUMN(G1))</f>
        <v>80</v>
      </c>
      <c r="G5" s="18">
        <f>VLOOKUP($B2,工资明细表,COLUMN(H1))</f>
        <v>324.5</v>
      </c>
      <c r="H5" s="18">
        <f ca="1">VLOOKUP($B2,工资明细表,COLUMN(I1))</f>
        <v>3545.5</v>
      </c>
      <c r="I5" s="18"/>
      <c r="J5" s="18"/>
      <c r="K5" s="18"/>
      <c r="L5" s="18"/>
    </row>
    <row r="6" spans="1:12" ht="14.25" thickTop="1" x14ac:dyDescent="0.15">
      <c r="A6" s="20" t="s">
        <v>164</v>
      </c>
      <c r="B6" s="21" t="s">
        <v>66</v>
      </c>
      <c r="C6" s="22" t="s">
        <v>160</v>
      </c>
      <c r="D6" s="23" t="str">
        <f>VLOOKUP(B6,工资明细表,2)</f>
        <v>陈媛</v>
      </c>
      <c r="E6" s="22" t="s">
        <v>161</v>
      </c>
      <c r="F6" s="23" t="str">
        <f>VLOOKUP(B6,工资明细表,3)</f>
        <v>技术部</v>
      </c>
      <c r="G6" s="22" t="s">
        <v>162</v>
      </c>
      <c r="H6" s="24">
        <f ca="1">VLOOKUP(B6,工资明细表,11)</f>
        <v>3361</v>
      </c>
    </row>
    <row r="7" spans="1:12" ht="14.25" thickBot="1" x14ac:dyDescent="0.2">
      <c r="A7" s="25" t="s">
        <v>163</v>
      </c>
      <c r="B7" s="26"/>
      <c r="C7" s="26"/>
      <c r="D7" s="26"/>
      <c r="E7" s="26"/>
      <c r="F7" s="26"/>
      <c r="G7" s="26"/>
      <c r="H7" s="26"/>
    </row>
    <row r="8" spans="1:12" ht="14.25" thickTop="1" x14ac:dyDescent="0.15">
      <c r="A8" s="19" t="s">
        <v>166</v>
      </c>
      <c r="B8" s="19" t="s">
        <v>145</v>
      </c>
      <c r="C8" s="19" t="s">
        <v>159</v>
      </c>
      <c r="D8" s="19" t="s">
        <v>167</v>
      </c>
      <c r="E8" s="19" t="s">
        <v>168</v>
      </c>
      <c r="F8" s="19" t="s">
        <v>169</v>
      </c>
      <c r="G8" s="19" t="s">
        <v>170</v>
      </c>
      <c r="H8" s="19" t="s">
        <v>171</v>
      </c>
    </row>
    <row r="9" spans="1:12" ht="17.25" thickBot="1" x14ac:dyDescent="0.2">
      <c r="A9" s="18" t="str">
        <f t="shared" ref="A9:H9" si="0">VLOOKUP($B6,工资明细表,COLUMN(C4))</f>
        <v>技术部</v>
      </c>
      <c r="B9" s="18">
        <f t="shared" si="0"/>
        <v>2900</v>
      </c>
      <c r="C9" s="18">
        <f t="shared" ca="1" si="0"/>
        <v>800</v>
      </c>
      <c r="D9" s="18">
        <f t="shared" si="0"/>
        <v>0</v>
      </c>
      <c r="E9" s="18">
        <f t="shared" si="0"/>
        <v>20</v>
      </c>
      <c r="F9" s="18">
        <f t="shared" si="0"/>
        <v>319</v>
      </c>
      <c r="G9" s="18">
        <f t="shared" ca="1" si="0"/>
        <v>3361</v>
      </c>
      <c r="H9" s="18">
        <f t="shared" si="0"/>
        <v>0</v>
      </c>
    </row>
    <row r="10" spans="1:12" ht="14.25" thickTop="1" x14ac:dyDescent="0.15">
      <c r="A10" s="20" t="s">
        <v>164</v>
      </c>
      <c r="B10" s="21" t="s">
        <v>67</v>
      </c>
      <c r="C10" s="22" t="s">
        <v>160</v>
      </c>
      <c r="D10" s="23" t="str">
        <f>VLOOKUP(B10,工资明细表,2)</f>
        <v>王密</v>
      </c>
      <c r="E10" s="22" t="s">
        <v>161</v>
      </c>
      <c r="F10" s="23" t="str">
        <f>VLOOKUP(B10,工资明细表,3)</f>
        <v>技术部</v>
      </c>
      <c r="G10" s="22" t="s">
        <v>162</v>
      </c>
      <c r="H10" s="24">
        <f ca="1">VLOOKUP(B10,工资明细表,11)</f>
        <v>2582.5</v>
      </c>
    </row>
    <row r="11" spans="1:12" ht="14.25" thickBot="1" x14ac:dyDescent="0.2">
      <c r="A11" s="25" t="s">
        <v>163</v>
      </c>
      <c r="B11" s="26"/>
      <c r="C11" s="26"/>
      <c r="D11" s="26"/>
      <c r="E11" s="26"/>
      <c r="F11" s="26"/>
      <c r="G11" s="26"/>
      <c r="H11" s="26"/>
    </row>
    <row r="12" spans="1:12" ht="14.25" thickTop="1" x14ac:dyDescent="0.15">
      <c r="A12" s="19" t="s">
        <v>166</v>
      </c>
      <c r="B12" s="19" t="s">
        <v>145</v>
      </c>
      <c r="C12" s="19" t="s">
        <v>159</v>
      </c>
      <c r="D12" s="19" t="s">
        <v>167</v>
      </c>
      <c r="E12" s="19" t="s">
        <v>168</v>
      </c>
      <c r="F12" s="19" t="s">
        <v>169</v>
      </c>
      <c r="G12" s="19" t="s">
        <v>170</v>
      </c>
      <c r="H12" s="19" t="s">
        <v>171</v>
      </c>
    </row>
    <row r="13" spans="1:12" ht="17.25" thickBot="1" x14ac:dyDescent="0.2">
      <c r="A13" s="18" t="str">
        <f t="shared" ref="A13:H13" si="1">VLOOKUP($B10,工资明细表,COLUMN(C8))</f>
        <v>技术部</v>
      </c>
      <c r="B13" s="18">
        <f t="shared" si="1"/>
        <v>2250</v>
      </c>
      <c r="C13" s="18">
        <f t="shared" ca="1" si="1"/>
        <v>600</v>
      </c>
      <c r="D13" s="18">
        <f t="shared" si="1"/>
        <v>0</v>
      </c>
      <c r="E13" s="18">
        <f t="shared" si="1"/>
        <v>20</v>
      </c>
      <c r="F13" s="18">
        <f t="shared" si="1"/>
        <v>247.5</v>
      </c>
      <c r="G13" s="18">
        <f t="shared" ca="1" si="1"/>
        <v>2582.5</v>
      </c>
      <c r="H13" s="18">
        <f t="shared" si="1"/>
        <v>0</v>
      </c>
    </row>
    <row r="14" spans="1:12" ht="14.25" thickTop="1" x14ac:dyDescent="0.15">
      <c r="A14" s="20" t="s">
        <v>164</v>
      </c>
      <c r="B14" s="21" t="s">
        <v>68</v>
      </c>
      <c r="C14" s="22" t="s">
        <v>160</v>
      </c>
      <c r="D14" s="23" t="str">
        <f>VLOOKUP(B14,工资明细表,2)</f>
        <v>吕芬芬</v>
      </c>
      <c r="E14" s="22" t="s">
        <v>161</v>
      </c>
      <c r="F14" s="23" t="str">
        <f>VLOOKUP(B14,工资明细表,3)</f>
        <v>技术部</v>
      </c>
      <c r="G14" s="22" t="s">
        <v>162</v>
      </c>
      <c r="H14" s="24">
        <f ca="1">VLOOKUP(B14,工资明细表,11)</f>
        <v>1732.5</v>
      </c>
    </row>
    <row r="15" spans="1:12" ht="14.25" thickBot="1" x14ac:dyDescent="0.2">
      <c r="A15" s="25" t="s">
        <v>163</v>
      </c>
      <c r="B15" s="26"/>
      <c r="C15" s="26"/>
      <c r="D15" s="26"/>
      <c r="E15" s="26"/>
      <c r="F15" s="26"/>
      <c r="G15" s="26"/>
      <c r="H15" s="26"/>
    </row>
    <row r="16" spans="1:12" ht="14.25" thickTop="1" x14ac:dyDescent="0.15">
      <c r="A16" s="19" t="s">
        <v>166</v>
      </c>
      <c r="B16" s="19" t="s">
        <v>145</v>
      </c>
      <c r="C16" s="19" t="s">
        <v>159</v>
      </c>
      <c r="D16" s="19" t="s">
        <v>167</v>
      </c>
      <c r="E16" s="19" t="s">
        <v>168</v>
      </c>
      <c r="F16" s="19" t="s">
        <v>169</v>
      </c>
      <c r="G16" s="19" t="s">
        <v>170</v>
      </c>
      <c r="H16" s="19" t="s">
        <v>171</v>
      </c>
    </row>
    <row r="17" spans="1:8" ht="17.25" thickBot="1" x14ac:dyDescent="0.2">
      <c r="A17" s="18" t="str">
        <f t="shared" ref="A17:H17" si="2">VLOOKUP($B14,工资明细表,COLUMN(C12))</f>
        <v>技术部</v>
      </c>
      <c r="B17" s="18">
        <f t="shared" si="2"/>
        <v>1250</v>
      </c>
      <c r="C17" s="18">
        <f t="shared" ca="1" si="2"/>
        <v>700</v>
      </c>
      <c r="D17" s="18">
        <f t="shared" si="2"/>
        <v>0</v>
      </c>
      <c r="E17" s="18">
        <f t="shared" si="2"/>
        <v>80</v>
      </c>
      <c r="F17" s="18">
        <f t="shared" si="2"/>
        <v>137.5</v>
      </c>
      <c r="G17" s="18">
        <f t="shared" ca="1" si="2"/>
        <v>1732.5</v>
      </c>
      <c r="H17" s="18">
        <f t="shared" si="2"/>
        <v>0</v>
      </c>
    </row>
    <row r="18" spans="1:8" ht="14.25" thickTop="1" x14ac:dyDescent="0.15">
      <c r="A18" s="20" t="s">
        <v>164</v>
      </c>
      <c r="B18" s="21" t="s">
        <v>69</v>
      </c>
      <c r="C18" s="22" t="s">
        <v>160</v>
      </c>
      <c r="D18" s="23" t="str">
        <f>VLOOKUP(B18,工资明细表,2)</f>
        <v>路高泽</v>
      </c>
      <c r="E18" s="22" t="s">
        <v>161</v>
      </c>
      <c r="F18" s="23" t="str">
        <f>VLOOKUP(B18,工资明细表,3)</f>
        <v>客户部</v>
      </c>
      <c r="G18" s="22" t="s">
        <v>162</v>
      </c>
      <c r="H18" s="24">
        <f ca="1">VLOOKUP(B18,工资明细表,11)</f>
        <v>3505.33</v>
      </c>
    </row>
    <row r="19" spans="1:8" ht="14.25" thickBot="1" x14ac:dyDescent="0.2">
      <c r="A19" s="25" t="s">
        <v>163</v>
      </c>
      <c r="B19" s="26"/>
      <c r="C19" s="26"/>
      <c r="D19" s="26"/>
      <c r="E19" s="26"/>
      <c r="F19" s="26"/>
      <c r="G19" s="26"/>
      <c r="H19" s="26"/>
    </row>
    <row r="20" spans="1:8" ht="14.25" thickTop="1" x14ac:dyDescent="0.15">
      <c r="A20" s="19" t="s">
        <v>166</v>
      </c>
      <c r="B20" s="19" t="s">
        <v>145</v>
      </c>
      <c r="C20" s="19" t="s">
        <v>159</v>
      </c>
      <c r="D20" s="19" t="s">
        <v>167</v>
      </c>
      <c r="E20" s="19" t="s">
        <v>168</v>
      </c>
      <c r="F20" s="19" t="s">
        <v>169</v>
      </c>
      <c r="G20" s="19" t="s">
        <v>170</v>
      </c>
      <c r="H20" s="19" t="s">
        <v>171</v>
      </c>
    </row>
    <row r="21" spans="1:8" ht="17.25" thickBot="1" x14ac:dyDescent="0.2">
      <c r="A21" s="18" t="str">
        <f t="shared" ref="A21:H21" si="3">VLOOKUP($B18,工资明细表,COLUMN(C16))</f>
        <v>客户部</v>
      </c>
      <c r="B21" s="18">
        <f t="shared" si="3"/>
        <v>2950</v>
      </c>
      <c r="C21" s="18">
        <f t="shared" ca="1" si="3"/>
        <v>900</v>
      </c>
      <c r="D21" s="18">
        <f t="shared" si="3"/>
        <v>0</v>
      </c>
      <c r="E21" s="18">
        <f t="shared" si="3"/>
        <v>20</v>
      </c>
      <c r="F21" s="18">
        <f t="shared" si="3"/>
        <v>324.5</v>
      </c>
      <c r="G21" s="18">
        <f t="shared" ca="1" si="3"/>
        <v>3505.5</v>
      </c>
      <c r="H21" s="18">
        <f t="shared" ca="1" si="3"/>
        <v>0.17</v>
      </c>
    </row>
    <row r="22" spans="1:8" ht="14.25" thickTop="1" x14ac:dyDescent="0.15">
      <c r="A22" s="20" t="s">
        <v>164</v>
      </c>
      <c r="B22" s="21" t="s">
        <v>70</v>
      </c>
      <c r="C22" s="22" t="s">
        <v>160</v>
      </c>
      <c r="D22" s="23" t="str">
        <f>VLOOKUP(B22,工资明细表,2)</f>
        <v>岳庆浩</v>
      </c>
      <c r="E22" s="22" t="s">
        <v>161</v>
      </c>
      <c r="F22" s="23" t="str">
        <f>VLOOKUP(B22,工资明细表,3)</f>
        <v>客户部</v>
      </c>
      <c r="G22" s="22" t="s">
        <v>162</v>
      </c>
      <c r="H22" s="24">
        <f ca="1">VLOOKUP(B22,工资明细表,11)</f>
        <v>2619.5</v>
      </c>
    </row>
    <row r="23" spans="1:8" ht="14.25" thickBot="1" x14ac:dyDescent="0.2">
      <c r="A23" s="25" t="s">
        <v>163</v>
      </c>
      <c r="B23" s="26"/>
      <c r="C23" s="26"/>
      <c r="D23" s="26"/>
      <c r="E23" s="26"/>
      <c r="F23" s="26"/>
      <c r="G23" s="26"/>
      <c r="H23" s="26"/>
    </row>
    <row r="24" spans="1:8" ht="14.25" thickTop="1" x14ac:dyDescent="0.15">
      <c r="A24" s="19" t="s">
        <v>166</v>
      </c>
      <c r="B24" s="19" t="s">
        <v>145</v>
      </c>
      <c r="C24" s="19" t="s">
        <v>159</v>
      </c>
      <c r="D24" s="19" t="s">
        <v>167</v>
      </c>
      <c r="E24" s="19" t="s">
        <v>168</v>
      </c>
      <c r="F24" s="19" t="s">
        <v>169</v>
      </c>
      <c r="G24" s="19" t="s">
        <v>170</v>
      </c>
      <c r="H24" s="19" t="s">
        <v>171</v>
      </c>
    </row>
    <row r="25" spans="1:8" ht="17.25" thickBot="1" x14ac:dyDescent="0.2">
      <c r="A25" s="18" t="str">
        <f t="shared" ref="A25:H25" si="4">VLOOKUP($B22,工资明细表,COLUMN(C20))</f>
        <v>客户部</v>
      </c>
      <c r="B25" s="18">
        <f t="shared" si="4"/>
        <v>2550</v>
      </c>
      <c r="C25" s="18">
        <f t="shared" ca="1" si="4"/>
        <v>400</v>
      </c>
      <c r="D25" s="18">
        <f t="shared" si="4"/>
        <v>0</v>
      </c>
      <c r="E25" s="18">
        <f t="shared" si="4"/>
        <v>50</v>
      </c>
      <c r="F25" s="18">
        <f t="shared" si="4"/>
        <v>280.5</v>
      </c>
      <c r="G25" s="18">
        <f t="shared" ca="1" si="4"/>
        <v>2619.5</v>
      </c>
      <c r="H25" s="18">
        <f t="shared" si="4"/>
        <v>0</v>
      </c>
    </row>
    <row r="26" spans="1:8" ht="14.25" thickTop="1" x14ac:dyDescent="0.15">
      <c r="A26" s="20" t="s">
        <v>164</v>
      </c>
      <c r="B26" s="21" t="s">
        <v>71</v>
      </c>
      <c r="C26" s="22" t="s">
        <v>160</v>
      </c>
      <c r="D26" s="23" t="str">
        <f>VLOOKUP(B26,工资明细表,2)</f>
        <v>李雪儿</v>
      </c>
      <c r="E26" s="22" t="s">
        <v>161</v>
      </c>
      <c r="F26" s="23" t="str">
        <f>VLOOKUP(B26,工资明细表,3)</f>
        <v>客户部</v>
      </c>
      <c r="G26" s="22" t="s">
        <v>162</v>
      </c>
      <c r="H26" s="24">
        <f ca="1">VLOOKUP(B26,工资明细表,11)</f>
        <v>2205.5</v>
      </c>
    </row>
    <row r="27" spans="1:8" ht="14.25" thickBot="1" x14ac:dyDescent="0.2">
      <c r="A27" s="25" t="s">
        <v>163</v>
      </c>
      <c r="B27" s="26"/>
      <c r="C27" s="26"/>
      <c r="D27" s="26"/>
      <c r="E27" s="26"/>
      <c r="F27" s="26"/>
      <c r="G27" s="26"/>
      <c r="H27" s="26"/>
    </row>
    <row r="28" spans="1:8" ht="14.25" thickTop="1" x14ac:dyDescent="0.15">
      <c r="A28" s="19" t="s">
        <v>166</v>
      </c>
      <c r="B28" s="19" t="s">
        <v>145</v>
      </c>
      <c r="C28" s="19" t="s">
        <v>159</v>
      </c>
      <c r="D28" s="19" t="s">
        <v>167</v>
      </c>
      <c r="E28" s="19" t="s">
        <v>168</v>
      </c>
      <c r="F28" s="19" t="s">
        <v>169</v>
      </c>
      <c r="G28" s="19" t="s">
        <v>170</v>
      </c>
      <c r="H28" s="19" t="s">
        <v>171</v>
      </c>
    </row>
    <row r="29" spans="1:8" ht="17.25" thickBot="1" x14ac:dyDescent="0.2">
      <c r="A29" s="18" t="str">
        <f t="shared" ref="A29:H29" si="5">VLOOKUP($B26,工资明细表,COLUMN(C24))</f>
        <v>客户部</v>
      </c>
      <c r="B29" s="18">
        <f t="shared" si="5"/>
        <v>1950</v>
      </c>
      <c r="C29" s="18">
        <f t="shared" ca="1" si="5"/>
        <v>500</v>
      </c>
      <c r="D29" s="18">
        <f t="shared" si="5"/>
        <v>0</v>
      </c>
      <c r="E29" s="18">
        <f t="shared" si="5"/>
        <v>30</v>
      </c>
      <c r="F29" s="18">
        <f t="shared" si="5"/>
        <v>214.5</v>
      </c>
      <c r="G29" s="18">
        <f t="shared" ca="1" si="5"/>
        <v>2205.5</v>
      </c>
      <c r="H29" s="18">
        <f t="shared" si="5"/>
        <v>0</v>
      </c>
    </row>
    <row r="30" spans="1:8" ht="14.25" thickTop="1" x14ac:dyDescent="0.15">
      <c r="A30" s="20" t="s">
        <v>164</v>
      </c>
      <c r="B30" s="21" t="s">
        <v>72</v>
      </c>
      <c r="C30" s="22" t="s">
        <v>160</v>
      </c>
      <c r="D30" s="23" t="str">
        <f>VLOOKUP(B30,工资明细表,2)</f>
        <v>陈山</v>
      </c>
      <c r="E30" s="22" t="s">
        <v>161</v>
      </c>
      <c r="F30" s="23" t="str">
        <f>VLOOKUP(B30,工资明细表,3)</f>
        <v>客户部</v>
      </c>
      <c r="G30" s="22" t="s">
        <v>162</v>
      </c>
      <c r="H30" s="24">
        <f ca="1">VLOOKUP(B30,工资明细表,11)</f>
        <v>2279.5</v>
      </c>
    </row>
    <row r="31" spans="1:8" ht="14.25" thickBot="1" x14ac:dyDescent="0.2">
      <c r="A31" s="25" t="s">
        <v>163</v>
      </c>
      <c r="B31" s="26"/>
      <c r="C31" s="26"/>
      <c r="D31" s="26"/>
      <c r="E31" s="26"/>
      <c r="F31" s="26"/>
      <c r="G31" s="26"/>
      <c r="H31" s="26"/>
    </row>
    <row r="32" spans="1:8" ht="14.25" thickTop="1" x14ac:dyDescent="0.15">
      <c r="A32" s="19" t="s">
        <v>166</v>
      </c>
      <c r="B32" s="19" t="s">
        <v>145</v>
      </c>
      <c r="C32" s="19" t="s">
        <v>159</v>
      </c>
      <c r="D32" s="19" t="s">
        <v>167</v>
      </c>
      <c r="E32" s="19" t="s">
        <v>168</v>
      </c>
      <c r="F32" s="19" t="s">
        <v>169</v>
      </c>
      <c r="G32" s="19" t="s">
        <v>170</v>
      </c>
      <c r="H32" s="19" t="s">
        <v>171</v>
      </c>
    </row>
    <row r="33" spans="1:8" ht="17.25" thickBot="1" x14ac:dyDescent="0.2">
      <c r="A33" s="18" t="str">
        <f t="shared" ref="A33:H33" si="6">VLOOKUP($B30,工资明细表,COLUMN(C28))</f>
        <v>客户部</v>
      </c>
      <c r="B33" s="18">
        <f t="shared" si="6"/>
        <v>1550</v>
      </c>
      <c r="C33" s="18">
        <f t="shared" ca="1" si="6"/>
        <v>700</v>
      </c>
      <c r="D33" s="18">
        <f t="shared" si="6"/>
        <v>200</v>
      </c>
      <c r="E33" s="18">
        <f t="shared" si="6"/>
        <v>0</v>
      </c>
      <c r="F33" s="18">
        <f t="shared" si="6"/>
        <v>170.5</v>
      </c>
      <c r="G33" s="18">
        <f t="shared" ca="1" si="6"/>
        <v>2279.5</v>
      </c>
      <c r="H33" s="18">
        <f t="shared" si="6"/>
        <v>0</v>
      </c>
    </row>
    <row r="34" spans="1:8" ht="14.25" thickTop="1" x14ac:dyDescent="0.15">
      <c r="A34" s="20" t="s">
        <v>164</v>
      </c>
      <c r="B34" s="21" t="s">
        <v>73</v>
      </c>
      <c r="C34" s="22" t="s">
        <v>160</v>
      </c>
      <c r="D34" s="23" t="str">
        <f>VLOOKUP(B34,工资明细表,2)</f>
        <v>廖晓</v>
      </c>
      <c r="E34" s="22" t="s">
        <v>161</v>
      </c>
      <c r="F34" s="23" t="str">
        <f>VLOOKUP(B34,工资明细表,3)</f>
        <v>生产部</v>
      </c>
      <c r="G34" s="22" t="s">
        <v>162</v>
      </c>
      <c r="H34" s="24">
        <f ca="1">VLOOKUP(B34,工资明细表,11)</f>
        <v>3569.5</v>
      </c>
    </row>
    <row r="35" spans="1:8" ht="14.25" thickBot="1" x14ac:dyDescent="0.2">
      <c r="A35" s="25" t="s">
        <v>163</v>
      </c>
      <c r="B35" s="26"/>
      <c r="C35" s="26"/>
      <c r="D35" s="26"/>
      <c r="E35" s="26"/>
      <c r="F35" s="26"/>
      <c r="G35" s="26"/>
      <c r="H35" s="26"/>
    </row>
    <row r="36" spans="1:8" ht="14.25" thickTop="1" x14ac:dyDescent="0.15">
      <c r="A36" s="19" t="s">
        <v>166</v>
      </c>
      <c r="B36" s="19" t="s">
        <v>145</v>
      </c>
      <c r="C36" s="19" t="s">
        <v>159</v>
      </c>
      <c r="D36" s="19" t="s">
        <v>167</v>
      </c>
      <c r="E36" s="19" t="s">
        <v>168</v>
      </c>
      <c r="F36" s="19" t="s">
        <v>169</v>
      </c>
      <c r="G36" s="19" t="s">
        <v>170</v>
      </c>
      <c r="H36" s="19" t="s">
        <v>171</v>
      </c>
    </row>
    <row r="37" spans="1:8" ht="17.25" thickBot="1" x14ac:dyDescent="0.2">
      <c r="A37" s="18" t="str">
        <f t="shared" ref="A37:H37" si="7">VLOOKUP($B34,工资明细表,COLUMN(C32))</f>
        <v>生产部</v>
      </c>
      <c r="B37" s="18">
        <f t="shared" si="7"/>
        <v>2550</v>
      </c>
      <c r="C37" s="18">
        <f t="shared" ca="1" si="7"/>
        <v>1100</v>
      </c>
      <c r="D37" s="18">
        <f t="shared" si="7"/>
        <v>200</v>
      </c>
      <c r="E37" s="18">
        <f t="shared" si="7"/>
        <v>0</v>
      </c>
      <c r="F37" s="18">
        <f t="shared" si="7"/>
        <v>280.5</v>
      </c>
      <c r="G37" s="18">
        <f t="shared" ca="1" si="7"/>
        <v>3569.5</v>
      </c>
      <c r="H37" s="18">
        <f t="shared" si="7"/>
        <v>0</v>
      </c>
    </row>
    <row r="38" spans="1:8" ht="14.25" thickTop="1" x14ac:dyDescent="0.15">
      <c r="A38" s="20" t="s">
        <v>164</v>
      </c>
      <c r="B38" s="21" t="s">
        <v>74</v>
      </c>
      <c r="C38" s="22" t="s">
        <v>160</v>
      </c>
      <c r="D38" s="23" t="str">
        <f>VLOOKUP(B38,工资明细表,2)</f>
        <v>张丽君</v>
      </c>
      <c r="E38" s="22" t="s">
        <v>161</v>
      </c>
      <c r="F38" s="23" t="str">
        <f>VLOOKUP(B38,工资明细表,3)</f>
        <v>生产部</v>
      </c>
      <c r="G38" s="22" t="s">
        <v>162</v>
      </c>
      <c r="H38" s="24">
        <f ca="1">VLOOKUP(B38,工资明细表,11)</f>
        <v>3013.5</v>
      </c>
    </row>
    <row r="39" spans="1:8" ht="14.25" thickBot="1" x14ac:dyDescent="0.2">
      <c r="A39" s="25" t="s">
        <v>163</v>
      </c>
      <c r="B39" s="26"/>
      <c r="C39" s="26"/>
      <c r="D39" s="26"/>
      <c r="E39" s="26"/>
      <c r="F39" s="26"/>
      <c r="G39" s="26"/>
      <c r="H39" s="26"/>
    </row>
    <row r="40" spans="1:8" ht="14.25" thickTop="1" x14ac:dyDescent="0.15">
      <c r="A40" s="19" t="s">
        <v>166</v>
      </c>
      <c r="B40" s="19" t="s">
        <v>145</v>
      </c>
      <c r="C40" s="19" t="s">
        <v>159</v>
      </c>
      <c r="D40" s="19" t="s">
        <v>167</v>
      </c>
      <c r="E40" s="19" t="s">
        <v>168</v>
      </c>
      <c r="F40" s="19" t="s">
        <v>169</v>
      </c>
      <c r="G40" s="19" t="s">
        <v>170</v>
      </c>
      <c r="H40" s="19" t="s">
        <v>171</v>
      </c>
    </row>
    <row r="41" spans="1:8" ht="17.25" thickBot="1" x14ac:dyDescent="0.2">
      <c r="A41" s="18" t="str">
        <f t="shared" ref="A41:H41" si="8">VLOOKUP($B38,工资明细表,COLUMN(C36))</f>
        <v>生产部</v>
      </c>
      <c r="B41" s="18">
        <f t="shared" si="8"/>
        <v>2150</v>
      </c>
      <c r="C41" s="18">
        <f t="shared" ca="1" si="8"/>
        <v>900</v>
      </c>
      <c r="D41" s="18">
        <f t="shared" si="8"/>
        <v>200</v>
      </c>
      <c r="E41" s="18">
        <f t="shared" si="8"/>
        <v>0</v>
      </c>
      <c r="F41" s="18">
        <f t="shared" si="8"/>
        <v>236.5</v>
      </c>
      <c r="G41" s="18">
        <f t="shared" ca="1" si="8"/>
        <v>3013.5</v>
      </c>
      <c r="H41" s="18">
        <f t="shared" si="8"/>
        <v>0</v>
      </c>
    </row>
    <row r="42" spans="1:8" ht="14.25" thickTop="1" x14ac:dyDescent="0.15">
      <c r="A42" s="20" t="s">
        <v>164</v>
      </c>
      <c r="B42" s="21" t="s">
        <v>75</v>
      </c>
      <c r="C42" s="22" t="s">
        <v>160</v>
      </c>
      <c r="D42" s="23" t="str">
        <f>VLOOKUP(B42,工资明细表,2)</f>
        <v>吴华波</v>
      </c>
      <c r="E42" s="22" t="s">
        <v>161</v>
      </c>
      <c r="F42" s="23" t="str">
        <f>VLOOKUP(B42,工资明细表,3)</f>
        <v>生产部</v>
      </c>
      <c r="G42" s="22" t="s">
        <v>162</v>
      </c>
      <c r="H42" s="24">
        <f ca="1">VLOOKUP(B42,工资明细表,11)</f>
        <v>2119</v>
      </c>
    </row>
    <row r="43" spans="1:8" ht="14.25" thickBot="1" x14ac:dyDescent="0.2">
      <c r="A43" s="25" t="s">
        <v>163</v>
      </c>
      <c r="B43" s="26"/>
      <c r="C43" s="26"/>
      <c r="D43" s="26"/>
      <c r="E43" s="26"/>
      <c r="F43" s="26"/>
      <c r="G43" s="26"/>
      <c r="H43" s="26"/>
    </row>
    <row r="44" spans="1:8" ht="14.25" thickTop="1" x14ac:dyDescent="0.15">
      <c r="A44" s="19" t="s">
        <v>166</v>
      </c>
      <c r="B44" s="19" t="s">
        <v>145</v>
      </c>
      <c r="C44" s="19" t="s">
        <v>159</v>
      </c>
      <c r="D44" s="19" t="s">
        <v>167</v>
      </c>
      <c r="E44" s="19" t="s">
        <v>168</v>
      </c>
      <c r="F44" s="19" t="s">
        <v>169</v>
      </c>
      <c r="G44" s="19" t="s">
        <v>170</v>
      </c>
      <c r="H44" s="19" t="s">
        <v>171</v>
      </c>
    </row>
    <row r="45" spans="1:8" ht="17.25" thickBot="1" x14ac:dyDescent="0.2">
      <c r="A45" s="18" t="str">
        <f t="shared" ref="A45:H45" si="9">VLOOKUP($B42,工资明细表,COLUMN(C40))</f>
        <v>生产部</v>
      </c>
      <c r="B45" s="18">
        <f t="shared" si="9"/>
        <v>2100</v>
      </c>
      <c r="C45" s="18">
        <f t="shared" ca="1" si="9"/>
        <v>300</v>
      </c>
      <c r="D45" s="18">
        <f t="shared" si="9"/>
        <v>0</v>
      </c>
      <c r="E45" s="18">
        <f t="shared" si="9"/>
        <v>50</v>
      </c>
      <c r="F45" s="18">
        <f t="shared" si="9"/>
        <v>231</v>
      </c>
      <c r="G45" s="18">
        <f t="shared" ca="1" si="9"/>
        <v>2119</v>
      </c>
      <c r="H45" s="18">
        <f t="shared" si="9"/>
        <v>0</v>
      </c>
    </row>
    <row r="46" spans="1:8" ht="14.25" thickTop="1" x14ac:dyDescent="0.15">
      <c r="A46" s="20" t="s">
        <v>164</v>
      </c>
      <c r="B46" s="21" t="s">
        <v>76</v>
      </c>
      <c r="C46" s="22" t="s">
        <v>160</v>
      </c>
      <c r="D46" s="23" t="str">
        <f>VLOOKUP(B46,工资明细表,2)</f>
        <v>黄孝铭</v>
      </c>
      <c r="E46" s="22" t="s">
        <v>161</v>
      </c>
      <c r="F46" s="23" t="str">
        <f>VLOOKUP(B46,工资明细表,3)</f>
        <v>生产部</v>
      </c>
      <c r="G46" s="22" t="s">
        <v>162</v>
      </c>
      <c r="H46" s="24">
        <f ca="1">VLOOKUP(B46,工资明细表,11)</f>
        <v>2269</v>
      </c>
    </row>
    <row r="47" spans="1:8" ht="14.25" thickBot="1" x14ac:dyDescent="0.2">
      <c r="A47" s="25" t="s">
        <v>163</v>
      </c>
      <c r="B47" s="26"/>
      <c r="C47" s="26"/>
      <c r="D47" s="26"/>
      <c r="E47" s="26"/>
      <c r="F47" s="26"/>
      <c r="G47" s="26"/>
      <c r="H47" s="26"/>
    </row>
    <row r="48" spans="1:8" ht="14.25" thickTop="1" x14ac:dyDescent="0.15">
      <c r="A48" s="19" t="s">
        <v>166</v>
      </c>
      <c r="B48" s="19" t="s">
        <v>145</v>
      </c>
      <c r="C48" s="19" t="s">
        <v>159</v>
      </c>
      <c r="D48" s="19" t="s">
        <v>167</v>
      </c>
      <c r="E48" s="19" t="s">
        <v>168</v>
      </c>
      <c r="F48" s="19" t="s">
        <v>169</v>
      </c>
      <c r="G48" s="19" t="s">
        <v>170</v>
      </c>
      <c r="H48" s="19" t="s">
        <v>171</v>
      </c>
    </row>
    <row r="49" spans="1:8" ht="17.25" thickBot="1" x14ac:dyDescent="0.2">
      <c r="A49" s="18" t="str">
        <f t="shared" ref="A49:H49" si="10">VLOOKUP($B46,工资明细表,COLUMN(C44))</f>
        <v>生产部</v>
      </c>
      <c r="B49" s="18">
        <f t="shared" si="10"/>
        <v>2100</v>
      </c>
      <c r="C49" s="18">
        <f t="shared" ca="1" si="10"/>
        <v>200</v>
      </c>
      <c r="D49" s="18">
        <f t="shared" si="10"/>
        <v>200</v>
      </c>
      <c r="E49" s="18">
        <f t="shared" si="10"/>
        <v>0</v>
      </c>
      <c r="F49" s="18">
        <f t="shared" si="10"/>
        <v>231</v>
      </c>
      <c r="G49" s="18">
        <f t="shared" ca="1" si="10"/>
        <v>2269</v>
      </c>
      <c r="H49" s="18">
        <f t="shared" si="10"/>
        <v>0</v>
      </c>
    </row>
    <row r="50" spans="1:8" ht="14.25" thickTop="1" x14ac:dyDescent="0.15">
      <c r="A50" s="20" t="s">
        <v>164</v>
      </c>
      <c r="B50" s="21" t="s">
        <v>77</v>
      </c>
      <c r="C50" s="22" t="s">
        <v>160</v>
      </c>
      <c r="D50" s="23" t="str">
        <f>VLOOKUP(B50,工资明细表,2)</f>
        <v>丁锐</v>
      </c>
      <c r="E50" s="22" t="s">
        <v>161</v>
      </c>
      <c r="F50" s="23" t="str">
        <f>VLOOKUP(B50,工资明细表,3)</f>
        <v>生产部</v>
      </c>
      <c r="G50" s="22" t="s">
        <v>162</v>
      </c>
      <c r="H50" s="24">
        <f ca="1">VLOOKUP(B50,工资明细表,11)</f>
        <v>1919</v>
      </c>
    </row>
    <row r="51" spans="1:8" ht="14.25" thickBot="1" x14ac:dyDescent="0.2">
      <c r="A51" s="25" t="s">
        <v>163</v>
      </c>
      <c r="B51" s="26"/>
      <c r="C51" s="26"/>
      <c r="D51" s="26"/>
      <c r="E51" s="26"/>
      <c r="F51" s="26"/>
      <c r="G51" s="26"/>
      <c r="H51" s="26"/>
    </row>
    <row r="52" spans="1:8" ht="14.25" thickTop="1" x14ac:dyDescent="0.15">
      <c r="A52" s="19" t="s">
        <v>166</v>
      </c>
      <c r="B52" s="19" t="s">
        <v>145</v>
      </c>
      <c r="C52" s="19" t="s">
        <v>159</v>
      </c>
      <c r="D52" s="19" t="s">
        <v>167</v>
      </c>
      <c r="E52" s="19" t="s">
        <v>168</v>
      </c>
      <c r="F52" s="19" t="s">
        <v>169</v>
      </c>
      <c r="G52" s="19" t="s">
        <v>170</v>
      </c>
      <c r="H52" s="19" t="s">
        <v>171</v>
      </c>
    </row>
    <row r="53" spans="1:8" ht="17.25" thickBot="1" x14ac:dyDescent="0.2">
      <c r="A53" s="18" t="str">
        <f t="shared" ref="A53:H53" si="11">VLOOKUP($B50,工资明细表,COLUMN(C48))</f>
        <v>生产部</v>
      </c>
      <c r="B53" s="18">
        <f t="shared" si="11"/>
        <v>2100</v>
      </c>
      <c r="C53" s="18">
        <f t="shared" ca="1" si="11"/>
        <v>100</v>
      </c>
      <c r="D53" s="18">
        <f t="shared" si="11"/>
        <v>0</v>
      </c>
      <c r="E53" s="18">
        <f t="shared" si="11"/>
        <v>50</v>
      </c>
      <c r="F53" s="18">
        <f t="shared" si="11"/>
        <v>231</v>
      </c>
      <c r="G53" s="18">
        <f t="shared" ca="1" si="11"/>
        <v>1919</v>
      </c>
      <c r="H53" s="18">
        <f t="shared" si="11"/>
        <v>0</v>
      </c>
    </row>
    <row r="54" spans="1:8" ht="14.25" thickTop="1" x14ac:dyDescent="0.15">
      <c r="A54" s="20" t="s">
        <v>164</v>
      </c>
      <c r="B54" s="21" t="s">
        <v>78</v>
      </c>
      <c r="C54" s="22" t="s">
        <v>160</v>
      </c>
      <c r="D54" s="23" t="str">
        <f>VLOOKUP(B54,工资明细表,2)</f>
        <v>庄霞</v>
      </c>
      <c r="E54" s="22" t="s">
        <v>161</v>
      </c>
      <c r="F54" s="23" t="str">
        <f>VLOOKUP(B54,工资明细表,3)</f>
        <v>生产部</v>
      </c>
      <c r="G54" s="22" t="s">
        <v>162</v>
      </c>
      <c r="H54" s="24">
        <f ca="1">VLOOKUP(B54,工资明细表,11)</f>
        <v>2146.5</v>
      </c>
    </row>
    <row r="55" spans="1:8" ht="14.25" thickBot="1" x14ac:dyDescent="0.2">
      <c r="A55" s="25" t="s">
        <v>163</v>
      </c>
      <c r="B55" s="26"/>
      <c r="C55" s="26"/>
      <c r="D55" s="26"/>
      <c r="E55" s="26"/>
      <c r="F55" s="26"/>
      <c r="G55" s="26"/>
      <c r="H55" s="26"/>
    </row>
    <row r="56" spans="1:8" ht="14.25" thickTop="1" x14ac:dyDescent="0.15">
      <c r="A56" s="19" t="s">
        <v>166</v>
      </c>
      <c r="B56" s="19" t="s">
        <v>145</v>
      </c>
      <c r="C56" s="19" t="s">
        <v>159</v>
      </c>
      <c r="D56" s="19" t="s">
        <v>167</v>
      </c>
      <c r="E56" s="19" t="s">
        <v>168</v>
      </c>
      <c r="F56" s="19" t="s">
        <v>169</v>
      </c>
      <c r="G56" s="19" t="s">
        <v>170</v>
      </c>
      <c r="H56" s="19" t="s">
        <v>171</v>
      </c>
    </row>
    <row r="57" spans="1:8" ht="17.25" thickBot="1" x14ac:dyDescent="0.2">
      <c r="A57" s="18" t="str">
        <f t="shared" ref="A57:H57" si="12">VLOOKUP($B54,工资明细表,COLUMN(C52))</f>
        <v>生产部</v>
      </c>
      <c r="B57" s="18">
        <f t="shared" si="12"/>
        <v>1850</v>
      </c>
      <c r="C57" s="18">
        <f t="shared" ca="1" si="12"/>
        <v>300</v>
      </c>
      <c r="D57" s="18">
        <f t="shared" si="12"/>
        <v>200</v>
      </c>
      <c r="E57" s="18">
        <f t="shared" si="12"/>
        <v>0</v>
      </c>
      <c r="F57" s="18">
        <f t="shared" si="12"/>
        <v>203.5</v>
      </c>
      <c r="G57" s="18">
        <f t="shared" ca="1" si="12"/>
        <v>2146.5</v>
      </c>
      <c r="H57" s="18">
        <f t="shared" si="12"/>
        <v>0</v>
      </c>
    </row>
    <row r="58" spans="1:8" ht="14.25" thickTop="1" x14ac:dyDescent="0.15">
      <c r="A58" s="20" t="s">
        <v>164</v>
      </c>
      <c r="B58" s="21" t="s">
        <v>79</v>
      </c>
      <c r="C58" s="22" t="s">
        <v>160</v>
      </c>
      <c r="D58" s="23" t="str">
        <f>VLOOKUP(B58,工资明细表,2)</f>
        <v>黄鹂</v>
      </c>
      <c r="E58" s="22" t="s">
        <v>161</v>
      </c>
      <c r="F58" s="23" t="str">
        <f>VLOOKUP(B58,工资明细表,3)</f>
        <v>生产部</v>
      </c>
      <c r="G58" s="22" t="s">
        <v>162</v>
      </c>
      <c r="H58" s="24">
        <f ca="1">VLOOKUP(B58,工资明细表,11)</f>
        <v>2646.5</v>
      </c>
    </row>
    <row r="59" spans="1:8" ht="14.25" thickBot="1" x14ac:dyDescent="0.2">
      <c r="A59" s="25" t="s">
        <v>163</v>
      </c>
      <c r="B59" s="26"/>
      <c r="C59" s="26"/>
      <c r="D59" s="26"/>
      <c r="E59" s="26"/>
      <c r="F59" s="26"/>
      <c r="G59" s="26"/>
      <c r="H59" s="26"/>
    </row>
    <row r="60" spans="1:8" ht="14.25" thickTop="1" x14ac:dyDescent="0.15">
      <c r="A60" s="19" t="s">
        <v>166</v>
      </c>
      <c r="B60" s="19" t="s">
        <v>145</v>
      </c>
      <c r="C60" s="19" t="s">
        <v>159</v>
      </c>
      <c r="D60" s="19" t="s">
        <v>167</v>
      </c>
      <c r="E60" s="19" t="s">
        <v>168</v>
      </c>
      <c r="F60" s="19" t="s">
        <v>169</v>
      </c>
      <c r="G60" s="19" t="s">
        <v>170</v>
      </c>
      <c r="H60" s="19" t="s">
        <v>171</v>
      </c>
    </row>
    <row r="61" spans="1:8" ht="17.25" thickBot="1" x14ac:dyDescent="0.2">
      <c r="A61" s="18" t="str">
        <f t="shared" ref="A61:H61" si="13">VLOOKUP($B58,工资明细表,COLUMN(C56))</f>
        <v>生产部</v>
      </c>
      <c r="B61" s="18">
        <f t="shared" si="13"/>
        <v>1850</v>
      </c>
      <c r="C61" s="18">
        <f t="shared" ca="1" si="13"/>
        <v>800</v>
      </c>
      <c r="D61" s="18">
        <f t="shared" si="13"/>
        <v>200</v>
      </c>
      <c r="E61" s="18">
        <f t="shared" si="13"/>
        <v>0</v>
      </c>
      <c r="F61" s="18">
        <f t="shared" si="13"/>
        <v>203.5</v>
      </c>
      <c r="G61" s="18">
        <f t="shared" ca="1" si="13"/>
        <v>2646.5</v>
      </c>
      <c r="H61" s="18">
        <f t="shared" si="13"/>
        <v>0</v>
      </c>
    </row>
    <row r="62" spans="1:8" ht="14.25" thickTop="1" x14ac:dyDescent="0.15">
      <c r="A62" s="20" t="s">
        <v>164</v>
      </c>
      <c r="B62" s="21" t="s">
        <v>80</v>
      </c>
      <c r="C62" s="22" t="s">
        <v>160</v>
      </c>
      <c r="D62" s="23" t="str">
        <f>VLOOKUP(B62,工资明细表,2)</f>
        <v>侯娟娟</v>
      </c>
      <c r="E62" s="22" t="s">
        <v>161</v>
      </c>
      <c r="F62" s="23" t="str">
        <f>VLOOKUP(B62,工资明细表,3)</f>
        <v>生产部</v>
      </c>
      <c r="G62" s="22" t="s">
        <v>162</v>
      </c>
      <c r="H62" s="24">
        <f ca="1">VLOOKUP(B62,工资明细表,11)</f>
        <v>2496.5</v>
      </c>
    </row>
    <row r="63" spans="1:8" ht="14.25" thickBot="1" x14ac:dyDescent="0.2">
      <c r="A63" s="25" t="s">
        <v>163</v>
      </c>
      <c r="B63" s="26"/>
      <c r="C63" s="26"/>
      <c r="D63" s="26"/>
      <c r="E63" s="26"/>
      <c r="F63" s="26"/>
      <c r="G63" s="26"/>
      <c r="H63" s="26"/>
    </row>
    <row r="64" spans="1:8" ht="14.25" thickTop="1" x14ac:dyDescent="0.15">
      <c r="A64" s="19" t="s">
        <v>166</v>
      </c>
      <c r="B64" s="19" t="s">
        <v>145</v>
      </c>
      <c r="C64" s="19" t="s">
        <v>159</v>
      </c>
      <c r="D64" s="19" t="s">
        <v>167</v>
      </c>
      <c r="E64" s="19" t="s">
        <v>168</v>
      </c>
      <c r="F64" s="19" t="s">
        <v>169</v>
      </c>
      <c r="G64" s="19" t="s">
        <v>170</v>
      </c>
      <c r="H64" s="19" t="s">
        <v>171</v>
      </c>
    </row>
    <row r="65" spans="1:8" ht="17.25" thickBot="1" x14ac:dyDescent="0.2">
      <c r="A65" s="18" t="str">
        <f t="shared" ref="A65:H65" si="14">VLOOKUP($B62,工资明细表,COLUMN(C60))</f>
        <v>生产部</v>
      </c>
      <c r="B65" s="18">
        <f t="shared" si="14"/>
        <v>1850</v>
      </c>
      <c r="C65" s="18">
        <f t="shared" ca="1" si="14"/>
        <v>900</v>
      </c>
      <c r="D65" s="18">
        <f t="shared" si="14"/>
        <v>0</v>
      </c>
      <c r="E65" s="18">
        <f t="shared" si="14"/>
        <v>50</v>
      </c>
      <c r="F65" s="18">
        <f t="shared" si="14"/>
        <v>203.5</v>
      </c>
      <c r="G65" s="18">
        <f t="shared" ca="1" si="14"/>
        <v>2496.5</v>
      </c>
      <c r="H65" s="18">
        <f t="shared" si="14"/>
        <v>0</v>
      </c>
    </row>
    <row r="66" spans="1:8" ht="14.25" thickTop="1" x14ac:dyDescent="0.15">
      <c r="A66" s="20" t="s">
        <v>164</v>
      </c>
      <c r="B66" s="21" t="s">
        <v>81</v>
      </c>
      <c r="C66" s="22" t="s">
        <v>160</v>
      </c>
      <c r="D66" s="23" t="str">
        <f>VLOOKUP(B66,工资明细表,2)</f>
        <v>王福鑫</v>
      </c>
      <c r="E66" s="22" t="s">
        <v>161</v>
      </c>
      <c r="F66" s="23" t="str">
        <f>VLOOKUP(B66,工资明细表,3)</f>
        <v>生产部</v>
      </c>
      <c r="G66" s="22" t="s">
        <v>162</v>
      </c>
      <c r="H66" s="24">
        <f ca="1">VLOOKUP(B66,工资明细表,11)</f>
        <v>3447.5</v>
      </c>
    </row>
    <row r="67" spans="1:8" ht="14.25" thickBot="1" x14ac:dyDescent="0.2">
      <c r="A67" s="25" t="s">
        <v>163</v>
      </c>
      <c r="B67" s="26"/>
      <c r="C67" s="26"/>
      <c r="D67" s="26"/>
      <c r="E67" s="26"/>
      <c r="F67" s="26"/>
      <c r="G67" s="26"/>
      <c r="H67" s="26"/>
    </row>
    <row r="68" spans="1:8" ht="14.25" thickTop="1" x14ac:dyDescent="0.15">
      <c r="A68" s="19" t="s">
        <v>166</v>
      </c>
      <c r="B68" s="19" t="s">
        <v>145</v>
      </c>
      <c r="C68" s="19" t="s">
        <v>159</v>
      </c>
      <c r="D68" s="19" t="s">
        <v>167</v>
      </c>
      <c r="E68" s="19" t="s">
        <v>168</v>
      </c>
      <c r="F68" s="19" t="s">
        <v>169</v>
      </c>
      <c r="G68" s="19" t="s">
        <v>170</v>
      </c>
      <c r="H68" s="19" t="s">
        <v>171</v>
      </c>
    </row>
    <row r="69" spans="1:8" ht="17.25" thickBot="1" x14ac:dyDescent="0.2">
      <c r="A69" s="18" t="str">
        <f t="shared" ref="A69:H69" si="15">VLOOKUP($B66,工资明细表,COLUMN(C64))</f>
        <v>生产部</v>
      </c>
      <c r="B69" s="18">
        <f t="shared" si="15"/>
        <v>2750</v>
      </c>
      <c r="C69" s="18">
        <f t="shared" ca="1" si="15"/>
        <v>800</v>
      </c>
      <c r="D69" s="18">
        <f t="shared" si="15"/>
        <v>200</v>
      </c>
      <c r="E69" s="18">
        <f t="shared" si="15"/>
        <v>0</v>
      </c>
      <c r="F69" s="18">
        <f t="shared" si="15"/>
        <v>302.5</v>
      </c>
      <c r="G69" s="18">
        <f t="shared" ca="1" si="15"/>
        <v>3447.5</v>
      </c>
      <c r="H69" s="18">
        <f t="shared" si="15"/>
        <v>0</v>
      </c>
    </row>
    <row r="70" spans="1:8" ht="14.25" thickTop="1" x14ac:dyDescent="0.15">
      <c r="A70" s="20" t="s">
        <v>164</v>
      </c>
      <c r="B70" s="21" t="s">
        <v>82</v>
      </c>
      <c r="C70" s="22" t="s">
        <v>160</v>
      </c>
      <c r="D70" s="23" t="str">
        <f>VLOOKUP(B70,工资明细表,2)</f>
        <v>王琪</v>
      </c>
      <c r="E70" s="22" t="s">
        <v>161</v>
      </c>
      <c r="F70" s="23" t="str">
        <f>VLOOKUP(B70,工资明细表,3)</f>
        <v>行政部</v>
      </c>
      <c r="G70" s="22" t="s">
        <v>162</v>
      </c>
      <c r="H70" s="24">
        <f ca="1">VLOOKUP(B70,工资明细表,11)</f>
        <v>2769.5</v>
      </c>
    </row>
    <row r="71" spans="1:8" ht="14.25" thickBot="1" x14ac:dyDescent="0.2">
      <c r="A71" s="25" t="s">
        <v>163</v>
      </c>
      <c r="B71" s="26"/>
      <c r="C71" s="26"/>
      <c r="D71" s="26"/>
      <c r="E71" s="26"/>
      <c r="F71" s="26"/>
      <c r="G71" s="26"/>
      <c r="H71" s="26"/>
    </row>
    <row r="72" spans="1:8" ht="14.25" thickTop="1" x14ac:dyDescent="0.15">
      <c r="A72" s="19" t="s">
        <v>166</v>
      </c>
      <c r="B72" s="19" t="s">
        <v>145</v>
      </c>
      <c r="C72" s="19" t="s">
        <v>159</v>
      </c>
      <c r="D72" s="19" t="s">
        <v>167</v>
      </c>
      <c r="E72" s="19" t="s">
        <v>168</v>
      </c>
      <c r="F72" s="19" t="s">
        <v>169</v>
      </c>
      <c r="G72" s="19" t="s">
        <v>170</v>
      </c>
      <c r="H72" s="19" t="s">
        <v>171</v>
      </c>
    </row>
    <row r="73" spans="1:8" ht="17.25" thickBot="1" x14ac:dyDescent="0.2">
      <c r="A73" s="18" t="str">
        <f t="shared" ref="A73:H73" si="16">VLOOKUP($B70,工资明细表,COLUMN(C68))</f>
        <v>行政部</v>
      </c>
      <c r="B73" s="18">
        <f t="shared" si="16"/>
        <v>2550</v>
      </c>
      <c r="C73" s="18">
        <f t="shared" ca="1" si="16"/>
        <v>300</v>
      </c>
      <c r="D73" s="18">
        <f t="shared" si="16"/>
        <v>200</v>
      </c>
      <c r="E73" s="18">
        <f t="shared" si="16"/>
        <v>0</v>
      </c>
      <c r="F73" s="18">
        <f t="shared" si="16"/>
        <v>280.5</v>
      </c>
      <c r="G73" s="18">
        <f t="shared" ca="1" si="16"/>
        <v>2769.5</v>
      </c>
      <c r="H73" s="18">
        <f t="shared" si="16"/>
        <v>0</v>
      </c>
    </row>
    <row r="74" spans="1:8" ht="14.25" thickTop="1" x14ac:dyDescent="0.15">
      <c r="A74" s="20" t="s">
        <v>164</v>
      </c>
      <c r="B74" s="21" t="s">
        <v>83</v>
      </c>
      <c r="C74" s="22" t="s">
        <v>160</v>
      </c>
      <c r="D74" s="23" t="str">
        <f>VLOOKUP(B74,工资明细表,2)</f>
        <v>陈潇</v>
      </c>
      <c r="E74" s="22" t="s">
        <v>161</v>
      </c>
      <c r="F74" s="23" t="str">
        <f>VLOOKUP(B74,工资明细表,3)</f>
        <v>行政部</v>
      </c>
      <c r="G74" s="22" t="s">
        <v>162</v>
      </c>
      <c r="H74" s="24">
        <f ca="1">VLOOKUP(B74,工资明细表,11)</f>
        <v>2449.5</v>
      </c>
    </row>
    <row r="75" spans="1:8" ht="14.25" thickBot="1" x14ac:dyDescent="0.2">
      <c r="A75" s="25" t="s">
        <v>163</v>
      </c>
      <c r="B75" s="26"/>
      <c r="C75" s="26"/>
      <c r="D75" s="26"/>
      <c r="E75" s="26"/>
      <c r="F75" s="26"/>
      <c r="G75" s="26"/>
      <c r="H75" s="26"/>
    </row>
    <row r="76" spans="1:8" ht="14.25" thickTop="1" x14ac:dyDescent="0.15">
      <c r="A76" s="19" t="s">
        <v>166</v>
      </c>
      <c r="B76" s="19" t="s">
        <v>145</v>
      </c>
      <c r="C76" s="19" t="s">
        <v>159</v>
      </c>
      <c r="D76" s="19" t="s">
        <v>167</v>
      </c>
      <c r="E76" s="19" t="s">
        <v>168</v>
      </c>
      <c r="F76" s="19" t="s">
        <v>169</v>
      </c>
      <c r="G76" s="19" t="s">
        <v>170</v>
      </c>
      <c r="H76" s="19" t="s">
        <v>171</v>
      </c>
    </row>
    <row r="77" spans="1:8" ht="17.25" thickBot="1" x14ac:dyDescent="0.2">
      <c r="A77" s="18" t="str">
        <f t="shared" ref="A77:H77" si="17">VLOOKUP($B74,工资明细表,COLUMN(C72))</f>
        <v>行政部</v>
      </c>
      <c r="B77" s="18">
        <f t="shared" si="17"/>
        <v>1550</v>
      </c>
      <c r="C77" s="18">
        <f t="shared" ca="1" si="17"/>
        <v>1100</v>
      </c>
      <c r="D77" s="18">
        <f t="shared" si="17"/>
        <v>0</v>
      </c>
      <c r="E77" s="18">
        <f t="shared" si="17"/>
        <v>30</v>
      </c>
      <c r="F77" s="18">
        <f t="shared" si="17"/>
        <v>170.5</v>
      </c>
      <c r="G77" s="18">
        <f t="shared" ca="1" si="17"/>
        <v>2449.5</v>
      </c>
      <c r="H77" s="18">
        <f t="shared" si="17"/>
        <v>0</v>
      </c>
    </row>
    <row r="78" spans="1:8" ht="14.25" thickTop="1" x14ac:dyDescent="0.15">
      <c r="A78" s="20" t="s">
        <v>164</v>
      </c>
      <c r="B78" s="21" t="s">
        <v>84</v>
      </c>
      <c r="C78" s="22" t="s">
        <v>160</v>
      </c>
      <c r="D78" s="23" t="str">
        <f>VLOOKUP(B78,工资明细表,2)</f>
        <v>杨浪</v>
      </c>
      <c r="E78" s="22" t="s">
        <v>161</v>
      </c>
      <c r="F78" s="23" t="str">
        <f>VLOOKUP(B78,工资明细表,3)</f>
        <v>人事部</v>
      </c>
      <c r="G78" s="22" t="s">
        <v>162</v>
      </c>
      <c r="H78" s="24">
        <f ca="1">VLOOKUP(B78,工资明细表,11)</f>
        <v>3251</v>
      </c>
    </row>
    <row r="79" spans="1:8" ht="14.25" thickBot="1" x14ac:dyDescent="0.2">
      <c r="A79" s="25" t="s">
        <v>163</v>
      </c>
      <c r="B79" s="26"/>
      <c r="C79" s="26"/>
      <c r="D79" s="26"/>
      <c r="E79" s="26"/>
      <c r="F79" s="26"/>
      <c r="G79" s="26"/>
      <c r="H79" s="26"/>
    </row>
    <row r="80" spans="1:8" ht="14.25" thickTop="1" x14ac:dyDescent="0.15">
      <c r="A80" s="19" t="s">
        <v>166</v>
      </c>
      <c r="B80" s="19" t="s">
        <v>145</v>
      </c>
      <c r="C80" s="19" t="s">
        <v>159</v>
      </c>
      <c r="D80" s="19" t="s">
        <v>167</v>
      </c>
      <c r="E80" s="19" t="s">
        <v>168</v>
      </c>
      <c r="F80" s="19" t="s">
        <v>169</v>
      </c>
      <c r="G80" s="19" t="s">
        <v>170</v>
      </c>
      <c r="H80" s="19" t="s">
        <v>171</v>
      </c>
    </row>
    <row r="81" spans="1:8" ht="17.25" thickBot="1" x14ac:dyDescent="0.2">
      <c r="A81" s="18" t="str">
        <f t="shared" ref="A81:H81" si="18">VLOOKUP($B78,工资明细表,COLUMN(C76))</f>
        <v>人事部</v>
      </c>
      <c r="B81" s="18">
        <f t="shared" si="18"/>
        <v>2900</v>
      </c>
      <c r="C81" s="18">
        <f t="shared" ca="1" si="18"/>
        <v>700</v>
      </c>
      <c r="D81" s="18">
        <f t="shared" si="18"/>
        <v>0</v>
      </c>
      <c r="E81" s="18">
        <f t="shared" si="18"/>
        <v>30</v>
      </c>
      <c r="F81" s="18">
        <f t="shared" si="18"/>
        <v>319</v>
      </c>
      <c r="G81" s="18">
        <f t="shared" ca="1" si="18"/>
        <v>3251</v>
      </c>
      <c r="H81" s="18">
        <f t="shared" si="18"/>
        <v>0</v>
      </c>
    </row>
    <row r="82" spans="1:8" ht="14.25" thickTop="1" x14ac:dyDescent="0.15">
      <c r="A82" s="20" t="s">
        <v>164</v>
      </c>
      <c r="B82" s="21" t="s">
        <v>85</v>
      </c>
      <c r="C82" s="22" t="s">
        <v>160</v>
      </c>
      <c r="D82" s="23" t="str">
        <f>VLOOKUP(B82,工资明细表,2)</f>
        <v>陈风</v>
      </c>
      <c r="E82" s="22" t="s">
        <v>161</v>
      </c>
      <c r="F82" s="23" t="str">
        <f>VLOOKUP(B82,工资明细表,3)</f>
        <v>人事部</v>
      </c>
      <c r="G82" s="22" t="s">
        <v>162</v>
      </c>
      <c r="H82" s="24">
        <f ca="1">VLOOKUP(B82,工资明细表,11)</f>
        <v>2135.5</v>
      </c>
    </row>
    <row r="83" spans="1:8" ht="14.25" thickBot="1" x14ac:dyDescent="0.2">
      <c r="A83" s="25" t="s">
        <v>163</v>
      </c>
      <c r="B83" s="26"/>
      <c r="C83" s="26"/>
      <c r="D83" s="26"/>
      <c r="E83" s="26"/>
      <c r="F83" s="26"/>
      <c r="G83" s="26"/>
      <c r="H83" s="26"/>
    </row>
    <row r="84" spans="1:8" ht="14.25" thickTop="1" x14ac:dyDescent="0.15">
      <c r="A84" s="19" t="s">
        <v>166</v>
      </c>
      <c r="B84" s="19" t="s">
        <v>145</v>
      </c>
      <c r="C84" s="19" t="s">
        <v>159</v>
      </c>
      <c r="D84" s="19" t="s">
        <v>167</v>
      </c>
      <c r="E84" s="19" t="s">
        <v>168</v>
      </c>
      <c r="F84" s="19" t="s">
        <v>169</v>
      </c>
      <c r="G84" s="19" t="s">
        <v>170</v>
      </c>
      <c r="H84" s="19" t="s">
        <v>171</v>
      </c>
    </row>
    <row r="85" spans="1:8" ht="17.25" thickBot="1" x14ac:dyDescent="0.2">
      <c r="A85" s="18" t="str">
        <f t="shared" ref="A85:H85" si="19">VLOOKUP($B82,工资明细表,COLUMN(C80))</f>
        <v>人事部</v>
      </c>
      <c r="B85" s="18">
        <f t="shared" si="19"/>
        <v>1950</v>
      </c>
      <c r="C85" s="18">
        <f t="shared" ca="1" si="19"/>
        <v>200</v>
      </c>
      <c r="D85" s="18">
        <f t="shared" si="19"/>
        <v>200</v>
      </c>
      <c r="E85" s="18">
        <f t="shared" si="19"/>
        <v>0</v>
      </c>
      <c r="F85" s="18">
        <f t="shared" si="19"/>
        <v>214.5</v>
      </c>
      <c r="G85" s="18">
        <f t="shared" ca="1" si="19"/>
        <v>2135.5</v>
      </c>
      <c r="H85" s="18">
        <f t="shared" si="19"/>
        <v>0</v>
      </c>
    </row>
    <row r="86" spans="1:8" ht="14.25" thickTop="1" x14ac:dyDescent="0.15">
      <c r="A86" s="20" t="s">
        <v>164</v>
      </c>
      <c r="B86" s="21" t="s">
        <v>86</v>
      </c>
      <c r="C86" s="22" t="s">
        <v>160</v>
      </c>
      <c r="D86" s="23" t="str">
        <f>VLOOKUP(B86,工资明细表,2)</f>
        <v>张点点</v>
      </c>
      <c r="E86" s="22" t="s">
        <v>161</v>
      </c>
      <c r="F86" s="23" t="str">
        <f>VLOOKUP(B86,工资明细表,3)</f>
        <v>人事部</v>
      </c>
      <c r="G86" s="22" t="s">
        <v>162</v>
      </c>
      <c r="H86" s="24">
        <f ca="1">VLOOKUP(B86,工资明细表,11)</f>
        <v>1679.5</v>
      </c>
    </row>
    <row r="87" spans="1:8" ht="14.25" thickBot="1" x14ac:dyDescent="0.2">
      <c r="A87" s="25" t="s">
        <v>163</v>
      </c>
      <c r="B87" s="26"/>
      <c r="C87" s="26"/>
      <c r="D87" s="26"/>
      <c r="E87" s="26"/>
      <c r="F87" s="26"/>
      <c r="G87" s="26"/>
      <c r="H87" s="26"/>
    </row>
    <row r="88" spans="1:8" ht="14.25" thickTop="1" x14ac:dyDescent="0.15">
      <c r="A88" s="19" t="s">
        <v>166</v>
      </c>
      <c r="B88" s="19" t="s">
        <v>145</v>
      </c>
      <c r="C88" s="19" t="s">
        <v>159</v>
      </c>
      <c r="D88" s="19" t="s">
        <v>167</v>
      </c>
      <c r="E88" s="19" t="s">
        <v>168</v>
      </c>
      <c r="F88" s="19" t="s">
        <v>169</v>
      </c>
      <c r="G88" s="19" t="s">
        <v>170</v>
      </c>
      <c r="H88" s="19" t="s">
        <v>171</v>
      </c>
    </row>
    <row r="89" spans="1:8" ht="17.25" thickBot="1" x14ac:dyDescent="0.2">
      <c r="A89" s="18" t="str">
        <f t="shared" ref="A89:H89" si="20">VLOOKUP($B86,工资明细表,COLUMN(C84))</f>
        <v>人事部</v>
      </c>
      <c r="B89" s="18">
        <f t="shared" si="20"/>
        <v>1550</v>
      </c>
      <c r="C89" s="18">
        <f t="shared" ca="1" si="20"/>
        <v>100</v>
      </c>
      <c r="D89" s="18">
        <f t="shared" si="20"/>
        <v>200</v>
      </c>
      <c r="E89" s="18">
        <f t="shared" si="20"/>
        <v>0</v>
      </c>
      <c r="F89" s="18">
        <f t="shared" si="20"/>
        <v>170.5</v>
      </c>
      <c r="G89" s="18">
        <f t="shared" ca="1" si="20"/>
        <v>1679.5</v>
      </c>
      <c r="H89" s="18">
        <f t="shared" si="20"/>
        <v>0</v>
      </c>
    </row>
    <row r="90" spans="1:8" ht="14.25" thickTop="1" x14ac:dyDescent="0.15">
      <c r="A90" s="20" t="s">
        <v>164</v>
      </c>
      <c r="B90" s="21" t="s">
        <v>87</v>
      </c>
      <c r="C90" s="22" t="s">
        <v>160</v>
      </c>
      <c r="D90" s="23" t="str">
        <f>VLOOKUP(B90,工资明细表,2)</f>
        <v>于青青</v>
      </c>
      <c r="E90" s="22" t="s">
        <v>161</v>
      </c>
      <c r="F90" s="23" t="str">
        <f>VLOOKUP(B90,工资明细表,3)</f>
        <v>财务部</v>
      </c>
      <c r="G90" s="22" t="s">
        <v>162</v>
      </c>
      <c r="H90" s="24">
        <f ca="1">VLOOKUP(B90,工资明细表,11)</f>
        <v>4214.8900000000003</v>
      </c>
    </row>
    <row r="91" spans="1:8" ht="14.25" thickBot="1" x14ac:dyDescent="0.2">
      <c r="A91" s="25" t="s">
        <v>163</v>
      </c>
      <c r="B91" s="26"/>
      <c r="C91" s="26"/>
      <c r="D91" s="26"/>
      <c r="E91" s="26"/>
      <c r="F91" s="26"/>
      <c r="G91" s="26"/>
      <c r="H91" s="26"/>
    </row>
    <row r="92" spans="1:8" ht="14.25" thickTop="1" x14ac:dyDescent="0.15">
      <c r="A92" s="19" t="s">
        <v>166</v>
      </c>
      <c r="B92" s="19" t="s">
        <v>145</v>
      </c>
      <c r="C92" s="19" t="s">
        <v>159</v>
      </c>
      <c r="D92" s="19" t="s">
        <v>167</v>
      </c>
      <c r="E92" s="19" t="s">
        <v>168</v>
      </c>
      <c r="F92" s="19" t="s">
        <v>169</v>
      </c>
      <c r="G92" s="19" t="s">
        <v>170</v>
      </c>
      <c r="H92" s="19" t="s">
        <v>171</v>
      </c>
    </row>
    <row r="93" spans="1:8" ht="17.25" thickBot="1" x14ac:dyDescent="0.2">
      <c r="A93" s="18" t="str">
        <f t="shared" ref="A93:H93" si="21">VLOOKUP($B90,工资明细表,COLUMN(C88))</f>
        <v>财务部</v>
      </c>
      <c r="B93" s="18">
        <f t="shared" si="21"/>
        <v>3300</v>
      </c>
      <c r="C93" s="18">
        <f t="shared" ca="1" si="21"/>
        <v>1100</v>
      </c>
      <c r="D93" s="18">
        <f t="shared" si="21"/>
        <v>200</v>
      </c>
      <c r="E93" s="18">
        <f t="shared" si="21"/>
        <v>0</v>
      </c>
      <c r="F93" s="18">
        <f t="shared" si="21"/>
        <v>363</v>
      </c>
      <c r="G93" s="18">
        <f t="shared" ca="1" si="21"/>
        <v>4237</v>
      </c>
      <c r="H93" s="18">
        <f t="shared" ca="1" si="21"/>
        <v>22.11</v>
      </c>
    </row>
    <row r="94" spans="1:8" ht="14.25" thickTop="1" x14ac:dyDescent="0.15">
      <c r="A94" s="20" t="s">
        <v>164</v>
      </c>
      <c r="B94" s="21" t="s">
        <v>88</v>
      </c>
      <c r="C94" s="22" t="s">
        <v>160</v>
      </c>
      <c r="D94" s="23" t="str">
        <f>VLOOKUP(B94,工资明细表,2)</f>
        <v>邓兰兰</v>
      </c>
      <c r="E94" s="22" t="s">
        <v>161</v>
      </c>
      <c r="F94" s="23" t="str">
        <f>VLOOKUP(B94,工资明细表,3)</f>
        <v>财务部</v>
      </c>
      <c r="G94" s="22" t="s">
        <v>162</v>
      </c>
      <c r="H94" s="24">
        <f ca="1">VLOOKUP(B94,工资明细表,11)</f>
        <v>2435.5</v>
      </c>
    </row>
    <row r="95" spans="1:8" ht="14.25" thickBot="1" x14ac:dyDescent="0.2">
      <c r="A95" s="25" t="s">
        <v>163</v>
      </c>
      <c r="B95" s="26"/>
      <c r="C95" s="26"/>
      <c r="D95" s="26"/>
      <c r="E95" s="26"/>
      <c r="F95" s="26"/>
      <c r="G95" s="26"/>
      <c r="H95" s="26"/>
    </row>
    <row r="96" spans="1:8" ht="14.25" thickTop="1" x14ac:dyDescent="0.15">
      <c r="A96" s="19" t="s">
        <v>166</v>
      </c>
      <c r="B96" s="19" t="s">
        <v>145</v>
      </c>
      <c r="C96" s="19" t="s">
        <v>159</v>
      </c>
      <c r="D96" s="19" t="s">
        <v>167</v>
      </c>
      <c r="E96" s="19" t="s">
        <v>168</v>
      </c>
      <c r="F96" s="19" t="s">
        <v>169</v>
      </c>
      <c r="G96" s="19" t="s">
        <v>170</v>
      </c>
      <c r="H96" s="19" t="s">
        <v>171</v>
      </c>
    </row>
    <row r="97" spans="1:8" ht="17.25" thickBot="1" x14ac:dyDescent="0.2">
      <c r="A97" s="18" t="str">
        <f t="shared" ref="A97:H97" si="22">VLOOKUP($B94,工资明细表,COLUMN(C92))</f>
        <v>财务部</v>
      </c>
      <c r="B97" s="18">
        <f t="shared" si="22"/>
        <v>1950</v>
      </c>
      <c r="C97" s="18">
        <f t="shared" ca="1" si="22"/>
        <v>500</v>
      </c>
      <c r="D97" s="18">
        <f t="shared" si="22"/>
        <v>200</v>
      </c>
      <c r="E97" s="18">
        <f t="shared" si="22"/>
        <v>0</v>
      </c>
      <c r="F97" s="18">
        <f t="shared" si="22"/>
        <v>214.5</v>
      </c>
      <c r="G97" s="18">
        <f t="shared" ca="1" si="22"/>
        <v>2435.5</v>
      </c>
      <c r="H97" s="18">
        <f t="shared" si="22"/>
        <v>0</v>
      </c>
    </row>
    <row r="98" spans="1:8" ht="14.25" thickTop="1" x14ac:dyDescent="0.15">
      <c r="A98" s="20" t="s">
        <v>164</v>
      </c>
      <c r="B98" s="21" t="s">
        <v>89</v>
      </c>
      <c r="C98" s="22" t="s">
        <v>160</v>
      </c>
      <c r="D98" s="23" t="str">
        <f>VLOOKUP(B98,工资明细表,2)</f>
        <v>罗羽</v>
      </c>
      <c r="E98" s="22" t="s">
        <v>161</v>
      </c>
      <c r="F98" s="23" t="str">
        <f>VLOOKUP(B98,工资明细表,3)</f>
        <v>财务部</v>
      </c>
      <c r="G98" s="22" t="s">
        <v>162</v>
      </c>
      <c r="H98" s="24">
        <f ca="1">VLOOKUP(B98,工资明细表,11)</f>
        <v>1182.5</v>
      </c>
    </row>
    <row r="99" spans="1:8" ht="14.25" thickBot="1" x14ac:dyDescent="0.2">
      <c r="A99" s="25" t="s">
        <v>163</v>
      </c>
      <c r="B99" s="26"/>
      <c r="C99" s="26"/>
      <c r="D99" s="26"/>
      <c r="E99" s="26"/>
      <c r="F99" s="26"/>
      <c r="G99" s="26"/>
      <c r="H99" s="26"/>
    </row>
    <row r="100" spans="1:8" ht="14.25" thickTop="1" x14ac:dyDescent="0.15">
      <c r="A100" s="19" t="s">
        <v>166</v>
      </c>
      <c r="B100" s="19" t="s">
        <v>145</v>
      </c>
      <c r="C100" s="19" t="s">
        <v>159</v>
      </c>
      <c r="D100" s="19" t="s">
        <v>167</v>
      </c>
      <c r="E100" s="19" t="s">
        <v>168</v>
      </c>
      <c r="F100" s="19" t="s">
        <v>169</v>
      </c>
      <c r="G100" s="19" t="s">
        <v>170</v>
      </c>
      <c r="H100" s="19" t="s">
        <v>171</v>
      </c>
    </row>
    <row r="101" spans="1:8" ht="16.5" x14ac:dyDescent="0.15">
      <c r="A101" s="18" t="str">
        <f t="shared" ref="A101:H101" si="23">VLOOKUP($B98,工资明细表,COLUMN(C96))</f>
        <v>财务部</v>
      </c>
      <c r="B101" s="18">
        <f t="shared" si="23"/>
        <v>1250</v>
      </c>
      <c r="C101" s="18">
        <f t="shared" ca="1" si="23"/>
        <v>100</v>
      </c>
      <c r="D101" s="18">
        <f t="shared" si="23"/>
        <v>0</v>
      </c>
      <c r="E101" s="18">
        <f t="shared" si="23"/>
        <v>30</v>
      </c>
      <c r="F101" s="18">
        <f t="shared" si="23"/>
        <v>137.5</v>
      </c>
      <c r="G101" s="18">
        <f t="shared" ca="1" si="23"/>
        <v>1182.5</v>
      </c>
      <c r="H101" s="18">
        <f t="shared" si="23"/>
        <v>0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基本工资表</vt:lpstr>
      <vt:lpstr>员工档案</vt:lpstr>
      <vt:lpstr>出勤扣款</vt:lpstr>
      <vt:lpstr>员工社保</vt:lpstr>
      <vt:lpstr>工资明细表</vt:lpstr>
      <vt:lpstr>员工工资条</vt:lpstr>
      <vt:lpstr>data1</vt:lpstr>
      <vt:lpstr>工资明细表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2012-06-19T01:41:46Z</dcterms:created>
  <dcterms:modified xsi:type="dcterms:W3CDTF">2012-08-27T22:42:15Z</dcterms:modified>
</cp:coreProperties>
</file>