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9320" windowHeight="9765" activeTab="1"/>
  </bookViews>
  <sheets>
    <sheet name="基础数据表" sheetId="2" r:id="rId1"/>
    <sheet name="材料入库分类汇总表" sheetId="3" r:id="rId2"/>
  </sheets>
  <definedNames>
    <definedName name="材料编码">OFFEST(基础数据表!$C$2,,,COUNTA(基础数据表!$C:$C)-1,1)</definedName>
    <definedName name="供应商编号">OFFSET(基础数据表!$A$2,,,COUNTA(基础数据表!$A:$A)-1,1)</definedName>
    <definedName name="供应商名称">OFFSET(基础数据表!$B$2,,,COUNTA(基础数据表!$B:$B)-1,1)</definedName>
  </definedNames>
  <calcPr calcId="145621"/>
</workbook>
</file>

<file path=xl/calcChain.xml><?xml version="1.0" encoding="utf-8"?>
<calcChain xmlns="http://schemas.openxmlformats.org/spreadsheetml/2006/main">
  <c r="M4" i="3" l="1"/>
  <c r="K111" i="3" l="1"/>
  <c r="K110" i="3"/>
  <c r="L109" i="3"/>
  <c r="M109" i="3" s="1"/>
  <c r="J109" i="3"/>
  <c r="I109" i="3"/>
  <c r="H109" i="3"/>
  <c r="G109" i="3"/>
  <c r="E109" i="3"/>
  <c r="L108" i="3"/>
  <c r="M108" i="3" s="1"/>
  <c r="J108" i="3"/>
  <c r="I108" i="3"/>
  <c r="H108" i="3"/>
  <c r="G108" i="3"/>
  <c r="E108" i="3"/>
  <c r="L107" i="3"/>
  <c r="M107" i="3" s="1"/>
  <c r="J107" i="3"/>
  <c r="I107" i="3"/>
  <c r="H107" i="3"/>
  <c r="G107" i="3"/>
  <c r="E107" i="3"/>
  <c r="L106" i="3"/>
  <c r="M106" i="3" s="1"/>
  <c r="J106" i="3"/>
  <c r="I106" i="3"/>
  <c r="H106" i="3"/>
  <c r="G106" i="3"/>
  <c r="E106" i="3"/>
  <c r="L105" i="3"/>
  <c r="M105" i="3" s="1"/>
  <c r="J105" i="3"/>
  <c r="I105" i="3"/>
  <c r="H105" i="3"/>
  <c r="G105" i="3"/>
  <c r="E105" i="3"/>
  <c r="K104" i="3"/>
  <c r="K103" i="3"/>
  <c r="L102" i="3"/>
  <c r="M102" i="3" s="1"/>
  <c r="J102" i="3"/>
  <c r="I102" i="3"/>
  <c r="H102" i="3"/>
  <c r="G102" i="3"/>
  <c r="E102" i="3"/>
  <c r="L101" i="3"/>
  <c r="M101" i="3" s="1"/>
  <c r="J101" i="3"/>
  <c r="I101" i="3"/>
  <c r="H101" i="3"/>
  <c r="G101" i="3"/>
  <c r="E101" i="3"/>
  <c r="L100" i="3"/>
  <c r="M100" i="3" s="1"/>
  <c r="J100" i="3"/>
  <c r="I100" i="3"/>
  <c r="H100" i="3"/>
  <c r="G100" i="3"/>
  <c r="E100" i="3"/>
  <c r="L99" i="3"/>
  <c r="M99" i="3" s="1"/>
  <c r="M104" i="3" s="1"/>
  <c r="J99" i="3"/>
  <c r="I99" i="3"/>
  <c r="H99" i="3"/>
  <c r="G99" i="3"/>
  <c r="E99" i="3"/>
  <c r="K98" i="3"/>
  <c r="K97" i="3"/>
  <c r="L96" i="3"/>
  <c r="M96" i="3" s="1"/>
  <c r="J96" i="3"/>
  <c r="I96" i="3"/>
  <c r="H96" i="3"/>
  <c r="G96" i="3"/>
  <c r="E96" i="3"/>
  <c r="L95" i="3"/>
  <c r="M95" i="3" s="1"/>
  <c r="J95" i="3"/>
  <c r="I95" i="3"/>
  <c r="H95" i="3"/>
  <c r="G95" i="3"/>
  <c r="E95" i="3"/>
  <c r="L94" i="3"/>
  <c r="M94" i="3" s="1"/>
  <c r="J94" i="3"/>
  <c r="I94" i="3"/>
  <c r="H94" i="3"/>
  <c r="G94" i="3"/>
  <c r="E94" i="3"/>
  <c r="L93" i="3"/>
  <c r="M93" i="3" s="1"/>
  <c r="J93" i="3"/>
  <c r="I93" i="3"/>
  <c r="H93" i="3"/>
  <c r="G93" i="3"/>
  <c r="E93" i="3"/>
  <c r="L92" i="3"/>
  <c r="M92" i="3" s="1"/>
  <c r="J92" i="3"/>
  <c r="I92" i="3"/>
  <c r="H92" i="3"/>
  <c r="G92" i="3"/>
  <c r="E92" i="3"/>
  <c r="L91" i="3"/>
  <c r="M91" i="3" s="1"/>
  <c r="J91" i="3"/>
  <c r="I91" i="3"/>
  <c r="H91" i="3"/>
  <c r="G91" i="3"/>
  <c r="E91" i="3"/>
  <c r="K90" i="3"/>
  <c r="K89" i="3"/>
  <c r="L88" i="3"/>
  <c r="M88" i="3" s="1"/>
  <c r="J88" i="3"/>
  <c r="I88" i="3"/>
  <c r="H88" i="3"/>
  <c r="G88" i="3"/>
  <c r="E88" i="3"/>
  <c r="L87" i="3"/>
  <c r="M87" i="3" s="1"/>
  <c r="J87" i="3"/>
  <c r="I87" i="3"/>
  <c r="H87" i="3"/>
  <c r="G87" i="3"/>
  <c r="E87" i="3"/>
  <c r="L86" i="3"/>
  <c r="M86" i="3" s="1"/>
  <c r="J86" i="3"/>
  <c r="I86" i="3"/>
  <c r="H86" i="3"/>
  <c r="G86" i="3"/>
  <c r="E86" i="3"/>
  <c r="L85" i="3"/>
  <c r="M85" i="3" s="1"/>
  <c r="J85" i="3"/>
  <c r="I85" i="3"/>
  <c r="H85" i="3"/>
  <c r="G85" i="3"/>
  <c r="E85" i="3"/>
  <c r="K84" i="3"/>
  <c r="K83" i="3"/>
  <c r="L82" i="3"/>
  <c r="M82" i="3" s="1"/>
  <c r="J82" i="3"/>
  <c r="I82" i="3"/>
  <c r="H82" i="3"/>
  <c r="G82" i="3"/>
  <c r="E82" i="3"/>
  <c r="L81" i="3"/>
  <c r="M81" i="3" s="1"/>
  <c r="J81" i="3"/>
  <c r="I81" i="3"/>
  <c r="H81" i="3"/>
  <c r="G81" i="3"/>
  <c r="E81" i="3"/>
  <c r="L80" i="3"/>
  <c r="M80" i="3" s="1"/>
  <c r="J80" i="3"/>
  <c r="I80" i="3"/>
  <c r="H80" i="3"/>
  <c r="G80" i="3"/>
  <c r="E80" i="3"/>
  <c r="L79" i="3"/>
  <c r="M79" i="3" s="1"/>
  <c r="J79" i="3"/>
  <c r="I79" i="3"/>
  <c r="H79" i="3"/>
  <c r="G79" i="3"/>
  <c r="E79" i="3"/>
  <c r="L78" i="3"/>
  <c r="M78" i="3" s="1"/>
  <c r="J78" i="3"/>
  <c r="I78" i="3"/>
  <c r="H78" i="3"/>
  <c r="G78" i="3"/>
  <c r="E78" i="3"/>
  <c r="K77" i="3"/>
  <c r="K76" i="3"/>
  <c r="L75" i="3"/>
  <c r="M75" i="3" s="1"/>
  <c r="J75" i="3"/>
  <c r="I75" i="3"/>
  <c r="H75" i="3"/>
  <c r="G75" i="3"/>
  <c r="E75" i="3"/>
  <c r="L74" i="3"/>
  <c r="M74" i="3" s="1"/>
  <c r="J74" i="3"/>
  <c r="I74" i="3"/>
  <c r="H74" i="3"/>
  <c r="G74" i="3"/>
  <c r="E74" i="3"/>
  <c r="K73" i="3"/>
  <c r="K72" i="3"/>
  <c r="L71" i="3"/>
  <c r="M71" i="3" s="1"/>
  <c r="J71" i="3"/>
  <c r="I71" i="3"/>
  <c r="H71" i="3"/>
  <c r="G71" i="3"/>
  <c r="E71" i="3"/>
  <c r="L70" i="3"/>
  <c r="M70" i="3" s="1"/>
  <c r="J70" i="3"/>
  <c r="I70" i="3"/>
  <c r="H70" i="3"/>
  <c r="G70" i="3"/>
  <c r="E70" i="3"/>
  <c r="K69" i="3"/>
  <c r="K68" i="3"/>
  <c r="L67" i="3"/>
  <c r="M67" i="3" s="1"/>
  <c r="J67" i="3"/>
  <c r="I67" i="3"/>
  <c r="H67" i="3"/>
  <c r="G67" i="3"/>
  <c r="E67" i="3"/>
  <c r="L66" i="3"/>
  <c r="M66" i="3" s="1"/>
  <c r="J66" i="3"/>
  <c r="I66" i="3"/>
  <c r="H66" i="3"/>
  <c r="G66" i="3"/>
  <c r="E66" i="3"/>
  <c r="L65" i="3"/>
  <c r="M65" i="3" s="1"/>
  <c r="J65" i="3"/>
  <c r="I65" i="3"/>
  <c r="H65" i="3"/>
  <c r="G65" i="3"/>
  <c r="E65" i="3"/>
  <c r="L64" i="3"/>
  <c r="M64" i="3" s="1"/>
  <c r="J64" i="3"/>
  <c r="I64" i="3"/>
  <c r="H64" i="3"/>
  <c r="G64" i="3"/>
  <c r="E64" i="3"/>
  <c r="L63" i="3"/>
  <c r="M63" i="3" s="1"/>
  <c r="J63" i="3"/>
  <c r="I63" i="3"/>
  <c r="H63" i="3"/>
  <c r="G63" i="3"/>
  <c r="E63" i="3"/>
  <c r="L62" i="3"/>
  <c r="M62" i="3" s="1"/>
  <c r="J62" i="3"/>
  <c r="I62" i="3"/>
  <c r="H62" i="3"/>
  <c r="G62" i="3"/>
  <c r="E62" i="3"/>
  <c r="L61" i="3"/>
  <c r="M61" i="3" s="1"/>
  <c r="J61" i="3"/>
  <c r="I61" i="3"/>
  <c r="H61" i="3"/>
  <c r="G61" i="3"/>
  <c r="E61" i="3"/>
  <c r="L60" i="3"/>
  <c r="M60" i="3" s="1"/>
  <c r="J60" i="3"/>
  <c r="I60" i="3"/>
  <c r="H60" i="3"/>
  <c r="G60" i="3"/>
  <c r="E60" i="3"/>
  <c r="L59" i="3"/>
  <c r="M59" i="3" s="1"/>
  <c r="J59" i="3"/>
  <c r="I59" i="3"/>
  <c r="H59" i="3"/>
  <c r="G59" i="3"/>
  <c r="E59" i="3"/>
  <c r="L58" i="3"/>
  <c r="M58" i="3" s="1"/>
  <c r="J58" i="3"/>
  <c r="I58" i="3"/>
  <c r="H58" i="3"/>
  <c r="G58" i="3"/>
  <c r="E58" i="3"/>
  <c r="L57" i="3"/>
  <c r="M57" i="3" s="1"/>
  <c r="J57" i="3"/>
  <c r="I57" i="3"/>
  <c r="H57" i="3"/>
  <c r="G57" i="3"/>
  <c r="E57" i="3"/>
  <c r="L56" i="3"/>
  <c r="M56" i="3" s="1"/>
  <c r="J56" i="3"/>
  <c r="I56" i="3"/>
  <c r="H56" i="3"/>
  <c r="G56" i="3"/>
  <c r="E56" i="3"/>
  <c r="L55" i="3"/>
  <c r="M55" i="3" s="1"/>
  <c r="J55" i="3"/>
  <c r="I55" i="3"/>
  <c r="H55" i="3"/>
  <c r="G55" i="3"/>
  <c r="E55" i="3"/>
  <c r="L54" i="3"/>
  <c r="M54" i="3" s="1"/>
  <c r="J54" i="3"/>
  <c r="I54" i="3"/>
  <c r="H54" i="3"/>
  <c r="G54" i="3"/>
  <c r="E54" i="3"/>
  <c r="L53" i="3"/>
  <c r="M53" i="3" s="1"/>
  <c r="J53" i="3"/>
  <c r="I53" i="3"/>
  <c r="H53" i="3"/>
  <c r="G53" i="3"/>
  <c r="E53" i="3"/>
  <c r="L52" i="3"/>
  <c r="M52" i="3" s="1"/>
  <c r="J52" i="3"/>
  <c r="I52" i="3"/>
  <c r="H52" i="3"/>
  <c r="G52" i="3"/>
  <c r="E52" i="3"/>
  <c r="K51" i="3"/>
  <c r="K50" i="3"/>
  <c r="L49" i="3"/>
  <c r="M49" i="3" s="1"/>
  <c r="J49" i="3"/>
  <c r="I49" i="3"/>
  <c r="H49" i="3"/>
  <c r="G49" i="3"/>
  <c r="E49" i="3"/>
  <c r="L48" i="3"/>
  <c r="M48" i="3" s="1"/>
  <c r="J48" i="3"/>
  <c r="I48" i="3"/>
  <c r="H48" i="3"/>
  <c r="G48" i="3"/>
  <c r="E48" i="3"/>
  <c r="L47" i="3"/>
  <c r="M47" i="3" s="1"/>
  <c r="J47" i="3"/>
  <c r="I47" i="3"/>
  <c r="H47" i="3"/>
  <c r="G47" i="3"/>
  <c r="E47" i="3"/>
  <c r="L46" i="3"/>
  <c r="M46" i="3" s="1"/>
  <c r="J46" i="3"/>
  <c r="I46" i="3"/>
  <c r="H46" i="3"/>
  <c r="G46" i="3"/>
  <c r="E46" i="3"/>
  <c r="K45" i="3"/>
  <c r="K44" i="3"/>
  <c r="L43" i="3"/>
  <c r="M43" i="3" s="1"/>
  <c r="J43" i="3"/>
  <c r="I43" i="3"/>
  <c r="H43" i="3"/>
  <c r="G43" i="3"/>
  <c r="E43" i="3"/>
  <c r="L42" i="3"/>
  <c r="M42" i="3" s="1"/>
  <c r="J42" i="3"/>
  <c r="I42" i="3"/>
  <c r="H42" i="3"/>
  <c r="G42" i="3"/>
  <c r="E42" i="3"/>
  <c r="L41" i="3"/>
  <c r="M41" i="3" s="1"/>
  <c r="J41" i="3"/>
  <c r="I41" i="3"/>
  <c r="H41" i="3"/>
  <c r="G41" i="3"/>
  <c r="E41" i="3"/>
  <c r="L40" i="3"/>
  <c r="M40" i="3" s="1"/>
  <c r="J40" i="3"/>
  <c r="I40" i="3"/>
  <c r="H40" i="3"/>
  <c r="G40" i="3"/>
  <c r="E40" i="3"/>
  <c r="L39" i="3"/>
  <c r="M39" i="3" s="1"/>
  <c r="J39" i="3"/>
  <c r="I39" i="3"/>
  <c r="H39" i="3"/>
  <c r="G39" i="3"/>
  <c r="E39" i="3"/>
  <c r="L38" i="3"/>
  <c r="M38" i="3" s="1"/>
  <c r="J38" i="3"/>
  <c r="I38" i="3"/>
  <c r="H38" i="3"/>
  <c r="G38" i="3"/>
  <c r="E38" i="3"/>
  <c r="L37" i="3"/>
  <c r="M37" i="3" s="1"/>
  <c r="J37" i="3"/>
  <c r="I37" i="3"/>
  <c r="H37" i="3"/>
  <c r="G37" i="3"/>
  <c r="E37" i="3"/>
  <c r="L36" i="3"/>
  <c r="M36" i="3" s="1"/>
  <c r="J36" i="3"/>
  <c r="I36" i="3"/>
  <c r="H36" i="3"/>
  <c r="G36" i="3"/>
  <c r="E36" i="3"/>
  <c r="L35" i="3"/>
  <c r="M35" i="3" s="1"/>
  <c r="J35" i="3"/>
  <c r="I35" i="3"/>
  <c r="H35" i="3"/>
  <c r="G35" i="3"/>
  <c r="E35" i="3"/>
  <c r="L34" i="3"/>
  <c r="M34" i="3" s="1"/>
  <c r="J34" i="3"/>
  <c r="I34" i="3"/>
  <c r="H34" i="3"/>
  <c r="G34" i="3"/>
  <c r="E34" i="3"/>
  <c r="L33" i="3"/>
  <c r="M33" i="3" s="1"/>
  <c r="J33" i="3"/>
  <c r="I33" i="3"/>
  <c r="H33" i="3"/>
  <c r="G33" i="3"/>
  <c r="E33" i="3"/>
  <c r="K32" i="3"/>
  <c r="K31" i="3"/>
  <c r="L30" i="3"/>
  <c r="M30" i="3" s="1"/>
  <c r="J30" i="3"/>
  <c r="I30" i="3"/>
  <c r="H30" i="3"/>
  <c r="G30" i="3"/>
  <c r="E30" i="3"/>
  <c r="L29" i="3"/>
  <c r="M29" i="3" s="1"/>
  <c r="J29" i="3"/>
  <c r="I29" i="3"/>
  <c r="H29" i="3"/>
  <c r="G29" i="3"/>
  <c r="E29" i="3"/>
  <c r="K28" i="3"/>
  <c r="K27" i="3"/>
  <c r="L26" i="3"/>
  <c r="M26" i="3" s="1"/>
  <c r="J26" i="3"/>
  <c r="I26" i="3"/>
  <c r="H26" i="3"/>
  <c r="G26" i="3"/>
  <c r="E26" i="3"/>
  <c r="L25" i="3"/>
  <c r="M25" i="3" s="1"/>
  <c r="J25" i="3"/>
  <c r="I25" i="3"/>
  <c r="H25" i="3"/>
  <c r="G25" i="3"/>
  <c r="E25" i="3"/>
  <c r="L24" i="3"/>
  <c r="M24" i="3" s="1"/>
  <c r="J24" i="3"/>
  <c r="I24" i="3"/>
  <c r="H24" i="3"/>
  <c r="G24" i="3"/>
  <c r="E24" i="3"/>
  <c r="L23" i="3"/>
  <c r="M23" i="3" s="1"/>
  <c r="J23" i="3"/>
  <c r="I23" i="3"/>
  <c r="H23" i="3"/>
  <c r="G23" i="3"/>
  <c r="E23" i="3"/>
  <c r="L22" i="3"/>
  <c r="M22" i="3" s="1"/>
  <c r="J22" i="3"/>
  <c r="I22" i="3"/>
  <c r="H22" i="3"/>
  <c r="G22" i="3"/>
  <c r="E22" i="3"/>
  <c r="L21" i="3"/>
  <c r="M21" i="3" s="1"/>
  <c r="J21" i="3"/>
  <c r="I21" i="3"/>
  <c r="H21" i="3"/>
  <c r="G21" i="3"/>
  <c r="E21" i="3"/>
  <c r="L20" i="3"/>
  <c r="M20" i="3" s="1"/>
  <c r="J20" i="3"/>
  <c r="I20" i="3"/>
  <c r="H20" i="3"/>
  <c r="G20" i="3"/>
  <c r="E20" i="3"/>
  <c r="L19" i="3"/>
  <c r="M19" i="3" s="1"/>
  <c r="J19" i="3"/>
  <c r="I19" i="3"/>
  <c r="H19" i="3"/>
  <c r="G19" i="3"/>
  <c r="E19" i="3"/>
  <c r="L18" i="3"/>
  <c r="M18" i="3" s="1"/>
  <c r="J18" i="3"/>
  <c r="I18" i="3"/>
  <c r="H18" i="3"/>
  <c r="G18" i="3"/>
  <c r="E18" i="3"/>
  <c r="L17" i="3"/>
  <c r="M17" i="3" s="1"/>
  <c r="J17" i="3"/>
  <c r="I17" i="3"/>
  <c r="H17" i="3"/>
  <c r="G17" i="3"/>
  <c r="E17" i="3"/>
  <c r="K16" i="3"/>
  <c r="K15" i="3"/>
  <c r="L14" i="3"/>
  <c r="M14" i="3" s="1"/>
  <c r="J14" i="3"/>
  <c r="I14" i="3"/>
  <c r="H14" i="3"/>
  <c r="G14" i="3"/>
  <c r="E14" i="3"/>
  <c r="L13" i="3"/>
  <c r="M13" i="3" s="1"/>
  <c r="J13" i="3"/>
  <c r="I13" i="3"/>
  <c r="H13" i="3"/>
  <c r="G13" i="3"/>
  <c r="E13" i="3"/>
  <c r="L12" i="3"/>
  <c r="M12" i="3" s="1"/>
  <c r="J12" i="3"/>
  <c r="I12" i="3"/>
  <c r="H12" i="3"/>
  <c r="G12" i="3"/>
  <c r="E12" i="3"/>
  <c r="L11" i="3"/>
  <c r="M11" i="3" s="1"/>
  <c r="J11" i="3"/>
  <c r="I11" i="3"/>
  <c r="H11" i="3"/>
  <c r="G11" i="3"/>
  <c r="E11" i="3"/>
  <c r="L10" i="3"/>
  <c r="M10" i="3" s="1"/>
  <c r="J10" i="3"/>
  <c r="I10" i="3"/>
  <c r="H10" i="3"/>
  <c r="G10" i="3"/>
  <c r="E10" i="3"/>
  <c r="L9" i="3"/>
  <c r="M9" i="3" s="1"/>
  <c r="J9" i="3"/>
  <c r="I9" i="3"/>
  <c r="H9" i="3"/>
  <c r="G9" i="3"/>
  <c r="E9" i="3"/>
  <c r="L8" i="3"/>
  <c r="M8" i="3" s="1"/>
  <c r="J8" i="3"/>
  <c r="I8" i="3"/>
  <c r="H8" i="3"/>
  <c r="G8" i="3"/>
  <c r="E8" i="3"/>
  <c r="L7" i="3"/>
  <c r="M7" i="3" s="1"/>
  <c r="J7" i="3"/>
  <c r="I7" i="3"/>
  <c r="H7" i="3"/>
  <c r="G7" i="3"/>
  <c r="E7" i="3"/>
  <c r="L6" i="3"/>
  <c r="M6" i="3" s="1"/>
  <c r="J6" i="3"/>
  <c r="I6" i="3"/>
  <c r="H6" i="3"/>
  <c r="G6" i="3"/>
  <c r="E6" i="3"/>
  <c r="K112" i="3" l="1"/>
  <c r="M16" i="3"/>
  <c r="M15" i="3"/>
  <c r="M28" i="3"/>
  <c r="M27" i="3"/>
  <c r="M32" i="3"/>
  <c r="M31" i="3"/>
  <c r="M45" i="3"/>
  <c r="M44" i="3"/>
  <c r="M51" i="3"/>
  <c r="M50" i="3"/>
  <c r="M69" i="3"/>
  <c r="M68" i="3"/>
  <c r="M73" i="3"/>
  <c r="M72" i="3"/>
  <c r="M77" i="3"/>
  <c r="M76" i="3"/>
  <c r="M84" i="3"/>
  <c r="M83" i="3"/>
  <c r="M90" i="3"/>
  <c r="M89" i="3"/>
  <c r="M98" i="3"/>
  <c r="M111" i="3"/>
  <c r="M110" i="3"/>
  <c r="M97" i="3"/>
  <c r="M103" i="3"/>
  <c r="M112" i="3" l="1"/>
</calcChain>
</file>

<file path=xl/sharedStrings.xml><?xml version="1.0" encoding="utf-8"?>
<sst xmlns="http://schemas.openxmlformats.org/spreadsheetml/2006/main" count="250" uniqueCount="135">
  <si>
    <t>YQJ-0001</t>
    <phoneticPr fontId="1" type="noConversion"/>
  </si>
  <si>
    <t>YQJ-0002</t>
  </si>
  <si>
    <t>YQJ-0003</t>
  </si>
  <si>
    <t>JCK-0001</t>
    <phoneticPr fontId="1" type="noConversion"/>
  </si>
  <si>
    <t>JCK-0002</t>
  </si>
  <si>
    <t>JCK-0003</t>
  </si>
  <si>
    <t>JCK-0004</t>
  </si>
  <si>
    <t>XSQ-0001</t>
    <phoneticPr fontId="1" type="noConversion"/>
  </si>
  <si>
    <t>XSQ-0002</t>
  </si>
  <si>
    <t>XSQ-0003</t>
  </si>
  <si>
    <t>XSQ-0004</t>
  </si>
  <si>
    <t>SRQ-0001</t>
    <phoneticPr fontId="1" type="noConversion"/>
  </si>
  <si>
    <t>TX-0001</t>
    <phoneticPr fontId="1" type="noConversion"/>
  </si>
  <si>
    <t>YZB-0001</t>
    <phoneticPr fontId="1" type="noConversion"/>
  </si>
  <si>
    <t>YZB-0002</t>
  </si>
  <si>
    <t>YZB-0003</t>
  </si>
  <si>
    <t>新为电子</t>
    <phoneticPr fontId="1" type="noConversion"/>
  </si>
  <si>
    <t>三河集团</t>
    <phoneticPr fontId="1" type="noConversion"/>
  </si>
  <si>
    <t>元丰今日</t>
    <phoneticPr fontId="1" type="noConversion"/>
  </si>
  <si>
    <t>金元电器</t>
    <phoneticPr fontId="1" type="noConversion"/>
  </si>
  <si>
    <t>盛华</t>
    <phoneticPr fontId="1" type="noConversion"/>
  </si>
  <si>
    <t>恒杰电子</t>
    <phoneticPr fontId="1" type="noConversion"/>
  </si>
  <si>
    <t>华声集团</t>
    <phoneticPr fontId="1" type="noConversion"/>
  </si>
  <si>
    <t>海域电子</t>
    <phoneticPr fontId="1" type="noConversion"/>
  </si>
  <si>
    <t>创维科技</t>
    <phoneticPr fontId="1" type="noConversion"/>
  </si>
  <si>
    <t>宏图三胞</t>
    <phoneticPr fontId="1" type="noConversion"/>
  </si>
  <si>
    <t>罗利亚</t>
    <phoneticPr fontId="1" type="noConversion"/>
  </si>
  <si>
    <t>克罗保</t>
    <phoneticPr fontId="1" type="noConversion"/>
  </si>
  <si>
    <t>志邦</t>
    <phoneticPr fontId="1" type="noConversion"/>
  </si>
  <si>
    <t>佳缘电器</t>
    <phoneticPr fontId="1" type="noConversion"/>
  </si>
  <si>
    <t>时代电子</t>
    <phoneticPr fontId="1" type="noConversion"/>
  </si>
  <si>
    <t>思创科技</t>
    <phoneticPr fontId="1" type="noConversion"/>
  </si>
  <si>
    <t>材料编码</t>
    <phoneticPr fontId="1" type="noConversion"/>
  </si>
  <si>
    <t>材料类别</t>
    <phoneticPr fontId="1" type="noConversion"/>
  </si>
  <si>
    <t>规格型号</t>
    <phoneticPr fontId="1" type="noConversion"/>
  </si>
  <si>
    <t>单位</t>
    <phoneticPr fontId="1" type="noConversion"/>
  </si>
  <si>
    <t>单价</t>
    <phoneticPr fontId="1" type="noConversion"/>
  </si>
  <si>
    <t>DZ0001</t>
    <phoneticPr fontId="1" type="noConversion"/>
  </si>
  <si>
    <t>电阻</t>
    <phoneticPr fontId="1" type="noConversion"/>
  </si>
  <si>
    <t>支</t>
    <phoneticPr fontId="1" type="noConversion"/>
  </si>
  <si>
    <t>DZ0002</t>
  </si>
  <si>
    <r>
      <t>32Ω</t>
    </r>
    <r>
      <rPr>
        <sz val="11"/>
        <color theme="1"/>
        <rFont val="宋体"/>
        <family val="3"/>
        <charset val="134"/>
      </rPr>
      <t/>
    </r>
    <phoneticPr fontId="1" type="noConversion"/>
  </si>
  <si>
    <t>DZ0003</t>
  </si>
  <si>
    <r>
      <t>100Ω</t>
    </r>
    <r>
      <rPr>
        <sz val="11"/>
        <color theme="1"/>
        <rFont val="宋体"/>
        <family val="3"/>
        <charset val="134"/>
      </rPr>
      <t/>
    </r>
    <phoneticPr fontId="1" type="noConversion"/>
  </si>
  <si>
    <t>DZ0004</t>
  </si>
  <si>
    <r>
      <t>320Ω</t>
    </r>
    <r>
      <rPr>
        <sz val="11"/>
        <color theme="1"/>
        <rFont val="宋体"/>
        <family val="3"/>
        <charset val="134"/>
      </rPr>
      <t/>
    </r>
    <phoneticPr fontId="1" type="noConversion"/>
  </si>
  <si>
    <t>DZ0005</t>
  </si>
  <si>
    <r>
      <t>29Ω</t>
    </r>
    <r>
      <rPr>
        <sz val="11"/>
        <color theme="1"/>
        <rFont val="宋体"/>
        <family val="3"/>
        <charset val="134"/>
      </rPr>
      <t/>
    </r>
  </si>
  <si>
    <t>DZ0006</t>
  </si>
  <si>
    <r>
      <t>30Ω</t>
    </r>
    <r>
      <rPr>
        <sz val="11"/>
        <color theme="1"/>
        <rFont val="宋体"/>
        <family val="3"/>
        <charset val="134"/>
      </rPr>
      <t/>
    </r>
  </si>
  <si>
    <t>DR0001</t>
    <phoneticPr fontId="1" type="noConversion"/>
  </si>
  <si>
    <t>电容</t>
    <phoneticPr fontId="1" type="noConversion"/>
  </si>
  <si>
    <t>10F</t>
    <phoneticPr fontId="1" type="noConversion"/>
  </si>
  <si>
    <t>DR0002</t>
  </si>
  <si>
    <t>18F</t>
    <phoneticPr fontId="1" type="noConversion"/>
  </si>
  <si>
    <t>DR0003</t>
  </si>
  <si>
    <t>50F</t>
    <phoneticPr fontId="1" type="noConversion"/>
  </si>
  <si>
    <t>DR0004</t>
  </si>
  <si>
    <t>100F</t>
    <phoneticPr fontId="1" type="noConversion"/>
  </si>
  <si>
    <t>DR0005</t>
  </si>
  <si>
    <t>25F</t>
    <phoneticPr fontId="1" type="noConversion"/>
  </si>
  <si>
    <t>DR0006</t>
  </si>
  <si>
    <t>0.5F</t>
    <phoneticPr fontId="1" type="noConversion"/>
  </si>
  <si>
    <t>JCK001</t>
    <phoneticPr fontId="1" type="noConversion"/>
  </si>
  <si>
    <t>集成块</t>
    <phoneticPr fontId="1" type="noConversion"/>
  </si>
  <si>
    <t>AEu8139</t>
    <phoneticPr fontId="1" type="noConversion"/>
  </si>
  <si>
    <t>JCK002</t>
  </si>
  <si>
    <t>AEu8120</t>
    <phoneticPr fontId="1" type="noConversion"/>
  </si>
  <si>
    <t>JCK003</t>
  </si>
  <si>
    <t>AEu8141</t>
  </si>
  <si>
    <t>JCK004</t>
  </si>
  <si>
    <t>AEu8152</t>
    <phoneticPr fontId="1" type="noConversion"/>
  </si>
  <si>
    <t>JCK005</t>
  </si>
  <si>
    <t>AEu8143</t>
  </si>
  <si>
    <t>JCK006</t>
  </si>
  <si>
    <t>AEu9144</t>
    <phoneticPr fontId="1" type="noConversion"/>
  </si>
  <si>
    <t>JCK007</t>
  </si>
  <si>
    <t>AEu8145</t>
  </si>
  <si>
    <r>
      <t>25</t>
    </r>
    <r>
      <rPr>
        <sz val="11"/>
        <color theme="1"/>
        <rFont val="宋体"/>
        <family val="3"/>
        <charset val="134"/>
      </rPr>
      <t>Ω</t>
    </r>
    <phoneticPr fontId="1" type="noConversion"/>
  </si>
  <si>
    <t>供应商编号</t>
    <phoneticPr fontId="1" type="noConversion"/>
  </si>
  <si>
    <t>供应商名称</t>
    <phoneticPr fontId="1" type="noConversion"/>
  </si>
  <si>
    <t>基础数据表</t>
    <phoneticPr fontId="1" type="noConversion"/>
  </si>
  <si>
    <t>月</t>
    <phoneticPr fontId="8" type="noConversion"/>
  </si>
  <si>
    <t>日</t>
    <phoneticPr fontId="8" type="noConversion"/>
  </si>
  <si>
    <t>供货商编号</t>
    <phoneticPr fontId="8" type="noConversion"/>
  </si>
  <si>
    <t>供货商名称</t>
    <phoneticPr fontId="8" type="noConversion"/>
  </si>
  <si>
    <t>凭证号</t>
    <phoneticPr fontId="8" type="noConversion"/>
  </si>
  <si>
    <t>材料编码</t>
    <phoneticPr fontId="8" type="noConversion"/>
  </si>
  <si>
    <t>类别</t>
    <phoneticPr fontId="8" type="noConversion"/>
  </si>
  <si>
    <t>规格型号</t>
    <phoneticPr fontId="1" type="noConversion"/>
  </si>
  <si>
    <t>单位</t>
    <phoneticPr fontId="8" type="noConversion"/>
  </si>
  <si>
    <t>入库数量</t>
    <phoneticPr fontId="8" type="noConversion"/>
  </si>
  <si>
    <t>单价</t>
    <phoneticPr fontId="8" type="noConversion"/>
  </si>
  <si>
    <t>金额</t>
    <phoneticPr fontId="8" type="noConversion"/>
  </si>
  <si>
    <t>YQJ-0001</t>
  </si>
  <si>
    <t>JCK-0001</t>
  </si>
  <si>
    <t>YZB-0001</t>
  </si>
  <si>
    <t>XSQ-0001</t>
  </si>
  <si>
    <t>TX-0001</t>
  </si>
  <si>
    <t>SRQ-0001</t>
  </si>
  <si>
    <t>海域电子 汇总</t>
  </si>
  <si>
    <t>恒杰电子 汇总</t>
  </si>
  <si>
    <t>宏图三胞 汇总</t>
  </si>
  <si>
    <t>华声集团 汇总</t>
  </si>
  <si>
    <t>佳缘电器 汇总</t>
  </si>
  <si>
    <t>金元电器 汇总</t>
  </si>
  <si>
    <t>克罗保 汇总</t>
  </si>
  <si>
    <t>罗利亚 汇总</t>
  </si>
  <si>
    <t>时代电子 汇总</t>
  </si>
  <si>
    <t>思创科技 汇总</t>
  </si>
  <si>
    <t>新为电子 汇总</t>
  </si>
  <si>
    <t>元丰今日 汇总</t>
  </si>
  <si>
    <t>志邦 汇总</t>
  </si>
  <si>
    <t>总计</t>
  </si>
  <si>
    <t>电容 汇总</t>
  </si>
  <si>
    <t>集成块 汇总</t>
  </si>
  <si>
    <t>电阻 汇总</t>
  </si>
  <si>
    <t>材料入库分类汇总表</t>
    <phoneticPr fontId="1" type="noConversion"/>
  </si>
  <si>
    <t>YQJ-0003</t>
    <phoneticPr fontId="1" type="noConversion"/>
  </si>
  <si>
    <t>YQJ-0004</t>
    <phoneticPr fontId="1" type="noConversion"/>
  </si>
  <si>
    <t>JCK-0003</t>
    <phoneticPr fontId="1" type="noConversion"/>
  </si>
  <si>
    <t>XSQ-0002</t>
    <phoneticPr fontId="1" type="noConversion"/>
  </si>
  <si>
    <t>JCK-0004</t>
    <phoneticPr fontId="1" type="noConversion"/>
  </si>
  <si>
    <t>JCK-0005</t>
    <phoneticPr fontId="1" type="noConversion"/>
  </si>
  <si>
    <t>XSQ-0003</t>
    <phoneticPr fontId="1" type="noConversion"/>
  </si>
  <si>
    <t>XSQ-0004</t>
    <phoneticPr fontId="1" type="noConversion"/>
  </si>
  <si>
    <t>XSQ-0005</t>
    <phoneticPr fontId="1" type="noConversion"/>
  </si>
  <si>
    <t>公司名称</t>
    <phoneticPr fontId="1" type="noConversion"/>
  </si>
  <si>
    <t>华云信息有限公司</t>
    <phoneticPr fontId="1" type="noConversion"/>
  </si>
  <si>
    <t>制表时间</t>
    <phoneticPr fontId="1" type="noConversion"/>
  </si>
  <si>
    <t>制表部门</t>
    <phoneticPr fontId="1" type="noConversion"/>
  </si>
  <si>
    <t>品管部</t>
    <phoneticPr fontId="1" type="noConversion"/>
  </si>
  <si>
    <t>单位</t>
    <phoneticPr fontId="1" type="noConversion"/>
  </si>
  <si>
    <t>元</t>
    <phoneticPr fontId="1" type="noConversion"/>
  </si>
  <si>
    <t>合计金额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</si>
</sst>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￥&quot;* #,##0.00_ ;_ &quot;￥&quot;* \-#,##0.00_ ;_ &quot;￥&quot;* &quot;-&quot;??_ ;_ @_ "/>
    <numFmt numFmtId="43" formatCode="_ * #,##0.00_ ;_ * \-#,##0.00_ ;_ * &quot;-&quot;??_ ;_ @_ "/>
  </numFmts>
  <fonts count="1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24"/>
      <color theme="1"/>
      <name val="微软雅黑"/>
      <family val="2"/>
      <charset val="134"/>
    </font>
    <font>
      <b/>
      <sz val="11"/>
      <color theme="0"/>
      <name val="宋体"/>
      <family val="3"/>
      <charset val="134"/>
      <scheme val="minor"/>
    </font>
    <font>
      <sz val="11"/>
      <color theme="1"/>
      <name val="华文中宋"/>
      <family val="3"/>
      <charset val="134"/>
    </font>
    <font>
      <b/>
      <sz val="11"/>
      <color theme="1"/>
      <name val="华文中宋"/>
      <family val="3"/>
      <charset val="134"/>
    </font>
    <font>
      <sz val="9"/>
      <name val="宋体"/>
      <family val="3"/>
      <charset val="134"/>
    </font>
    <font>
      <sz val="10"/>
      <color theme="1"/>
      <name val="华文中宋"/>
      <family val="3"/>
      <charset val="134"/>
    </font>
    <font>
      <b/>
      <sz val="28"/>
      <color theme="0"/>
      <name val="楷体_GB2312"/>
      <family val="3"/>
      <charset val="134"/>
    </font>
    <font>
      <b/>
      <sz val="10"/>
      <color theme="1"/>
      <name val="华文中宋"/>
      <family val="3"/>
      <charset val="134"/>
    </font>
    <font>
      <b/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5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9" fillId="0" borderId="3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6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4" xfId="0" applyFont="1" applyFill="1" applyBorder="1" applyAlignment="1" applyProtection="1">
      <alignment horizontal="center" vertical="center"/>
      <protection hidden="1"/>
    </xf>
    <xf numFmtId="0" fontId="7" fillId="0" borderId="5" xfId="0" applyFont="1" applyFill="1" applyBorder="1" applyAlignment="1" applyProtection="1">
      <alignment horizontal="center" vertical="center"/>
      <protection hidden="1"/>
    </xf>
    <xf numFmtId="0" fontId="7" fillId="0" borderId="6" xfId="0" applyFont="1" applyFill="1" applyBorder="1" applyAlignment="1" applyProtection="1">
      <alignment horizontal="center" vertical="center"/>
      <protection hidden="1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6" fillId="0" borderId="9" xfId="0" applyFont="1" applyBorder="1">
      <alignment vertical="center"/>
    </xf>
    <xf numFmtId="0" fontId="6" fillId="0" borderId="10" xfId="0" applyFont="1" applyBorder="1">
      <alignment vertical="center"/>
    </xf>
    <xf numFmtId="0" fontId="6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14" fontId="2" fillId="0" borderId="13" xfId="0" applyNumberFormat="1" applyFont="1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vertical="center"/>
    </xf>
    <xf numFmtId="0" fontId="12" fillId="0" borderId="13" xfId="0" applyFont="1" applyBorder="1" applyAlignment="1">
      <alignment horizontal="center" vertical="center"/>
    </xf>
    <xf numFmtId="44" fontId="13" fillId="0" borderId="13" xfId="3" applyFont="1" applyBorder="1" applyAlignment="1">
      <alignment vertical="center"/>
    </xf>
  </cellXfs>
  <cellStyles count="4">
    <cellStyle name="常规" xfId="0" builtinId="0"/>
    <cellStyle name="常规 2" xfId="1"/>
    <cellStyle name="货币" xfId="3" builtinId="4"/>
    <cellStyle name="千位分隔 2" xfId="2"/>
  </cellStyles>
  <dxfs count="0"/>
  <tableStyles count="0" defaultTableStyle="TableStyleMedium2" defaultPivotStyle="PivotStyleLight16"/>
  <colors>
    <mruColors>
      <color rgb="FFD9F5F2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C3" sqref="C3:C21"/>
    </sheetView>
  </sheetViews>
  <sheetFormatPr defaultRowHeight="13.5" x14ac:dyDescent="0.15"/>
  <cols>
    <col min="1" max="1" width="12.625" customWidth="1"/>
    <col min="2" max="2" width="11.25" customWidth="1"/>
    <col min="3" max="3" width="10.5" customWidth="1"/>
    <col min="4" max="4" width="10.25" customWidth="1"/>
    <col min="5" max="5" width="10.5" customWidth="1"/>
    <col min="6" max="6" width="9.75" customWidth="1"/>
  </cols>
  <sheetData>
    <row r="1" spans="1:7" ht="36.75" customHeight="1" x14ac:dyDescent="0.15">
      <c r="A1" s="30" t="s">
        <v>81</v>
      </c>
      <c r="B1" s="30"/>
      <c r="C1" s="30"/>
      <c r="D1" s="30"/>
      <c r="E1" s="30"/>
      <c r="F1" s="30"/>
      <c r="G1" s="30"/>
    </row>
    <row r="2" spans="1:7" ht="21" customHeight="1" x14ac:dyDescent="0.15">
      <c r="A2" s="1" t="s">
        <v>79</v>
      </c>
      <c r="B2" s="1" t="s">
        <v>80</v>
      </c>
      <c r="C2" s="1" t="s">
        <v>32</v>
      </c>
      <c r="D2" s="1" t="s">
        <v>33</v>
      </c>
      <c r="E2" s="1" t="s">
        <v>34</v>
      </c>
      <c r="F2" s="1" t="s">
        <v>35</v>
      </c>
      <c r="G2" s="1" t="s">
        <v>36</v>
      </c>
    </row>
    <row r="3" spans="1:7" x14ac:dyDescent="0.15">
      <c r="A3" s="3" t="s">
        <v>0</v>
      </c>
      <c r="B3" s="3" t="s">
        <v>16</v>
      </c>
      <c r="C3" s="2" t="s">
        <v>37</v>
      </c>
      <c r="D3" s="2" t="s">
        <v>38</v>
      </c>
      <c r="E3" s="2" t="s">
        <v>78</v>
      </c>
      <c r="F3" s="2" t="s">
        <v>39</v>
      </c>
      <c r="G3" s="2">
        <v>0.25</v>
      </c>
    </row>
    <row r="4" spans="1:7" x14ac:dyDescent="0.15">
      <c r="A4" s="3" t="s">
        <v>1</v>
      </c>
      <c r="B4" s="3" t="s">
        <v>16</v>
      </c>
      <c r="C4" s="2" t="s">
        <v>40</v>
      </c>
      <c r="D4" s="2" t="s">
        <v>38</v>
      </c>
      <c r="E4" s="2" t="s">
        <v>41</v>
      </c>
      <c r="F4" s="2" t="s">
        <v>39</v>
      </c>
      <c r="G4" s="2">
        <v>0.33</v>
      </c>
    </row>
    <row r="5" spans="1:7" x14ac:dyDescent="0.15">
      <c r="A5" s="2" t="s">
        <v>118</v>
      </c>
      <c r="B5" s="2" t="s">
        <v>17</v>
      </c>
      <c r="C5" s="2" t="s">
        <v>42</v>
      </c>
      <c r="D5" s="2" t="s">
        <v>38</v>
      </c>
      <c r="E5" s="2" t="s">
        <v>43</v>
      </c>
      <c r="F5" s="2" t="s">
        <v>39</v>
      </c>
      <c r="G5" s="2">
        <v>0.57999999999999996</v>
      </c>
    </row>
    <row r="6" spans="1:7" x14ac:dyDescent="0.15">
      <c r="A6" s="2" t="s">
        <v>119</v>
      </c>
      <c r="B6" s="2" t="s">
        <v>18</v>
      </c>
      <c r="C6" s="2" t="s">
        <v>44</v>
      </c>
      <c r="D6" s="2" t="s">
        <v>38</v>
      </c>
      <c r="E6" s="2" t="s">
        <v>45</v>
      </c>
      <c r="F6" s="2" t="s">
        <v>39</v>
      </c>
      <c r="G6" s="2">
        <v>0.89</v>
      </c>
    </row>
    <row r="7" spans="1:7" x14ac:dyDescent="0.15">
      <c r="A7" s="3" t="s">
        <v>3</v>
      </c>
      <c r="B7" s="3" t="s">
        <v>19</v>
      </c>
      <c r="C7" s="2" t="s">
        <v>46</v>
      </c>
      <c r="D7" s="2" t="s">
        <v>38</v>
      </c>
      <c r="E7" s="2" t="s">
        <v>47</v>
      </c>
      <c r="F7" s="2" t="s">
        <v>39</v>
      </c>
      <c r="G7" s="2">
        <v>0.21</v>
      </c>
    </row>
    <row r="8" spans="1:7" x14ac:dyDescent="0.15">
      <c r="A8" s="3" t="s">
        <v>4</v>
      </c>
      <c r="B8" s="3" t="s">
        <v>19</v>
      </c>
      <c r="C8" s="2" t="s">
        <v>48</v>
      </c>
      <c r="D8" s="2" t="s">
        <v>38</v>
      </c>
      <c r="E8" s="2" t="s">
        <v>49</v>
      </c>
      <c r="F8" s="2" t="s">
        <v>39</v>
      </c>
      <c r="G8" s="2">
        <v>0.36</v>
      </c>
    </row>
    <row r="9" spans="1:7" x14ac:dyDescent="0.15">
      <c r="A9" s="2" t="s">
        <v>120</v>
      </c>
      <c r="B9" s="2" t="s">
        <v>20</v>
      </c>
      <c r="C9" s="2" t="s">
        <v>50</v>
      </c>
      <c r="D9" s="2" t="s">
        <v>51</v>
      </c>
      <c r="E9" s="2" t="s">
        <v>52</v>
      </c>
      <c r="F9" s="2" t="s">
        <v>39</v>
      </c>
      <c r="G9" s="2">
        <v>0.78</v>
      </c>
    </row>
    <row r="10" spans="1:7" x14ac:dyDescent="0.15">
      <c r="A10" s="2" t="s">
        <v>122</v>
      </c>
      <c r="B10" s="2" t="s">
        <v>21</v>
      </c>
      <c r="C10" s="2" t="s">
        <v>53</v>
      </c>
      <c r="D10" s="2" t="s">
        <v>51</v>
      </c>
      <c r="E10" s="2" t="s">
        <v>54</v>
      </c>
      <c r="F10" s="2" t="s">
        <v>39</v>
      </c>
      <c r="G10" s="2">
        <v>0.65</v>
      </c>
    </row>
    <row r="11" spans="1:7" x14ac:dyDescent="0.15">
      <c r="A11" s="2" t="s">
        <v>123</v>
      </c>
      <c r="B11" s="2" t="s">
        <v>22</v>
      </c>
      <c r="C11" s="2" t="s">
        <v>55</v>
      </c>
      <c r="D11" s="2" t="s">
        <v>51</v>
      </c>
      <c r="E11" s="2" t="s">
        <v>56</v>
      </c>
      <c r="F11" s="2" t="s">
        <v>39</v>
      </c>
      <c r="G11" s="2">
        <v>0.75</v>
      </c>
    </row>
    <row r="12" spans="1:7" x14ac:dyDescent="0.15">
      <c r="A12" s="3" t="s">
        <v>7</v>
      </c>
      <c r="B12" s="3" t="s">
        <v>23</v>
      </c>
      <c r="C12" s="2" t="s">
        <v>57</v>
      </c>
      <c r="D12" s="2" t="s">
        <v>51</v>
      </c>
      <c r="E12" s="2" t="s">
        <v>58</v>
      </c>
      <c r="F12" s="2" t="s">
        <v>39</v>
      </c>
      <c r="G12" s="2">
        <v>0.85</v>
      </c>
    </row>
    <row r="13" spans="1:7" x14ac:dyDescent="0.15">
      <c r="A13" s="3" t="s">
        <v>121</v>
      </c>
      <c r="B13" s="3" t="s">
        <v>23</v>
      </c>
      <c r="C13" s="2" t="s">
        <v>59</v>
      </c>
      <c r="D13" s="2" t="s">
        <v>51</v>
      </c>
      <c r="E13" s="2" t="s">
        <v>60</v>
      </c>
      <c r="F13" s="2" t="s">
        <v>39</v>
      </c>
      <c r="G13" s="2">
        <v>0.9</v>
      </c>
    </row>
    <row r="14" spans="1:7" x14ac:dyDescent="0.15">
      <c r="A14" s="2" t="s">
        <v>124</v>
      </c>
      <c r="B14" s="2" t="s">
        <v>24</v>
      </c>
      <c r="C14" s="2" t="s">
        <v>61</v>
      </c>
      <c r="D14" s="2" t="s">
        <v>51</v>
      </c>
      <c r="E14" s="2" t="s">
        <v>62</v>
      </c>
      <c r="F14" s="2" t="s">
        <v>39</v>
      </c>
      <c r="G14" s="2">
        <v>0.55000000000000004</v>
      </c>
    </row>
    <row r="15" spans="1:7" x14ac:dyDescent="0.15">
      <c r="A15" s="2" t="s">
        <v>125</v>
      </c>
      <c r="B15" s="2" t="s">
        <v>25</v>
      </c>
      <c r="C15" s="2" t="s">
        <v>63</v>
      </c>
      <c r="D15" s="2" t="s">
        <v>64</v>
      </c>
      <c r="E15" s="2" t="s">
        <v>65</v>
      </c>
      <c r="F15" s="2" t="s">
        <v>39</v>
      </c>
      <c r="G15" s="2">
        <v>58.5</v>
      </c>
    </row>
    <row r="16" spans="1:7" x14ac:dyDescent="0.15">
      <c r="A16" s="2" t="s">
        <v>126</v>
      </c>
      <c r="B16" s="2" t="s">
        <v>26</v>
      </c>
      <c r="C16" s="2" t="s">
        <v>66</v>
      </c>
      <c r="D16" s="2" t="s">
        <v>64</v>
      </c>
      <c r="E16" s="2" t="s">
        <v>67</v>
      </c>
      <c r="F16" s="2" t="s">
        <v>39</v>
      </c>
      <c r="G16" s="2">
        <v>75.599999999999994</v>
      </c>
    </row>
    <row r="17" spans="1:7" x14ac:dyDescent="0.15">
      <c r="A17" s="2" t="s">
        <v>11</v>
      </c>
      <c r="B17" s="2" t="s">
        <v>27</v>
      </c>
      <c r="C17" s="2" t="s">
        <v>68</v>
      </c>
      <c r="D17" s="2" t="s">
        <v>64</v>
      </c>
      <c r="E17" s="2" t="s">
        <v>69</v>
      </c>
      <c r="F17" s="2" t="s">
        <v>39</v>
      </c>
      <c r="G17" s="2">
        <v>124.85</v>
      </c>
    </row>
    <row r="18" spans="1:7" x14ac:dyDescent="0.15">
      <c r="A18" s="2" t="s">
        <v>12</v>
      </c>
      <c r="B18" s="2" t="s">
        <v>28</v>
      </c>
      <c r="C18" s="2" t="s">
        <v>70</v>
      </c>
      <c r="D18" s="2" t="s">
        <v>64</v>
      </c>
      <c r="E18" s="2" t="s">
        <v>71</v>
      </c>
      <c r="F18" s="2" t="s">
        <v>39</v>
      </c>
      <c r="G18" s="2">
        <v>320</v>
      </c>
    </row>
    <row r="19" spans="1:7" x14ac:dyDescent="0.15">
      <c r="A19" s="2" t="s">
        <v>13</v>
      </c>
      <c r="B19" s="2" t="s">
        <v>29</v>
      </c>
      <c r="C19" s="2" t="s">
        <v>72</v>
      </c>
      <c r="D19" s="2" t="s">
        <v>64</v>
      </c>
      <c r="E19" s="2" t="s">
        <v>73</v>
      </c>
      <c r="F19" s="2" t="s">
        <v>39</v>
      </c>
      <c r="G19" s="2">
        <v>70</v>
      </c>
    </row>
    <row r="20" spans="1:7" x14ac:dyDescent="0.15">
      <c r="A20" s="2" t="s">
        <v>14</v>
      </c>
      <c r="B20" s="2" t="s">
        <v>30</v>
      </c>
      <c r="C20" s="2" t="s">
        <v>74</v>
      </c>
      <c r="D20" s="2" t="s">
        <v>64</v>
      </c>
      <c r="E20" s="2" t="s">
        <v>75</v>
      </c>
      <c r="F20" s="2" t="s">
        <v>39</v>
      </c>
      <c r="G20" s="2">
        <v>185</v>
      </c>
    </row>
    <row r="21" spans="1:7" x14ac:dyDescent="0.15">
      <c r="A21" s="2" t="s">
        <v>15</v>
      </c>
      <c r="B21" s="2" t="s">
        <v>31</v>
      </c>
      <c r="C21" s="2" t="s">
        <v>76</v>
      </c>
      <c r="D21" s="2" t="s">
        <v>64</v>
      </c>
      <c r="E21" s="2" t="s">
        <v>77</v>
      </c>
      <c r="F21" s="2" t="s">
        <v>39</v>
      </c>
      <c r="G21" s="2">
        <v>412.5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20"/>
  <sheetViews>
    <sheetView showGridLines="0" tabSelected="1" zoomScale="80" zoomScaleNormal="80" workbookViewId="0">
      <selection activeCell="O12" sqref="O12"/>
    </sheetView>
  </sheetViews>
  <sheetFormatPr defaultRowHeight="15.75" outlineLevelRow="3" x14ac:dyDescent="0.15"/>
  <cols>
    <col min="1" max="1" width="8.75" style="4" customWidth="1"/>
    <col min="2" max="2" width="6.5" style="4" customWidth="1"/>
    <col min="3" max="3" width="4.875" style="4" customWidth="1"/>
    <col min="4" max="4" width="12.375" style="5" customWidth="1"/>
    <col min="5" max="5" width="12.875" style="4" customWidth="1"/>
    <col min="6" max="6" width="16.375" style="4" customWidth="1"/>
    <col min="7" max="7" width="9.25" style="4" bestFit="1" customWidth="1"/>
    <col min="8" max="8" width="10.75" style="4" customWidth="1"/>
    <col min="9" max="9" width="9.25" style="4" bestFit="1" customWidth="1"/>
    <col min="10" max="10" width="5.5" style="4" bestFit="1" customWidth="1"/>
    <col min="11" max="11" width="9.625" style="4" customWidth="1"/>
    <col min="12" max="12" width="10.25" style="4" customWidth="1"/>
    <col min="13" max="13" width="17.5" style="4" customWidth="1"/>
    <col min="14" max="16384" width="9" style="4"/>
  </cols>
  <sheetData>
    <row r="1" spans="2:13" ht="33.75" customHeight="1" thickBot="1" x14ac:dyDescent="0.2"/>
    <row r="2" spans="2:13" ht="39.75" customHeight="1" thickBot="1" x14ac:dyDescent="0.2">
      <c r="B2" s="31" t="s">
        <v>117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3"/>
    </row>
    <row r="3" spans="2:13" ht="24.75" customHeight="1" thickBot="1" x14ac:dyDescent="0.2">
      <c r="B3" s="34" t="s">
        <v>127</v>
      </c>
      <c r="C3" s="34"/>
      <c r="D3" s="34"/>
      <c r="E3" s="34" t="s">
        <v>128</v>
      </c>
      <c r="F3" s="34"/>
      <c r="G3" s="34"/>
      <c r="H3" s="34"/>
      <c r="I3" s="34" t="s">
        <v>129</v>
      </c>
      <c r="J3" s="34"/>
      <c r="K3" s="34"/>
      <c r="L3" s="35">
        <v>41090</v>
      </c>
      <c r="M3" s="35"/>
    </row>
    <row r="4" spans="2:13" ht="24.75" customHeight="1" thickBot="1" x14ac:dyDescent="0.2">
      <c r="B4" s="34" t="s">
        <v>130</v>
      </c>
      <c r="C4" s="34"/>
      <c r="D4" s="34"/>
      <c r="E4" s="36" t="s">
        <v>131</v>
      </c>
      <c r="F4" s="36"/>
      <c r="G4" s="36" t="s">
        <v>132</v>
      </c>
      <c r="H4" s="36"/>
      <c r="I4" s="37" t="s">
        <v>133</v>
      </c>
      <c r="J4" s="37"/>
      <c r="K4" s="38" t="s">
        <v>134</v>
      </c>
      <c r="L4" s="38"/>
      <c r="M4" s="39">
        <f>SUBTOTAL(9,M5:M500)</f>
        <v>4763252.21</v>
      </c>
    </row>
    <row r="5" spans="2:13" s="6" customFormat="1" ht="21.75" customHeight="1" x14ac:dyDescent="0.15">
      <c r="B5" s="12" t="s">
        <v>82</v>
      </c>
      <c r="C5" s="13" t="s">
        <v>83</v>
      </c>
      <c r="D5" s="13" t="s">
        <v>84</v>
      </c>
      <c r="E5" s="13" t="s">
        <v>85</v>
      </c>
      <c r="F5" s="13" t="s">
        <v>86</v>
      </c>
      <c r="G5" s="13" t="s">
        <v>87</v>
      </c>
      <c r="H5" s="13" t="s">
        <v>88</v>
      </c>
      <c r="I5" s="13" t="s">
        <v>89</v>
      </c>
      <c r="J5" s="13" t="s">
        <v>90</v>
      </c>
      <c r="K5" s="13" t="s">
        <v>91</v>
      </c>
      <c r="L5" s="13" t="s">
        <v>92</v>
      </c>
      <c r="M5" s="14" t="s">
        <v>93</v>
      </c>
    </row>
    <row r="6" spans="2:13" s="8" customFormat="1" outlineLevel="3" x14ac:dyDescent="0.15">
      <c r="B6" s="15">
        <v>6</v>
      </c>
      <c r="C6" s="10">
        <v>5</v>
      </c>
      <c r="D6" s="23" t="s">
        <v>97</v>
      </c>
      <c r="E6" s="10" t="str">
        <f>VLOOKUP(D6,基础数据表!A:G,2,FALSE)</f>
        <v>海域电子</v>
      </c>
      <c r="F6" s="10">
        <v>2012060001</v>
      </c>
      <c r="G6" s="10" t="str">
        <f>VLOOKUP(D6,基础数据表!A:G,3,FALSE)</f>
        <v>DR0004</v>
      </c>
      <c r="H6" s="10" t="str">
        <f>VLOOKUP(D6,基础数据表!A:G,4,FALSE)</f>
        <v>电容</v>
      </c>
      <c r="I6" s="10" t="str">
        <f>VLOOKUP(D6,基础数据表!A:G,5,FALSE)</f>
        <v>100F</v>
      </c>
      <c r="J6" s="10" t="str">
        <f>VLOOKUP(D6,基础数据表!A:G,6,FALSE)</f>
        <v>支</v>
      </c>
      <c r="K6" s="9">
        <v>100</v>
      </c>
      <c r="L6" s="10">
        <f>VLOOKUP(D6,基础数据表!A:G,7,FALSE)</f>
        <v>0.85</v>
      </c>
      <c r="M6" s="16">
        <f t="shared" ref="M6:M14" si="0">K6*L6</f>
        <v>85</v>
      </c>
    </row>
    <row r="7" spans="2:13" s="8" customFormat="1" outlineLevel="3" x14ac:dyDescent="0.15">
      <c r="B7" s="15">
        <v>6</v>
      </c>
      <c r="C7" s="10">
        <v>5</v>
      </c>
      <c r="D7" s="7" t="s">
        <v>97</v>
      </c>
      <c r="E7" s="10" t="str">
        <f>VLOOKUP(D7,基础数据表!A:G,2,FALSE)</f>
        <v>海域电子</v>
      </c>
      <c r="F7" s="10">
        <v>2012060001</v>
      </c>
      <c r="G7" s="10" t="str">
        <f>VLOOKUP(D7,基础数据表!A:G,3,FALSE)</f>
        <v>DR0004</v>
      </c>
      <c r="H7" s="10" t="str">
        <f>VLOOKUP(D7,基础数据表!A:G,4,FALSE)</f>
        <v>电容</v>
      </c>
      <c r="I7" s="10" t="str">
        <f>VLOOKUP(D7,基础数据表!A:G,5,FALSE)</f>
        <v>100F</v>
      </c>
      <c r="J7" s="10" t="str">
        <f>VLOOKUP(D7,基础数据表!A:G,6,FALSE)</f>
        <v>支</v>
      </c>
      <c r="K7" s="9">
        <v>752</v>
      </c>
      <c r="L7" s="10">
        <f>VLOOKUP(D7,基础数据表!A:G,7,FALSE)</f>
        <v>0.85</v>
      </c>
      <c r="M7" s="16">
        <f t="shared" si="0"/>
        <v>639.19999999999993</v>
      </c>
    </row>
    <row r="8" spans="2:13" s="8" customFormat="1" outlineLevel="3" x14ac:dyDescent="0.15">
      <c r="B8" s="15">
        <v>6</v>
      </c>
      <c r="C8" s="10">
        <v>6</v>
      </c>
      <c r="D8" s="7" t="s">
        <v>97</v>
      </c>
      <c r="E8" s="10" t="str">
        <f>VLOOKUP(D8,基础数据表!A:G,2,FALSE)</f>
        <v>海域电子</v>
      </c>
      <c r="F8" s="10">
        <v>2012060001</v>
      </c>
      <c r="G8" s="10" t="str">
        <f>VLOOKUP(D8,基础数据表!A:G,3,FALSE)</f>
        <v>DR0004</v>
      </c>
      <c r="H8" s="10" t="str">
        <f>VLOOKUP(D8,基础数据表!A:G,4,FALSE)</f>
        <v>电容</v>
      </c>
      <c r="I8" s="10" t="str">
        <f>VLOOKUP(D8,基础数据表!A:G,5,FALSE)</f>
        <v>100F</v>
      </c>
      <c r="J8" s="10" t="str">
        <f>VLOOKUP(D8,基础数据表!A:G,6,FALSE)</f>
        <v>支</v>
      </c>
      <c r="K8" s="9">
        <v>800</v>
      </c>
      <c r="L8" s="10">
        <f>VLOOKUP(D8,基础数据表!A:G,7,FALSE)</f>
        <v>0.85</v>
      </c>
      <c r="M8" s="16">
        <f t="shared" si="0"/>
        <v>680</v>
      </c>
    </row>
    <row r="9" spans="2:13" s="8" customFormat="1" outlineLevel="3" x14ac:dyDescent="0.15">
      <c r="B9" s="15">
        <v>6</v>
      </c>
      <c r="C9" s="10">
        <v>7</v>
      </c>
      <c r="D9" s="7" t="s">
        <v>97</v>
      </c>
      <c r="E9" s="10" t="str">
        <f>VLOOKUP(D9,基础数据表!A:G,2,FALSE)</f>
        <v>海域电子</v>
      </c>
      <c r="F9" s="10">
        <v>2012060001</v>
      </c>
      <c r="G9" s="10" t="str">
        <f>VLOOKUP(D9,基础数据表!A:G,3,FALSE)</f>
        <v>DR0004</v>
      </c>
      <c r="H9" s="10" t="str">
        <f>VLOOKUP(D9,基础数据表!A:G,4,FALSE)</f>
        <v>电容</v>
      </c>
      <c r="I9" s="10" t="str">
        <f>VLOOKUP(D9,基础数据表!A:G,5,FALSE)</f>
        <v>100F</v>
      </c>
      <c r="J9" s="10" t="str">
        <f>VLOOKUP(D9,基础数据表!A:G,6,FALSE)</f>
        <v>支</v>
      </c>
      <c r="K9" s="9">
        <v>100</v>
      </c>
      <c r="L9" s="10">
        <f>VLOOKUP(D9,基础数据表!A:G,7,FALSE)</f>
        <v>0.85</v>
      </c>
      <c r="M9" s="16">
        <f t="shared" si="0"/>
        <v>85</v>
      </c>
    </row>
    <row r="10" spans="2:13" s="8" customFormat="1" outlineLevel="3" x14ac:dyDescent="0.15">
      <c r="B10" s="15">
        <v>6</v>
      </c>
      <c r="C10" s="11">
        <v>10</v>
      </c>
      <c r="D10" s="7" t="s">
        <v>97</v>
      </c>
      <c r="E10" s="10" t="str">
        <f>VLOOKUP(D10,基础数据表!A:G,2,FALSE)</f>
        <v>海域电子</v>
      </c>
      <c r="F10" s="10">
        <v>2012060001</v>
      </c>
      <c r="G10" s="10" t="str">
        <f>VLOOKUP(D10,基础数据表!A:G,3,FALSE)</f>
        <v>DR0004</v>
      </c>
      <c r="H10" s="10" t="str">
        <f>VLOOKUP(D10,基础数据表!A:G,4,FALSE)</f>
        <v>电容</v>
      </c>
      <c r="I10" s="10" t="str">
        <f>VLOOKUP(D10,基础数据表!A:G,5,FALSE)</f>
        <v>100F</v>
      </c>
      <c r="J10" s="10" t="str">
        <f>VLOOKUP(D10,基础数据表!A:G,6,FALSE)</f>
        <v>支</v>
      </c>
      <c r="K10" s="7">
        <v>20000</v>
      </c>
      <c r="L10" s="10">
        <f>VLOOKUP(D10,基础数据表!A:G,7,FALSE)</f>
        <v>0.85</v>
      </c>
      <c r="M10" s="16">
        <f t="shared" si="0"/>
        <v>17000</v>
      </c>
    </row>
    <row r="11" spans="2:13" s="8" customFormat="1" outlineLevel="3" x14ac:dyDescent="0.15">
      <c r="B11" s="15">
        <v>6</v>
      </c>
      <c r="C11" s="11">
        <v>15</v>
      </c>
      <c r="D11" s="7" t="s">
        <v>8</v>
      </c>
      <c r="E11" s="10" t="str">
        <f>VLOOKUP(D11,基础数据表!A:G,2,FALSE)</f>
        <v>海域电子</v>
      </c>
      <c r="F11" s="10">
        <v>2012060001</v>
      </c>
      <c r="G11" s="10" t="str">
        <f>VLOOKUP(D11,基础数据表!A:G,3,FALSE)</f>
        <v>DR0005</v>
      </c>
      <c r="H11" s="10" t="str">
        <f>VLOOKUP(D11,基础数据表!A:G,4,FALSE)</f>
        <v>电容</v>
      </c>
      <c r="I11" s="10" t="str">
        <f>VLOOKUP(D11,基础数据表!A:G,5,FALSE)</f>
        <v>25F</v>
      </c>
      <c r="J11" s="10" t="str">
        <f>VLOOKUP(D11,基础数据表!A:G,6,FALSE)</f>
        <v>支</v>
      </c>
      <c r="K11" s="7">
        <v>600</v>
      </c>
      <c r="L11" s="10">
        <f>VLOOKUP(D11,基础数据表!A:G,7,FALSE)</f>
        <v>0.9</v>
      </c>
      <c r="M11" s="16">
        <f t="shared" si="0"/>
        <v>540</v>
      </c>
    </row>
    <row r="12" spans="2:13" s="8" customFormat="1" outlineLevel="3" x14ac:dyDescent="0.15">
      <c r="B12" s="15">
        <v>6</v>
      </c>
      <c r="C12" s="11">
        <v>22</v>
      </c>
      <c r="D12" s="7" t="s">
        <v>97</v>
      </c>
      <c r="E12" s="10" t="str">
        <f>VLOOKUP(D12,基础数据表!A:G,2,FALSE)</f>
        <v>海域电子</v>
      </c>
      <c r="F12" s="10">
        <v>2012060001</v>
      </c>
      <c r="G12" s="10" t="str">
        <f>VLOOKUP(D12,基础数据表!A:G,3,FALSE)</f>
        <v>DR0004</v>
      </c>
      <c r="H12" s="10" t="str">
        <f>VLOOKUP(D12,基础数据表!A:G,4,FALSE)</f>
        <v>电容</v>
      </c>
      <c r="I12" s="10" t="str">
        <f>VLOOKUP(D12,基础数据表!A:G,5,FALSE)</f>
        <v>100F</v>
      </c>
      <c r="J12" s="10" t="str">
        <f>VLOOKUP(D12,基础数据表!A:G,6,FALSE)</f>
        <v>支</v>
      </c>
      <c r="K12" s="9">
        <v>320</v>
      </c>
      <c r="L12" s="10">
        <f>VLOOKUP(D12,基础数据表!A:G,7,FALSE)</f>
        <v>0.85</v>
      </c>
      <c r="M12" s="16">
        <f t="shared" si="0"/>
        <v>272</v>
      </c>
    </row>
    <row r="13" spans="2:13" s="8" customFormat="1" outlineLevel="3" x14ac:dyDescent="0.15">
      <c r="B13" s="15">
        <v>6</v>
      </c>
      <c r="C13" s="11">
        <v>23</v>
      </c>
      <c r="D13" s="7" t="s">
        <v>8</v>
      </c>
      <c r="E13" s="10" t="str">
        <f>VLOOKUP(D13,基础数据表!A:G,2,FALSE)</f>
        <v>海域电子</v>
      </c>
      <c r="F13" s="10">
        <v>2012060001</v>
      </c>
      <c r="G13" s="10" t="str">
        <f>VLOOKUP(D13,基础数据表!A:G,3,FALSE)</f>
        <v>DR0005</v>
      </c>
      <c r="H13" s="10" t="str">
        <f>VLOOKUP(D13,基础数据表!A:G,4,FALSE)</f>
        <v>电容</v>
      </c>
      <c r="I13" s="10" t="str">
        <f>VLOOKUP(D13,基础数据表!A:G,5,FALSE)</f>
        <v>25F</v>
      </c>
      <c r="J13" s="10" t="str">
        <f>VLOOKUP(D13,基础数据表!A:G,6,FALSE)</f>
        <v>支</v>
      </c>
      <c r="K13" s="9">
        <v>410</v>
      </c>
      <c r="L13" s="10">
        <f>VLOOKUP(D13,基础数据表!A:G,7,FALSE)</f>
        <v>0.9</v>
      </c>
      <c r="M13" s="16">
        <f t="shared" si="0"/>
        <v>369</v>
      </c>
    </row>
    <row r="14" spans="2:13" s="8" customFormat="1" outlineLevel="3" x14ac:dyDescent="0.15">
      <c r="B14" s="15">
        <v>6</v>
      </c>
      <c r="C14" s="11">
        <v>25</v>
      </c>
      <c r="D14" s="7" t="s">
        <v>97</v>
      </c>
      <c r="E14" s="10" t="str">
        <f>VLOOKUP(D14,基础数据表!A:G,2,FALSE)</f>
        <v>海域电子</v>
      </c>
      <c r="F14" s="10">
        <v>2012060001</v>
      </c>
      <c r="G14" s="10" t="str">
        <f>VLOOKUP(D14,基础数据表!A:G,3,FALSE)</f>
        <v>DR0004</v>
      </c>
      <c r="H14" s="10" t="str">
        <f>VLOOKUP(D14,基础数据表!A:G,4,FALSE)</f>
        <v>电容</v>
      </c>
      <c r="I14" s="10" t="str">
        <f>VLOOKUP(D14,基础数据表!A:G,5,FALSE)</f>
        <v>100F</v>
      </c>
      <c r="J14" s="10" t="str">
        <f>VLOOKUP(D14,基础数据表!A:G,6,FALSE)</f>
        <v>支</v>
      </c>
      <c r="K14" s="9">
        <v>500</v>
      </c>
      <c r="L14" s="10">
        <f>VLOOKUP(D14,基础数据表!A:G,7,FALSE)</f>
        <v>0.85</v>
      </c>
      <c r="M14" s="16">
        <f t="shared" si="0"/>
        <v>425</v>
      </c>
    </row>
    <row r="15" spans="2:13" s="8" customFormat="1" outlineLevel="2" x14ac:dyDescent="0.15">
      <c r="B15" s="15"/>
      <c r="C15" s="11"/>
      <c r="D15" s="7"/>
      <c r="E15" s="10"/>
      <c r="F15" s="10"/>
      <c r="G15" s="10"/>
      <c r="H15" s="24" t="s">
        <v>114</v>
      </c>
      <c r="I15" s="10"/>
      <c r="J15" s="10"/>
      <c r="K15" s="9">
        <f>SUBTOTAL(9,K6:K14)</f>
        <v>23582</v>
      </c>
      <c r="L15" s="10"/>
      <c r="M15" s="16">
        <f>SUBTOTAL(9,M6:M14)</f>
        <v>20095.2</v>
      </c>
    </row>
    <row r="16" spans="2:13" s="8" customFormat="1" outlineLevel="1" x14ac:dyDescent="0.15">
      <c r="B16" s="15"/>
      <c r="C16" s="11"/>
      <c r="D16" s="7"/>
      <c r="E16" s="24" t="s">
        <v>100</v>
      </c>
      <c r="F16" s="10"/>
      <c r="G16" s="10"/>
      <c r="H16" s="10"/>
      <c r="I16" s="10"/>
      <c r="J16" s="10"/>
      <c r="K16" s="9">
        <f>SUBTOTAL(9,K6:K14)</f>
        <v>23582</v>
      </c>
      <c r="L16" s="10"/>
      <c r="M16" s="16">
        <f>SUBTOTAL(9,M6:M14)</f>
        <v>20095.2</v>
      </c>
    </row>
    <row r="17" spans="2:13" s="8" customFormat="1" outlineLevel="3" x14ac:dyDescent="0.15">
      <c r="B17" s="15">
        <v>6</v>
      </c>
      <c r="C17" s="10">
        <v>1</v>
      </c>
      <c r="D17" s="7" t="s">
        <v>5</v>
      </c>
      <c r="E17" s="10" t="str">
        <f>VLOOKUP(D17,基础数据表!A:G,2,FALSE)</f>
        <v>盛华</v>
      </c>
      <c r="F17" s="10">
        <v>2012060001</v>
      </c>
      <c r="G17" s="10" t="str">
        <f>VLOOKUP(D17,基础数据表!A:G,3,FALSE)</f>
        <v>DR0001</v>
      </c>
      <c r="H17" s="10" t="str">
        <f>VLOOKUP(D17,基础数据表!A:G,4,FALSE)</f>
        <v>电容</v>
      </c>
      <c r="I17" s="10" t="str">
        <f>VLOOKUP(D17,基础数据表!A:G,5,FALSE)</f>
        <v>10F</v>
      </c>
      <c r="J17" s="10" t="str">
        <f>VLOOKUP(D17,基础数据表!A:G,6,FALSE)</f>
        <v>支</v>
      </c>
      <c r="K17" s="9">
        <v>782</v>
      </c>
      <c r="L17" s="10">
        <f>VLOOKUP(D17,基础数据表!A:G,7,FALSE)</f>
        <v>0.78</v>
      </c>
      <c r="M17" s="16">
        <f t="shared" ref="M17:M26" si="1">K17*L17</f>
        <v>609.96</v>
      </c>
    </row>
    <row r="18" spans="2:13" s="8" customFormat="1" outlineLevel="3" x14ac:dyDescent="0.15">
      <c r="B18" s="15">
        <v>6</v>
      </c>
      <c r="C18" s="10">
        <v>3</v>
      </c>
      <c r="D18" s="7" t="s">
        <v>5</v>
      </c>
      <c r="E18" s="10" t="str">
        <f>VLOOKUP(D18,基础数据表!A:G,2,FALSE)</f>
        <v>盛华</v>
      </c>
      <c r="F18" s="10">
        <v>2012060001</v>
      </c>
      <c r="G18" s="10" t="str">
        <f>VLOOKUP(D18,基础数据表!A:G,3,FALSE)</f>
        <v>DR0001</v>
      </c>
      <c r="H18" s="10" t="str">
        <f>VLOOKUP(D18,基础数据表!A:G,4,FALSE)</f>
        <v>电容</v>
      </c>
      <c r="I18" s="10" t="str">
        <f>VLOOKUP(D18,基础数据表!A:G,5,FALSE)</f>
        <v>10F</v>
      </c>
      <c r="J18" s="10" t="str">
        <f>VLOOKUP(D18,基础数据表!A:G,6,FALSE)</f>
        <v>支</v>
      </c>
      <c r="K18" s="9">
        <v>100</v>
      </c>
      <c r="L18" s="10">
        <f>VLOOKUP(D18,基础数据表!A:G,7,FALSE)</f>
        <v>0.78</v>
      </c>
      <c r="M18" s="16">
        <f t="shared" si="1"/>
        <v>78</v>
      </c>
    </row>
    <row r="19" spans="2:13" s="8" customFormat="1" outlineLevel="3" x14ac:dyDescent="0.15">
      <c r="B19" s="15">
        <v>6</v>
      </c>
      <c r="C19" s="10">
        <v>5</v>
      </c>
      <c r="D19" s="7" t="s">
        <v>5</v>
      </c>
      <c r="E19" s="10" t="str">
        <f>VLOOKUP(D19,基础数据表!A:G,2,FALSE)</f>
        <v>盛华</v>
      </c>
      <c r="F19" s="10">
        <v>2012060001</v>
      </c>
      <c r="G19" s="10" t="str">
        <f>VLOOKUP(D19,基础数据表!A:G,3,FALSE)</f>
        <v>DR0001</v>
      </c>
      <c r="H19" s="10" t="str">
        <f>VLOOKUP(D19,基础数据表!A:G,4,FALSE)</f>
        <v>电容</v>
      </c>
      <c r="I19" s="10" t="str">
        <f>VLOOKUP(D19,基础数据表!A:G,5,FALSE)</f>
        <v>10F</v>
      </c>
      <c r="J19" s="10" t="str">
        <f>VLOOKUP(D19,基础数据表!A:G,6,FALSE)</f>
        <v>支</v>
      </c>
      <c r="K19" s="9">
        <v>200</v>
      </c>
      <c r="L19" s="10">
        <f>VLOOKUP(D19,基础数据表!A:G,7,FALSE)</f>
        <v>0.78</v>
      </c>
      <c r="M19" s="16">
        <f t="shared" si="1"/>
        <v>156</v>
      </c>
    </row>
    <row r="20" spans="2:13" s="8" customFormat="1" outlineLevel="3" x14ac:dyDescent="0.15">
      <c r="B20" s="15">
        <v>6</v>
      </c>
      <c r="C20" s="10">
        <v>7</v>
      </c>
      <c r="D20" s="7" t="s">
        <v>5</v>
      </c>
      <c r="E20" s="10" t="str">
        <f>VLOOKUP(D20,基础数据表!A:G,2,FALSE)</f>
        <v>盛华</v>
      </c>
      <c r="F20" s="10">
        <v>2012060001</v>
      </c>
      <c r="G20" s="10" t="str">
        <f>VLOOKUP(D20,基础数据表!A:G,3,FALSE)</f>
        <v>DR0001</v>
      </c>
      <c r="H20" s="10" t="str">
        <f>VLOOKUP(D20,基础数据表!A:G,4,FALSE)</f>
        <v>电容</v>
      </c>
      <c r="I20" s="10" t="str">
        <f>VLOOKUP(D20,基础数据表!A:G,5,FALSE)</f>
        <v>10F</v>
      </c>
      <c r="J20" s="10" t="str">
        <f>VLOOKUP(D20,基础数据表!A:G,6,FALSE)</f>
        <v>支</v>
      </c>
      <c r="K20" s="9">
        <v>451</v>
      </c>
      <c r="L20" s="10">
        <f>VLOOKUP(D20,基础数据表!A:G,7,FALSE)</f>
        <v>0.78</v>
      </c>
      <c r="M20" s="16">
        <f t="shared" si="1"/>
        <v>351.78000000000003</v>
      </c>
    </row>
    <row r="21" spans="2:13" s="8" customFormat="1" outlineLevel="3" x14ac:dyDescent="0.15">
      <c r="B21" s="15">
        <v>6</v>
      </c>
      <c r="C21" s="11">
        <v>11</v>
      </c>
      <c r="D21" s="7" t="s">
        <v>5</v>
      </c>
      <c r="E21" s="10" t="str">
        <f>VLOOKUP(D21,基础数据表!A:G,2,FALSE)</f>
        <v>盛华</v>
      </c>
      <c r="F21" s="10">
        <v>2012060001</v>
      </c>
      <c r="G21" s="10" t="str">
        <f>VLOOKUP(D21,基础数据表!A:G,3,FALSE)</f>
        <v>DR0001</v>
      </c>
      <c r="H21" s="10" t="str">
        <f>VLOOKUP(D21,基础数据表!A:G,4,FALSE)</f>
        <v>电容</v>
      </c>
      <c r="I21" s="10" t="str">
        <f>VLOOKUP(D21,基础数据表!A:G,5,FALSE)</f>
        <v>10F</v>
      </c>
      <c r="J21" s="10" t="str">
        <f>VLOOKUP(D21,基础数据表!A:G,6,FALSE)</f>
        <v>支</v>
      </c>
      <c r="K21" s="7">
        <v>5000</v>
      </c>
      <c r="L21" s="10">
        <f>VLOOKUP(D21,基础数据表!A:G,7,FALSE)</f>
        <v>0.78</v>
      </c>
      <c r="M21" s="16">
        <f t="shared" si="1"/>
        <v>3900</v>
      </c>
    </row>
    <row r="22" spans="2:13" s="8" customFormat="1" outlineLevel="3" x14ac:dyDescent="0.15">
      <c r="B22" s="15">
        <v>6</v>
      </c>
      <c r="C22" s="11">
        <v>15</v>
      </c>
      <c r="D22" s="7" t="s">
        <v>5</v>
      </c>
      <c r="E22" s="10" t="str">
        <f>VLOOKUP(D22,基础数据表!A:G,2,FALSE)</f>
        <v>盛华</v>
      </c>
      <c r="F22" s="10">
        <v>2012060001</v>
      </c>
      <c r="G22" s="10" t="str">
        <f>VLOOKUP(D22,基础数据表!A:G,3,FALSE)</f>
        <v>DR0001</v>
      </c>
      <c r="H22" s="10" t="str">
        <f>VLOOKUP(D22,基础数据表!A:G,4,FALSE)</f>
        <v>电容</v>
      </c>
      <c r="I22" s="10" t="str">
        <f>VLOOKUP(D22,基础数据表!A:G,5,FALSE)</f>
        <v>10F</v>
      </c>
      <c r="J22" s="10" t="str">
        <f>VLOOKUP(D22,基础数据表!A:G,6,FALSE)</f>
        <v>支</v>
      </c>
      <c r="K22" s="7">
        <v>4500</v>
      </c>
      <c r="L22" s="10">
        <f>VLOOKUP(D22,基础数据表!A:G,7,FALSE)</f>
        <v>0.78</v>
      </c>
      <c r="M22" s="16">
        <f t="shared" si="1"/>
        <v>3510</v>
      </c>
    </row>
    <row r="23" spans="2:13" s="8" customFormat="1" outlineLevel="3" x14ac:dyDescent="0.15">
      <c r="B23" s="15">
        <v>6</v>
      </c>
      <c r="C23" s="11">
        <v>20</v>
      </c>
      <c r="D23" s="7" t="s">
        <v>5</v>
      </c>
      <c r="E23" s="10" t="str">
        <f>VLOOKUP(D23,基础数据表!A:G,2,FALSE)</f>
        <v>盛华</v>
      </c>
      <c r="F23" s="10">
        <v>2012060001</v>
      </c>
      <c r="G23" s="10" t="str">
        <f>VLOOKUP(D23,基础数据表!A:G,3,FALSE)</f>
        <v>DR0001</v>
      </c>
      <c r="H23" s="10" t="str">
        <f>VLOOKUP(D23,基础数据表!A:G,4,FALSE)</f>
        <v>电容</v>
      </c>
      <c r="I23" s="10" t="str">
        <f>VLOOKUP(D23,基础数据表!A:G,5,FALSE)</f>
        <v>10F</v>
      </c>
      <c r="J23" s="10" t="str">
        <f>VLOOKUP(D23,基础数据表!A:G,6,FALSE)</f>
        <v>支</v>
      </c>
      <c r="K23" s="9">
        <v>520</v>
      </c>
      <c r="L23" s="10">
        <f>VLOOKUP(D23,基础数据表!A:G,7,FALSE)</f>
        <v>0.78</v>
      </c>
      <c r="M23" s="16">
        <f t="shared" si="1"/>
        <v>405.6</v>
      </c>
    </row>
    <row r="24" spans="2:13" s="8" customFormat="1" outlineLevel="3" x14ac:dyDescent="0.15">
      <c r="B24" s="15">
        <v>6</v>
      </c>
      <c r="C24" s="11">
        <v>25</v>
      </c>
      <c r="D24" s="7" t="s">
        <v>5</v>
      </c>
      <c r="E24" s="10" t="str">
        <f>VLOOKUP(D24,基础数据表!A:G,2,FALSE)</f>
        <v>盛华</v>
      </c>
      <c r="F24" s="10">
        <v>2012060001</v>
      </c>
      <c r="G24" s="10" t="str">
        <f>VLOOKUP(D24,基础数据表!A:G,3,FALSE)</f>
        <v>DR0001</v>
      </c>
      <c r="H24" s="10" t="str">
        <f>VLOOKUP(D24,基础数据表!A:G,4,FALSE)</f>
        <v>电容</v>
      </c>
      <c r="I24" s="10" t="str">
        <f>VLOOKUP(D24,基础数据表!A:G,5,FALSE)</f>
        <v>10F</v>
      </c>
      <c r="J24" s="10" t="str">
        <f>VLOOKUP(D24,基础数据表!A:G,6,FALSE)</f>
        <v>支</v>
      </c>
      <c r="K24" s="9">
        <v>600</v>
      </c>
      <c r="L24" s="10">
        <f>VLOOKUP(D24,基础数据表!A:G,7,FALSE)</f>
        <v>0.78</v>
      </c>
      <c r="M24" s="16">
        <f t="shared" si="1"/>
        <v>468</v>
      </c>
    </row>
    <row r="25" spans="2:13" s="8" customFormat="1" outlineLevel="3" x14ac:dyDescent="0.15">
      <c r="B25" s="15">
        <v>6</v>
      </c>
      <c r="C25" s="11">
        <v>25</v>
      </c>
      <c r="D25" s="7" t="s">
        <v>5</v>
      </c>
      <c r="E25" s="10" t="str">
        <f>VLOOKUP(D25,基础数据表!A:G,2,FALSE)</f>
        <v>盛华</v>
      </c>
      <c r="F25" s="10">
        <v>2012060001</v>
      </c>
      <c r="G25" s="10" t="str">
        <f>VLOOKUP(D25,基础数据表!A:G,3,FALSE)</f>
        <v>DR0001</v>
      </c>
      <c r="H25" s="10" t="str">
        <f>VLOOKUP(D25,基础数据表!A:G,4,FALSE)</f>
        <v>电容</v>
      </c>
      <c r="I25" s="10" t="str">
        <f>VLOOKUP(D25,基础数据表!A:G,5,FALSE)</f>
        <v>10F</v>
      </c>
      <c r="J25" s="10" t="str">
        <f>VLOOKUP(D25,基础数据表!A:G,6,FALSE)</f>
        <v>支</v>
      </c>
      <c r="K25" s="9">
        <v>400</v>
      </c>
      <c r="L25" s="10">
        <f>VLOOKUP(D25,基础数据表!A:G,7,FALSE)</f>
        <v>0.78</v>
      </c>
      <c r="M25" s="16">
        <f t="shared" si="1"/>
        <v>312</v>
      </c>
    </row>
    <row r="26" spans="2:13" s="8" customFormat="1" outlineLevel="3" x14ac:dyDescent="0.15">
      <c r="B26" s="15">
        <v>6</v>
      </c>
      <c r="C26" s="11">
        <v>27</v>
      </c>
      <c r="D26" s="7" t="s">
        <v>5</v>
      </c>
      <c r="E26" s="10" t="str">
        <f>VLOOKUP(D26,基础数据表!A:G,2,FALSE)</f>
        <v>盛华</v>
      </c>
      <c r="F26" s="10">
        <v>2012060001</v>
      </c>
      <c r="G26" s="10" t="str">
        <f>VLOOKUP(D26,基础数据表!A:G,3,FALSE)</f>
        <v>DR0001</v>
      </c>
      <c r="H26" s="10" t="str">
        <f>VLOOKUP(D26,基础数据表!A:G,4,FALSE)</f>
        <v>电容</v>
      </c>
      <c r="I26" s="10" t="str">
        <f>VLOOKUP(D26,基础数据表!A:G,5,FALSE)</f>
        <v>10F</v>
      </c>
      <c r="J26" s="10" t="str">
        <f>VLOOKUP(D26,基础数据表!A:G,6,FALSE)</f>
        <v>支</v>
      </c>
      <c r="K26" s="9">
        <v>100</v>
      </c>
      <c r="L26" s="10">
        <f>VLOOKUP(D26,基础数据表!A:G,7,FALSE)</f>
        <v>0.78</v>
      </c>
      <c r="M26" s="16">
        <f t="shared" si="1"/>
        <v>78</v>
      </c>
    </row>
    <row r="27" spans="2:13" s="8" customFormat="1" outlineLevel="2" x14ac:dyDescent="0.15">
      <c r="B27" s="15"/>
      <c r="C27" s="11"/>
      <c r="D27" s="7"/>
      <c r="E27" s="10"/>
      <c r="F27" s="10"/>
      <c r="G27" s="10"/>
      <c r="H27" s="24" t="s">
        <v>114</v>
      </c>
      <c r="I27" s="10"/>
      <c r="J27" s="10"/>
      <c r="K27" s="9">
        <f>SUBTOTAL(9,K17:K26)</f>
        <v>12653</v>
      </c>
      <c r="L27" s="10"/>
      <c r="M27" s="16">
        <f>SUBTOTAL(9,M17:M26)</f>
        <v>9869.34</v>
      </c>
    </row>
    <row r="28" spans="2:13" s="8" customFormat="1" outlineLevel="1" x14ac:dyDescent="0.15">
      <c r="B28" s="15"/>
      <c r="C28" s="11"/>
      <c r="D28" s="7"/>
      <c r="E28" s="24" t="s">
        <v>101</v>
      </c>
      <c r="F28" s="10"/>
      <c r="G28" s="10"/>
      <c r="H28" s="10"/>
      <c r="I28" s="10"/>
      <c r="J28" s="10"/>
      <c r="K28" s="9">
        <f>SUBTOTAL(9,K17:K26)</f>
        <v>12653</v>
      </c>
      <c r="L28" s="10"/>
      <c r="M28" s="16">
        <f>SUBTOTAL(9,M17:M26)</f>
        <v>9869.34</v>
      </c>
    </row>
    <row r="29" spans="2:13" s="8" customFormat="1" outlineLevel="3" x14ac:dyDescent="0.15">
      <c r="B29" s="15">
        <v>6</v>
      </c>
      <c r="C29" s="11">
        <v>15</v>
      </c>
      <c r="D29" s="7" t="s">
        <v>9</v>
      </c>
      <c r="E29" s="10" t="str">
        <f>VLOOKUP(D29,基础数据表!A:G,2,FALSE)</f>
        <v>创维科技</v>
      </c>
      <c r="F29" s="10">
        <v>2012060001</v>
      </c>
      <c r="G29" s="10" t="str">
        <f>VLOOKUP(D29,基础数据表!A:G,3,FALSE)</f>
        <v>DR0006</v>
      </c>
      <c r="H29" s="10" t="str">
        <f>VLOOKUP(D29,基础数据表!A:G,4,FALSE)</f>
        <v>电容</v>
      </c>
      <c r="I29" s="10" t="str">
        <f>VLOOKUP(D29,基础数据表!A:G,5,FALSE)</f>
        <v>0.5F</v>
      </c>
      <c r="J29" s="10" t="str">
        <f>VLOOKUP(D29,基础数据表!A:G,6,FALSE)</f>
        <v>支</v>
      </c>
      <c r="K29" s="7">
        <v>850</v>
      </c>
      <c r="L29" s="10">
        <f>VLOOKUP(D29,基础数据表!A:G,7,FALSE)</f>
        <v>0.55000000000000004</v>
      </c>
      <c r="M29" s="16">
        <f>K29*L29</f>
        <v>467.50000000000006</v>
      </c>
    </row>
    <row r="30" spans="2:13" outlineLevel="3" x14ac:dyDescent="0.15">
      <c r="B30" s="15">
        <v>6</v>
      </c>
      <c r="C30" s="11">
        <v>24</v>
      </c>
      <c r="D30" s="7" t="s">
        <v>9</v>
      </c>
      <c r="E30" s="10" t="str">
        <f>VLOOKUP(D30,基础数据表!A:G,2,FALSE)</f>
        <v>创维科技</v>
      </c>
      <c r="F30" s="10">
        <v>2012060001</v>
      </c>
      <c r="G30" s="10" t="str">
        <f>VLOOKUP(D30,基础数据表!A:G,3,FALSE)</f>
        <v>DR0006</v>
      </c>
      <c r="H30" s="10" t="str">
        <f>VLOOKUP(D30,基础数据表!A:G,4,FALSE)</f>
        <v>电容</v>
      </c>
      <c r="I30" s="10" t="str">
        <f>VLOOKUP(D30,基础数据表!A:G,5,FALSE)</f>
        <v>0.5F</v>
      </c>
      <c r="J30" s="10" t="str">
        <f>VLOOKUP(D30,基础数据表!A:G,6,FALSE)</f>
        <v>支</v>
      </c>
      <c r="K30" s="9">
        <v>200</v>
      </c>
      <c r="L30" s="10">
        <f>VLOOKUP(D30,基础数据表!A:G,7,FALSE)</f>
        <v>0.55000000000000004</v>
      </c>
      <c r="M30" s="16">
        <f>K30*L30</f>
        <v>110.00000000000001</v>
      </c>
    </row>
    <row r="31" spans="2:13" outlineLevel="2" x14ac:dyDescent="0.15">
      <c r="B31" s="15"/>
      <c r="C31" s="11"/>
      <c r="D31" s="7"/>
      <c r="E31" s="10"/>
      <c r="F31" s="10"/>
      <c r="G31" s="10"/>
      <c r="H31" s="24" t="s">
        <v>115</v>
      </c>
      <c r="I31" s="10"/>
      <c r="J31" s="10"/>
      <c r="K31" s="9">
        <f>SUBTOTAL(9,K29:K30)</f>
        <v>1050</v>
      </c>
      <c r="L31" s="10"/>
      <c r="M31" s="16">
        <f>SUBTOTAL(9,M29:M30)</f>
        <v>577.50000000000011</v>
      </c>
    </row>
    <row r="32" spans="2:13" outlineLevel="1" x14ac:dyDescent="0.15">
      <c r="B32" s="15"/>
      <c r="C32" s="11"/>
      <c r="D32" s="7"/>
      <c r="E32" s="24" t="s">
        <v>102</v>
      </c>
      <c r="F32" s="10"/>
      <c r="G32" s="10"/>
      <c r="H32" s="10"/>
      <c r="I32" s="10"/>
      <c r="J32" s="10"/>
      <c r="K32" s="9">
        <f>SUBTOTAL(9,K29:K30)</f>
        <v>1050</v>
      </c>
      <c r="L32" s="10"/>
      <c r="M32" s="16">
        <f>SUBTOTAL(9,M29:M30)</f>
        <v>577.50000000000011</v>
      </c>
    </row>
    <row r="33" spans="2:13" outlineLevel="3" x14ac:dyDescent="0.15">
      <c r="B33" s="15">
        <v>6</v>
      </c>
      <c r="C33" s="10">
        <v>3</v>
      </c>
      <c r="D33" s="7" t="s">
        <v>6</v>
      </c>
      <c r="E33" s="10" t="str">
        <f>VLOOKUP(D33,基础数据表!A:G,2,FALSE)</f>
        <v>恒杰电子</v>
      </c>
      <c r="F33" s="10">
        <v>2012060001</v>
      </c>
      <c r="G33" s="10" t="str">
        <f>VLOOKUP(D33,基础数据表!A:G,3,FALSE)</f>
        <v>DR0002</v>
      </c>
      <c r="H33" s="10" t="str">
        <f>VLOOKUP(D33,基础数据表!A:G,4,FALSE)</f>
        <v>电容</v>
      </c>
      <c r="I33" s="10" t="str">
        <f>VLOOKUP(D33,基础数据表!A:G,5,FALSE)</f>
        <v>18F</v>
      </c>
      <c r="J33" s="10" t="str">
        <f>VLOOKUP(D33,基础数据表!A:G,6,FALSE)</f>
        <v>支</v>
      </c>
      <c r="K33" s="9">
        <v>100</v>
      </c>
      <c r="L33" s="10">
        <f>VLOOKUP(D33,基础数据表!A:G,7,FALSE)</f>
        <v>0.65</v>
      </c>
      <c r="M33" s="16">
        <f t="shared" ref="M33:M43" si="2">K33*L33</f>
        <v>65</v>
      </c>
    </row>
    <row r="34" spans="2:13" outlineLevel="3" x14ac:dyDescent="0.15">
      <c r="B34" s="15">
        <v>6</v>
      </c>
      <c r="C34" s="10">
        <v>5</v>
      </c>
      <c r="D34" s="7" t="s">
        <v>6</v>
      </c>
      <c r="E34" s="10" t="str">
        <f>VLOOKUP(D34,基础数据表!A:G,2,FALSE)</f>
        <v>恒杰电子</v>
      </c>
      <c r="F34" s="10">
        <v>2012060001</v>
      </c>
      <c r="G34" s="10" t="str">
        <f>VLOOKUP(D34,基础数据表!A:G,3,FALSE)</f>
        <v>DR0002</v>
      </c>
      <c r="H34" s="10" t="str">
        <f>VLOOKUP(D34,基础数据表!A:G,4,FALSE)</f>
        <v>电容</v>
      </c>
      <c r="I34" s="10" t="str">
        <f>VLOOKUP(D34,基础数据表!A:G,5,FALSE)</f>
        <v>18F</v>
      </c>
      <c r="J34" s="10" t="str">
        <f>VLOOKUP(D34,基础数据表!A:G,6,FALSE)</f>
        <v>支</v>
      </c>
      <c r="K34" s="9">
        <v>710</v>
      </c>
      <c r="L34" s="10">
        <f>VLOOKUP(D34,基础数据表!A:G,7,FALSE)</f>
        <v>0.65</v>
      </c>
      <c r="M34" s="16">
        <f t="shared" si="2"/>
        <v>461.5</v>
      </c>
    </row>
    <row r="35" spans="2:13" outlineLevel="3" x14ac:dyDescent="0.15">
      <c r="B35" s="15">
        <v>6</v>
      </c>
      <c r="C35" s="10">
        <v>7</v>
      </c>
      <c r="D35" s="7" t="s">
        <v>6</v>
      </c>
      <c r="E35" s="10" t="str">
        <f>VLOOKUP(D35,基础数据表!A:G,2,FALSE)</f>
        <v>恒杰电子</v>
      </c>
      <c r="F35" s="10">
        <v>2012060001</v>
      </c>
      <c r="G35" s="10" t="str">
        <f>VLOOKUP(D35,基础数据表!A:G,3,FALSE)</f>
        <v>DR0002</v>
      </c>
      <c r="H35" s="10" t="str">
        <f>VLOOKUP(D35,基础数据表!A:G,4,FALSE)</f>
        <v>电容</v>
      </c>
      <c r="I35" s="10" t="str">
        <f>VLOOKUP(D35,基础数据表!A:G,5,FALSE)</f>
        <v>18F</v>
      </c>
      <c r="J35" s="10" t="str">
        <f>VLOOKUP(D35,基础数据表!A:G,6,FALSE)</f>
        <v>支</v>
      </c>
      <c r="K35" s="9">
        <v>200</v>
      </c>
      <c r="L35" s="10">
        <f>VLOOKUP(D35,基础数据表!A:G,7,FALSE)</f>
        <v>0.65</v>
      </c>
      <c r="M35" s="16">
        <f t="shared" si="2"/>
        <v>130</v>
      </c>
    </row>
    <row r="36" spans="2:13" outlineLevel="3" x14ac:dyDescent="0.15">
      <c r="B36" s="15">
        <v>6</v>
      </c>
      <c r="C36" s="10">
        <v>7</v>
      </c>
      <c r="D36" s="7" t="s">
        <v>6</v>
      </c>
      <c r="E36" s="10" t="str">
        <f>VLOOKUP(D36,基础数据表!A:G,2,FALSE)</f>
        <v>恒杰电子</v>
      </c>
      <c r="F36" s="10">
        <v>2012060001</v>
      </c>
      <c r="G36" s="10" t="str">
        <f>VLOOKUP(D36,基础数据表!A:G,3,FALSE)</f>
        <v>DR0002</v>
      </c>
      <c r="H36" s="10" t="str">
        <f>VLOOKUP(D36,基础数据表!A:G,4,FALSE)</f>
        <v>电容</v>
      </c>
      <c r="I36" s="10" t="str">
        <f>VLOOKUP(D36,基础数据表!A:G,5,FALSE)</f>
        <v>18F</v>
      </c>
      <c r="J36" s="10" t="str">
        <f>VLOOKUP(D36,基础数据表!A:G,6,FALSE)</f>
        <v>支</v>
      </c>
      <c r="K36" s="9">
        <v>600</v>
      </c>
      <c r="L36" s="10">
        <f>VLOOKUP(D36,基础数据表!A:G,7,FALSE)</f>
        <v>0.65</v>
      </c>
      <c r="M36" s="16">
        <f t="shared" si="2"/>
        <v>390</v>
      </c>
    </row>
    <row r="37" spans="2:13" outlineLevel="3" x14ac:dyDescent="0.15">
      <c r="B37" s="15">
        <v>6</v>
      </c>
      <c r="C37" s="10">
        <v>8</v>
      </c>
      <c r="D37" s="7" t="s">
        <v>6</v>
      </c>
      <c r="E37" s="10" t="str">
        <f>VLOOKUP(D37,基础数据表!A:G,2,FALSE)</f>
        <v>恒杰电子</v>
      </c>
      <c r="F37" s="10">
        <v>2012060001</v>
      </c>
      <c r="G37" s="10" t="str">
        <f>VLOOKUP(D37,基础数据表!A:G,3,FALSE)</f>
        <v>DR0002</v>
      </c>
      <c r="H37" s="10" t="str">
        <f>VLOOKUP(D37,基础数据表!A:G,4,FALSE)</f>
        <v>电容</v>
      </c>
      <c r="I37" s="10" t="str">
        <f>VLOOKUP(D37,基础数据表!A:G,5,FALSE)</f>
        <v>18F</v>
      </c>
      <c r="J37" s="10" t="str">
        <f>VLOOKUP(D37,基础数据表!A:G,6,FALSE)</f>
        <v>支</v>
      </c>
      <c r="K37" s="9">
        <v>100</v>
      </c>
      <c r="L37" s="10">
        <f>VLOOKUP(D37,基础数据表!A:G,7,FALSE)</f>
        <v>0.65</v>
      </c>
      <c r="M37" s="16">
        <f t="shared" si="2"/>
        <v>65</v>
      </c>
    </row>
    <row r="38" spans="2:13" outlineLevel="3" x14ac:dyDescent="0.15">
      <c r="B38" s="15">
        <v>6</v>
      </c>
      <c r="C38" s="10">
        <v>8</v>
      </c>
      <c r="D38" s="7" t="s">
        <v>6</v>
      </c>
      <c r="E38" s="10" t="str">
        <f>VLOOKUP(D38,基础数据表!A:G,2,FALSE)</f>
        <v>恒杰电子</v>
      </c>
      <c r="F38" s="10">
        <v>2012060001</v>
      </c>
      <c r="G38" s="10" t="str">
        <f>VLOOKUP(D38,基础数据表!A:G,3,FALSE)</f>
        <v>DR0002</v>
      </c>
      <c r="H38" s="10" t="str">
        <f>VLOOKUP(D38,基础数据表!A:G,4,FALSE)</f>
        <v>电容</v>
      </c>
      <c r="I38" s="10" t="str">
        <f>VLOOKUP(D38,基础数据表!A:G,5,FALSE)</f>
        <v>18F</v>
      </c>
      <c r="J38" s="10" t="str">
        <f>VLOOKUP(D38,基础数据表!A:G,6,FALSE)</f>
        <v>支</v>
      </c>
      <c r="K38" s="7">
        <v>5000</v>
      </c>
      <c r="L38" s="10">
        <f>VLOOKUP(D38,基础数据表!A:G,7,FALSE)</f>
        <v>0.65</v>
      </c>
      <c r="M38" s="16">
        <f t="shared" si="2"/>
        <v>3250</v>
      </c>
    </row>
    <row r="39" spans="2:13" outlineLevel="3" x14ac:dyDescent="0.15">
      <c r="B39" s="15">
        <v>6</v>
      </c>
      <c r="C39" s="10">
        <v>8</v>
      </c>
      <c r="D39" s="7" t="s">
        <v>6</v>
      </c>
      <c r="E39" s="10" t="str">
        <f>VLOOKUP(D39,基础数据表!A:G,2,FALSE)</f>
        <v>恒杰电子</v>
      </c>
      <c r="F39" s="10">
        <v>2012060001</v>
      </c>
      <c r="G39" s="10" t="str">
        <f>VLOOKUP(D39,基础数据表!A:G,3,FALSE)</f>
        <v>DR0002</v>
      </c>
      <c r="H39" s="10" t="str">
        <f>VLOOKUP(D39,基础数据表!A:G,4,FALSE)</f>
        <v>电容</v>
      </c>
      <c r="I39" s="10" t="str">
        <f>VLOOKUP(D39,基础数据表!A:G,5,FALSE)</f>
        <v>18F</v>
      </c>
      <c r="J39" s="10" t="str">
        <f>VLOOKUP(D39,基础数据表!A:G,6,FALSE)</f>
        <v>支</v>
      </c>
      <c r="K39" s="7">
        <v>15000</v>
      </c>
      <c r="L39" s="10">
        <f>VLOOKUP(D39,基础数据表!A:G,7,FALSE)</f>
        <v>0.65</v>
      </c>
      <c r="M39" s="16">
        <f t="shared" si="2"/>
        <v>9750</v>
      </c>
    </row>
    <row r="40" spans="2:13" outlineLevel="3" x14ac:dyDescent="0.15">
      <c r="B40" s="15">
        <v>6</v>
      </c>
      <c r="C40" s="11">
        <v>10</v>
      </c>
      <c r="D40" s="7" t="s">
        <v>6</v>
      </c>
      <c r="E40" s="10" t="str">
        <f>VLOOKUP(D40,基础数据表!A:G,2,FALSE)</f>
        <v>恒杰电子</v>
      </c>
      <c r="F40" s="10">
        <v>2012060001</v>
      </c>
      <c r="G40" s="10" t="str">
        <f>VLOOKUP(D40,基础数据表!A:G,3,FALSE)</f>
        <v>DR0002</v>
      </c>
      <c r="H40" s="10" t="str">
        <f>VLOOKUP(D40,基础数据表!A:G,4,FALSE)</f>
        <v>电容</v>
      </c>
      <c r="I40" s="10" t="str">
        <f>VLOOKUP(D40,基础数据表!A:G,5,FALSE)</f>
        <v>18F</v>
      </c>
      <c r="J40" s="10" t="str">
        <f>VLOOKUP(D40,基础数据表!A:G,6,FALSE)</f>
        <v>支</v>
      </c>
      <c r="K40" s="7">
        <v>5000</v>
      </c>
      <c r="L40" s="10">
        <f>VLOOKUP(D40,基础数据表!A:G,7,FALSE)</f>
        <v>0.65</v>
      </c>
      <c r="M40" s="16">
        <f t="shared" si="2"/>
        <v>3250</v>
      </c>
    </row>
    <row r="41" spans="2:13" outlineLevel="3" x14ac:dyDescent="0.15">
      <c r="B41" s="15">
        <v>6</v>
      </c>
      <c r="C41" s="11">
        <v>15</v>
      </c>
      <c r="D41" s="7" t="s">
        <v>6</v>
      </c>
      <c r="E41" s="10" t="str">
        <f>VLOOKUP(D41,基础数据表!A:G,2,FALSE)</f>
        <v>恒杰电子</v>
      </c>
      <c r="F41" s="10">
        <v>2012060001</v>
      </c>
      <c r="G41" s="10" t="str">
        <f>VLOOKUP(D41,基础数据表!A:G,3,FALSE)</f>
        <v>DR0002</v>
      </c>
      <c r="H41" s="10" t="str">
        <f>VLOOKUP(D41,基础数据表!A:G,4,FALSE)</f>
        <v>电容</v>
      </c>
      <c r="I41" s="10" t="str">
        <f>VLOOKUP(D41,基础数据表!A:G,5,FALSE)</f>
        <v>18F</v>
      </c>
      <c r="J41" s="10" t="str">
        <f>VLOOKUP(D41,基础数据表!A:G,6,FALSE)</f>
        <v>支</v>
      </c>
      <c r="K41" s="7">
        <v>7800</v>
      </c>
      <c r="L41" s="10">
        <f>VLOOKUP(D41,基础数据表!A:G,7,FALSE)</f>
        <v>0.65</v>
      </c>
      <c r="M41" s="16">
        <f t="shared" si="2"/>
        <v>5070</v>
      </c>
    </row>
    <row r="42" spans="2:13" outlineLevel="3" x14ac:dyDescent="0.15">
      <c r="B42" s="15">
        <v>6</v>
      </c>
      <c r="C42" s="11">
        <v>21</v>
      </c>
      <c r="D42" s="7" t="s">
        <v>6</v>
      </c>
      <c r="E42" s="10" t="str">
        <f>VLOOKUP(D42,基础数据表!A:G,2,FALSE)</f>
        <v>恒杰电子</v>
      </c>
      <c r="F42" s="10">
        <v>2012060001</v>
      </c>
      <c r="G42" s="10" t="str">
        <f>VLOOKUP(D42,基础数据表!A:G,3,FALSE)</f>
        <v>DR0002</v>
      </c>
      <c r="H42" s="10" t="str">
        <f>VLOOKUP(D42,基础数据表!A:G,4,FALSE)</f>
        <v>电容</v>
      </c>
      <c r="I42" s="10" t="str">
        <f>VLOOKUP(D42,基础数据表!A:G,5,FALSE)</f>
        <v>18F</v>
      </c>
      <c r="J42" s="10" t="str">
        <f>VLOOKUP(D42,基础数据表!A:G,6,FALSE)</f>
        <v>支</v>
      </c>
      <c r="K42" s="9">
        <v>560</v>
      </c>
      <c r="L42" s="10">
        <f>VLOOKUP(D42,基础数据表!A:G,7,FALSE)</f>
        <v>0.65</v>
      </c>
      <c r="M42" s="16">
        <f t="shared" si="2"/>
        <v>364</v>
      </c>
    </row>
    <row r="43" spans="2:13" outlineLevel="3" x14ac:dyDescent="0.15">
      <c r="B43" s="15">
        <v>6</v>
      </c>
      <c r="C43" s="11">
        <v>27</v>
      </c>
      <c r="D43" s="7" t="s">
        <v>6</v>
      </c>
      <c r="E43" s="10" t="str">
        <f>VLOOKUP(D43,基础数据表!A:G,2,FALSE)</f>
        <v>恒杰电子</v>
      </c>
      <c r="F43" s="10">
        <v>2012060001</v>
      </c>
      <c r="G43" s="10" t="str">
        <f>VLOOKUP(D43,基础数据表!A:G,3,FALSE)</f>
        <v>DR0002</v>
      </c>
      <c r="H43" s="10" t="str">
        <f>VLOOKUP(D43,基础数据表!A:G,4,FALSE)</f>
        <v>电容</v>
      </c>
      <c r="I43" s="10" t="str">
        <f>VLOOKUP(D43,基础数据表!A:G,5,FALSE)</f>
        <v>18F</v>
      </c>
      <c r="J43" s="10" t="str">
        <f>VLOOKUP(D43,基础数据表!A:G,6,FALSE)</f>
        <v>支</v>
      </c>
      <c r="K43" s="9">
        <v>200</v>
      </c>
      <c r="L43" s="10">
        <f>VLOOKUP(D43,基础数据表!A:G,7,FALSE)</f>
        <v>0.65</v>
      </c>
      <c r="M43" s="16">
        <f t="shared" si="2"/>
        <v>130</v>
      </c>
    </row>
    <row r="44" spans="2:13" outlineLevel="2" x14ac:dyDescent="0.15">
      <c r="B44" s="15"/>
      <c r="C44" s="11"/>
      <c r="D44" s="7"/>
      <c r="E44" s="10"/>
      <c r="F44" s="10"/>
      <c r="G44" s="10"/>
      <c r="H44" s="24" t="s">
        <v>114</v>
      </c>
      <c r="I44" s="10"/>
      <c r="J44" s="10"/>
      <c r="K44" s="9">
        <f>SUBTOTAL(9,K33:K43)</f>
        <v>35270</v>
      </c>
      <c r="L44" s="10"/>
      <c r="M44" s="16">
        <f>SUBTOTAL(9,M33:M43)</f>
        <v>22925.5</v>
      </c>
    </row>
    <row r="45" spans="2:13" outlineLevel="1" x14ac:dyDescent="0.15">
      <c r="B45" s="15"/>
      <c r="C45" s="11"/>
      <c r="D45" s="7"/>
      <c r="E45" s="24" t="s">
        <v>103</v>
      </c>
      <c r="F45" s="10"/>
      <c r="G45" s="10"/>
      <c r="H45" s="10"/>
      <c r="I45" s="10"/>
      <c r="J45" s="10"/>
      <c r="K45" s="9">
        <f>SUBTOTAL(9,K33:K43)</f>
        <v>35270</v>
      </c>
      <c r="L45" s="10"/>
      <c r="M45" s="16">
        <f>SUBTOTAL(9,M33:M43)</f>
        <v>22925.5</v>
      </c>
    </row>
    <row r="46" spans="2:13" outlineLevel="3" x14ac:dyDescent="0.15">
      <c r="B46" s="15">
        <v>6</v>
      </c>
      <c r="C46" s="10">
        <v>5</v>
      </c>
      <c r="D46" s="7" t="s">
        <v>96</v>
      </c>
      <c r="E46" s="10" t="str">
        <f>VLOOKUP(D46,基础数据表!A:G,2,FALSE)</f>
        <v>佳缘电器</v>
      </c>
      <c r="F46" s="10">
        <v>2012060001</v>
      </c>
      <c r="G46" s="10" t="str">
        <f>VLOOKUP(D46,基础数据表!A:G,3,FALSE)</f>
        <v>JCK005</v>
      </c>
      <c r="H46" s="10" t="str">
        <f>VLOOKUP(D46,基础数据表!A:G,4,FALSE)</f>
        <v>集成块</v>
      </c>
      <c r="I46" s="10" t="str">
        <f>VLOOKUP(D46,基础数据表!A:G,5,FALSE)</f>
        <v>AEu8143</v>
      </c>
      <c r="J46" s="10" t="str">
        <f>VLOOKUP(D46,基础数据表!A:G,6,FALSE)</f>
        <v>支</v>
      </c>
      <c r="K46" s="9">
        <v>200</v>
      </c>
      <c r="L46" s="10">
        <f>VLOOKUP(D46,基础数据表!A:G,7,FALSE)</f>
        <v>70</v>
      </c>
      <c r="M46" s="16">
        <f>K46*L46</f>
        <v>14000</v>
      </c>
    </row>
    <row r="47" spans="2:13" outlineLevel="3" x14ac:dyDescent="0.15">
      <c r="B47" s="15">
        <v>6</v>
      </c>
      <c r="C47" s="10">
        <v>6</v>
      </c>
      <c r="D47" s="7" t="s">
        <v>96</v>
      </c>
      <c r="E47" s="10" t="str">
        <f>VLOOKUP(D47,基础数据表!A:G,2,FALSE)</f>
        <v>佳缘电器</v>
      </c>
      <c r="F47" s="10">
        <v>2012060001</v>
      </c>
      <c r="G47" s="10" t="str">
        <f>VLOOKUP(D47,基础数据表!A:G,3,FALSE)</f>
        <v>JCK005</v>
      </c>
      <c r="H47" s="10" t="str">
        <f>VLOOKUP(D47,基础数据表!A:G,4,FALSE)</f>
        <v>集成块</v>
      </c>
      <c r="I47" s="10" t="str">
        <f>VLOOKUP(D47,基础数据表!A:G,5,FALSE)</f>
        <v>AEu8143</v>
      </c>
      <c r="J47" s="10" t="str">
        <f>VLOOKUP(D47,基础数据表!A:G,6,FALSE)</f>
        <v>支</v>
      </c>
      <c r="K47" s="9">
        <v>520</v>
      </c>
      <c r="L47" s="10">
        <f>VLOOKUP(D47,基础数据表!A:G,7,FALSE)</f>
        <v>70</v>
      </c>
      <c r="M47" s="16">
        <f>K47*L47</f>
        <v>36400</v>
      </c>
    </row>
    <row r="48" spans="2:13" outlineLevel="3" x14ac:dyDescent="0.15">
      <c r="B48" s="15">
        <v>6</v>
      </c>
      <c r="C48" s="11">
        <v>18</v>
      </c>
      <c r="D48" s="7" t="s">
        <v>96</v>
      </c>
      <c r="E48" s="10" t="str">
        <f>VLOOKUP(D48,基础数据表!A:G,2,FALSE)</f>
        <v>佳缘电器</v>
      </c>
      <c r="F48" s="10">
        <v>2012060001</v>
      </c>
      <c r="G48" s="10" t="str">
        <f>VLOOKUP(D48,基础数据表!A:G,3,FALSE)</f>
        <v>JCK005</v>
      </c>
      <c r="H48" s="10" t="str">
        <f>VLOOKUP(D48,基础数据表!A:G,4,FALSE)</f>
        <v>集成块</v>
      </c>
      <c r="I48" s="10" t="str">
        <f>VLOOKUP(D48,基础数据表!A:G,5,FALSE)</f>
        <v>AEu8143</v>
      </c>
      <c r="J48" s="10" t="str">
        <f>VLOOKUP(D48,基础数据表!A:G,6,FALSE)</f>
        <v>支</v>
      </c>
      <c r="K48" s="7">
        <v>1000</v>
      </c>
      <c r="L48" s="10">
        <f>VLOOKUP(D48,基础数据表!A:G,7,FALSE)</f>
        <v>70</v>
      </c>
      <c r="M48" s="16">
        <f>K48*L48</f>
        <v>70000</v>
      </c>
    </row>
    <row r="49" spans="2:13" outlineLevel="3" x14ac:dyDescent="0.15">
      <c r="B49" s="15">
        <v>6</v>
      </c>
      <c r="C49" s="11">
        <v>25</v>
      </c>
      <c r="D49" s="7" t="s">
        <v>96</v>
      </c>
      <c r="E49" s="10" t="str">
        <f>VLOOKUP(D49,基础数据表!A:G,2,FALSE)</f>
        <v>佳缘电器</v>
      </c>
      <c r="F49" s="10">
        <v>2012060001</v>
      </c>
      <c r="G49" s="10" t="str">
        <f>VLOOKUP(D49,基础数据表!A:G,3,FALSE)</f>
        <v>JCK005</v>
      </c>
      <c r="H49" s="10" t="str">
        <f>VLOOKUP(D49,基础数据表!A:G,4,FALSE)</f>
        <v>集成块</v>
      </c>
      <c r="I49" s="10" t="str">
        <f>VLOOKUP(D49,基础数据表!A:G,5,FALSE)</f>
        <v>AEu8143</v>
      </c>
      <c r="J49" s="10" t="str">
        <f>VLOOKUP(D49,基础数据表!A:G,6,FALSE)</f>
        <v>支</v>
      </c>
      <c r="K49" s="9">
        <v>400</v>
      </c>
      <c r="L49" s="10">
        <f>VLOOKUP(D49,基础数据表!A:G,7,FALSE)</f>
        <v>70</v>
      </c>
      <c r="M49" s="16">
        <f>K49*L49</f>
        <v>28000</v>
      </c>
    </row>
    <row r="50" spans="2:13" outlineLevel="2" x14ac:dyDescent="0.15">
      <c r="B50" s="15"/>
      <c r="C50" s="11"/>
      <c r="D50" s="7"/>
      <c r="E50" s="10"/>
      <c r="F50" s="10"/>
      <c r="G50" s="10"/>
      <c r="H50" s="24" t="s">
        <v>115</v>
      </c>
      <c r="I50" s="10"/>
      <c r="J50" s="10"/>
      <c r="K50" s="9">
        <f>SUBTOTAL(9,K46:K49)</f>
        <v>2120</v>
      </c>
      <c r="L50" s="10"/>
      <c r="M50" s="16">
        <f>SUBTOTAL(9,M46:M49)</f>
        <v>148400</v>
      </c>
    </row>
    <row r="51" spans="2:13" outlineLevel="1" x14ac:dyDescent="0.15">
      <c r="B51" s="15"/>
      <c r="C51" s="11"/>
      <c r="D51" s="7"/>
      <c r="E51" s="24" t="s">
        <v>104</v>
      </c>
      <c r="F51" s="10"/>
      <c r="G51" s="10"/>
      <c r="H51" s="10"/>
      <c r="I51" s="10"/>
      <c r="J51" s="10"/>
      <c r="K51" s="9">
        <f>SUBTOTAL(9,K46:K49)</f>
        <v>2120</v>
      </c>
      <c r="L51" s="10"/>
      <c r="M51" s="16">
        <f>SUBTOTAL(9,M46:M49)</f>
        <v>148400</v>
      </c>
    </row>
    <row r="52" spans="2:13" outlineLevel="3" x14ac:dyDescent="0.15">
      <c r="B52" s="15">
        <v>6</v>
      </c>
      <c r="C52" s="10">
        <v>1</v>
      </c>
      <c r="D52" s="7" t="s">
        <v>4</v>
      </c>
      <c r="E52" s="10" t="str">
        <f>VLOOKUP(D52,基础数据表!A:G,2,FALSE)</f>
        <v>金元电器</v>
      </c>
      <c r="F52" s="10">
        <v>2012060001</v>
      </c>
      <c r="G52" s="10" t="str">
        <f>VLOOKUP(D52,基础数据表!A:G,3,FALSE)</f>
        <v>DZ0006</v>
      </c>
      <c r="H52" s="10" t="str">
        <f>VLOOKUP(D52,基础数据表!A:G,4,FALSE)</f>
        <v>电阻</v>
      </c>
      <c r="I52" s="10" t="str">
        <f>VLOOKUP(D52,基础数据表!A:G,5,FALSE)</f>
        <v>30Ω</v>
      </c>
      <c r="J52" s="10" t="str">
        <f>VLOOKUP(D52,基础数据表!A:G,6,FALSE)</f>
        <v>支</v>
      </c>
      <c r="K52" s="9">
        <v>540</v>
      </c>
      <c r="L52" s="10">
        <f>VLOOKUP(D52,基础数据表!A:G,7,FALSE)</f>
        <v>0.36</v>
      </c>
      <c r="M52" s="16">
        <f t="shared" ref="M52:M67" si="3">K52*L52</f>
        <v>194.4</v>
      </c>
    </row>
    <row r="53" spans="2:13" outlineLevel="3" x14ac:dyDescent="0.15">
      <c r="B53" s="15">
        <v>6</v>
      </c>
      <c r="C53" s="10">
        <v>1</v>
      </c>
      <c r="D53" s="7" t="s">
        <v>4</v>
      </c>
      <c r="E53" s="10" t="str">
        <f>VLOOKUP(D53,基础数据表!A:G,2,FALSE)</f>
        <v>金元电器</v>
      </c>
      <c r="F53" s="10">
        <v>2012060001</v>
      </c>
      <c r="G53" s="10" t="str">
        <f>VLOOKUP(D53,基础数据表!A:G,3,FALSE)</f>
        <v>DZ0006</v>
      </c>
      <c r="H53" s="10" t="str">
        <f>VLOOKUP(D53,基础数据表!A:G,4,FALSE)</f>
        <v>电阻</v>
      </c>
      <c r="I53" s="10" t="str">
        <f>VLOOKUP(D53,基础数据表!A:G,5,FALSE)</f>
        <v>30Ω</v>
      </c>
      <c r="J53" s="10" t="str">
        <f>VLOOKUP(D53,基础数据表!A:G,6,FALSE)</f>
        <v>支</v>
      </c>
      <c r="K53" s="9">
        <v>456</v>
      </c>
      <c r="L53" s="10">
        <f>VLOOKUP(D53,基础数据表!A:G,7,FALSE)</f>
        <v>0.36</v>
      </c>
      <c r="M53" s="16">
        <f t="shared" si="3"/>
        <v>164.16</v>
      </c>
    </row>
    <row r="54" spans="2:13" outlineLevel="3" x14ac:dyDescent="0.15">
      <c r="B54" s="15">
        <v>6</v>
      </c>
      <c r="C54" s="10">
        <v>2</v>
      </c>
      <c r="D54" s="7" t="s">
        <v>95</v>
      </c>
      <c r="E54" s="10" t="str">
        <f>VLOOKUP(D54,基础数据表!A:G,2,FALSE)</f>
        <v>金元电器</v>
      </c>
      <c r="F54" s="10">
        <v>2012060001</v>
      </c>
      <c r="G54" s="10" t="str">
        <f>VLOOKUP(D54,基础数据表!A:G,3,FALSE)</f>
        <v>DZ0005</v>
      </c>
      <c r="H54" s="10" t="str">
        <f>VLOOKUP(D54,基础数据表!A:G,4,FALSE)</f>
        <v>电阻</v>
      </c>
      <c r="I54" s="10" t="str">
        <f>VLOOKUP(D54,基础数据表!A:G,5,FALSE)</f>
        <v>29Ω</v>
      </c>
      <c r="J54" s="10" t="str">
        <f>VLOOKUP(D54,基础数据表!A:G,6,FALSE)</f>
        <v>支</v>
      </c>
      <c r="K54" s="9">
        <v>215</v>
      </c>
      <c r="L54" s="10">
        <f>VLOOKUP(D54,基础数据表!A:G,7,FALSE)</f>
        <v>0.21</v>
      </c>
      <c r="M54" s="16">
        <f t="shared" si="3"/>
        <v>45.15</v>
      </c>
    </row>
    <row r="55" spans="2:13" outlineLevel="3" x14ac:dyDescent="0.15">
      <c r="B55" s="15">
        <v>6</v>
      </c>
      <c r="C55" s="10">
        <v>2</v>
      </c>
      <c r="D55" s="7" t="s">
        <v>95</v>
      </c>
      <c r="E55" s="10" t="str">
        <f>VLOOKUP(D55,基础数据表!A:G,2,FALSE)</f>
        <v>金元电器</v>
      </c>
      <c r="F55" s="10">
        <v>2012060001</v>
      </c>
      <c r="G55" s="10" t="str">
        <f>VLOOKUP(D55,基础数据表!A:G,3,FALSE)</f>
        <v>DZ0005</v>
      </c>
      <c r="H55" s="10" t="str">
        <f>VLOOKUP(D55,基础数据表!A:G,4,FALSE)</f>
        <v>电阻</v>
      </c>
      <c r="I55" s="10" t="str">
        <f>VLOOKUP(D55,基础数据表!A:G,5,FALSE)</f>
        <v>29Ω</v>
      </c>
      <c r="J55" s="10" t="str">
        <f>VLOOKUP(D55,基础数据表!A:G,6,FALSE)</f>
        <v>支</v>
      </c>
      <c r="K55" s="9">
        <v>200</v>
      </c>
      <c r="L55" s="10">
        <f>VLOOKUP(D55,基础数据表!A:G,7,FALSE)</f>
        <v>0.21</v>
      </c>
      <c r="M55" s="16">
        <f t="shared" si="3"/>
        <v>42</v>
      </c>
    </row>
    <row r="56" spans="2:13" outlineLevel="3" x14ac:dyDescent="0.15">
      <c r="B56" s="15">
        <v>6</v>
      </c>
      <c r="C56" s="10">
        <v>3</v>
      </c>
      <c r="D56" s="7" t="s">
        <v>95</v>
      </c>
      <c r="E56" s="10" t="str">
        <f>VLOOKUP(D56,基础数据表!A:G,2,FALSE)</f>
        <v>金元电器</v>
      </c>
      <c r="F56" s="10">
        <v>2012060001</v>
      </c>
      <c r="G56" s="10" t="str">
        <f>VLOOKUP(D56,基础数据表!A:G,3,FALSE)</f>
        <v>DZ0005</v>
      </c>
      <c r="H56" s="10" t="str">
        <f>VLOOKUP(D56,基础数据表!A:G,4,FALSE)</f>
        <v>电阻</v>
      </c>
      <c r="I56" s="10" t="str">
        <f>VLOOKUP(D56,基础数据表!A:G,5,FALSE)</f>
        <v>29Ω</v>
      </c>
      <c r="J56" s="10" t="str">
        <f>VLOOKUP(D56,基础数据表!A:G,6,FALSE)</f>
        <v>支</v>
      </c>
      <c r="K56" s="9">
        <v>200</v>
      </c>
      <c r="L56" s="10">
        <f>VLOOKUP(D56,基础数据表!A:G,7,FALSE)</f>
        <v>0.21</v>
      </c>
      <c r="M56" s="16">
        <f t="shared" si="3"/>
        <v>42</v>
      </c>
    </row>
    <row r="57" spans="2:13" outlineLevel="3" x14ac:dyDescent="0.15">
      <c r="B57" s="15">
        <v>6</v>
      </c>
      <c r="C57" s="10">
        <v>3</v>
      </c>
      <c r="D57" s="7" t="s">
        <v>95</v>
      </c>
      <c r="E57" s="10" t="str">
        <f>VLOOKUP(D57,基础数据表!A:G,2,FALSE)</f>
        <v>金元电器</v>
      </c>
      <c r="F57" s="10">
        <v>2012060001</v>
      </c>
      <c r="G57" s="10" t="str">
        <f>VLOOKUP(D57,基础数据表!A:G,3,FALSE)</f>
        <v>DZ0005</v>
      </c>
      <c r="H57" s="10" t="str">
        <f>VLOOKUP(D57,基础数据表!A:G,4,FALSE)</f>
        <v>电阻</v>
      </c>
      <c r="I57" s="10" t="str">
        <f>VLOOKUP(D57,基础数据表!A:G,5,FALSE)</f>
        <v>29Ω</v>
      </c>
      <c r="J57" s="10" t="str">
        <f>VLOOKUP(D57,基础数据表!A:G,6,FALSE)</f>
        <v>支</v>
      </c>
      <c r="K57" s="9">
        <v>200</v>
      </c>
      <c r="L57" s="10">
        <f>VLOOKUP(D57,基础数据表!A:G,7,FALSE)</f>
        <v>0.21</v>
      </c>
      <c r="M57" s="16">
        <f t="shared" si="3"/>
        <v>42</v>
      </c>
    </row>
    <row r="58" spans="2:13" outlineLevel="3" x14ac:dyDescent="0.15">
      <c r="B58" s="15">
        <v>6</v>
      </c>
      <c r="C58" s="10">
        <v>5</v>
      </c>
      <c r="D58" s="7" t="s">
        <v>4</v>
      </c>
      <c r="E58" s="10" t="str">
        <f>VLOOKUP(D58,基础数据表!A:G,2,FALSE)</f>
        <v>金元电器</v>
      </c>
      <c r="F58" s="10">
        <v>2012060001</v>
      </c>
      <c r="G58" s="10" t="str">
        <f>VLOOKUP(D58,基础数据表!A:G,3,FALSE)</f>
        <v>DZ0006</v>
      </c>
      <c r="H58" s="10" t="str">
        <f>VLOOKUP(D58,基础数据表!A:G,4,FALSE)</f>
        <v>电阻</v>
      </c>
      <c r="I58" s="10" t="str">
        <f>VLOOKUP(D58,基础数据表!A:G,5,FALSE)</f>
        <v>30Ω</v>
      </c>
      <c r="J58" s="10" t="str">
        <f>VLOOKUP(D58,基础数据表!A:G,6,FALSE)</f>
        <v>支</v>
      </c>
      <c r="K58" s="9">
        <v>201</v>
      </c>
      <c r="L58" s="10">
        <f>VLOOKUP(D58,基础数据表!A:G,7,FALSE)</f>
        <v>0.36</v>
      </c>
      <c r="M58" s="16">
        <f t="shared" si="3"/>
        <v>72.36</v>
      </c>
    </row>
    <row r="59" spans="2:13" outlineLevel="3" x14ac:dyDescent="0.15">
      <c r="B59" s="15">
        <v>6</v>
      </c>
      <c r="C59" s="11">
        <v>12</v>
      </c>
      <c r="D59" s="7" t="s">
        <v>95</v>
      </c>
      <c r="E59" s="10" t="str">
        <f>VLOOKUP(D59,基础数据表!A:G,2,FALSE)</f>
        <v>金元电器</v>
      </c>
      <c r="F59" s="10">
        <v>2012060001</v>
      </c>
      <c r="G59" s="10" t="str">
        <f>VLOOKUP(D59,基础数据表!A:G,3,FALSE)</f>
        <v>DZ0005</v>
      </c>
      <c r="H59" s="10" t="str">
        <f>VLOOKUP(D59,基础数据表!A:G,4,FALSE)</f>
        <v>电阻</v>
      </c>
      <c r="I59" s="10" t="str">
        <f>VLOOKUP(D59,基础数据表!A:G,5,FALSE)</f>
        <v>29Ω</v>
      </c>
      <c r="J59" s="10" t="str">
        <f>VLOOKUP(D59,基础数据表!A:G,6,FALSE)</f>
        <v>支</v>
      </c>
      <c r="K59" s="7">
        <v>600</v>
      </c>
      <c r="L59" s="10">
        <f>VLOOKUP(D59,基础数据表!A:G,7,FALSE)</f>
        <v>0.21</v>
      </c>
      <c r="M59" s="16">
        <f t="shared" si="3"/>
        <v>126</v>
      </c>
    </row>
    <row r="60" spans="2:13" outlineLevel="3" x14ac:dyDescent="0.15">
      <c r="B60" s="15">
        <v>6</v>
      </c>
      <c r="C60" s="11">
        <v>15</v>
      </c>
      <c r="D60" s="7" t="s">
        <v>95</v>
      </c>
      <c r="E60" s="10" t="str">
        <f>VLOOKUP(D60,基础数据表!A:G,2,FALSE)</f>
        <v>金元电器</v>
      </c>
      <c r="F60" s="10">
        <v>2012060001</v>
      </c>
      <c r="G60" s="10" t="str">
        <f>VLOOKUP(D60,基础数据表!A:G,3,FALSE)</f>
        <v>DZ0005</v>
      </c>
      <c r="H60" s="10" t="str">
        <f>VLOOKUP(D60,基础数据表!A:G,4,FALSE)</f>
        <v>电阻</v>
      </c>
      <c r="I60" s="10" t="str">
        <f>VLOOKUP(D60,基础数据表!A:G,5,FALSE)</f>
        <v>29Ω</v>
      </c>
      <c r="J60" s="10" t="str">
        <f>VLOOKUP(D60,基础数据表!A:G,6,FALSE)</f>
        <v>支</v>
      </c>
      <c r="K60" s="7">
        <v>3000</v>
      </c>
      <c r="L60" s="10">
        <f>VLOOKUP(D60,基础数据表!A:G,7,FALSE)</f>
        <v>0.21</v>
      </c>
      <c r="M60" s="16">
        <f t="shared" si="3"/>
        <v>630</v>
      </c>
    </row>
    <row r="61" spans="2:13" outlineLevel="3" x14ac:dyDescent="0.15">
      <c r="B61" s="15">
        <v>6</v>
      </c>
      <c r="C61" s="11">
        <v>15</v>
      </c>
      <c r="D61" s="7" t="s">
        <v>4</v>
      </c>
      <c r="E61" s="10" t="str">
        <f>VLOOKUP(D61,基础数据表!A:G,2,FALSE)</f>
        <v>金元电器</v>
      </c>
      <c r="F61" s="10">
        <v>2012060001</v>
      </c>
      <c r="G61" s="10" t="str">
        <f>VLOOKUP(D61,基础数据表!A:G,3,FALSE)</f>
        <v>DZ0006</v>
      </c>
      <c r="H61" s="10" t="str">
        <f>VLOOKUP(D61,基础数据表!A:G,4,FALSE)</f>
        <v>电阻</v>
      </c>
      <c r="I61" s="10" t="str">
        <f>VLOOKUP(D61,基础数据表!A:G,5,FALSE)</f>
        <v>30Ω</v>
      </c>
      <c r="J61" s="10" t="str">
        <f>VLOOKUP(D61,基础数据表!A:G,6,FALSE)</f>
        <v>支</v>
      </c>
      <c r="K61" s="7">
        <v>5000</v>
      </c>
      <c r="L61" s="10">
        <f>VLOOKUP(D61,基础数据表!A:G,7,FALSE)</f>
        <v>0.36</v>
      </c>
      <c r="M61" s="16">
        <f t="shared" si="3"/>
        <v>1800</v>
      </c>
    </row>
    <row r="62" spans="2:13" outlineLevel="3" x14ac:dyDescent="0.15">
      <c r="B62" s="15">
        <v>6</v>
      </c>
      <c r="C62" s="11">
        <v>18</v>
      </c>
      <c r="D62" s="7" t="s">
        <v>95</v>
      </c>
      <c r="E62" s="10" t="str">
        <f>VLOOKUP(D62,基础数据表!A:G,2,FALSE)</f>
        <v>金元电器</v>
      </c>
      <c r="F62" s="10">
        <v>2012060001</v>
      </c>
      <c r="G62" s="10" t="str">
        <f>VLOOKUP(D62,基础数据表!A:G,3,FALSE)</f>
        <v>DZ0005</v>
      </c>
      <c r="H62" s="10" t="str">
        <f>VLOOKUP(D62,基础数据表!A:G,4,FALSE)</f>
        <v>电阻</v>
      </c>
      <c r="I62" s="10" t="str">
        <f>VLOOKUP(D62,基础数据表!A:G,5,FALSE)</f>
        <v>29Ω</v>
      </c>
      <c r="J62" s="10" t="str">
        <f>VLOOKUP(D62,基础数据表!A:G,6,FALSE)</f>
        <v>支</v>
      </c>
      <c r="K62" s="9">
        <v>850</v>
      </c>
      <c r="L62" s="10">
        <f>VLOOKUP(D62,基础数据表!A:G,7,FALSE)</f>
        <v>0.21</v>
      </c>
      <c r="M62" s="16">
        <f t="shared" si="3"/>
        <v>178.5</v>
      </c>
    </row>
    <row r="63" spans="2:13" outlineLevel="3" x14ac:dyDescent="0.15">
      <c r="B63" s="15">
        <v>6</v>
      </c>
      <c r="C63" s="11">
        <v>18</v>
      </c>
      <c r="D63" s="7" t="s">
        <v>4</v>
      </c>
      <c r="E63" s="10" t="str">
        <f>VLOOKUP(D63,基础数据表!A:G,2,FALSE)</f>
        <v>金元电器</v>
      </c>
      <c r="F63" s="10">
        <v>2012060001</v>
      </c>
      <c r="G63" s="10" t="str">
        <f>VLOOKUP(D63,基础数据表!A:G,3,FALSE)</f>
        <v>DZ0006</v>
      </c>
      <c r="H63" s="10" t="str">
        <f>VLOOKUP(D63,基础数据表!A:G,4,FALSE)</f>
        <v>电阻</v>
      </c>
      <c r="I63" s="10" t="str">
        <f>VLOOKUP(D63,基础数据表!A:G,5,FALSE)</f>
        <v>30Ω</v>
      </c>
      <c r="J63" s="10" t="str">
        <f>VLOOKUP(D63,基础数据表!A:G,6,FALSE)</f>
        <v>支</v>
      </c>
      <c r="K63" s="9">
        <v>780</v>
      </c>
      <c r="L63" s="10">
        <f>VLOOKUP(D63,基础数据表!A:G,7,FALSE)</f>
        <v>0.36</v>
      </c>
      <c r="M63" s="16">
        <f t="shared" si="3"/>
        <v>280.8</v>
      </c>
    </row>
    <row r="64" spans="2:13" outlineLevel="3" x14ac:dyDescent="0.15">
      <c r="B64" s="15">
        <v>6</v>
      </c>
      <c r="C64" s="11">
        <v>20</v>
      </c>
      <c r="D64" s="7" t="s">
        <v>95</v>
      </c>
      <c r="E64" s="10" t="str">
        <f>VLOOKUP(D64,基础数据表!A:G,2,FALSE)</f>
        <v>金元电器</v>
      </c>
      <c r="F64" s="10">
        <v>2012060001</v>
      </c>
      <c r="G64" s="10" t="str">
        <f>VLOOKUP(D64,基础数据表!A:G,3,FALSE)</f>
        <v>DZ0005</v>
      </c>
      <c r="H64" s="10" t="str">
        <f>VLOOKUP(D64,基础数据表!A:G,4,FALSE)</f>
        <v>电阻</v>
      </c>
      <c r="I64" s="10" t="str">
        <f>VLOOKUP(D64,基础数据表!A:G,5,FALSE)</f>
        <v>29Ω</v>
      </c>
      <c r="J64" s="10" t="str">
        <f>VLOOKUP(D64,基础数据表!A:G,6,FALSE)</f>
        <v>支</v>
      </c>
      <c r="K64" s="9">
        <v>960</v>
      </c>
      <c r="L64" s="10">
        <f>VLOOKUP(D64,基础数据表!A:G,7,FALSE)</f>
        <v>0.21</v>
      </c>
      <c r="M64" s="16">
        <f t="shared" si="3"/>
        <v>201.6</v>
      </c>
    </row>
    <row r="65" spans="2:13" outlineLevel="3" x14ac:dyDescent="0.15">
      <c r="B65" s="15">
        <v>6</v>
      </c>
      <c r="C65" s="11">
        <v>20</v>
      </c>
      <c r="D65" s="7" t="s">
        <v>4</v>
      </c>
      <c r="E65" s="10" t="str">
        <f>VLOOKUP(D65,基础数据表!A:G,2,FALSE)</f>
        <v>金元电器</v>
      </c>
      <c r="F65" s="10">
        <v>2012060001</v>
      </c>
      <c r="G65" s="10" t="str">
        <f>VLOOKUP(D65,基础数据表!A:G,3,FALSE)</f>
        <v>DZ0006</v>
      </c>
      <c r="H65" s="10" t="str">
        <f>VLOOKUP(D65,基础数据表!A:G,4,FALSE)</f>
        <v>电阻</v>
      </c>
      <c r="I65" s="10" t="str">
        <f>VLOOKUP(D65,基础数据表!A:G,5,FALSE)</f>
        <v>30Ω</v>
      </c>
      <c r="J65" s="10" t="str">
        <f>VLOOKUP(D65,基础数据表!A:G,6,FALSE)</f>
        <v>支</v>
      </c>
      <c r="K65" s="9">
        <v>650</v>
      </c>
      <c r="L65" s="10">
        <f>VLOOKUP(D65,基础数据表!A:G,7,FALSE)</f>
        <v>0.36</v>
      </c>
      <c r="M65" s="16">
        <f t="shared" si="3"/>
        <v>234</v>
      </c>
    </row>
    <row r="66" spans="2:13" outlineLevel="3" x14ac:dyDescent="0.15">
      <c r="B66" s="15">
        <v>6</v>
      </c>
      <c r="C66" s="11">
        <v>26</v>
      </c>
      <c r="D66" s="7" t="s">
        <v>95</v>
      </c>
      <c r="E66" s="10" t="str">
        <f>VLOOKUP(D66,基础数据表!A:G,2,FALSE)</f>
        <v>金元电器</v>
      </c>
      <c r="F66" s="10">
        <v>2012060001</v>
      </c>
      <c r="G66" s="10" t="str">
        <f>VLOOKUP(D66,基础数据表!A:G,3,FALSE)</f>
        <v>DZ0005</v>
      </c>
      <c r="H66" s="10" t="str">
        <f>VLOOKUP(D66,基础数据表!A:G,4,FALSE)</f>
        <v>电阻</v>
      </c>
      <c r="I66" s="10" t="str">
        <f>VLOOKUP(D66,基础数据表!A:G,5,FALSE)</f>
        <v>29Ω</v>
      </c>
      <c r="J66" s="10" t="str">
        <f>VLOOKUP(D66,基础数据表!A:G,6,FALSE)</f>
        <v>支</v>
      </c>
      <c r="K66" s="9">
        <v>500</v>
      </c>
      <c r="L66" s="10">
        <f>VLOOKUP(D66,基础数据表!A:G,7,FALSE)</f>
        <v>0.21</v>
      </c>
      <c r="M66" s="16">
        <f t="shared" si="3"/>
        <v>105</v>
      </c>
    </row>
    <row r="67" spans="2:13" outlineLevel="3" x14ac:dyDescent="0.15">
      <c r="B67" s="15">
        <v>6</v>
      </c>
      <c r="C67" s="11">
        <v>28</v>
      </c>
      <c r="D67" s="7" t="s">
        <v>4</v>
      </c>
      <c r="E67" s="10" t="str">
        <f>VLOOKUP(D67,基础数据表!A:G,2,FALSE)</f>
        <v>金元电器</v>
      </c>
      <c r="F67" s="10">
        <v>2012060001</v>
      </c>
      <c r="G67" s="10" t="str">
        <f>VLOOKUP(D67,基础数据表!A:G,3,FALSE)</f>
        <v>DZ0006</v>
      </c>
      <c r="H67" s="10" t="str">
        <f>VLOOKUP(D67,基础数据表!A:G,4,FALSE)</f>
        <v>电阻</v>
      </c>
      <c r="I67" s="10" t="str">
        <f>VLOOKUP(D67,基础数据表!A:G,5,FALSE)</f>
        <v>30Ω</v>
      </c>
      <c r="J67" s="10" t="str">
        <f>VLOOKUP(D67,基础数据表!A:G,6,FALSE)</f>
        <v>支</v>
      </c>
      <c r="K67" s="9">
        <v>1200</v>
      </c>
      <c r="L67" s="10">
        <f>VLOOKUP(D67,基础数据表!A:G,7,FALSE)</f>
        <v>0.36</v>
      </c>
      <c r="M67" s="16">
        <f t="shared" si="3"/>
        <v>432</v>
      </c>
    </row>
    <row r="68" spans="2:13" outlineLevel="2" x14ac:dyDescent="0.15">
      <c r="B68" s="15"/>
      <c r="C68" s="11"/>
      <c r="D68" s="7"/>
      <c r="E68" s="10"/>
      <c r="F68" s="10"/>
      <c r="G68" s="10"/>
      <c r="H68" s="24" t="s">
        <v>116</v>
      </c>
      <c r="I68" s="10"/>
      <c r="J68" s="10"/>
      <c r="K68" s="9">
        <f>SUBTOTAL(9,K52:K67)</f>
        <v>15552</v>
      </c>
      <c r="L68" s="10"/>
      <c r="M68" s="16">
        <f>SUBTOTAL(9,M52:M67)</f>
        <v>4589.97</v>
      </c>
    </row>
    <row r="69" spans="2:13" outlineLevel="1" x14ac:dyDescent="0.15">
      <c r="B69" s="15"/>
      <c r="C69" s="11"/>
      <c r="D69" s="7"/>
      <c r="E69" s="24" t="s">
        <v>105</v>
      </c>
      <c r="F69" s="10"/>
      <c r="G69" s="10"/>
      <c r="H69" s="10"/>
      <c r="I69" s="10"/>
      <c r="J69" s="10"/>
      <c r="K69" s="9">
        <f>SUBTOTAL(9,K52:K67)</f>
        <v>15552</v>
      </c>
      <c r="L69" s="10"/>
      <c r="M69" s="16">
        <f>SUBTOTAL(9,M52:M67)</f>
        <v>4589.97</v>
      </c>
    </row>
    <row r="70" spans="2:13" outlineLevel="3" x14ac:dyDescent="0.15">
      <c r="B70" s="15">
        <v>6</v>
      </c>
      <c r="C70" s="11">
        <v>15</v>
      </c>
      <c r="D70" s="7" t="s">
        <v>99</v>
      </c>
      <c r="E70" s="10" t="str">
        <f>VLOOKUP(D70,基础数据表!A:G,2,FALSE)</f>
        <v>克罗保</v>
      </c>
      <c r="F70" s="10">
        <v>2012060001</v>
      </c>
      <c r="G70" s="10" t="str">
        <f>VLOOKUP(D70,基础数据表!A:G,3,FALSE)</f>
        <v>JCK003</v>
      </c>
      <c r="H70" s="10" t="str">
        <f>VLOOKUP(D70,基础数据表!A:G,4,FALSE)</f>
        <v>集成块</v>
      </c>
      <c r="I70" s="10" t="str">
        <f>VLOOKUP(D70,基础数据表!A:G,5,FALSE)</f>
        <v>AEu8141</v>
      </c>
      <c r="J70" s="10" t="str">
        <f>VLOOKUP(D70,基础数据表!A:G,6,FALSE)</f>
        <v>支</v>
      </c>
      <c r="K70" s="7">
        <v>500</v>
      </c>
      <c r="L70" s="10">
        <f>VLOOKUP(D70,基础数据表!A:G,7,FALSE)</f>
        <v>124.85</v>
      </c>
      <c r="M70" s="16">
        <f>K70*L70</f>
        <v>62425</v>
      </c>
    </row>
    <row r="71" spans="2:13" outlineLevel="3" x14ac:dyDescent="0.15">
      <c r="B71" s="15">
        <v>6</v>
      </c>
      <c r="C71" s="11">
        <v>27</v>
      </c>
      <c r="D71" s="7" t="s">
        <v>99</v>
      </c>
      <c r="E71" s="10" t="str">
        <f>VLOOKUP(D71,基础数据表!A:G,2,FALSE)</f>
        <v>克罗保</v>
      </c>
      <c r="F71" s="10">
        <v>2012060001</v>
      </c>
      <c r="G71" s="10" t="str">
        <f>VLOOKUP(D71,基础数据表!A:G,3,FALSE)</f>
        <v>JCK003</v>
      </c>
      <c r="H71" s="10" t="str">
        <f>VLOOKUP(D71,基础数据表!A:G,4,FALSE)</f>
        <v>集成块</v>
      </c>
      <c r="I71" s="10" t="str">
        <f>VLOOKUP(D71,基础数据表!A:G,5,FALSE)</f>
        <v>AEu8141</v>
      </c>
      <c r="J71" s="10" t="str">
        <f>VLOOKUP(D71,基础数据表!A:G,6,FALSE)</f>
        <v>支</v>
      </c>
      <c r="K71" s="9">
        <v>500</v>
      </c>
      <c r="L71" s="10">
        <f>VLOOKUP(D71,基础数据表!A:G,7,FALSE)</f>
        <v>124.85</v>
      </c>
      <c r="M71" s="16">
        <f>K71*L71</f>
        <v>62425</v>
      </c>
    </row>
    <row r="72" spans="2:13" outlineLevel="2" x14ac:dyDescent="0.15">
      <c r="B72" s="15"/>
      <c r="C72" s="11"/>
      <c r="D72" s="7"/>
      <c r="E72" s="10"/>
      <c r="F72" s="10"/>
      <c r="G72" s="10"/>
      <c r="H72" s="24" t="s">
        <v>115</v>
      </c>
      <c r="I72" s="10"/>
      <c r="J72" s="10"/>
      <c r="K72" s="9">
        <f>SUBTOTAL(9,K70:K71)</f>
        <v>1000</v>
      </c>
      <c r="L72" s="10"/>
      <c r="M72" s="16">
        <f>SUBTOTAL(9,M70:M71)</f>
        <v>124850</v>
      </c>
    </row>
    <row r="73" spans="2:13" outlineLevel="1" x14ac:dyDescent="0.15">
      <c r="B73" s="15"/>
      <c r="C73" s="11"/>
      <c r="D73" s="7"/>
      <c r="E73" s="24" t="s">
        <v>106</v>
      </c>
      <c r="F73" s="10"/>
      <c r="G73" s="10"/>
      <c r="H73" s="10"/>
      <c r="I73" s="10"/>
      <c r="J73" s="10"/>
      <c r="K73" s="9">
        <f>SUBTOTAL(9,K70:K71)</f>
        <v>1000</v>
      </c>
      <c r="L73" s="10"/>
      <c r="M73" s="16">
        <f>SUBTOTAL(9,M70:M71)</f>
        <v>124850</v>
      </c>
    </row>
    <row r="74" spans="2:13" outlineLevel="3" x14ac:dyDescent="0.15">
      <c r="B74" s="15">
        <v>6</v>
      </c>
      <c r="C74" s="11">
        <v>18</v>
      </c>
      <c r="D74" s="7" t="s">
        <v>10</v>
      </c>
      <c r="E74" s="10" t="str">
        <f>VLOOKUP(D74,基础数据表!A:G,2,FALSE)</f>
        <v>宏图三胞</v>
      </c>
      <c r="F74" s="10">
        <v>2012060001</v>
      </c>
      <c r="G74" s="10" t="str">
        <f>VLOOKUP(D74,基础数据表!A:G,3,FALSE)</f>
        <v>JCK001</v>
      </c>
      <c r="H74" s="10" t="str">
        <f>VLOOKUP(D74,基础数据表!A:G,4,FALSE)</f>
        <v>集成块</v>
      </c>
      <c r="I74" s="10" t="str">
        <f>VLOOKUP(D74,基础数据表!A:G,5,FALSE)</f>
        <v>AEu8139</v>
      </c>
      <c r="J74" s="10" t="str">
        <f>VLOOKUP(D74,基础数据表!A:G,6,FALSE)</f>
        <v>支</v>
      </c>
      <c r="K74" s="7">
        <v>900</v>
      </c>
      <c r="L74" s="10">
        <f>VLOOKUP(D74,基础数据表!A:G,7,FALSE)</f>
        <v>58.5</v>
      </c>
      <c r="M74" s="16">
        <f>K74*L74</f>
        <v>52650</v>
      </c>
    </row>
    <row r="75" spans="2:13" outlineLevel="3" x14ac:dyDescent="0.15">
      <c r="B75" s="15">
        <v>6</v>
      </c>
      <c r="C75" s="11">
        <v>25</v>
      </c>
      <c r="D75" s="7" t="s">
        <v>10</v>
      </c>
      <c r="E75" s="10" t="str">
        <f>VLOOKUP(D75,基础数据表!A:G,2,FALSE)</f>
        <v>宏图三胞</v>
      </c>
      <c r="F75" s="10">
        <v>2012060001</v>
      </c>
      <c r="G75" s="10" t="str">
        <f>VLOOKUP(D75,基础数据表!A:G,3,FALSE)</f>
        <v>JCK001</v>
      </c>
      <c r="H75" s="10" t="str">
        <f>VLOOKUP(D75,基础数据表!A:G,4,FALSE)</f>
        <v>集成块</v>
      </c>
      <c r="I75" s="10" t="str">
        <f>VLOOKUP(D75,基础数据表!A:G,5,FALSE)</f>
        <v>AEu8139</v>
      </c>
      <c r="J75" s="10" t="str">
        <f>VLOOKUP(D75,基础数据表!A:G,6,FALSE)</f>
        <v>支</v>
      </c>
      <c r="K75" s="9">
        <v>300</v>
      </c>
      <c r="L75" s="10">
        <f>VLOOKUP(D75,基础数据表!A:G,7,FALSE)</f>
        <v>58.5</v>
      </c>
      <c r="M75" s="16">
        <f>K75*L75</f>
        <v>17550</v>
      </c>
    </row>
    <row r="76" spans="2:13" outlineLevel="2" x14ac:dyDescent="0.15">
      <c r="B76" s="15"/>
      <c r="C76" s="11"/>
      <c r="D76" s="7"/>
      <c r="E76" s="10"/>
      <c r="F76" s="10"/>
      <c r="G76" s="10"/>
      <c r="H76" s="24" t="s">
        <v>115</v>
      </c>
      <c r="I76" s="10"/>
      <c r="J76" s="10"/>
      <c r="K76" s="9">
        <f>SUBTOTAL(9,K74:K75)</f>
        <v>1200</v>
      </c>
      <c r="L76" s="10"/>
      <c r="M76" s="16">
        <f>SUBTOTAL(9,M74:M75)</f>
        <v>70200</v>
      </c>
    </row>
    <row r="77" spans="2:13" outlineLevel="1" x14ac:dyDescent="0.15">
      <c r="B77" s="15"/>
      <c r="C77" s="11"/>
      <c r="D77" s="7"/>
      <c r="E77" s="24" t="s">
        <v>107</v>
      </c>
      <c r="F77" s="10"/>
      <c r="G77" s="10"/>
      <c r="H77" s="10"/>
      <c r="I77" s="10"/>
      <c r="J77" s="10"/>
      <c r="K77" s="9">
        <f>SUBTOTAL(9,K74:K75)</f>
        <v>1200</v>
      </c>
      <c r="L77" s="10"/>
      <c r="M77" s="16">
        <f>SUBTOTAL(9,M74:M75)</f>
        <v>70200</v>
      </c>
    </row>
    <row r="78" spans="2:13" outlineLevel="3" x14ac:dyDescent="0.15">
      <c r="B78" s="15">
        <v>6</v>
      </c>
      <c r="C78" s="10">
        <v>6</v>
      </c>
      <c r="D78" s="7" t="s">
        <v>14</v>
      </c>
      <c r="E78" s="10" t="str">
        <f>VLOOKUP(D78,基础数据表!A:G,2,FALSE)</f>
        <v>时代电子</v>
      </c>
      <c r="F78" s="10">
        <v>2012060001</v>
      </c>
      <c r="G78" s="10" t="str">
        <f>VLOOKUP(D78,基础数据表!A:G,3,FALSE)</f>
        <v>JCK006</v>
      </c>
      <c r="H78" s="10" t="str">
        <f>VLOOKUP(D78,基础数据表!A:G,4,FALSE)</f>
        <v>集成块</v>
      </c>
      <c r="I78" s="10" t="str">
        <f>VLOOKUP(D78,基础数据表!A:G,5,FALSE)</f>
        <v>AEu9144</v>
      </c>
      <c r="J78" s="10" t="str">
        <f>VLOOKUP(D78,基础数据表!A:G,6,FALSE)</f>
        <v>支</v>
      </c>
      <c r="K78" s="9">
        <v>520</v>
      </c>
      <c r="L78" s="10">
        <f>VLOOKUP(D78,基础数据表!A:G,7,FALSE)</f>
        <v>185</v>
      </c>
      <c r="M78" s="16">
        <f>K78*L78</f>
        <v>96200</v>
      </c>
    </row>
    <row r="79" spans="2:13" outlineLevel="3" x14ac:dyDescent="0.15">
      <c r="B79" s="15">
        <v>6</v>
      </c>
      <c r="C79" s="11">
        <v>18</v>
      </c>
      <c r="D79" s="7" t="s">
        <v>14</v>
      </c>
      <c r="E79" s="10" t="str">
        <f>VLOOKUP(D79,基础数据表!A:G,2,FALSE)</f>
        <v>时代电子</v>
      </c>
      <c r="F79" s="10">
        <v>2012060001</v>
      </c>
      <c r="G79" s="10" t="str">
        <f>VLOOKUP(D79,基础数据表!A:G,3,FALSE)</f>
        <v>JCK006</v>
      </c>
      <c r="H79" s="10" t="str">
        <f>VLOOKUP(D79,基础数据表!A:G,4,FALSE)</f>
        <v>集成块</v>
      </c>
      <c r="I79" s="10" t="str">
        <f>VLOOKUP(D79,基础数据表!A:G,5,FALSE)</f>
        <v>AEu9144</v>
      </c>
      <c r="J79" s="10" t="str">
        <f>VLOOKUP(D79,基础数据表!A:G,6,FALSE)</f>
        <v>支</v>
      </c>
      <c r="K79" s="9">
        <v>1000</v>
      </c>
      <c r="L79" s="10">
        <f>VLOOKUP(D79,基础数据表!A:G,7,FALSE)</f>
        <v>185</v>
      </c>
      <c r="M79" s="16">
        <f>K79*L79</f>
        <v>185000</v>
      </c>
    </row>
    <row r="80" spans="2:13" outlineLevel="3" x14ac:dyDescent="0.15">
      <c r="B80" s="15">
        <v>6</v>
      </c>
      <c r="C80" s="11">
        <v>25</v>
      </c>
      <c r="D80" s="7" t="s">
        <v>14</v>
      </c>
      <c r="E80" s="10" t="str">
        <f>VLOOKUP(D80,基础数据表!A:G,2,FALSE)</f>
        <v>时代电子</v>
      </c>
      <c r="F80" s="10">
        <v>2012060001</v>
      </c>
      <c r="G80" s="10" t="str">
        <f>VLOOKUP(D80,基础数据表!A:G,3,FALSE)</f>
        <v>JCK006</v>
      </c>
      <c r="H80" s="10" t="str">
        <f>VLOOKUP(D80,基础数据表!A:G,4,FALSE)</f>
        <v>集成块</v>
      </c>
      <c r="I80" s="10" t="str">
        <f>VLOOKUP(D80,基础数据表!A:G,5,FALSE)</f>
        <v>AEu9144</v>
      </c>
      <c r="J80" s="10" t="str">
        <f>VLOOKUP(D80,基础数据表!A:G,6,FALSE)</f>
        <v>支</v>
      </c>
      <c r="K80" s="9">
        <v>500</v>
      </c>
      <c r="L80" s="10">
        <f>VLOOKUP(D80,基础数据表!A:G,7,FALSE)</f>
        <v>185</v>
      </c>
      <c r="M80" s="16">
        <f>K80*L80</f>
        <v>92500</v>
      </c>
    </row>
    <row r="81" spans="2:13" outlineLevel="3" x14ac:dyDescent="0.15">
      <c r="B81" s="15">
        <v>6</v>
      </c>
      <c r="C81" s="11">
        <v>25</v>
      </c>
      <c r="D81" s="7" t="s">
        <v>14</v>
      </c>
      <c r="E81" s="10" t="str">
        <f>VLOOKUP(D81,基础数据表!A:G,2,FALSE)</f>
        <v>时代电子</v>
      </c>
      <c r="F81" s="10">
        <v>2012060001</v>
      </c>
      <c r="G81" s="10" t="str">
        <f>VLOOKUP(D81,基础数据表!A:G,3,FALSE)</f>
        <v>JCK006</v>
      </c>
      <c r="H81" s="10" t="str">
        <f>VLOOKUP(D81,基础数据表!A:G,4,FALSE)</f>
        <v>集成块</v>
      </c>
      <c r="I81" s="10" t="str">
        <f>VLOOKUP(D81,基础数据表!A:G,5,FALSE)</f>
        <v>AEu9144</v>
      </c>
      <c r="J81" s="10" t="str">
        <f>VLOOKUP(D81,基础数据表!A:G,6,FALSE)</f>
        <v>支</v>
      </c>
      <c r="K81" s="9">
        <v>900</v>
      </c>
      <c r="L81" s="10">
        <f>VLOOKUP(D81,基础数据表!A:G,7,FALSE)</f>
        <v>185</v>
      </c>
      <c r="M81" s="16">
        <f>K81*L81</f>
        <v>166500</v>
      </c>
    </row>
    <row r="82" spans="2:13" outlineLevel="3" x14ac:dyDescent="0.15">
      <c r="B82" s="15">
        <v>6</v>
      </c>
      <c r="C82" s="11">
        <v>30</v>
      </c>
      <c r="D82" s="7" t="s">
        <v>14</v>
      </c>
      <c r="E82" s="10" t="str">
        <f>VLOOKUP(D82,基础数据表!A:G,2,FALSE)</f>
        <v>时代电子</v>
      </c>
      <c r="F82" s="10">
        <v>2012060001</v>
      </c>
      <c r="G82" s="10" t="str">
        <f>VLOOKUP(D82,基础数据表!A:G,3,FALSE)</f>
        <v>JCK006</v>
      </c>
      <c r="H82" s="10" t="str">
        <f>VLOOKUP(D82,基础数据表!A:G,4,FALSE)</f>
        <v>集成块</v>
      </c>
      <c r="I82" s="10" t="str">
        <f>VLOOKUP(D82,基础数据表!A:G,5,FALSE)</f>
        <v>AEu9144</v>
      </c>
      <c r="J82" s="10" t="str">
        <f>VLOOKUP(D82,基础数据表!A:G,6,FALSE)</f>
        <v>支</v>
      </c>
      <c r="K82" s="9">
        <v>1500</v>
      </c>
      <c r="L82" s="10">
        <f>VLOOKUP(D82,基础数据表!A:G,7,FALSE)</f>
        <v>185</v>
      </c>
      <c r="M82" s="16">
        <f>K82*L82</f>
        <v>277500</v>
      </c>
    </row>
    <row r="83" spans="2:13" outlineLevel="2" x14ac:dyDescent="0.15">
      <c r="B83" s="15"/>
      <c r="C83" s="11"/>
      <c r="D83" s="7"/>
      <c r="E83" s="10"/>
      <c r="F83" s="10"/>
      <c r="G83" s="10"/>
      <c r="H83" s="24" t="s">
        <v>115</v>
      </c>
      <c r="I83" s="10"/>
      <c r="J83" s="10"/>
      <c r="K83" s="9">
        <f>SUBTOTAL(9,K78:K82)</f>
        <v>4420</v>
      </c>
      <c r="L83" s="10"/>
      <c r="M83" s="16">
        <f>SUBTOTAL(9,M78:M82)</f>
        <v>817700</v>
      </c>
    </row>
    <row r="84" spans="2:13" outlineLevel="1" x14ac:dyDescent="0.15">
      <c r="B84" s="15"/>
      <c r="C84" s="11"/>
      <c r="D84" s="7"/>
      <c r="E84" s="24" t="s">
        <v>108</v>
      </c>
      <c r="F84" s="10"/>
      <c r="G84" s="10"/>
      <c r="H84" s="10"/>
      <c r="I84" s="10"/>
      <c r="J84" s="10"/>
      <c r="K84" s="9">
        <f>SUBTOTAL(9,K78:K82)</f>
        <v>4420</v>
      </c>
      <c r="L84" s="10"/>
      <c r="M84" s="16">
        <f>SUBTOTAL(9,M78:M82)</f>
        <v>817700</v>
      </c>
    </row>
    <row r="85" spans="2:13" outlineLevel="3" x14ac:dyDescent="0.15">
      <c r="B85" s="15">
        <v>6</v>
      </c>
      <c r="C85" s="10">
        <v>6</v>
      </c>
      <c r="D85" s="7" t="s">
        <v>15</v>
      </c>
      <c r="E85" s="10" t="str">
        <f>VLOOKUP(D85,基础数据表!A:G,2,FALSE)</f>
        <v>思创科技</v>
      </c>
      <c r="F85" s="10">
        <v>2012060001</v>
      </c>
      <c r="G85" s="10" t="str">
        <f>VLOOKUP(D85,基础数据表!A:G,3,FALSE)</f>
        <v>JCK007</v>
      </c>
      <c r="H85" s="10" t="str">
        <f>VLOOKUP(D85,基础数据表!A:G,4,FALSE)</f>
        <v>集成块</v>
      </c>
      <c r="I85" s="10" t="str">
        <f>VLOOKUP(D85,基础数据表!A:G,5,FALSE)</f>
        <v>AEu8145</v>
      </c>
      <c r="J85" s="10" t="str">
        <f>VLOOKUP(D85,基础数据表!A:G,6,FALSE)</f>
        <v>支</v>
      </c>
      <c r="K85" s="9">
        <v>520</v>
      </c>
      <c r="L85" s="10">
        <f>VLOOKUP(D85,基础数据表!A:G,7,FALSE)</f>
        <v>412.5</v>
      </c>
      <c r="M85" s="16">
        <f>K85*L85</f>
        <v>214500</v>
      </c>
    </row>
    <row r="86" spans="2:13" outlineLevel="3" x14ac:dyDescent="0.15">
      <c r="B86" s="15">
        <v>6</v>
      </c>
      <c r="C86" s="11">
        <v>18</v>
      </c>
      <c r="D86" s="7" t="s">
        <v>15</v>
      </c>
      <c r="E86" s="10" t="str">
        <f>VLOOKUP(D86,基础数据表!A:G,2,FALSE)</f>
        <v>思创科技</v>
      </c>
      <c r="F86" s="10">
        <v>2012060001</v>
      </c>
      <c r="G86" s="10" t="str">
        <f>VLOOKUP(D86,基础数据表!A:G,3,FALSE)</f>
        <v>JCK007</v>
      </c>
      <c r="H86" s="10" t="str">
        <f>VLOOKUP(D86,基础数据表!A:G,4,FALSE)</f>
        <v>集成块</v>
      </c>
      <c r="I86" s="10" t="str">
        <f>VLOOKUP(D86,基础数据表!A:G,5,FALSE)</f>
        <v>AEu8145</v>
      </c>
      <c r="J86" s="10" t="str">
        <f>VLOOKUP(D86,基础数据表!A:G,6,FALSE)</f>
        <v>支</v>
      </c>
      <c r="K86" s="9">
        <v>1000</v>
      </c>
      <c r="L86" s="10">
        <f>VLOOKUP(D86,基础数据表!A:G,7,FALSE)</f>
        <v>412.5</v>
      </c>
      <c r="M86" s="16">
        <f>K86*L86</f>
        <v>412500</v>
      </c>
    </row>
    <row r="87" spans="2:13" outlineLevel="3" x14ac:dyDescent="0.15">
      <c r="B87" s="15">
        <v>6</v>
      </c>
      <c r="C87" s="11">
        <v>18</v>
      </c>
      <c r="D87" s="7" t="s">
        <v>15</v>
      </c>
      <c r="E87" s="10" t="str">
        <f>VLOOKUP(D87,基础数据表!A:G,2,FALSE)</f>
        <v>思创科技</v>
      </c>
      <c r="F87" s="10">
        <v>2012060001</v>
      </c>
      <c r="G87" s="10" t="str">
        <f>VLOOKUP(D87,基础数据表!A:G,3,FALSE)</f>
        <v>JCK007</v>
      </c>
      <c r="H87" s="10" t="str">
        <f>VLOOKUP(D87,基础数据表!A:G,4,FALSE)</f>
        <v>集成块</v>
      </c>
      <c r="I87" s="10" t="str">
        <f>VLOOKUP(D87,基础数据表!A:G,5,FALSE)</f>
        <v>AEu8145</v>
      </c>
      <c r="J87" s="10" t="str">
        <f>VLOOKUP(D87,基础数据表!A:G,6,FALSE)</f>
        <v>支</v>
      </c>
      <c r="K87" s="9">
        <v>500</v>
      </c>
      <c r="L87" s="10">
        <f>VLOOKUP(D87,基础数据表!A:G,7,FALSE)</f>
        <v>412.5</v>
      </c>
      <c r="M87" s="16">
        <f>K87*L87</f>
        <v>206250</v>
      </c>
    </row>
    <row r="88" spans="2:13" outlineLevel="3" x14ac:dyDescent="0.15">
      <c r="B88" s="15">
        <v>6</v>
      </c>
      <c r="C88" s="11">
        <v>25</v>
      </c>
      <c r="D88" s="7" t="s">
        <v>15</v>
      </c>
      <c r="E88" s="10" t="str">
        <f>VLOOKUP(D88,基础数据表!A:G,2,FALSE)</f>
        <v>思创科技</v>
      </c>
      <c r="F88" s="10">
        <v>2012060001</v>
      </c>
      <c r="G88" s="10" t="str">
        <f>VLOOKUP(D88,基础数据表!A:G,3,FALSE)</f>
        <v>JCK007</v>
      </c>
      <c r="H88" s="10" t="str">
        <f>VLOOKUP(D88,基础数据表!A:G,4,FALSE)</f>
        <v>集成块</v>
      </c>
      <c r="I88" s="10" t="str">
        <f>VLOOKUP(D88,基础数据表!A:G,5,FALSE)</f>
        <v>AEu8145</v>
      </c>
      <c r="J88" s="10" t="str">
        <f>VLOOKUP(D88,基础数据表!A:G,6,FALSE)</f>
        <v>支</v>
      </c>
      <c r="K88" s="9">
        <v>800</v>
      </c>
      <c r="L88" s="10">
        <f>VLOOKUP(D88,基础数据表!A:G,7,FALSE)</f>
        <v>412.5</v>
      </c>
      <c r="M88" s="16">
        <f>K88*L88</f>
        <v>330000</v>
      </c>
    </row>
    <row r="89" spans="2:13" outlineLevel="2" x14ac:dyDescent="0.15">
      <c r="B89" s="15"/>
      <c r="C89" s="11"/>
      <c r="D89" s="7"/>
      <c r="E89" s="10"/>
      <c r="F89" s="10"/>
      <c r="G89" s="10"/>
      <c r="H89" s="24" t="s">
        <v>115</v>
      </c>
      <c r="I89" s="10"/>
      <c r="J89" s="10"/>
      <c r="K89" s="9">
        <f>SUBTOTAL(9,K85:K88)</f>
        <v>2820</v>
      </c>
      <c r="L89" s="10"/>
      <c r="M89" s="16">
        <f>SUBTOTAL(9,M85:M88)</f>
        <v>1163250</v>
      </c>
    </row>
    <row r="90" spans="2:13" outlineLevel="1" x14ac:dyDescent="0.15">
      <c r="B90" s="15"/>
      <c r="C90" s="11"/>
      <c r="D90" s="7"/>
      <c r="E90" s="24" t="s">
        <v>109</v>
      </c>
      <c r="F90" s="10"/>
      <c r="G90" s="10"/>
      <c r="H90" s="10"/>
      <c r="I90" s="10"/>
      <c r="J90" s="10"/>
      <c r="K90" s="9">
        <f>SUBTOTAL(9,K85:K88)</f>
        <v>2820</v>
      </c>
      <c r="L90" s="10"/>
      <c r="M90" s="16">
        <f>SUBTOTAL(9,M85:M88)</f>
        <v>1163250</v>
      </c>
    </row>
    <row r="91" spans="2:13" outlineLevel="3" x14ac:dyDescent="0.15">
      <c r="B91" s="15">
        <v>6</v>
      </c>
      <c r="C91" s="10">
        <v>1</v>
      </c>
      <c r="D91" s="9" t="s">
        <v>94</v>
      </c>
      <c r="E91" s="10" t="str">
        <f>VLOOKUP(D91,基础数据表!A:G,2,FALSE)</f>
        <v>新为电子</v>
      </c>
      <c r="F91" s="10">
        <v>2012060001</v>
      </c>
      <c r="G91" s="10" t="str">
        <f>VLOOKUP(D91,基础数据表!A:G,3,FALSE)</f>
        <v>DZ0001</v>
      </c>
      <c r="H91" s="10" t="str">
        <f>VLOOKUP(D91,基础数据表!A:G,4,FALSE)</f>
        <v>电阻</v>
      </c>
      <c r="I91" s="10" t="str">
        <f>VLOOKUP(D91,基础数据表!A:G,5,FALSE)</f>
        <v>25Ω</v>
      </c>
      <c r="J91" s="10" t="str">
        <f>VLOOKUP(D91,基础数据表!A:G,6,FALSE)</f>
        <v>支</v>
      </c>
      <c r="K91" s="9">
        <v>630</v>
      </c>
      <c r="L91" s="10">
        <f>VLOOKUP(D91,基础数据表!A:G,7,FALSE)</f>
        <v>0.25</v>
      </c>
      <c r="M91" s="16">
        <f t="shared" ref="M91:M96" si="4">K91*L91</f>
        <v>157.5</v>
      </c>
    </row>
    <row r="92" spans="2:13" outlineLevel="3" x14ac:dyDescent="0.15">
      <c r="B92" s="15">
        <v>6</v>
      </c>
      <c r="C92" s="10">
        <v>5</v>
      </c>
      <c r="D92" s="7" t="s">
        <v>94</v>
      </c>
      <c r="E92" s="10" t="str">
        <f>VLOOKUP(D92,基础数据表!A:G,2,FALSE)</f>
        <v>新为电子</v>
      </c>
      <c r="F92" s="10">
        <v>2012060001</v>
      </c>
      <c r="G92" s="10" t="str">
        <f>VLOOKUP(D92,基础数据表!A:G,3,FALSE)</f>
        <v>DZ0001</v>
      </c>
      <c r="H92" s="10" t="str">
        <f>VLOOKUP(D92,基础数据表!A:G,4,FALSE)</f>
        <v>电阻</v>
      </c>
      <c r="I92" s="10" t="str">
        <f>VLOOKUP(D92,基础数据表!A:G,5,FALSE)</f>
        <v>25Ω</v>
      </c>
      <c r="J92" s="10" t="str">
        <f>VLOOKUP(D92,基础数据表!A:G,6,FALSE)</f>
        <v>支</v>
      </c>
      <c r="K92" s="9">
        <v>650</v>
      </c>
      <c r="L92" s="10">
        <f>VLOOKUP(D92,基础数据表!A:G,7,FALSE)</f>
        <v>0.25</v>
      </c>
      <c r="M92" s="16">
        <f t="shared" si="4"/>
        <v>162.5</v>
      </c>
    </row>
    <row r="93" spans="2:13" outlineLevel="3" x14ac:dyDescent="0.15">
      <c r="B93" s="15">
        <v>6</v>
      </c>
      <c r="C93" s="11">
        <v>10</v>
      </c>
      <c r="D93" s="7" t="s">
        <v>1</v>
      </c>
      <c r="E93" s="10" t="str">
        <f>VLOOKUP(D93,基础数据表!A:G,2,FALSE)</f>
        <v>新为电子</v>
      </c>
      <c r="F93" s="10">
        <v>2012060001</v>
      </c>
      <c r="G93" s="10" t="str">
        <f>VLOOKUP(D93,基础数据表!A:G,3,FALSE)</f>
        <v>DZ0002</v>
      </c>
      <c r="H93" s="10" t="str">
        <f>VLOOKUP(D93,基础数据表!A:G,4,FALSE)</f>
        <v>电阻</v>
      </c>
      <c r="I93" s="10" t="str">
        <f>VLOOKUP(D93,基础数据表!A:G,5,FALSE)</f>
        <v>32Ω</v>
      </c>
      <c r="J93" s="10" t="str">
        <f>VLOOKUP(D93,基础数据表!A:G,6,FALSE)</f>
        <v>支</v>
      </c>
      <c r="K93" s="7">
        <v>7800</v>
      </c>
      <c r="L93" s="10">
        <f>VLOOKUP(D93,基础数据表!A:G,7,FALSE)</f>
        <v>0.33</v>
      </c>
      <c r="M93" s="16">
        <f t="shared" si="4"/>
        <v>2574</v>
      </c>
    </row>
    <row r="94" spans="2:13" outlineLevel="3" x14ac:dyDescent="0.15">
      <c r="B94" s="15">
        <v>6</v>
      </c>
      <c r="C94" s="11">
        <v>12</v>
      </c>
      <c r="D94" s="7" t="s">
        <v>94</v>
      </c>
      <c r="E94" s="10" t="str">
        <f>VLOOKUP(D94,基础数据表!A:G,2,FALSE)</f>
        <v>新为电子</v>
      </c>
      <c r="F94" s="10">
        <v>2012060001</v>
      </c>
      <c r="G94" s="10" t="str">
        <f>VLOOKUP(D94,基础数据表!A:G,3,FALSE)</f>
        <v>DZ0001</v>
      </c>
      <c r="H94" s="10" t="str">
        <f>VLOOKUP(D94,基础数据表!A:G,4,FALSE)</f>
        <v>电阻</v>
      </c>
      <c r="I94" s="10" t="str">
        <f>VLOOKUP(D94,基础数据表!A:G,5,FALSE)</f>
        <v>25Ω</v>
      </c>
      <c r="J94" s="10" t="str">
        <f>VLOOKUP(D94,基础数据表!A:G,6,FALSE)</f>
        <v>支</v>
      </c>
      <c r="K94" s="7">
        <v>500</v>
      </c>
      <c r="L94" s="10">
        <f>VLOOKUP(D94,基础数据表!A:G,7,FALSE)</f>
        <v>0.25</v>
      </c>
      <c r="M94" s="16">
        <f t="shared" si="4"/>
        <v>125</v>
      </c>
    </row>
    <row r="95" spans="2:13" outlineLevel="3" x14ac:dyDescent="0.15">
      <c r="B95" s="15">
        <v>6</v>
      </c>
      <c r="C95" s="11">
        <v>18</v>
      </c>
      <c r="D95" s="7" t="s">
        <v>94</v>
      </c>
      <c r="E95" s="10" t="str">
        <f>VLOOKUP(D95,基础数据表!A:G,2,FALSE)</f>
        <v>新为电子</v>
      </c>
      <c r="F95" s="10">
        <v>2012060001</v>
      </c>
      <c r="G95" s="10" t="str">
        <f>VLOOKUP(D95,基础数据表!A:G,3,FALSE)</f>
        <v>DZ0001</v>
      </c>
      <c r="H95" s="10" t="str">
        <f>VLOOKUP(D95,基础数据表!A:G,4,FALSE)</f>
        <v>电阻</v>
      </c>
      <c r="I95" s="10" t="str">
        <f>VLOOKUP(D95,基础数据表!A:G,5,FALSE)</f>
        <v>25Ω</v>
      </c>
      <c r="J95" s="10" t="str">
        <f>VLOOKUP(D95,基础数据表!A:G,6,FALSE)</f>
        <v>支</v>
      </c>
      <c r="K95" s="9">
        <v>600</v>
      </c>
      <c r="L95" s="10">
        <f>VLOOKUP(D95,基础数据表!A:G,7,FALSE)</f>
        <v>0.25</v>
      </c>
      <c r="M95" s="16">
        <f t="shared" si="4"/>
        <v>150</v>
      </c>
    </row>
    <row r="96" spans="2:13" outlineLevel="3" x14ac:dyDescent="0.15">
      <c r="B96" s="15">
        <v>6</v>
      </c>
      <c r="C96" s="11">
        <v>18</v>
      </c>
      <c r="D96" s="7" t="s">
        <v>1</v>
      </c>
      <c r="E96" s="10" t="str">
        <f>VLOOKUP(D96,基础数据表!A:G,2,FALSE)</f>
        <v>新为电子</v>
      </c>
      <c r="F96" s="10">
        <v>2012060001</v>
      </c>
      <c r="G96" s="10" t="str">
        <f>VLOOKUP(D96,基础数据表!A:G,3,FALSE)</f>
        <v>DZ0002</v>
      </c>
      <c r="H96" s="10" t="str">
        <f>VLOOKUP(D96,基础数据表!A:G,4,FALSE)</f>
        <v>电阻</v>
      </c>
      <c r="I96" s="10" t="str">
        <f>VLOOKUP(D96,基础数据表!A:G,5,FALSE)</f>
        <v>32Ω</v>
      </c>
      <c r="J96" s="10" t="str">
        <f>VLOOKUP(D96,基础数据表!A:G,6,FALSE)</f>
        <v>支</v>
      </c>
      <c r="K96" s="9">
        <v>450</v>
      </c>
      <c r="L96" s="10">
        <f>VLOOKUP(D96,基础数据表!A:G,7,FALSE)</f>
        <v>0.33</v>
      </c>
      <c r="M96" s="16">
        <f t="shared" si="4"/>
        <v>148.5</v>
      </c>
    </row>
    <row r="97" spans="2:13" outlineLevel="2" x14ac:dyDescent="0.15">
      <c r="B97" s="15"/>
      <c r="C97" s="11"/>
      <c r="D97" s="7"/>
      <c r="E97" s="10"/>
      <c r="F97" s="10"/>
      <c r="G97" s="10"/>
      <c r="H97" s="24" t="s">
        <v>116</v>
      </c>
      <c r="I97" s="10"/>
      <c r="J97" s="10"/>
      <c r="K97" s="9">
        <f>SUBTOTAL(9,K91:K96)</f>
        <v>10630</v>
      </c>
      <c r="L97" s="10"/>
      <c r="M97" s="16">
        <f>SUBTOTAL(9,M91:M96)</f>
        <v>3317.5</v>
      </c>
    </row>
    <row r="98" spans="2:13" outlineLevel="1" x14ac:dyDescent="0.15">
      <c r="B98" s="15"/>
      <c r="C98" s="11"/>
      <c r="D98" s="7"/>
      <c r="E98" s="24" t="s">
        <v>110</v>
      </c>
      <c r="F98" s="10"/>
      <c r="G98" s="10"/>
      <c r="H98" s="10"/>
      <c r="I98" s="10"/>
      <c r="J98" s="10"/>
      <c r="K98" s="9">
        <f>SUBTOTAL(9,K91:K96)</f>
        <v>10630</v>
      </c>
      <c r="L98" s="10"/>
      <c r="M98" s="16">
        <f>SUBTOTAL(9,M91:M96)</f>
        <v>3317.5</v>
      </c>
    </row>
    <row r="99" spans="2:13" outlineLevel="3" x14ac:dyDescent="0.15">
      <c r="B99" s="15">
        <v>6</v>
      </c>
      <c r="C99" s="10">
        <v>8</v>
      </c>
      <c r="D99" s="7" t="s">
        <v>2</v>
      </c>
      <c r="E99" s="10" t="str">
        <f>VLOOKUP(D99,基础数据表!A:G,2,FALSE)</f>
        <v>三河集团</v>
      </c>
      <c r="F99" s="10">
        <v>2012060001</v>
      </c>
      <c r="G99" s="10" t="str">
        <f>VLOOKUP(D99,基础数据表!A:G,3,FALSE)</f>
        <v>DZ0003</v>
      </c>
      <c r="H99" s="10" t="str">
        <f>VLOOKUP(D99,基础数据表!A:G,4,FALSE)</f>
        <v>电阻</v>
      </c>
      <c r="I99" s="10" t="str">
        <f>VLOOKUP(D99,基础数据表!A:G,5,FALSE)</f>
        <v>100Ω</v>
      </c>
      <c r="J99" s="10" t="str">
        <f>VLOOKUP(D99,基础数据表!A:G,6,FALSE)</f>
        <v>支</v>
      </c>
      <c r="K99" s="7">
        <v>8500</v>
      </c>
      <c r="L99" s="10">
        <f>VLOOKUP(D99,基础数据表!A:G,7,FALSE)</f>
        <v>0.57999999999999996</v>
      </c>
      <c r="M99" s="16">
        <f>K99*L99</f>
        <v>4930</v>
      </c>
    </row>
    <row r="100" spans="2:13" outlineLevel="3" x14ac:dyDescent="0.15">
      <c r="B100" s="15">
        <v>6</v>
      </c>
      <c r="C100" s="11">
        <v>13</v>
      </c>
      <c r="D100" s="7" t="s">
        <v>2</v>
      </c>
      <c r="E100" s="10" t="str">
        <f>VLOOKUP(D100,基础数据表!A:G,2,FALSE)</f>
        <v>三河集团</v>
      </c>
      <c r="F100" s="10">
        <v>2012060001</v>
      </c>
      <c r="G100" s="10" t="str">
        <f>VLOOKUP(D100,基础数据表!A:G,3,FALSE)</f>
        <v>DZ0003</v>
      </c>
      <c r="H100" s="10" t="str">
        <f>VLOOKUP(D100,基础数据表!A:G,4,FALSE)</f>
        <v>电阻</v>
      </c>
      <c r="I100" s="10" t="str">
        <f>VLOOKUP(D100,基础数据表!A:G,5,FALSE)</f>
        <v>100Ω</v>
      </c>
      <c r="J100" s="10" t="str">
        <f>VLOOKUP(D100,基础数据表!A:G,6,FALSE)</f>
        <v>支</v>
      </c>
      <c r="K100" s="7">
        <v>1200</v>
      </c>
      <c r="L100" s="10">
        <f>VLOOKUP(D100,基础数据表!A:G,7,FALSE)</f>
        <v>0.57999999999999996</v>
      </c>
      <c r="M100" s="16">
        <f>K100*L100</f>
        <v>696</v>
      </c>
    </row>
    <row r="101" spans="2:13" outlineLevel="3" x14ac:dyDescent="0.15">
      <c r="B101" s="15">
        <v>6</v>
      </c>
      <c r="C101" s="11">
        <v>18</v>
      </c>
      <c r="D101" s="7" t="s">
        <v>2</v>
      </c>
      <c r="E101" s="10" t="str">
        <f>VLOOKUP(D101,基础数据表!A:G,2,FALSE)</f>
        <v>三河集团</v>
      </c>
      <c r="F101" s="10">
        <v>2012060001</v>
      </c>
      <c r="G101" s="10" t="str">
        <f>VLOOKUP(D101,基础数据表!A:G,3,FALSE)</f>
        <v>DZ0003</v>
      </c>
      <c r="H101" s="10" t="str">
        <f>VLOOKUP(D101,基础数据表!A:G,4,FALSE)</f>
        <v>电阻</v>
      </c>
      <c r="I101" s="10" t="str">
        <f>VLOOKUP(D101,基础数据表!A:G,5,FALSE)</f>
        <v>100Ω</v>
      </c>
      <c r="J101" s="10" t="str">
        <f>VLOOKUP(D101,基础数据表!A:G,6,FALSE)</f>
        <v>支</v>
      </c>
      <c r="K101" s="9">
        <v>620</v>
      </c>
      <c r="L101" s="10">
        <f>VLOOKUP(D101,基础数据表!A:G,7,FALSE)</f>
        <v>0.57999999999999996</v>
      </c>
      <c r="M101" s="16">
        <f>K101*L101</f>
        <v>359.59999999999997</v>
      </c>
    </row>
    <row r="102" spans="2:13" outlineLevel="3" x14ac:dyDescent="0.15">
      <c r="B102" s="15">
        <v>6</v>
      </c>
      <c r="C102" s="11">
        <v>25</v>
      </c>
      <c r="D102" s="7" t="s">
        <v>2</v>
      </c>
      <c r="E102" s="10" t="str">
        <f>VLOOKUP(D102,基础数据表!A:G,2,FALSE)</f>
        <v>三河集团</v>
      </c>
      <c r="F102" s="10">
        <v>2012060001</v>
      </c>
      <c r="G102" s="10" t="str">
        <f>VLOOKUP(D102,基础数据表!A:G,3,FALSE)</f>
        <v>DZ0003</v>
      </c>
      <c r="H102" s="10" t="str">
        <f>VLOOKUP(D102,基础数据表!A:G,4,FALSE)</f>
        <v>电阻</v>
      </c>
      <c r="I102" s="10" t="str">
        <f>VLOOKUP(D102,基础数据表!A:G,5,FALSE)</f>
        <v>100Ω</v>
      </c>
      <c r="J102" s="10" t="str">
        <f>VLOOKUP(D102,基础数据表!A:G,6,FALSE)</f>
        <v>支</v>
      </c>
      <c r="K102" s="9">
        <v>6020</v>
      </c>
      <c r="L102" s="10">
        <f>VLOOKUP(D102,基础数据表!A:G,7,FALSE)</f>
        <v>0.57999999999999996</v>
      </c>
      <c r="M102" s="16">
        <f>K102*L102</f>
        <v>3491.6</v>
      </c>
    </row>
    <row r="103" spans="2:13" outlineLevel="2" x14ac:dyDescent="0.15">
      <c r="B103" s="15"/>
      <c r="C103" s="11"/>
      <c r="D103" s="7"/>
      <c r="E103" s="10"/>
      <c r="F103" s="10"/>
      <c r="G103" s="10"/>
      <c r="H103" s="24" t="s">
        <v>116</v>
      </c>
      <c r="I103" s="10"/>
      <c r="J103" s="10"/>
      <c r="K103" s="9">
        <f>SUBTOTAL(9,K99:K102)</f>
        <v>16340</v>
      </c>
      <c r="L103" s="10"/>
      <c r="M103" s="16">
        <f>SUBTOTAL(9,M99:M102)</f>
        <v>9477.2000000000007</v>
      </c>
    </row>
    <row r="104" spans="2:13" outlineLevel="1" x14ac:dyDescent="0.15">
      <c r="B104" s="15"/>
      <c r="C104" s="11"/>
      <c r="D104" s="7"/>
      <c r="E104" s="24" t="s">
        <v>111</v>
      </c>
      <c r="F104" s="10"/>
      <c r="G104" s="10"/>
      <c r="H104" s="10"/>
      <c r="I104" s="10"/>
      <c r="J104" s="10"/>
      <c r="K104" s="9">
        <f>SUBTOTAL(9,K99:K102)</f>
        <v>16340</v>
      </c>
      <c r="L104" s="10"/>
      <c r="M104" s="16">
        <f>SUBTOTAL(9,M99:M102)</f>
        <v>9477.2000000000007</v>
      </c>
    </row>
    <row r="105" spans="2:13" outlineLevel="3" x14ac:dyDescent="0.15">
      <c r="B105" s="15">
        <v>6</v>
      </c>
      <c r="C105" s="10">
        <v>7</v>
      </c>
      <c r="D105" s="7" t="s">
        <v>98</v>
      </c>
      <c r="E105" s="10" t="str">
        <f>VLOOKUP(D105,基础数据表!A:G,2,FALSE)</f>
        <v>志邦</v>
      </c>
      <c r="F105" s="10">
        <v>2012060001</v>
      </c>
      <c r="G105" s="10" t="str">
        <f>VLOOKUP(D105,基础数据表!A:G,3,FALSE)</f>
        <v>JCK004</v>
      </c>
      <c r="H105" s="10" t="str">
        <f>VLOOKUP(D105,基础数据表!A:G,4,FALSE)</f>
        <v>集成块</v>
      </c>
      <c r="I105" s="10" t="str">
        <f>VLOOKUP(D105,基础数据表!A:G,5,FALSE)</f>
        <v>AEu8152</v>
      </c>
      <c r="J105" s="10" t="str">
        <f>VLOOKUP(D105,基础数据表!A:G,6,FALSE)</f>
        <v>支</v>
      </c>
      <c r="K105" s="9">
        <v>500</v>
      </c>
      <c r="L105" s="10">
        <f>VLOOKUP(D105,基础数据表!A:G,7,FALSE)</f>
        <v>320</v>
      </c>
      <c r="M105" s="16">
        <f>K105*L105</f>
        <v>160000</v>
      </c>
    </row>
    <row r="106" spans="2:13" outlineLevel="3" x14ac:dyDescent="0.15">
      <c r="B106" s="15">
        <v>6</v>
      </c>
      <c r="C106" s="11">
        <v>18</v>
      </c>
      <c r="D106" s="7" t="s">
        <v>98</v>
      </c>
      <c r="E106" s="10" t="str">
        <f>VLOOKUP(D106,基础数据表!A:G,2,FALSE)</f>
        <v>志邦</v>
      </c>
      <c r="F106" s="10">
        <v>2012060001</v>
      </c>
      <c r="G106" s="10" t="str">
        <f>VLOOKUP(D106,基础数据表!A:G,3,FALSE)</f>
        <v>JCK004</v>
      </c>
      <c r="H106" s="10" t="str">
        <f>VLOOKUP(D106,基础数据表!A:G,4,FALSE)</f>
        <v>集成块</v>
      </c>
      <c r="I106" s="10" t="str">
        <f>VLOOKUP(D106,基础数据表!A:G,5,FALSE)</f>
        <v>AEu8152</v>
      </c>
      <c r="J106" s="10" t="str">
        <f>VLOOKUP(D106,基础数据表!A:G,6,FALSE)</f>
        <v>支</v>
      </c>
      <c r="K106" s="7">
        <v>1000</v>
      </c>
      <c r="L106" s="10">
        <f>VLOOKUP(D106,基础数据表!A:G,7,FALSE)</f>
        <v>320</v>
      </c>
      <c r="M106" s="16">
        <f>K106*L106</f>
        <v>320000</v>
      </c>
    </row>
    <row r="107" spans="2:13" outlineLevel="3" x14ac:dyDescent="0.15">
      <c r="B107" s="15">
        <v>6</v>
      </c>
      <c r="C107" s="11">
        <v>25</v>
      </c>
      <c r="D107" s="7" t="s">
        <v>98</v>
      </c>
      <c r="E107" s="10" t="str">
        <f>VLOOKUP(D107,基础数据表!A:G,2,FALSE)</f>
        <v>志邦</v>
      </c>
      <c r="F107" s="10">
        <v>2012060001</v>
      </c>
      <c r="G107" s="10" t="str">
        <f>VLOOKUP(D107,基础数据表!A:G,3,FALSE)</f>
        <v>JCK004</v>
      </c>
      <c r="H107" s="10" t="str">
        <f>VLOOKUP(D107,基础数据表!A:G,4,FALSE)</f>
        <v>集成块</v>
      </c>
      <c r="I107" s="10" t="str">
        <f>VLOOKUP(D107,基础数据表!A:G,5,FALSE)</f>
        <v>AEu8152</v>
      </c>
      <c r="J107" s="10" t="str">
        <f>VLOOKUP(D107,基础数据表!A:G,6,FALSE)</f>
        <v>支</v>
      </c>
      <c r="K107" s="9">
        <v>200</v>
      </c>
      <c r="L107" s="10">
        <f>VLOOKUP(D107,基础数据表!A:G,7,FALSE)</f>
        <v>320</v>
      </c>
      <c r="M107" s="16">
        <f>K107*L107</f>
        <v>64000</v>
      </c>
    </row>
    <row r="108" spans="2:13" outlineLevel="3" x14ac:dyDescent="0.15">
      <c r="B108" s="15">
        <v>6</v>
      </c>
      <c r="C108" s="11">
        <v>25</v>
      </c>
      <c r="D108" s="7" t="s">
        <v>98</v>
      </c>
      <c r="E108" s="10" t="str">
        <f>VLOOKUP(D108,基础数据表!A:G,2,FALSE)</f>
        <v>志邦</v>
      </c>
      <c r="F108" s="10">
        <v>2012060001</v>
      </c>
      <c r="G108" s="10" t="str">
        <f>VLOOKUP(D108,基础数据表!A:G,3,FALSE)</f>
        <v>JCK004</v>
      </c>
      <c r="H108" s="10" t="str">
        <f>VLOOKUP(D108,基础数据表!A:G,4,FALSE)</f>
        <v>集成块</v>
      </c>
      <c r="I108" s="10" t="str">
        <f>VLOOKUP(D108,基础数据表!A:G,5,FALSE)</f>
        <v>AEu8152</v>
      </c>
      <c r="J108" s="10" t="str">
        <f>VLOOKUP(D108,基础数据表!A:G,6,FALSE)</f>
        <v>支</v>
      </c>
      <c r="K108" s="9">
        <v>5600</v>
      </c>
      <c r="L108" s="10">
        <f>VLOOKUP(D108,基础数据表!A:G,7,FALSE)</f>
        <v>320</v>
      </c>
      <c r="M108" s="16">
        <f>K108*L108</f>
        <v>1792000</v>
      </c>
    </row>
    <row r="109" spans="2:13" outlineLevel="3" x14ac:dyDescent="0.15">
      <c r="B109" s="15">
        <v>6</v>
      </c>
      <c r="C109" s="11">
        <v>27</v>
      </c>
      <c r="D109" s="7" t="s">
        <v>98</v>
      </c>
      <c r="E109" s="10" t="str">
        <f>VLOOKUP(D109,基础数据表!A:G,2,FALSE)</f>
        <v>志邦</v>
      </c>
      <c r="F109" s="10">
        <v>2012060001</v>
      </c>
      <c r="G109" s="10" t="str">
        <f>VLOOKUP(D109,基础数据表!A:G,3,FALSE)</f>
        <v>JCK004</v>
      </c>
      <c r="H109" s="10" t="str">
        <f>VLOOKUP(D109,基础数据表!A:G,4,FALSE)</f>
        <v>集成块</v>
      </c>
      <c r="I109" s="10" t="str">
        <f>VLOOKUP(D109,基础数据表!A:G,5,FALSE)</f>
        <v>AEu8152</v>
      </c>
      <c r="J109" s="10" t="str">
        <f>VLOOKUP(D109,基础数据表!A:G,6,FALSE)</f>
        <v>支</v>
      </c>
      <c r="K109" s="9">
        <v>100</v>
      </c>
      <c r="L109" s="10">
        <f>VLOOKUP(D109,基础数据表!A:G,7,FALSE)</f>
        <v>320</v>
      </c>
      <c r="M109" s="16">
        <f>K109*L109</f>
        <v>32000</v>
      </c>
    </row>
    <row r="110" spans="2:13" outlineLevel="2" x14ac:dyDescent="0.15">
      <c r="B110" s="25"/>
      <c r="C110" s="26"/>
      <c r="D110" s="23"/>
      <c r="E110" s="27"/>
      <c r="F110" s="27"/>
      <c r="G110" s="27"/>
      <c r="H110" s="29" t="s">
        <v>115</v>
      </c>
      <c r="I110" s="27"/>
      <c r="J110" s="27"/>
      <c r="K110" s="22">
        <f>SUBTOTAL(9,K105:K109)</f>
        <v>7400</v>
      </c>
      <c r="L110" s="27"/>
      <c r="M110" s="28">
        <f>SUBTOTAL(9,M105:M109)</f>
        <v>2368000</v>
      </c>
    </row>
    <row r="111" spans="2:13" outlineLevel="1" x14ac:dyDescent="0.15">
      <c r="B111" s="25"/>
      <c r="C111" s="26"/>
      <c r="D111" s="23"/>
      <c r="E111" s="29" t="s">
        <v>112</v>
      </c>
      <c r="F111" s="27"/>
      <c r="G111" s="27"/>
      <c r="H111" s="27"/>
      <c r="I111" s="27"/>
      <c r="J111" s="27"/>
      <c r="K111" s="22">
        <f>SUBTOTAL(9,K105:K109)</f>
        <v>7400</v>
      </c>
      <c r="L111" s="27"/>
      <c r="M111" s="28">
        <f>SUBTOTAL(9,M105:M109)</f>
        <v>2368000</v>
      </c>
    </row>
    <row r="112" spans="2:13" x14ac:dyDescent="0.15">
      <c r="B112" s="25"/>
      <c r="C112" s="26"/>
      <c r="D112" s="23"/>
      <c r="E112" s="29" t="s">
        <v>113</v>
      </c>
      <c r="F112" s="27"/>
      <c r="G112" s="27"/>
      <c r="H112" s="27"/>
      <c r="I112" s="27"/>
      <c r="J112" s="27"/>
      <c r="K112" s="22">
        <f>SUBTOTAL(9,K6:K109)</f>
        <v>134037</v>
      </c>
      <c r="L112" s="27"/>
      <c r="M112" s="28">
        <f>SUBTOTAL(9,M6:M109)</f>
        <v>4763252.21</v>
      </c>
    </row>
    <row r="113" spans="2:13" ht="16.5" thickBot="1" x14ac:dyDescent="0.2">
      <c r="B113" s="17"/>
      <c r="C113" s="18"/>
      <c r="D113" s="19"/>
      <c r="E113" s="19"/>
      <c r="F113" s="19"/>
      <c r="G113" s="20"/>
      <c r="H113" s="19"/>
      <c r="I113" s="19"/>
      <c r="J113" s="20"/>
      <c r="K113" s="19"/>
      <c r="L113" s="19"/>
      <c r="M113" s="21"/>
    </row>
    <row r="114" spans="2:13" x14ac:dyDescent="0.15">
      <c r="G114" s="8"/>
      <c r="J114" s="8"/>
    </row>
    <row r="115" spans="2:13" x14ac:dyDescent="0.15">
      <c r="G115" s="8"/>
      <c r="J115" s="8"/>
    </row>
    <row r="116" spans="2:13" x14ac:dyDescent="0.15">
      <c r="G116" s="8"/>
      <c r="J116" s="8"/>
    </row>
    <row r="117" spans="2:13" x14ac:dyDescent="0.15">
      <c r="G117" s="8"/>
    </row>
    <row r="118" spans="2:13" x14ac:dyDescent="0.15">
      <c r="G118" s="8"/>
    </row>
    <row r="119" spans="2:13" x14ac:dyDescent="0.15">
      <c r="G119" s="8"/>
    </row>
    <row r="120" spans="2:13" x14ac:dyDescent="0.15">
      <c r="G120" s="8"/>
    </row>
  </sheetData>
  <mergeCells count="9">
    <mergeCell ref="B4:D4"/>
    <mergeCell ref="E4:F4"/>
    <mergeCell ref="G4:H4"/>
    <mergeCell ref="K4:L4"/>
    <mergeCell ref="B2:M2"/>
    <mergeCell ref="B3:D3"/>
    <mergeCell ref="E3:H3"/>
    <mergeCell ref="I3:K3"/>
    <mergeCell ref="L3:M3"/>
  </mergeCells>
  <phoneticPr fontId="1" type="noConversion"/>
  <dataValidations count="2">
    <dataValidation type="list" allowBlank="1" showInputMessage="1" showErrorMessage="1" sqref="G114:G120">
      <formula1>材料编码</formula1>
    </dataValidation>
    <dataValidation type="list" allowBlank="1" showInputMessage="1" showErrorMessage="1" sqref="D99:D102 D6:D14 D17:D26 D29:D30 D33:D43 D46:D49 D52:D67 D70:D71 D74:D75 D78:D82 D85:D88 D91:D96 D105:D109">
      <formula1>供应商编号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基础数据表</vt:lpstr>
      <vt:lpstr>材料入库分类汇总表</vt:lpstr>
    </vt:vector>
  </TitlesOfParts>
  <Company>雨林木风封装组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</dc:creator>
  <cp:lastModifiedBy>Microsoft Office</cp:lastModifiedBy>
  <dcterms:created xsi:type="dcterms:W3CDTF">2012-06-07T09:04:09Z</dcterms:created>
  <dcterms:modified xsi:type="dcterms:W3CDTF">2012-08-28T01:46:21Z</dcterms:modified>
</cp:coreProperties>
</file>