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320" windowHeight="9765" tabRatio="861" activeTab="1"/>
  </bookViews>
  <sheets>
    <sheet name="基础数据表" sheetId="2" r:id="rId1"/>
    <sheet name="材料领料单" sheetId="10" r:id="rId2"/>
  </sheets>
  <definedNames>
    <definedName name="材料编码">OFFEST(基础数据表!$C$2,,,COUNTA(基础数据表!$C:$C)-1,1)</definedName>
    <definedName name="供应商编号">OFFSET(基础数据表!$A$2,,,COUNTA(基础数据表!$A:$A)-1,1)</definedName>
    <definedName name="供应商名称">OFFSET(基础数据表!$B$2,,,COUNTA(基础数据表!$B:$B)-1,1)</definedName>
  </definedNames>
  <calcPr calcId="145621"/>
</workbook>
</file>

<file path=xl/calcChain.xml><?xml version="1.0" encoding="utf-8"?>
<calcChain xmlns="http://schemas.openxmlformats.org/spreadsheetml/2006/main">
  <c r="N4" i="10" l="1"/>
  <c r="M4" i="10"/>
  <c r="L4" i="10"/>
  <c r="J4" i="10"/>
  <c r="I4" i="10"/>
  <c r="J5" i="10"/>
  <c r="L5" i="10"/>
  <c r="M5" i="10"/>
  <c r="N5" i="10" s="1"/>
  <c r="J6" i="10"/>
  <c r="L6" i="10"/>
  <c r="M6" i="10"/>
  <c r="N6" i="10" s="1"/>
  <c r="J7" i="10"/>
  <c r="L7" i="10"/>
  <c r="M7" i="10"/>
  <c r="N7" i="10" s="1"/>
  <c r="J8" i="10"/>
  <c r="L8" i="10"/>
  <c r="M8" i="10"/>
  <c r="N8" i="10" s="1"/>
  <c r="J9" i="10"/>
  <c r="L9" i="10"/>
  <c r="M9" i="10"/>
  <c r="N9" i="10" s="1"/>
  <c r="J10" i="10"/>
  <c r="L10" i="10"/>
  <c r="M10" i="10"/>
  <c r="N10" i="10" s="1"/>
  <c r="J11" i="10"/>
  <c r="L11" i="10"/>
  <c r="M11" i="10"/>
  <c r="N11" i="10" s="1"/>
  <c r="J12" i="10"/>
  <c r="L12" i="10"/>
  <c r="M12" i="10"/>
  <c r="N12" i="10" s="1"/>
  <c r="J13" i="10"/>
  <c r="L13" i="10"/>
  <c r="M13" i="10"/>
  <c r="N13" i="10" s="1"/>
  <c r="J14" i="10"/>
  <c r="L14" i="10"/>
  <c r="M14" i="10"/>
  <c r="N14" i="10" s="1"/>
  <c r="J15" i="10"/>
  <c r="L15" i="10"/>
  <c r="M15" i="10"/>
  <c r="N15" i="10" s="1"/>
  <c r="J16" i="10"/>
  <c r="L16" i="10"/>
  <c r="M16" i="10"/>
  <c r="N16" i="10" s="1"/>
  <c r="J17" i="10"/>
  <c r="L17" i="10"/>
  <c r="M17" i="10"/>
  <c r="N17" i="10" s="1"/>
  <c r="J18" i="10"/>
  <c r="L18" i="10"/>
  <c r="M18" i="10"/>
  <c r="N18" i="10" s="1"/>
  <c r="J19" i="10"/>
  <c r="L19" i="10"/>
  <c r="M19" i="10"/>
  <c r="N19" i="10" s="1"/>
  <c r="J20" i="10"/>
  <c r="L20" i="10"/>
  <c r="M20" i="10"/>
  <c r="N20" i="10" s="1"/>
  <c r="J21" i="10"/>
  <c r="L21" i="10"/>
  <c r="M21" i="10"/>
  <c r="N21" i="10" s="1"/>
  <c r="J22" i="10"/>
  <c r="L22" i="10"/>
  <c r="M22" i="10"/>
  <c r="N22" i="10" s="1"/>
  <c r="J23" i="10"/>
  <c r="L23" i="10"/>
  <c r="M23" i="10"/>
  <c r="N23" i="10" s="1"/>
  <c r="J24" i="10"/>
  <c r="L24" i="10"/>
  <c r="M24" i="10"/>
  <c r="N24" i="10" s="1"/>
  <c r="J25" i="10"/>
  <c r="L25" i="10"/>
  <c r="M25" i="10"/>
  <c r="N25" i="10" s="1"/>
  <c r="J26" i="10"/>
  <c r="L26" i="10"/>
  <c r="M26" i="10"/>
  <c r="N26" i="10" s="1"/>
  <c r="J27" i="10"/>
  <c r="L27" i="10"/>
  <c r="M27" i="10"/>
  <c r="N27" i="10" s="1"/>
  <c r="J28" i="10"/>
  <c r="L28" i="10"/>
  <c r="M28" i="10"/>
  <c r="N28" i="10" s="1"/>
  <c r="J29" i="10"/>
  <c r="L29" i="10"/>
  <c r="M29" i="10"/>
  <c r="N29" i="10" s="1"/>
  <c r="J30" i="10"/>
  <c r="L30" i="10"/>
  <c r="M30" i="10"/>
  <c r="N30" i="10" s="1"/>
  <c r="J31" i="10"/>
  <c r="L31" i="10"/>
  <c r="M31" i="10"/>
  <c r="N31" i="10" s="1"/>
  <c r="J32" i="10"/>
  <c r="L32" i="10"/>
  <c r="M32" i="10"/>
  <c r="N32" i="10" s="1"/>
  <c r="J33" i="10"/>
  <c r="L33" i="10"/>
  <c r="M33" i="10"/>
  <c r="N33" i="10" s="1"/>
  <c r="J34" i="10"/>
  <c r="L34" i="10"/>
  <c r="M34" i="10"/>
  <c r="N34" i="10" s="1"/>
  <c r="J35" i="10"/>
  <c r="L35" i="10"/>
  <c r="M35" i="10"/>
  <c r="N35" i="10" s="1"/>
  <c r="J36" i="10"/>
  <c r="L36" i="10"/>
  <c r="M36" i="10"/>
  <c r="N36" i="10" s="1"/>
  <c r="J37" i="10"/>
  <c r="L37" i="10"/>
  <c r="M37" i="10"/>
  <c r="N37" i="10" s="1"/>
  <c r="J38" i="10"/>
  <c r="L38" i="10"/>
  <c r="M38" i="10"/>
  <c r="N38" i="10" s="1"/>
  <c r="J39" i="10"/>
  <c r="L39" i="10"/>
  <c r="M39" i="10"/>
  <c r="N39" i="10" s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J40" i="10"/>
  <c r="L40" i="10"/>
  <c r="M40" i="10"/>
  <c r="N40" i="10" s="1"/>
  <c r="H41" i="10"/>
  <c r="I41" i="10"/>
  <c r="J41" i="10"/>
  <c r="L41" i="10"/>
  <c r="M41" i="10"/>
  <c r="N41" i="10" s="1"/>
  <c r="H42" i="10"/>
  <c r="I42" i="10"/>
  <c r="J42" i="10"/>
  <c r="L42" i="10"/>
  <c r="M42" i="10"/>
  <c r="N42" i="10" s="1"/>
  <c r="H43" i="10"/>
  <c r="I43" i="10"/>
  <c r="J43" i="10"/>
  <c r="L43" i="10"/>
  <c r="M43" i="10"/>
  <c r="N43" i="10" s="1"/>
  <c r="H44" i="10"/>
  <c r="I44" i="10"/>
  <c r="J44" i="10"/>
  <c r="L44" i="10"/>
  <c r="M44" i="10"/>
  <c r="N44" i="10" s="1"/>
  <c r="H45" i="10"/>
  <c r="I45" i="10"/>
  <c r="J45" i="10"/>
  <c r="L45" i="10"/>
  <c r="M45" i="10"/>
  <c r="N45" i="10" s="1"/>
  <c r="H46" i="10"/>
  <c r="I46" i="10"/>
  <c r="J46" i="10"/>
  <c r="L46" i="10"/>
  <c r="M46" i="10"/>
  <c r="N46" i="10" s="1"/>
  <c r="H47" i="10"/>
  <c r="I47" i="10"/>
  <c r="J47" i="10"/>
  <c r="L47" i="10"/>
  <c r="M47" i="10"/>
  <c r="N47" i="10" s="1"/>
  <c r="H48" i="10"/>
  <c r="I48" i="10"/>
  <c r="J48" i="10"/>
  <c r="L48" i="10"/>
  <c r="M48" i="10"/>
  <c r="N48" i="10" s="1"/>
</calcChain>
</file>

<file path=xl/sharedStrings.xml><?xml version="1.0" encoding="utf-8"?>
<sst xmlns="http://schemas.openxmlformats.org/spreadsheetml/2006/main" count="287" uniqueCount="134">
  <si>
    <t>YQJ-0001</t>
    <phoneticPr fontId="1" type="noConversion"/>
  </si>
  <si>
    <t>YQJ-0002</t>
  </si>
  <si>
    <t>JCK-0001</t>
    <phoneticPr fontId="1" type="noConversion"/>
  </si>
  <si>
    <t>JCK-0002</t>
  </si>
  <si>
    <t>XSQ-0001</t>
    <phoneticPr fontId="1" type="noConversion"/>
  </si>
  <si>
    <t>SRQ-0001</t>
    <phoneticPr fontId="1" type="noConversion"/>
  </si>
  <si>
    <t>TX-0001</t>
    <phoneticPr fontId="1" type="noConversion"/>
  </si>
  <si>
    <t>YZB-0001</t>
    <phoneticPr fontId="1" type="noConversion"/>
  </si>
  <si>
    <t>YZB-0002</t>
  </si>
  <si>
    <t>YZB-0003</t>
  </si>
  <si>
    <t>新为电子</t>
    <phoneticPr fontId="1" type="noConversion"/>
  </si>
  <si>
    <t>三河集团</t>
    <phoneticPr fontId="1" type="noConversion"/>
  </si>
  <si>
    <t>元丰今日</t>
    <phoneticPr fontId="1" type="noConversion"/>
  </si>
  <si>
    <t>金元电器</t>
    <phoneticPr fontId="1" type="noConversion"/>
  </si>
  <si>
    <t>盛华</t>
    <phoneticPr fontId="1" type="noConversion"/>
  </si>
  <si>
    <t>恒杰电子</t>
    <phoneticPr fontId="1" type="noConversion"/>
  </si>
  <si>
    <t>华声集团</t>
    <phoneticPr fontId="1" type="noConversion"/>
  </si>
  <si>
    <t>海域电子</t>
    <phoneticPr fontId="1" type="noConversion"/>
  </si>
  <si>
    <t>创维科技</t>
    <phoneticPr fontId="1" type="noConversion"/>
  </si>
  <si>
    <t>宏图三胞</t>
    <phoneticPr fontId="1" type="noConversion"/>
  </si>
  <si>
    <t>罗利亚</t>
    <phoneticPr fontId="1" type="noConversion"/>
  </si>
  <si>
    <t>克罗保</t>
    <phoneticPr fontId="1" type="noConversion"/>
  </si>
  <si>
    <t>志邦</t>
    <phoneticPr fontId="1" type="noConversion"/>
  </si>
  <si>
    <t>佳缘电器</t>
    <phoneticPr fontId="1" type="noConversion"/>
  </si>
  <si>
    <t>时代电子</t>
    <phoneticPr fontId="1" type="noConversion"/>
  </si>
  <si>
    <t>思创科技</t>
    <phoneticPr fontId="1" type="noConversion"/>
  </si>
  <si>
    <t>材料编码</t>
    <phoneticPr fontId="1" type="noConversion"/>
  </si>
  <si>
    <t>材料类别</t>
    <phoneticPr fontId="1" type="noConversion"/>
  </si>
  <si>
    <t>规格型号</t>
    <phoneticPr fontId="1" type="noConversion"/>
  </si>
  <si>
    <t>单位</t>
    <phoneticPr fontId="1" type="noConversion"/>
  </si>
  <si>
    <t>单价</t>
    <phoneticPr fontId="1" type="noConversion"/>
  </si>
  <si>
    <t>DZ0001</t>
    <phoneticPr fontId="1" type="noConversion"/>
  </si>
  <si>
    <t>电阻</t>
    <phoneticPr fontId="1" type="noConversion"/>
  </si>
  <si>
    <t>支</t>
    <phoneticPr fontId="1" type="noConversion"/>
  </si>
  <si>
    <t>DZ0002</t>
  </si>
  <si>
    <r>
      <t>32Ω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</si>
  <si>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DZ0003</t>
  </si>
  <si>
    <r>
      <t>100Ω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</si>
  <si>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DZ0004</t>
  </si>
  <si>
    <r>
      <t>320Ω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</si>
  <si>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DZ0005</t>
  </si>
  <si>
    <r>
      <t>29Ω</t>
    </r>
    <r>
      <rPr>
        <sz val="11"/>
        <color theme="1"/>
        <rFont val="宋体"/>
        <family val="3"/>
        <charset val="134"/>
      </rPr>
      <t/>
    </r>
  </si>
  <si>
    <t>DZ0006</t>
  </si>
  <si>
    <r>
      <t>30Ω</t>
    </r>
    <r>
      <rPr>
        <sz val="11"/>
        <color theme="1"/>
        <rFont val="宋体"/>
        <family val="3"/>
        <charset val="134"/>
      </rPr>
      <t/>
    </r>
  </si>
  <si>
    <t>DR0001</t>
    <phoneticPr fontId="1" type="noConversion"/>
  </si>
  <si>
    <t>电容</t>
    <phoneticPr fontId="1" type="noConversion"/>
  </si>
  <si>
    <t>10F</t>
    <phoneticPr fontId="1" type="noConversion"/>
  </si>
  <si>
    <t>DR0002</t>
  </si>
  <si>
    <t>18F</t>
    <phoneticPr fontId="1" type="noConversion"/>
  </si>
  <si>
    <t>DR0003</t>
  </si>
  <si>
    <t>50F</t>
    <phoneticPr fontId="1" type="noConversion"/>
  </si>
  <si>
    <t>DR0004</t>
  </si>
  <si>
    <t>100F</t>
    <phoneticPr fontId="1" type="noConversion"/>
  </si>
  <si>
    <t>DR0005</t>
  </si>
  <si>
    <t>25F</t>
    <phoneticPr fontId="1" type="noConversion"/>
  </si>
  <si>
    <t>DR0006</t>
  </si>
  <si>
    <t>0.5F</t>
    <phoneticPr fontId="1" type="noConversion"/>
  </si>
  <si>
    <t>JCK001</t>
    <phoneticPr fontId="1" type="noConversion"/>
  </si>
  <si>
    <t>集成块</t>
    <phoneticPr fontId="1" type="noConversion"/>
  </si>
  <si>
    <t>AEu8139</t>
    <phoneticPr fontId="1" type="noConversion"/>
  </si>
  <si>
    <t>JCK002</t>
  </si>
  <si>
    <t>AEu8120</t>
    <phoneticPr fontId="1" type="noConversion"/>
  </si>
  <si>
    <t>JCK003</t>
  </si>
  <si>
    <t>AEu8141</t>
  </si>
  <si>
    <t>JCK004</t>
  </si>
  <si>
    <t>AEu8152</t>
    <phoneticPr fontId="1" type="noConversion"/>
  </si>
  <si>
    <t>JCK005</t>
  </si>
  <si>
    <t>AEu8143</t>
  </si>
  <si>
    <t>JCK006</t>
  </si>
  <si>
    <t>AEu9144</t>
    <phoneticPr fontId="1" type="noConversion"/>
  </si>
  <si>
    <t>JCK007</t>
  </si>
  <si>
    <t>AEu8145</t>
  </si>
  <si>
    <r>
      <t>25</t>
    </r>
    <r>
      <rPr>
        <sz val="11"/>
        <color theme="1"/>
        <rFont val="宋体"/>
        <family val="3"/>
        <charset val="134"/>
      </rPr>
      <t>Ω</t>
    </r>
    <phoneticPr fontId="1" type="noConversion"/>
  </si>
  <si>
    <t>供应商编号</t>
    <phoneticPr fontId="1" type="noConversion"/>
  </si>
  <si>
    <t>供应商名称</t>
    <phoneticPr fontId="1" type="noConversion"/>
  </si>
  <si>
    <t>基础数据表</t>
    <phoneticPr fontId="1" type="noConversion"/>
  </si>
  <si>
    <t>一车间</t>
  </si>
  <si>
    <t>二车间</t>
  </si>
  <si>
    <t>三车间</t>
  </si>
  <si>
    <t>四车间</t>
  </si>
  <si>
    <t>五车间</t>
  </si>
  <si>
    <t>维修部</t>
  </si>
  <si>
    <t>综合部</t>
  </si>
  <si>
    <t>YQJ-0003</t>
    <phoneticPr fontId="1" type="noConversion"/>
  </si>
  <si>
    <t>YQJ-0004</t>
    <phoneticPr fontId="1" type="noConversion"/>
  </si>
  <si>
    <t>JCK-0003</t>
    <phoneticPr fontId="1" type="noConversion"/>
  </si>
  <si>
    <t>XSQ-0002</t>
    <phoneticPr fontId="1" type="noConversion"/>
  </si>
  <si>
    <t>JCK-0004</t>
    <phoneticPr fontId="1" type="noConversion"/>
  </si>
  <si>
    <t>JCK-0005</t>
    <phoneticPr fontId="1" type="noConversion"/>
  </si>
  <si>
    <t>XSQ-0003</t>
    <phoneticPr fontId="1" type="noConversion"/>
  </si>
  <si>
    <t>XSQ-0004</t>
    <phoneticPr fontId="1" type="noConversion"/>
  </si>
  <si>
    <t>XSQ-0005</t>
    <phoneticPr fontId="1" type="noConversion"/>
  </si>
  <si>
    <t>月</t>
    <phoneticPr fontId="1" type="noConversion"/>
  </si>
  <si>
    <t>日</t>
    <phoneticPr fontId="1" type="noConversion"/>
  </si>
  <si>
    <t>部门编码</t>
    <phoneticPr fontId="1" type="noConversion"/>
  </si>
  <si>
    <t>部门名称</t>
    <phoneticPr fontId="1" type="noConversion"/>
  </si>
  <si>
    <t>凭证号</t>
    <phoneticPr fontId="7" type="noConversion"/>
  </si>
  <si>
    <t>材料编码</t>
    <phoneticPr fontId="7" type="noConversion"/>
  </si>
  <si>
    <t>材料类别</t>
    <phoneticPr fontId="7" type="noConversion"/>
  </si>
  <si>
    <t>规格型号</t>
    <phoneticPr fontId="1" type="noConversion"/>
  </si>
  <si>
    <t>单位</t>
    <phoneticPr fontId="7" type="noConversion"/>
  </si>
  <si>
    <t>申领数量</t>
    <phoneticPr fontId="7" type="noConversion"/>
  </si>
  <si>
    <t>实发数量数量</t>
    <phoneticPr fontId="7" type="noConversion"/>
  </si>
  <si>
    <t>单位成本</t>
    <phoneticPr fontId="7" type="noConversion"/>
  </si>
  <si>
    <t>金额</t>
    <phoneticPr fontId="7" type="noConversion"/>
  </si>
  <si>
    <t>bm002</t>
    <phoneticPr fontId="1" type="noConversion"/>
  </si>
  <si>
    <t>DR0001</t>
    <phoneticPr fontId="1" type="noConversion"/>
  </si>
  <si>
    <t>bm002</t>
    <phoneticPr fontId="1" type="noConversion"/>
  </si>
  <si>
    <t>bm002</t>
  </si>
  <si>
    <t>bm003</t>
  </si>
  <si>
    <t>DZ0001</t>
    <phoneticPr fontId="1" type="noConversion"/>
  </si>
  <si>
    <t>JCK001</t>
    <phoneticPr fontId="1" type="noConversion"/>
  </si>
  <si>
    <t>bm004</t>
  </si>
  <si>
    <t>DZ0001</t>
    <phoneticPr fontId="1" type="noConversion"/>
  </si>
  <si>
    <t>bm006</t>
  </si>
  <si>
    <t>bm005</t>
  </si>
  <si>
    <t>bm001</t>
    <phoneticPr fontId="1" type="noConversion"/>
  </si>
  <si>
    <t>bm001</t>
    <phoneticPr fontId="1" type="noConversion"/>
  </si>
  <si>
    <t>DZ0001</t>
    <phoneticPr fontId="1" type="noConversion"/>
  </si>
  <si>
    <t>bm001</t>
    <phoneticPr fontId="1" type="noConversion"/>
  </si>
  <si>
    <t>bm007</t>
  </si>
  <si>
    <t>DR0001</t>
    <phoneticPr fontId="1" type="noConversion"/>
  </si>
  <si>
    <t>DZ0001</t>
    <phoneticPr fontId="1" type="noConversion"/>
  </si>
  <si>
    <t>部门编码</t>
    <phoneticPr fontId="1" type="noConversion"/>
  </si>
  <si>
    <t>部门名称</t>
    <phoneticPr fontId="1" type="noConversion"/>
  </si>
  <si>
    <t>bm001</t>
    <phoneticPr fontId="1" type="noConversion"/>
  </si>
  <si>
    <t>一车间</t>
    <phoneticPr fontId="1" type="noConversion"/>
  </si>
  <si>
    <t>二车间</t>
    <phoneticPr fontId="1" type="noConversion"/>
  </si>
  <si>
    <t>三车间</t>
    <phoneticPr fontId="1" type="noConversion"/>
  </si>
  <si>
    <t>四车间</t>
    <phoneticPr fontId="1" type="noConversion"/>
  </si>
  <si>
    <t>五车间</t>
    <phoneticPr fontId="1" type="noConversion"/>
  </si>
  <si>
    <t>维修部</t>
    <phoneticPr fontId="1" type="noConversion"/>
  </si>
  <si>
    <t>综合部</t>
    <phoneticPr fontId="1" type="noConversion"/>
  </si>
  <si>
    <t>材料领料单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</si>
</sst>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2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华文中宋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0"/>
      <name val="华文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0" fontId="8" fillId="0" borderId="0" xfId="0" applyFo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9" fillId="0" borderId="7" xfId="1" applyNumberFormat="1" applyFont="1" applyBorder="1" applyAlignment="1">
      <alignment horizontal="center" vertical="center"/>
    </xf>
    <xf numFmtId="176" fontId="9" fillId="0" borderId="10" xfId="1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10" fillId="3" borderId="0" xfId="0" applyFont="1" applyFill="1" applyAlignment="1" applyProtection="1">
      <alignment horizontal="center" vertical="center"/>
      <protection hidden="1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colors>
    <mruColors>
      <color rgb="FFD9F5F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3" sqref="C3:C21"/>
    </sheetView>
  </sheetViews>
  <sheetFormatPr defaultRowHeight="13.5" x14ac:dyDescent="0.15"/>
  <cols>
    <col min="1" max="1" width="12.625" customWidth="1"/>
    <col min="2" max="2" width="11.25" customWidth="1"/>
    <col min="3" max="3" width="10.5" customWidth="1"/>
    <col min="4" max="4" width="10.25" customWidth="1"/>
    <col min="5" max="5" width="10.5" customWidth="1"/>
    <col min="6" max="6" width="9.75" customWidth="1"/>
  </cols>
  <sheetData>
    <row r="1" spans="1:7" ht="36.75" customHeight="1" x14ac:dyDescent="0.15">
      <c r="A1" s="21" t="s">
        <v>75</v>
      </c>
      <c r="B1" s="21"/>
      <c r="C1" s="21"/>
      <c r="D1" s="21"/>
      <c r="E1" s="21"/>
      <c r="F1" s="21"/>
      <c r="G1" s="21"/>
    </row>
    <row r="2" spans="1:7" ht="21" customHeight="1" x14ac:dyDescent="0.15">
      <c r="A2" s="1" t="s">
        <v>73</v>
      </c>
      <c r="B2" s="1" t="s">
        <v>74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x14ac:dyDescent="0.15">
      <c r="A3" s="3" t="s">
        <v>0</v>
      </c>
      <c r="B3" s="3" t="s">
        <v>10</v>
      </c>
      <c r="C3" s="2" t="s">
        <v>31</v>
      </c>
      <c r="D3" s="2" t="s">
        <v>32</v>
      </c>
      <c r="E3" s="2" t="s">
        <v>72</v>
      </c>
      <c r="F3" s="2" t="s">
        <v>33</v>
      </c>
      <c r="G3" s="2">
        <v>0.25</v>
      </c>
    </row>
    <row r="4" spans="1:7" x14ac:dyDescent="0.15">
      <c r="A4" s="3" t="s">
        <v>1</v>
      </c>
      <c r="B4" s="3" t="s">
        <v>10</v>
      </c>
      <c r="C4" s="2" t="s">
        <v>34</v>
      </c>
      <c r="D4" s="2" t="s">
        <v>32</v>
      </c>
      <c r="E4" s="2" t="s">
        <v>35</v>
      </c>
      <c r="F4" s="2" t="s">
        <v>33</v>
      </c>
      <c r="G4" s="2">
        <v>0.33</v>
      </c>
    </row>
    <row r="5" spans="1:7" x14ac:dyDescent="0.15">
      <c r="A5" s="2" t="s">
        <v>83</v>
      </c>
      <c r="B5" s="2" t="s">
        <v>11</v>
      </c>
      <c r="C5" s="2" t="s">
        <v>36</v>
      </c>
      <c r="D5" s="2" t="s">
        <v>32</v>
      </c>
      <c r="E5" s="2" t="s">
        <v>37</v>
      </c>
      <c r="F5" s="2" t="s">
        <v>33</v>
      </c>
      <c r="G5" s="2">
        <v>0.57999999999999996</v>
      </c>
    </row>
    <row r="6" spans="1:7" x14ac:dyDescent="0.15">
      <c r="A6" s="2" t="s">
        <v>84</v>
      </c>
      <c r="B6" s="2" t="s">
        <v>12</v>
      </c>
      <c r="C6" s="2" t="s">
        <v>38</v>
      </c>
      <c r="D6" s="2" t="s">
        <v>32</v>
      </c>
      <c r="E6" s="2" t="s">
        <v>39</v>
      </c>
      <c r="F6" s="2" t="s">
        <v>33</v>
      </c>
      <c r="G6" s="2">
        <v>0.89</v>
      </c>
    </row>
    <row r="7" spans="1:7" x14ac:dyDescent="0.15">
      <c r="A7" s="3" t="s">
        <v>2</v>
      </c>
      <c r="B7" s="3" t="s">
        <v>13</v>
      </c>
      <c r="C7" s="2" t="s">
        <v>40</v>
      </c>
      <c r="D7" s="2" t="s">
        <v>32</v>
      </c>
      <c r="E7" s="2" t="s">
        <v>41</v>
      </c>
      <c r="F7" s="2" t="s">
        <v>33</v>
      </c>
      <c r="G7" s="2">
        <v>0.21</v>
      </c>
    </row>
    <row r="8" spans="1:7" x14ac:dyDescent="0.15">
      <c r="A8" s="3" t="s">
        <v>3</v>
      </c>
      <c r="B8" s="3" t="s">
        <v>13</v>
      </c>
      <c r="C8" s="2" t="s">
        <v>42</v>
      </c>
      <c r="D8" s="2" t="s">
        <v>32</v>
      </c>
      <c r="E8" s="2" t="s">
        <v>43</v>
      </c>
      <c r="F8" s="2" t="s">
        <v>33</v>
      </c>
      <c r="G8" s="2">
        <v>0.36</v>
      </c>
    </row>
    <row r="9" spans="1:7" x14ac:dyDescent="0.15">
      <c r="A9" s="2" t="s">
        <v>85</v>
      </c>
      <c r="B9" s="2" t="s">
        <v>14</v>
      </c>
      <c r="C9" s="2" t="s">
        <v>44</v>
      </c>
      <c r="D9" s="2" t="s">
        <v>45</v>
      </c>
      <c r="E9" s="2" t="s">
        <v>46</v>
      </c>
      <c r="F9" s="2" t="s">
        <v>33</v>
      </c>
      <c r="G9" s="2">
        <v>0.78</v>
      </c>
    </row>
    <row r="10" spans="1:7" x14ac:dyDescent="0.15">
      <c r="A10" s="2" t="s">
        <v>87</v>
      </c>
      <c r="B10" s="2" t="s">
        <v>15</v>
      </c>
      <c r="C10" s="2" t="s">
        <v>47</v>
      </c>
      <c r="D10" s="2" t="s">
        <v>45</v>
      </c>
      <c r="E10" s="2" t="s">
        <v>48</v>
      </c>
      <c r="F10" s="2" t="s">
        <v>33</v>
      </c>
      <c r="G10" s="2">
        <v>0.65</v>
      </c>
    </row>
    <row r="11" spans="1:7" x14ac:dyDescent="0.15">
      <c r="A11" s="2" t="s">
        <v>88</v>
      </c>
      <c r="B11" s="2" t="s">
        <v>16</v>
      </c>
      <c r="C11" s="2" t="s">
        <v>49</v>
      </c>
      <c r="D11" s="2" t="s">
        <v>45</v>
      </c>
      <c r="E11" s="2" t="s">
        <v>50</v>
      </c>
      <c r="F11" s="2" t="s">
        <v>33</v>
      </c>
      <c r="G11" s="2">
        <v>0.75</v>
      </c>
    </row>
    <row r="12" spans="1:7" x14ac:dyDescent="0.15">
      <c r="A12" s="3" t="s">
        <v>4</v>
      </c>
      <c r="B12" s="3" t="s">
        <v>17</v>
      </c>
      <c r="C12" s="2" t="s">
        <v>51</v>
      </c>
      <c r="D12" s="2" t="s">
        <v>45</v>
      </c>
      <c r="E12" s="2" t="s">
        <v>52</v>
      </c>
      <c r="F12" s="2" t="s">
        <v>33</v>
      </c>
      <c r="G12" s="2">
        <v>0.85</v>
      </c>
    </row>
    <row r="13" spans="1:7" x14ac:dyDescent="0.15">
      <c r="A13" s="3" t="s">
        <v>86</v>
      </c>
      <c r="B13" s="3" t="s">
        <v>17</v>
      </c>
      <c r="C13" s="2" t="s">
        <v>53</v>
      </c>
      <c r="D13" s="2" t="s">
        <v>45</v>
      </c>
      <c r="E13" s="2" t="s">
        <v>54</v>
      </c>
      <c r="F13" s="2" t="s">
        <v>33</v>
      </c>
      <c r="G13" s="2">
        <v>0.9</v>
      </c>
    </row>
    <row r="14" spans="1:7" x14ac:dyDescent="0.15">
      <c r="A14" s="2" t="s">
        <v>89</v>
      </c>
      <c r="B14" s="2" t="s">
        <v>18</v>
      </c>
      <c r="C14" s="2" t="s">
        <v>55</v>
      </c>
      <c r="D14" s="2" t="s">
        <v>45</v>
      </c>
      <c r="E14" s="2" t="s">
        <v>56</v>
      </c>
      <c r="F14" s="2" t="s">
        <v>33</v>
      </c>
      <c r="G14" s="2">
        <v>0.55000000000000004</v>
      </c>
    </row>
    <row r="15" spans="1:7" x14ac:dyDescent="0.15">
      <c r="A15" s="2" t="s">
        <v>90</v>
      </c>
      <c r="B15" s="2" t="s">
        <v>19</v>
      </c>
      <c r="C15" s="2" t="s">
        <v>57</v>
      </c>
      <c r="D15" s="2" t="s">
        <v>58</v>
      </c>
      <c r="E15" s="2" t="s">
        <v>59</v>
      </c>
      <c r="F15" s="2" t="s">
        <v>33</v>
      </c>
      <c r="G15" s="2">
        <v>58.5</v>
      </c>
    </row>
    <row r="16" spans="1:7" x14ac:dyDescent="0.15">
      <c r="A16" s="2" t="s">
        <v>91</v>
      </c>
      <c r="B16" s="2" t="s">
        <v>20</v>
      </c>
      <c r="C16" s="2" t="s">
        <v>60</v>
      </c>
      <c r="D16" s="2" t="s">
        <v>58</v>
      </c>
      <c r="E16" s="2" t="s">
        <v>61</v>
      </c>
      <c r="F16" s="2" t="s">
        <v>33</v>
      </c>
      <c r="G16" s="2">
        <v>75.599999999999994</v>
      </c>
    </row>
    <row r="17" spans="1:7" x14ac:dyDescent="0.15">
      <c r="A17" s="2" t="s">
        <v>5</v>
      </c>
      <c r="B17" s="2" t="s">
        <v>21</v>
      </c>
      <c r="C17" s="2" t="s">
        <v>62</v>
      </c>
      <c r="D17" s="2" t="s">
        <v>58</v>
      </c>
      <c r="E17" s="2" t="s">
        <v>63</v>
      </c>
      <c r="F17" s="2" t="s">
        <v>33</v>
      </c>
      <c r="G17" s="2">
        <v>124.85</v>
      </c>
    </row>
    <row r="18" spans="1:7" x14ac:dyDescent="0.15">
      <c r="A18" s="2" t="s">
        <v>6</v>
      </c>
      <c r="B18" s="2" t="s">
        <v>22</v>
      </c>
      <c r="C18" s="2" t="s">
        <v>64</v>
      </c>
      <c r="D18" s="2" t="s">
        <v>58</v>
      </c>
      <c r="E18" s="2" t="s">
        <v>65</v>
      </c>
      <c r="F18" s="2" t="s">
        <v>33</v>
      </c>
      <c r="G18" s="2">
        <v>320</v>
      </c>
    </row>
    <row r="19" spans="1:7" x14ac:dyDescent="0.15">
      <c r="A19" s="2" t="s">
        <v>7</v>
      </c>
      <c r="B19" s="2" t="s">
        <v>23</v>
      </c>
      <c r="C19" s="2" t="s">
        <v>66</v>
      </c>
      <c r="D19" s="2" t="s">
        <v>58</v>
      </c>
      <c r="E19" s="2" t="s">
        <v>67</v>
      </c>
      <c r="F19" s="2" t="s">
        <v>33</v>
      </c>
      <c r="G19" s="2">
        <v>70</v>
      </c>
    </row>
    <row r="20" spans="1:7" x14ac:dyDescent="0.15">
      <c r="A20" s="2" t="s">
        <v>8</v>
      </c>
      <c r="B20" s="2" t="s">
        <v>24</v>
      </c>
      <c r="C20" s="2" t="s">
        <v>68</v>
      </c>
      <c r="D20" s="2" t="s">
        <v>58</v>
      </c>
      <c r="E20" s="2" t="s">
        <v>69</v>
      </c>
      <c r="F20" s="2" t="s">
        <v>33</v>
      </c>
      <c r="G20" s="2">
        <v>185</v>
      </c>
    </row>
    <row r="21" spans="1:7" x14ac:dyDescent="0.15">
      <c r="A21" s="2" t="s">
        <v>9</v>
      </c>
      <c r="B21" s="2" t="s">
        <v>25</v>
      </c>
      <c r="C21" s="2" t="s">
        <v>70</v>
      </c>
      <c r="D21" s="2" t="s">
        <v>58</v>
      </c>
      <c r="E21" s="2" t="s">
        <v>71</v>
      </c>
      <c r="F21" s="2" t="s">
        <v>33</v>
      </c>
      <c r="G21" s="2">
        <v>412.5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tabSelected="1" zoomScale="90" zoomScaleNormal="90" workbookViewId="0">
      <selection activeCell="D4" sqref="D4"/>
    </sheetView>
  </sheetViews>
  <sheetFormatPr defaultRowHeight="13.5" x14ac:dyDescent="0.15"/>
  <cols>
    <col min="1" max="1" width="2.75" customWidth="1"/>
    <col min="2" max="3" width="3.75" bestFit="1" customWidth="1"/>
    <col min="4" max="4" width="8.375" customWidth="1"/>
    <col min="5" max="5" width="9.875" customWidth="1"/>
    <col min="6" max="6" width="12.75" bestFit="1" customWidth="1"/>
    <col min="7" max="7" width="11" customWidth="1"/>
    <col min="11" max="11" width="10.75" customWidth="1"/>
    <col min="12" max="12" width="13.375" customWidth="1"/>
    <col min="14" max="14" width="13" customWidth="1"/>
  </cols>
  <sheetData>
    <row r="1" spans="2:14" ht="49.5" customHeight="1" x14ac:dyDescent="0.15">
      <c r="B1" s="22" t="s">
        <v>133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14" ht="13.5" customHeight="1" thickBot="1" x14ac:dyDescent="0.2"/>
    <row r="3" spans="2:14" ht="22.5" customHeight="1" x14ac:dyDescent="0.15">
      <c r="B3" s="15" t="s">
        <v>92</v>
      </c>
      <c r="C3" s="16" t="s">
        <v>93</v>
      </c>
      <c r="D3" s="16" t="s">
        <v>94</v>
      </c>
      <c r="E3" s="12" t="s">
        <v>95</v>
      </c>
      <c r="F3" s="20" t="s">
        <v>96</v>
      </c>
      <c r="G3" s="20" t="s">
        <v>97</v>
      </c>
      <c r="H3" s="4" t="s">
        <v>98</v>
      </c>
      <c r="I3" s="4" t="s">
        <v>99</v>
      </c>
      <c r="J3" s="4" t="s">
        <v>100</v>
      </c>
      <c r="K3" s="4" t="s">
        <v>101</v>
      </c>
      <c r="L3" s="4" t="s">
        <v>102</v>
      </c>
      <c r="M3" s="4" t="s">
        <v>103</v>
      </c>
      <c r="N3" s="5" t="s">
        <v>104</v>
      </c>
    </row>
    <row r="4" spans="2:14" s="6" customFormat="1" ht="12" x14ac:dyDescent="0.15">
      <c r="B4" s="7">
        <v>6</v>
      </c>
      <c r="C4" s="17">
        <v>5</v>
      </c>
      <c r="D4" s="17" t="s">
        <v>105</v>
      </c>
      <c r="E4" s="10" t="s">
        <v>77</v>
      </c>
      <c r="F4" s="17">
        <v>2012060001</v>
      </c>
      <c r="G4" s="17" t="s">
        <v>106</v>
      </c>
      <c r="H4" s="10" t="str">
        <f>VLOOKUP(G4,基础数据表!C:G,2,FALSE)</f>
        <v>电容</v>
      </c>
      <c r="I4" s="10" t="str">
        <f>VLOOKUP(H4,基础数据表!D:H,2,FALSE)</f>
        <v>10F</v>
      </c>
      <c r="J4" s="10" t="str">
        <f>VLOOKUP(G4,基础数据表!C:G,4,FALSE)</f>
        <v>支</v>
      </c>
      <c r="K4" s="17">
        <v>200</v>
      </c>
      <c r="L4" s="10">
        <f>K4</f>
        <v>200</v>
      </c>
      <c r="M4" s="10">
        <f>VLOOKUP(G4,基础数据表!C:G,5,FALSE)</f>
        <v>0.78</v>
      </c>
      <c r="N4" s="13">
        <f>IF(G4="","",ROUND(L4*M4,2))</f>
        <v>156</v>
      </c>
    </row>
    <row r="5" spans="2:14" s="6" customFormat="1" ht="12" x14ac:dyDescent="0.15">
      <c r="B5" s="7">
        <v>6</v>
      </c>
      <c r="C5" s="17">
        <v>10</v>
      </c>
      <c r="D5" s="17" t="s">
        <v>105</v>
      </c>
      <c r="E5" s="10" t="s">
        <v>77</v>
      </c>
      <c r="F5" s="17">
        <v>2012060001</v>
      </c>
      <c r="G5" s="17" t="s">
        <v>49</v>
      </c>
      <c r="H5" s="10" t="str">
        <f>VLOOKUP(G5,基础数据表!C:G,2,FALSE)</f>
        <v>电容</v>
      </c>
      <c r="I5" s="10" t="str">
        <f>VLOOKUP(G5,基础数据表!C:G,3,FALSE)</f>
        <v>50F</v>
      </c>
      <c r="J5" s="10" t="str">
        <f>VLOOKUP(G5,基础数据表!C:G,4,FALSE)</f>
        <v>支</v>
      </c>
      <c r="K5" s="17">
        <v>520</v>
      </c>
      <c r="L5" s="10">
        <f t="shared" ref="L5:L14" si="0">K5</f>
        <v>520</v>
      </c>
      <c r="M5" s="10">
        <f>VLOOKUP(G5,基础数据表!C:G,5,FALSE)</f>
        <v>0.75</v>
      </c>
      <c r="N5" s="13">
        <f t="shared" ref="N5:N14" si="1">IF(G5="","",ROUND(L5*M5,2))</f>
        <v>390</v>
      </c>
    </row>
    <row r="6" spans="2:14" s="6" customFormat="1" ht="12" x14ac:dyDescent="0.15">
      <c r="B6" s="7">
        <v>6</v>
      </c>
      <c r="C6" s="17">
        <v>10</v>
      </c>
      <c r="D6" s="17" t="s">
        <v>107</v>
      </c>
      <c r="E6" s="10" t="s">
        <v>77</v>
      </c>
      <c r="F6" s="17">
        <v>2012060001</v>
      </c>
      <c r="G6" s="17" t="s">
        <v>53</v>
      </c>
      <c r="H6" s="10" t="str">
        <f>VLOOKUP(G6,基础数据表!C:G,2,FALSE)</f>
        <v>电容</v>
      </c>
      <c r="I6" s="10" t="str">
        <f>VLOOKUP(G6,基础数据表!C:G,3,FALSE)</f>
        <v>25F</v>
      </c>
      <c r="J6" s="10" t="str">
        <f>VLOOKUP(G6,基础数据表!C:G,4,FALSE)</f>
        <v>支</v>
      </c>
      <c r="K6" s="17">
        <v>400</v>
      </c>
      <c r="L6" s="10">
        <f t="shared" si="0"/>
        <v>400</v>
      </c>
      <c r="M6" s="10">
        <f>VLOOKUP(G6,基础数据表!C:G,5,FALSE)</f>
        <v>0.9</v>
      </c>
      <c r="N6" s="13">
        <f t="shared" si="1"/>
        <v>360</v>
      </c>
    </row>
    <row r="7" spans="2:14" s="6" customFormat="1" ht="12" x14ac:dyDescent="0.15">
      <c r="B7" s="7">
        <v>6</v>
      </c>
      <c r="C7" s="8">
        <v>19</v>
      </c>
      <c r="D7" s="17" t="s">
        <v>108</v>
      </c>
      <c r="E7" s="10" t="s">
        <v>77</v>
      </c>
      <c r="F7" s="17">
        <v>2012060001</v>
      </c>
      <c r="G7" s="17" t="s">
        <v>55</v>
      </c>
      <c r="H7" s="10" t="str">
        <f>VLOOKUP(G7,基础数据表!C:G,2,FALSE)</f>
        <v>电容</v>
      </c>
      <c r="I7" s="10" t="str">
        <f>VLOOKUP(G7,基础数据表!C:G,3,FALSE)</f>
        <v>0.5F</v>
      </c>
      <c r="J7" s="10" t="str">
        <f>VLOOKUP(G7,基础数据表!C:G,4,FALSE)</f>
        <v>支</v>
      </c>
      <c r="K7" s="8">
        <v>263</v>
      </c>
      <c r="L7" s="10">
        <f t="shared" si="0"/>
        <v>263</v>
      </c>
      <c r="M7" s="10">
        <f>VLOOKUP(G7,基础数据表!C:G,5,FALSE)</f>
        <v>0.55000000000000004</v>
      </c>
      <c r="N7" s="13">
        <f t="shared" si="1"/>
        <v>144.65</v>
      </c>
    </row>
    <row r="8" spans="2:14" s="6" customFormat="1" ht="12" x14ac:dyDescent="0.15">
      <c r="B8" s="7">
        <v>6</v>
      </c>
      <c r="C8" s="8">
        <v>25</v>
      </c>
      <c r="D8" s="17" t="s">
        <v>108</v>
      </c>
      <c r="E8" s="10" t="s">
        <v>77</v>
      </c>
      <c r="F8" s="17">
        <v>2012060001</v>
      </c>
      <c r="G8" s="17" t="s">
        <v>70</v>
      </c>
      <c r="H8" s="10" t="str">
        <f>VLOOKUP(G8,基础数据表!C:G,2,FALSE)</f>
        <v>集成块</v>
      </c>
      <c r="I8" s="10" t="str">
        <f>VLOOKUP(G8,基础数据表!C:G,3,FALSE)</f>
        <v>AEu8145</v>
      </c>
      <c r="J8" s="10" t="str">
        <f>VLOOKUP(G8,基础数据表!C:G,4,FALSE)</f>
        <v>支</v>
      </c>
      <c r="K8" s="8">
        <v>65</v>
      </c>
      <c r="L8" s="10">
        <f t="shared" si="0"/>
        <v>65</v>
      </c>
      <c r="M8" s="10">
        <f>VLOOKUP(G8,基础数据表!C:G,5,FALSE)</f>
        <v>412.5</v>
      </c>
      <c r="N8" s="13">
        <f t="shared" si="1"/>
        <v>26812.5</v>
      </c>
    </row>
    <row r="9" spans="2:14" s="6" customFormat="1" ht="12" x14ac:dyDescent="0.15">
      <c r="B9" s="7">
        <v>6</v>
      </c>
      <c r="C9" s="17">
        <v>5</v>
      </c>
      <c r="D9" s="17" t="s">
        <v>109</v>
      </c>
      <c r="E9" s="10" t="s">
        <v>78</v>
      </c>
      <c r="F9" s="17">
        <v>2012060001</v>
      </c>
      <c r="G9" s="17" t="s">
        <v>47</v>
      </c>
      <c r="H9" s="10" t="str">
        <f>VLOOKUP(G9,基础数据表!C:G,2,FALSE)</f>
        <v>电容</v>
      </c>
      <c r="I9" s="10" t="str">
        <f>VLOOKUP(G9,基础数据表!C:G,3,FALSE)</f>
        <v>18F</v>
      </c>
      <c r="J9" s="10" t="str">
        <f>VLOOKUP(G9,基础数据表!C:G,4,FALSE)</f>
        <v>支</v>
      </c>
      <c r="K9" s="17">
        <v>100</v>
      </c>
      <c r="L9" s="10">
        <f t="shared" si="0"/>
        <v>100</v>
      </c>
      <c r="M9" s="10">
        <f>VLOOKUP(G9,基础数据表!C:G,5,FALSE)</f>
        <v>0.65</v>
      </c>
      <c r="N9" s="13">
        <f t="shared" si="1"/>
        <v>65</v>
      </c>
    </row>
    <row r="10" spans="2:14" s="6" customFormat="1" ht="12" x14ac:dyDescent="0.15">
      <c r="B10" s="7">
        <v>6</v>
      </c>
      <c r="C10" s="17">
        <v>10</v>
      </c>
      <c r="D10" s="17" t="s">
        <v>109</v>
      </c>
      <c r="E10" s="10" t="s">
        <v>78</v>
      </c>
      <c r="F10" s="17">
        <v>2012060001</v>
      </c>
      <c r="G10" s="17" t="s">
        <v>51</v>
      </c>
      <c r="H10" s="10" t="str">
        <f>VLOOKUP(G10,基础数据表!C:G,2,FALSE)</f>
        <v>电容</v>
      </c>
      <c r="I10" s="10" t="str">
        <f>VLOOKUP(G10,基础数据表!C:G,3,FALSE)</f>
        <v>100F</v>
      </c>
      <c r="J10" s="10" t="str">
        <f>VLOOKUP(G10,基础数据表!C:G,4,FALSE)</f>
        <v>支</v>
      </c>
      <c r="K10" s="17">
        <v>620</v>
      </c>
      <c r="L10" s="10">
        <f t="shared" si="0"/>
        <v>620</v>
      </c>
      <c r="M10" s="10">
        <f>VLOOKUP(G10,基础数据表!C:G,5,FALSE)</f>
        <v>0.85</v>
      </c>
      <c r="N10" s="13">
        <f t="shared" si="1"/>
        <v>527</v>
      </c>
    </row>
    <row r="11" spans="2:14" s="6" customFormat="1" ht="12" x14ac:dyDescent="0.15">
      <c r="B11" s="7">
        <v>6</v>
      </c>
      <c r="C11" s="17">
        <v>10</v>
      </c>
      <c r="D11" s="17" t="s">
        <v>109</v>
      </c>
      <c r="E11" s="10" t="s">
        <v>78</v>
      </c>
      <c r="F11" s="17">
        <v>2012060001</v>
      </c>
      <c r="G11" s="17" t="s">
        <v>55</v>
      </c>
      <c r="H11" s="10" t="str">
        <f>VLOOKUP(G11,基础数据表!C:G,2,FALSE)</f>
        <v>电容</v>
      </c>
      <c r="I11" s="10" t="str">
        <f>VLOOKUP(G11,基础数据表!C:G,3,FALSE)</f>
        <v>0.5F</v>
      </c>
      <c r="J11" s="10" t="str">
        <f>VLOOKUP(G11,基础数据表!C:G,4,FALSE)</f>
        <v>支</v>
      </c>
      <c r="K11" s="17">
        <v>500</v>
      </c>
      <c r="L11" s="10">
        <f t="shared" si="0"/>
        <v>500</v>
      </c>
      <c r="M11" s="10">
        <f>VLOOKUP(G11,基础数据表!C:G,5,FALSE)</f>
        <v>0.55000000000000004</v>
      </c>
      <c r="N11" s="13">
        <f t="shared" si="1"/>
        <v>275</v>
      </c>
    </row>
    <row r="12" spans="2:14" s="6" customFormat="1" ht="12" x14ac:dyDescent="0.15">
      <c r="B12" s="7">
        <v>6</v>
      </c>
      <c r="C12" s="8">
        <v>25</v>
      </c>
      <c r="D12" s="17" t="s">
        <v>109</v>
      </c>
      <c r="E12" s="10" t="s">
        <v>78</v>
      </c>
      <c r="F12" s="17">
        <v>2012060001</v>
      </c>
      <c r="G12" s="17" t="s">
        <v>110</v>
      </c>
      <c r="H12" s="10" t="str">
        <f>VLOOKUP(G12,基础数据表!C:G,2,FALSE)</f>
        <v>电阻</v>
      </c>
      <c r="I12" s="10" t="str">
        <f>VLOOKUP(G12,基础数据表!C:G,3,FALSE)</f>
        <v>25Ω</v>
      </c>
      <c r="J12" s="10" t="str">
        <f>VLOOKUP(G12,基础数据表!C:G,4,FALSE)</f>
        <v>支</v>
      </c>
      <c r="K12" s="8">
        <v>78</v>
      </c>
      <c r="L12" s="10">
        <f t="shared" si="0"/>
        <v>78</v>
      </c>
      <c r="M12" s="10">
        <f>VLOOKUP(G12,基础数据表!C:G,5,FALSE)</f>
        <v>0.25</v>
      </c>
      <c r="N12" s="13">
        <f t="shared" si="1"/>
        <v>19.5</v>
      </c>
    </row>
    <row r="13" spans="2:14" s="6" customFormat="1" ht="12" x14ac:dyDescent="0.15">
      <c r="B13" s="7">
        <v>6</v>
      </c>
      <c r="C13" s="8">
        <v>28</v>
      </c>
      <c r="D13" s="17" t="s">
        <v>109</v>
      </c>
      <c r="E13" s="10" t="s">
        <v>78</v>
      </c>
      <c r="F13" s="17">
        <v>2012060001</v>
      </c>
      <c r="G13" s="17" t="s">
        <v>34</v>
      </c>
      <c r="H13" s="10" t="str">
        <f>VLOOKUP(G13,基础数据表!C:G,2,FALSE)</f>
        <v>电阻</v>
      </c>
      <c r="I13" s="10" t="str">
        <f>VLOOKUP(G13,基础数据表!C:G,3,FALSE)</f>
        <v>32Ω</v>
      </c>
      <c r="J13" s="10" t="str">
        <f>VLOOKUP(G13,基础数据表!C:G,4,FALSE)</f>
        <v>支</v>
      </c>
      <c r="K13" s="8">
        <v>12</v>
      </c>
      <c r="L13" s="10">
        <f t="shared" si="0"/>
        <v>12</v>
      </c>
      <c r="M13" s="10">
        <f>VLOOKUP(G13,基础数据表!C:G,5,FALSE)</f>
        <v>0.33</v>
      </c>
      <c r="N13" s="13">
        <f t="shared" si="1"/>
        <v>3.96</v>
      </c>
    </row>
    <row r="14" spans="2:14" s="6" customFormat="1" ht="12" x14ac:dyDescent="0.15">
      <c r="B14" s="7">
        <v>6</v>
      </c>
      <c r="C14" s="8">
        <v>23</v>
      </c>
      <c r="D14" s="17" t="s">
        <v>109</v>
      </c>
      <c r="E14" s="10" t="s">
        <v>78</v>
      </c>
      <c r="F14" s="17">
        <v>2012060001</v>
      </c>
      <c r="G14" s="17" t="s">
        <v>111</v>
      </c>
      <c r="H14" s="10" t="str">
        <f>VLOOKUP(G14,基础数据表!C:G,2,FALSE)</f>
        <v>集成块</v>
      </c>
      <c r="I14" s="10" t="str">
        <f>VLOOKUP(G14,基础数据表!C:G,3,FALSE)</f>
        <v>AEu8139</v>
      </c>
      <c r="J14" s="10" t="str">
        <f>VLOOKUP(G14,基础数据表!C:G,4,FALSE)</f>
        <v>支</v>
      </c>
      <c r="K14" s="8">
        <v>55</v>
      </c>
      <c r="L14" s="10">
        <f t="shared" si="0"/>
        <v>55</v>
      </c>
      <c r="M14" s="10">
        <f>VLOOKUP(G14,基础数据表!C:G,5,FALSE)</f>
        <v>58.5</v>
      </c>
      <c r="N14" s="13">
        <f t="shared" si="1"/>
        <v>3217.5</v>
      </c>
    </row>
    <row r="15" spans="2:14" s="6" customFormat="1" ht="12" x14ac:dyDescent="0.15">
      <c r="B15" s="7">
        <v>6</v>
      </c>
      <c r="C15" s="17">
        <v>15</v>
      </c>
      <c r="D15" s="17" t="s">
        <v>112</v>
      </c>
      <c r="E15" s="10" t="s">
        <v>79</v>
      </c>
      <c r="F15" s="17">
        <v>2012060001</v>
      </c>
      <c r="G15" s="17" t="s">
        <v>113</v>
      </c>
      <c r="H15" s="10" t="str">
        <f>VLOOKUP(G15,基础数据表!C:G,2,FALSE)</f>
        <v>电阻</v>
      </c>
      <c r="I15" s="10" t="str">
        <f>VLOOKUP(G15,基础数据表!C:G,3,FALSE)</f>
        <v>25Ω</v>
      </c>
      <c r="J15" s="10" t="str">
        <f>VLOOKUP(G15,基础数据表!C:G,4,FALSE)</f>
        <v>支</v>
      </c>
      <c r="K15" s="17">
        <v>200</v>
      </c>
      <c r="L15" s="10">
        <f t="shared" ref="L15:L28" si="2">K15</f>
        <v>200</v>
      </c>
      <c r="M15" s="10">
        <f>VLOOKUP(G15,基础数据表!C:G,5,FALSE)</f>
        <v>0.25</v>
      </c>
      <c r="N15" s="13">
        <f t="shared" ref="N15:N28" si="3">IF(G15="","",ROUND(L15*M15,2))</f>
        <v>50</v>
      </c>
    </row>
    <row r="16" spans="2:14" s="6" customFormat="1" ht="12" x14ac:dyDescent="0.15">
      <c r="B16" s="7">
        <v>6</v>
      </c>
      <c r="C16" s="17">
        <v>15</v>
      </c>
      <c r="D16" s="17" t="s">
        <v>112</v>
      </c>
      <c r="E16" s="10" t="s">
        <v>79</v>
      </c>
      <c r="F16" s="17">
        <v>2012060001</v>
      </c>
      <c r="G16" s="17" t="s">
        <v>34</v>
      </c>
      <c r="H16" s="10" t="str">
        <f>VLOOKUP(G16,基础数据表!C:G,2,FALSE)</f>
        <v>电阻</v>
      </c>
      <c r="I16" s="10" t="str">
        <f>VLOOKUP(G16,基础数据表!C:G,3,FALSE)</f>
        <v>32Ω</v>
      </c>
      <c r="J16" s="10" t="str">
        <f>VLOOKUP(G16,基础数据表!C:G,4,FALSE)</f>
        <v>支</v>
      </c>
      <c r="K16" s="17">
        <v>300</v>
      </c>
      <c r="L16" s="10">
        <f t="shared" si="2"/>
        <v>300</v>
      </c>
      <c r="M16" s="10">
        <f>VLOOKUP(G16,基础数据表!C:G,5,FALSE)</f>
        <v>0.33</v>
      </c>
      <c r="N16" s="13">
        <f t="shared" si="3"/>
        <v>99</v>
      </c>
    </row>
    <row r="17" spans="2:14" s="6" customFormat="1" ht="12" x14ac:dyDescent="0.15">
      <c r="B17" s="7">
        <v>6</v>
      </c>
      <c r="C17" s="17">
        <v>15</v>
      </c>
      <c r="D17" s="17" t="s">
        <v>112</v>
      </c>
      <c r="E17" s="10" t="s">
        <v>79</v>
      </c>
      <c r="F17" s="17">
        <v>2012060001</v>
      </c>
      <c r="G17" s="17" t="s">
        <v>36</v>
      </c>
      <c r="H17" s="10" t="str">
        <f>VLOOKUP(G17,基础数据表!C:G,2,FALSE)</f>
        <v>电阻</v>
      </c>
      <c r="I17" s="10" t="str">
        <f>VLOOKUP(G17,基础数据表!C:G,3,FALSE)</f>
        <v>100Ω</v>
      </c>
      <c r="J17" s="10" t="str">
        <f>VLOOKUP(G17,基础数据表!C:G,4,FALSE)</f>
        <v>支</v>
      </c>
      <c r="K17" s="17">
        <v>40</v>
      </c>
      <c r="L17" s="10">
        <f t="shared" si="2"/>
        <v>40</v>
      </c>
      <c r="M17" s="10">
        <f>VLOOKUP(G17,基础数据表!C:G,5,FALSE)</f>
        <v>0.57999999999999996</v>
      </c>
      <c r="N17" s="13">
        <f t="shared" si="3"/>
        <v>23.2</v>
      </c>
    </row>
    <row r="18" spans="2:14" s="6" customFormat="1" ht="12" x14ac:dyDescent="0.15">
      <c r="B18" s="7">
        <v>6</v>
      </c>
      <c r="C18" s="17">
        <v>15</v>
      </c>
      <c r="D18" s="17" t="s">
        <v>112</v>
      </c>
      <c r="E18" s="10" t="s">
        <v>79</v>
      </c>
      <c r="F18" s="17">
        <v>2012060001</v>
      </c>
      <c r="G18" s="17" t="s">
        <v>38</v>
      </c>
      <c r="H18" s="10" t="str">
        <f>VLOOKUP(G18,基础数据表!C:G,2,FALSE)</f>
        <v>电阻</v>
      </c>
      <c r="I18" s="10" t="str">
        <f>VLOOKUP(G18,基础数据表!C:G,3,FALSE)</f>
        <v>320Ω</v>
      </c>
      <c r="J18" s="10" t="str">
        <f>VLOOKUP(G18,基础数据表!C:G,4,FALSE)</f>
        <v>支</v>
      </c>
      <c r="K18" s="17">
        <v>80</v>
      </c>
      <c r="L18" s="10">
        <f t="shared" si="2"/>
        <v>80</v>
      </c>
      <c r="M18" s="10">
        <f>VLOOKUP(G18,基础数据表!C:G,5,FALSE)</f>
        <v>0.89</v>
      </c>
      <c r="N18" s="13">
        <f t="shared" si="3"/>
        <v>71.2</v>
      </c>
    </row>
    <row r="19" spans="2:14" s="6" customFormat="1" ht="12" x14ac:dyDescent="0.15">
      <c r="B19" s="7">
        <v>6</v>
      </c>
      <c r="C19" s="8">
        <v>26</v>
      </c>
      <c r="D19" s="17" t="s">
        <v>112</v>
      </c>
      <c r="E19" s="10" t="s">
        <v>79</v>
      </c>
      <c r="F19" s="17">
        <v>2012060001</v>
      </c>
      <c r="G19" s="17" t="s">
        <v>34</v>
      </c>
      <c r="H19" s="10" t="str">
        <f>VLOOKUP(G19,基础数据表!C:G,2,FALSE)</f>
        <v>电阻</v>
      </c>
      <c r="I19" s="10" t="str">
        <f>VLOOKUP(G19,基础数据表!C:G,3,FALSE)</f>
        <v>32Ω</v>
      </c>
      <c r="J19" s="10" t="str">
        <f>VLOOKUP(G19,基础数据表!C:G,4,FALSE)</f>
        <v>支</v>
      </c>
      <c r="K19" s="8">
        <v>52</v>
      </c>
      <c r="L19" s="10">
        <f t="shared" si="2"/>
        <v>52</v>
      </c>
      <c r="M19" s="10">
        <f>VLOOKUP(G19,基础数据表!C:G,5,FALSE)</f>
        <v>0.33</v>
      </c>
      <c r="N19" s="13">
        <f t="shared" si="3"/>
        <v>17.16</v>
      </c>
    </row>
    <row r="20" spans="2:14" s="6" customFormat="1" ht="12" x14ac:dyDescent="0.15">
      <c r="B20" s="7">
        <v>6</v>
      </c>
      <c r="C20" s="8">
        <v>28</v>
      </c>
      <c r="D20" s="17" t="s">
        <v>112</v>
      </c>
      <c r="E20" s="10" t="s">
        <v>79</v>
      </c>
      <c r="F20" s="17">
        <v>2012060001</v>
      </c>
      <c r="G20" s="17" t="s">
        <v>36</v>
      </c>
      <c r="H20" s="10" t="str">
        <f>VLOOKUP(G20,基础数据表!C:G,2,FALSE)</f>
        <v>电阻</v>
      </c>
      <c r="I20" s="10" t="str">
        <f>VLOOKUP(G20,基础数据表!C:G,3,FALSE)</f>
        <v>100Ω</v>
      </c>
      <c r="J20" s="10" t="str">
        <f>VLOOKUP(G20,基础数据表!C:G,4,FALSE)</f>
        <v>支</v>
      </c>
      <c r="K20" s="8">
        <v>10</v>
      </c>
      <c r="L20" s="10">
        <f t="shared" si="2"/>
        <v>10</v>
      </c>
      <c r="M20" s="10">
        <f>VLOOKUP(G20,基础数据表!C:G,5,FALSE)</f>
        <v>0.57999999999999996</v>
      </c>
      <c r="N20" s="13">
        <f t="shared" si="3"/>
        <v>5.8</v>
      </c>
    </row>
    <row r="21" spans="2:14" s="6" customFormat="1" ht="12" x14ac:dyDescent="0.15">
      <c r="B21" s="7">
        <v>6</v>
      </c>
      <c r="C21" s="17">
        <v>10</v>
      </c>
      <c r="D21" s="17" t="s">
        <v>112</v>
      </c>
      <c r="E21" s="10" t="s">
        <v>79</v>
      </c>
      <c r="F21" s="17">
        <v>2012060001</v>
      </c>
      <c r="G21" s="17" t="s">
        <v>57</v>
      </c>
      <c r="H21" s="10" t="str">
        <f>VLOOKUP(G21,基础数据表!C:G,2,FALSE)</f>
        <v>集成块</v>
      </c>
      <c r="I21" s="10" t="str">
        <f>VLOOKUP(G21,基础数据表!C:G,3,FALSE)</f>
        <v>AEu8139</v>
      </c>
      <c r="J21" s="10" t="str">
        <f>VLOOKUP(G21,基础数据表!C:G,4,FALSE)</f>
        <v>支</v>
      </c>
      <c r="K21" s="17">
        <v>300</v>
      </c>
      <c r="L21" s="10">
        <f t="shared" si="2"/>
        <v>300</v>
      </c>
      <c r="M21" s="10">
        <f>VLOOKUP(G21,基础数据表!C:G,5,FALSE)</f>
        <v>58.5</v>
      </c>
      <c r="N21" s="13">
        <f t="shared" si="3"/>
        <v>17550</v>
      </c>
    </row>
    <row r="22" spans="2:14" s="6" customFormat="1" ht="12" x14ac:dyDescent="0.15">
      <c r="B22" s="7">
        <v>6</v>
      </c>
      <c r="C22" s="17">
        <v>10</v>
      </c>
      <c r="D22" s="17" t="s">
        <v>112</v>
      </c>
      <c r="E22" s="10" t="s">
        <v>79</v>
      </c>
      <c r="F22" s="17">
        <v>2012060001</v>
      </c>
      <c r="G22" s="17" t="s">
        <v>60</v>
      </c>
      <c r="H22" s="10" t="str">
        <f>VLOOKUP(G22,基础数据表!C:G,2,FALSE)</f>
        <v>集成块</v>
      </c>
      <c r="I22" s="10" t="str">
        <f>VLOOKUP(G22,基础数据表!C:G,3,FALSE)</f>
        <v>AEu8120</v>
      </c>
      <c r="J22" s="10" t="str">
        <f>VLOOKUP(G22,基础数据表!C:G,4,FALSE)</f>
        <v>支</v>
      </c>
      <c r="K22" s="17">
        <v>200</v>
      </c>
      <c r="L22" s="10">
        <f t="shared" si="2"/>
        <v>200</v>
      </c>
      <c r="M22" s="10">
        <f>VLOOKUP(G22,基础数据表!C:G,5,FALSE)</f>
        <v>75.599999999999994</v>
      </c>
      <c r="N22" s="13">
        <f t="shared" si="3"/>
        <v>15120</v>
      </c>
    </row>
    <row r="23" spans="2:14" s="6" customFormat="1" ht="12" x14ac:dyDescent="0.15">
      <c r="B23" s="7">
        <v>6</v>
      </c>
      <c r="C23" s="17">
        <v>10</v>
      </c>
      <c r="D23" s="17" t="s">
        <v>112</v>
      </c>
      <c r="E23" s="10" t="s">
        <v>79</v>
      </c>
      <c r="F23" s="17">
        <v>2012060001</v>
      </c>
      <c r="G23" s="17" t="s">
        <v>62</v>
      </c>
      <c r="H23" s="10" t="str">
        <f>VLOOKUP(G23,基础数据表!C:G,2,FALSE)</f>
        <v>集成块</v>
      </c>
      <c r="I23" s="10" t="str">
        <f>VLOOKUP(G23,基础数据表!C:G,3,FALSE)</f>
        <v>AEu8141</v>
      </c>
      <c r="J23" s="10" t="str">
        <f>VLOOKUP(G23,基础数据表!C:G,4,FALSE)</f>
        <v>支</v>
      </c>
      <c r="K23" s="17">
        <v>200</v>
      </c>
      <c r="L23" s="10">
        <f t="shared" si="2"/>
        <v>200</v>
      </c>
      <c r="M23" s="10">
        <f>VLOOKUP(G23,基础数据表!C:G,5,FALSE)</f>
        <v>124.85</v>
      </c>
      <c r="N23" s="13">
        <f t="shared" si="3"/>
        <v>24970</v>
      </c>
    </row>
    <row r="24" spans="2:14" s="6" customFormat="1" ht="12" x14ac:dyDescent="0.15">
      <c r="B24" s="7">
        <v>6</v>
      </c>
      <c r="C24" s="17">
        <v>10</v>
      </c>
      <c r="D24" s="17" t="s">
        <v>112</v>
      </c>
      <c r="E24" s="10" t="s">
        <v>79</v>
      </c>
      <c r="F24" s="17">
        <v>2012060001</v>
      </c>
      <c r="G24" s="17" t="s">
        <v>64</v>
      </c>
      <c r="H24" s="10" t="str">
        <f>VLOOKUP(G24,基础数据表!C:G,2,FALSE)</f>
        <v>集成块</v>
      </c>
      <c r="I24" s="10" t="str">
        <f>VLOOKUP(G24,基础数据表!C:G,3,FALSE)</f>
        <v>AEu8152</v>
      </c>
      <c r="J24" s="10" t="str">
        <f>VLOOKUP(G24,基础数据表!C:G,4,FALSE)</f>
        <v>支</v>
      </c>
      <c r="K24" s="17">
        <v>50</v>
      </c>
      <c r="L24" s="10">
        <f t="shared" si="2"/>
        <v>50</v>
      </c>
      <c r="M24" s="10">
        <f>VLOOKUP(G24,基础数据表!C:G,5,FALSE)</f>
        <v>320</v>
      </c>
      <c r="N24" s="13">
        <f t="shared" si="3"/>
        <v>16000</v>
      </c>
    </row>
    <row r="25" spans="2:14" s="6" customFormat="1" ht="12" x14ac:dyDescent="0.15">
      <c r="B25" s="7">
        <v>6</v>
      </c>
      <c r="C25" s="17">
        <v>12</v>
      </c>
      <c r="D25" s="17" t="s">
        <v>112</v>
      </c>
      <c r="E25" s="10" t="s">
        <v>79</v>
      </c>
      <c r="F25" s="17">
        <v>2012060001</v>
      </c>
      <c r="G25" s="17" t="s">
        <v>66</v>
      </c>
      <c r="H25" s="10" t="str">
        <f>VLOOKUP(G25,基础数据表!C:G,2,FALSE)</f>
        <v>集成块</v>
      </c>
      <c r="I25" s="10" t="str">
        <f>VLOOKUP(G25,基础数据表!C:G,3,FALSE)</f>
        <v>AEu8143</v>
      </c>
      <c r="J25" s="10" t="str">
        <f>VLOOKUP(G25,基础数据表!C:G,4,FALSE)</f>
        <v>支</v>
      </c>
      <c r="K25" s="17">
        <v>15</v>
      </c>
      <c r="L25" s="10">
        <f t="shared" si="2"/>
        <v>15</v>
      </c>
      <c r="M25" s="10">
        <f>VLOOKUP(G25,基础数据表!C:G,5,FALSE)</f>
        <v>70</v>
      </c>
      <c r="N25" s="13">
        <f t="shared" si="3"/>
        <v>1050</v>
      </c>
    </row>
    <row r="26" spans="2:14" s="6" customFormat="1" ht="12" x14ac:dyDescent="0.15">
      <c r="B26" s="7">
        <v>6</v>
      </c>
      <c r="C26" s="17">
        <v>12</v>
      </c>
      <c r="D26" s="17" t="s">
        <v>112</v>
      </c>
      <c r="E26" s="10" t="s">
        <v>79</v>
      </c>
      <c r="F26" s="17">
        <v>2012060001</v>
      </c>
      <c r="G26" s="17" t="s">
        <v>68</v>
      </c>
      <c r="H26" s="10" t="str">
        <f>VLOOKUP(G26,基础数据表!C:G,2,FALSE)</f>
        <v>集成块</v>
      </c>
      <c r="I26" s="10" t="str">
        <f>VLOOKUP(G26,基础数据表!C:G,3,FALSE)</f>
        <v>AEu9144</v>
      </c>
      <c r="J26" s="10" t="str">
        <f>VLOOKUP(G26,基础数据表!C:G,4,FALSE)</f>
        <v>支</v>
      </c>
      <c r="K26" s="17">
        <v>20</v>
      </c>
      <c r="L26" s="10">
        <f t="shared" si="2"/>
        <v>20</v>
      </c>
      <c r="M26" s="10">
        <f>VLOOKUP(G26,基础数据表!C:G,5,FALSE)</f>
        <v>185</v>
      </c>
      <c r="N26" s="13">
        <f t="shared" si="3"/>
        <v>3700</v>
      </c>
    </row>
    <row r="27" spans="2:14" s="6" customFormat="1" ht="12" x14ac:dyDescent="0.15">
      <c r="B27" s="7">
        <v>6</v>
      </c>
      <c r="C27" s="17">
        <v>15</v>
      </c>
      <c r="D27" s="17" t="s">
        <v>112</v>
      </c>
      <c r="E27" s="10" t="s">
        <v>79</v>
      </c>
      <c r="F27" s="17">
        <v>2012060001</v>
      </c>
      <c r="G27" s="17" t="s">
        <v>70</v>
      </c>
      <c r="H27" s="10" t="str">
        <f>VLOOKUP(G27,基础数据表!C:G,2,FALSE)</f>
        <v>集成块</v>
      </c>
      <c r="I27" s="10" t="str">
        <f>VLOOKUP(G27,基础数据表!C:G,3,FALSE)</f>
        <v>AEu8145</v>
      </c>
      <c r="J27" s="10" t="str">
        <f>VLOOKUP(G27,基础数据表!C:G,4,FALSE)</f>
        <v>支</v>
      </c>
      <c r="K27" s="17">
        <v>66</v>
      </c>
      <c r="L27" s="10">
        <f t="shared" si="2"/>
        <v>66</v>
      </c>
      <c r="M27" s="10">
        <f>VLOOKUP(G27,基础数据表!C:G,5,FALSE)</f>
        <v>412.5</v>
      </c>
      <c r="N27" s="13">
        <f t="shared" si="3"/>
        <v>27225</v>
      </c>
    </row>
    <row r="28" spans="2:14" s="6" customFormat="1" ht="12" x14ac:dyDescent="0.15">
      <c r="B28" s="7">
        <v>6</v>
      </c>
      <c r="C28" s="8">
        <v>23</v>
      </c>
      <c r="D28" s="17" t="s">
        <v>112</v>
      </c>
      <c r="E28" s="10" t="s">
        <v>79</v>
      </c>
      <c r="F28" s="17">
        <v>2012060001</v>
      </c>
      <c r="G28" s="17" t="s">
        <v>60</v>
      </c>
      <c r="H28" s="10" t="str">
        <f>VLOOKUP(G28,基础数据表!C:G,2,FALSE)</f>
        <v>集成块</v>
      </c>
      <c r="I28" s="10" t="str">
        <f>VLOOKUP(G28,基础数据表!C:G,3,FALSE)</f>
        <v>AEu8120</v>
      </c>
      <c r="J28" s="10" t="str">
        <f>VLOOKUP(G28,基础数据表!C:G,4,FALSE)</f>
        <v>支</v>
      </c>
      <c r="K28" s="8">
        <v>78</v>
      </c>
      <c r="L28" s="10">
        <f t="shared" si="2"/>
        <v>78</v>
      </c>
      <c r="M28" s="10">
        <f>VLOOKUP(G28,基础数据表!C:G,5,FALSE)</f>
        <v>75.599999999999994</v>
      </c>
      <c r="N28" s="13">
        <f t="shared" si="3"/>
        <v>5896.8</v>
      </c>
    </row>
    <row r="29" spans="2:14" s="6" customFormat="1" ht="12" x14ac:dyDescent="0.15">
      <c r="B29" s="7">
        <v>6</v>
      </c>
      <c r="C29" s="8">
        <v>19</v>
      </c>
      <c r="D29" s="17" t="s">
        <v>114</v>
      </c>
      <c r="E29" s="10" t="s">
        <v>81</v>
      </c>
      <c r="F29" s="17">
        <v>2012060001</v>
      </c>
      <c r="G29" s="17" t="s">
        <v>49</v>
      </c>
      <c r="H29" s="10" t="str">
        <f>VLOOKUP(G29,基础数据表!C:G,2,FALSE)</f>
        <v>电容</v>
      </c>
      <c r="I29" s="10" t="str">
        <f>VLOOKUP(G29,基础数据表!C:G,3,FALSE)</f>
        <v>50F</v>
      </c>
      <c r="J29" s="10" t="str">
        <f>VLOOKUP(G29,基础数据表!C:G,4,FALSE)</f>
        <v>支</v>
      </c>
      <c r="K29" s="8">
        <v>14</v>
      </c>
      <c r="L29" s="10">
        <f t="shared" ref="L29:L37" si="4">K29</f>
        <v>14</v>
      </c>
      <c r="M29" s="10">
        <f>VLOOKUP(G29,基础数据表!C:G,5,FALSE)</f>
        <v>0.75</v>
      </c>
      <c r="N29" s="13">
        <f t="shared" ref="N29:N37" si="5">IF(G29="","",ROUND(L29*M29,2))</f>
        <v>10.5</v>
      </c>
    </row>
    <row r="30" spans="2:14" s="6" customFormat="1" ht="12" x14ac:dyDescent="0.15">
      <c r="B30" s="7">
        <v>6</v>
      </c>
      <c r="C30" s="8">
        <v>19</v>
      </c>
      <c r="D30" s="17" t="s">
        <v>114</v>
      </c>
      <c r="E30" s="10" t="s">
        <v>81</v>
      </c>
      <c r="F30" s="17">
        <v>2012060001</v>
      </c>
      <c r="G30" s="17" t="s">
        <v>42</v>
      </c>
      <c r="H30" s="10" t="str">
        <f>VLOOKUP(G30,基础数据表!C:G,2,FALSE)</f>
        <v>电阻</v>
      </c>
      <c r="I30" s="10" t="str">
        <f>VLOOKUP(G30,基础数据表!C:G,3,FALSE)</f>
        <v>30Ω</v>
      </c>
      <c r="J30" s="10" t="str">
        <f>VLOOKUP(G30,基础数据表!C:G,4,FALSE)</f>
        <v>支</v>
      </c>
      <c r="K30" s="8">
        <v>20</v>
      </c>
      <c r="L30" s="10">
        <f t="shared" si="4"/>
        <v>20</v>
      </c>
      <c r="M30" s="10">
        <f>VLOOKUP(G30,基础数据表!C:G,5,FALSE)</f>
        <v>0.36</v>
      </c>
      <c r="N30" s="13">
        <f t="shared" si="5"/>
        <v>7.2</v>
      </c>
    </row>
    <row r="31" spans="2:14" s="6" customFormat="1" ht="12" x14ac:dyDescent="0.15">
      <c r="B31" s="7">
        <v>6</v>
      </c>
      <c r="C31" s="8">
        <v>28</v>
      </c>
      <c r="D31" s="17" t="s">
        <v>114</v>
      </c>
      <c r="E31" s="10" t="s">
        <v>81</v>
      </c>
      <c r="F31" s="17">
        <v>2012060001</v>
      </c>
      <c r="G31" s="17" t="s">
        <v>38</v>
      </c>
      <c r="H31" s="10" t="str">
        <f>VLOOKUP(G31,基础数据表!C:G,2,FALSE)</f>
        <v>电阻</v>
      </c>
      <c r="I31" s="10" t="str">
        <f>VLOOKUP(G31,基础数据表!C:G,3,FALSE)</f>
        <v>320Ω</v>
      </c>
      <c r="J31" s="10" t="str">
        <f>VLOOKUP(G31,基础数据表!C:G,4,FALSE)</f>
        <v>支</v>
      </c>
      <c r="K31" s="8">
        <v>10</v>
      </c>
      <c r="L31" s="10">
        <f t="shared" si="4"/>
        <v>10</v>
      </c>
      <c r="M31" s="10">
        <f>VLOOKUP(G31,基础数据表!C:G,5,FALSE)</f>
        <v>0.89</v>
      </c>
      <c r="N31" s="13">
        <f t="shared" si="5"/>
        <v>8.9</v>
      </c>
    </row>
    <row r="32" spans="2:14" s="6" customFormat="1" ht="12" x14ac:dyDescent="0.15">
      <c r="B32" s="7">
        <v>6</v>
      </c>
      <c r="C32" s="8">
        <v>25</v>
      </c>
      <c r="D32" s="17" t="s">
        <v>114</v>
      </c>
      <c r="E32" s="10" t="s">
        <v>81</v>
      </c>
      <c r="F32" s="17">
        <v>2012060001</v>
      </c>
      <c r="G32" s="17" t="s">
        <v>64</v>
      </c>
      <c r="H32" s="10" t="str">
        <f>VLOOKUP(G32,基础数据表!C:G,2,FALSE)</f>
        <v>集成块</v>
      </c>
      <c r="I32" s="10" t="str">
        <f>VLOOKUP(G32,基础数据表!C:G,3,FALSE)</f>
        <v>AEu8152</v>
      </c>
      <c r="J32" s="10" t="str">
        <f>VLOOKUP(G32,基础数据表!C:G,4,FALSE)</f>
        <v>支</v>
      </c>
      <c r="K32" s="8">
        <v>56</v>
      </c>
      <c r="L32" s="10">
        <f t="shared" si="4"/>
        <v>56</v>
      </c>
      <c r="M32" s="10">
        <f>VLOOKUP(G32,基础数据表!C:G,5,FALSE)</f>
        <v>320</v>
      </c>
      <c r="N32" s="13">
        <f t="shared" si="5"/>
        <v>17920</v>
      </c>
    </row>
    <row r="33" spans="2:14" s="6" customFormat="1" ht="12" x14ac:dyDescent="0.15">
      <c r="B33" s="7">
        <v>6</v>
      </c>
      <c r="C33" s="8">
        <v>19</v>
      </c>
      <c r="D33" s="17" t="s">
        <v>115</v>
      </c>
      <c r="E33" s="10" t="s">
        <v>80</v>
      </c>
      <c r="F33" s="17">
        <v>2012060001</v>
      </c>
      <c r="G33" s="17" t="s">
        <v>47</v>
      </c>
      <c r="H33" s="10" t="str">
        <f>VLOOKUP(G33,基础数据表!C:G,2,FALSE)</f>
        <v>电容</v>
      </c>
      <c r="I33" s="10" t="str">
        <f>VLOOKUP(G33,基础数据表!C:G,3,FALSE)</f>
        <v>18F</v>
      </c>
      <c r="J33" s="10" t="str">
        <f>VLOOKUP(G33,基础数据表!C:G,4,FALSE)</f>
        <v>支</v>
      </c>
      <c r="K33" s="8">
        <v>20</v>
      </c>
      <c r="L33" s="10">
        <f t="shared" si="4"/>
        <v>20</v>
      </c>
      <c r="M33" s="10">
        <f>VLOOKUP(G33,基础数据表!C:G,5,FALSE)</f>
        <v>0.65</v>
      </c>
      <c r="N33" s="13">
        <f t="shared" si="5"/>
        <v>13</v>
      </c>
    </row>
    <row r="34" spans="2:14" s="6" customFormat="1" ht="12" x14ac:dyDescent="0.15">
      <c r="B34" s="7">
        <v>6</v>
      </c>
      <c r="C34" s="8">
        <v>19</v>
      </c>
      <c r="D34" s="17" t="s">
        <v>115</v>
      </c>
      <c r="E34" s="10" t="s">
        <v>80</v>
      </c>
      <c r="F34" s="17">
        <v>2012060001</v>
      </c>
      <c r="G34" s="17" t="s">
        <v>40</v>
      </c>
      <c r="H34" s="10" t="str">
        <f>VLOOKUP(G34,基础数据表!C:G,2,FALSE)</f>
        <v>电阻</v>
      </c>
      <c r="I34" s="10" t="str">
        <f>VLOOKUP(G34,基础数据表!C:G,3,FALSE)</f>
        <v>29Ω</v>
      </c>
      <c r="J34" s="10" t="str">
        <f>VLOOKUP(G34,基础数据表!C:G,4,FALSE)</f>
        <v>支</v>
      </c>
      <c r="K34" s="8">
        <v>95</v>
      </c>
      <c r="L34" s="10">
        <f t="shared" si="4"/>
        <v>95</v>
      </c>
      <c r="M34" s="10">
        <f>VLOOKUP(G34,基础数据表!C:G,5,FALSE)</f>
        <v>0.21</v>
      </c>
      <c r="N34" s="13">
        <f t="shared" si="5"/>
        <v>19.95</v>
      </c>
    </row>
    <row r="35" spans="2:14" s="6" customFormat="1" ht="12" x14ac:dyDescent="0.15">
      <c r="B35" s="7">
        <v>6</v>
      </c>
      <c r="C35" s="8">
        <v>28</v>
      </c>
      <c r="D35" s="17" t="s">
        <v>115</v>
      </c>
      <c r="E35" s="10" t="s">
        <v>80</v>
      </c>
      <c r="F35" s="17">
        <v>2012060001</v>
      </c>
      <c r="G35" s="17" t="s">
        <v>36</v>
      </c>
      <c r="H35" s="10" t="str">
        <f>VLOOKUP(G35,基础数据表!C:G,2,FALSE)</f>
        <v>电阻</v>
      </c>
      <c r="I35" s="10" t="str">
        <f>VLOOKUP(G35,基础数据表!C:G,3,FALSE)</f>
        <v>100Ω</v>
      </c>
      <c r="J35" s="10" t="str">
        <f>VLOOKUP(G35,基础数据表!C:G,4,FALSE)</f>
        <v>支</v>
      </c>
      <c r="K35" s="8">
        <v>52</v>
      </c>
      <c r="L35" s="10">
        <f t="shared" si="4"/>
        <v>52</v>
      </c>
      <c r="M35" s="10">
        <f>VLOOKUP(G35,基础数据表!C:G,5,FALSE)</f>
        <v>0.57999999999999996</v>
      </c>
      <c r="N35" s="13">
        <f t="shared" si="5"/>
        <v>30.16</v>
      </c>
    </row>
    <row r="36" spans="2:14" s="6" customFormat="1" ht="12" x14ac:dyDescent="0.15">
      <c r="B36" s="7">
        <v>6</v>
      </c>
      <c r="C36" s="8">
        <v>25</v>
      </c>
      <c r="D36" s="17" t="s">
        <v>115</v>
      </c>
      <c r="E36" s="10" t="s">
        <v>80</v>
      </c>
      <c r="F36" s="17">
        <v>2012060001</v>
      </c>
      <c r="G36" s="17" t="s">
        <v>62</v>
      </c>
      <c r="H36" s="10" t="str">
        <f>VLOOKUP(G36,基础数据表!C:G,2,FALSE)</f>
        <v>集成块</v>
      </c>
      <c r="I36" s="10" t="str">
        <f>VLOOKUP(G36,基础数据表!C:G,3,FALSE)</f>
        <v>AEu8141</v>
      </c>
      <c r="J36" s="10" t="str">
        <f>VLOOKUP(G36,基础数据表!C:G,4,FALSE)</f>
        <v>支</v>
      </c>
      <c r="K36" s="8">
        <v>98</v>
      </c>
      <c r="L36" s="10">
        <f t="shared" si="4"/>
        <v>98</v>
      </c>
      <c r="M36" s="10">
        <f>VLOOKUP(G36,基础数据表!C:G,5,FALSE)</f>
        <v>124.85</v>
      </c>
      <c r="N36" s="13">
        <f t="shared" si="5"/>
        <v>12235.3</v>
      </c>
    </row>
    <row r="37" spans="2:14" s="6" customFormat="1" ht="12" x14ac:dyDescent="0.15">
      <c r="B37" s="7">
        <v>6</v>
      </c>
      <c r="C37" s="8">
        <v>19</v>
      </c>
      <c r="D37" s="17" t="s">
        <v>116</v>
      </c>
      <c r="E37" s="10" t="s">
        <v>76</v>
      </c>
      <c r="F37" s="17">
        <v>2012060001</v>
      </c>
      <c r="G37" s="17" t="s">
        <v>53</v>
      </c>
      <c r="H37" s="10" t="str">
        <f>VLOOKUP(G37,基础数据表!C:G,2,FALSE)</f>
        <v>电容</v>
      </c>
      <c r="I37" s="10" t="str">
        <f>VLOOKUP(G37,基础数据表!C:G,3,FALSE)</f>
        <v>25F</v>
      </c>
      <c r="J37" s="10" t="str">
        <f>VLOOKUP(G37,基础数据表!C:G,4,FALSE)</f>
        <v>支</v>
      </c>
      <c r="K37" s="8">
        <v>241</v>
      </c>
      <c r="L37" s="10">
        <f t="shared" si="4"/>
        <v>241</v>
      </c>
      <c r="M37" s="10">
        <f>VLOOKUP(G37,基础数据表!C:G,5,FALSE)</f>
        <v>0.9</v>
      </c>
      <c r="N37" s="13">
        <f t="shared" si="5"/>
        <v>216.9</v>
      </c>
    </row>
    <row r="38" spans="2:14" s="6" customFormat="1" ht="12" x14ac:dyDescent="0.15">
      <c r="B38" s="7">
        <v>6</v>
      </c>
      <c r="C38" s="17">
        <v>1</v>
      </c>
      <c r="D38" s="17" t="s">
        <v>117</v>
      </c>
      <c r="E38" s="10" t="s">
        <v>76</v>
      </c>
      <c r="F38" s="17">
        <v>2012060001</v>
      </c>
      <c r="G38" s="17" t="s">
        <v>118</v>
      </c>
      <c r="H38" s="10" t="str">
        <f>VLOOKUP(G38,基础数据表!C:G,2,FALSE)</f>
        <v>电阻</v>
      </c>
      <c r="I38" s="10" t="str">
        <f>VLOOKUP(G38,基础数据表!C:G,3,FALSE)</f>
        <v>25Ω</v>
      </c>
      <c r="J38" s="10" t="str">
        <f>VLOOKUP(G38,基础数据表!C:G,4,FALSE)</f>
        <v>支</v>
      </c>
      <c r="K38" s="17">
        <v>5000</v>
      </c>
      <c r="L38" s="10">
        <f t="shared" ref="L38:L43" si="6">K38</f>
        <v>5000</v>
      </c>
      <c r="M38" s="10">
        <f>VLOOKUP(G38,基础数据表!C:G,5,FALSE)</f>
        <v>0.25</v>
      </c>
      <c r="N38" s="13">
        <f t="shared" ref="N38:N43" si="7">IF(G38="","",ROUND(L38*M38,2))</f>
        <v>1250</v>
      </c>
    </row>
    <row r="39" spans="2:14" s="6" customFormat="1" ht="12" x14ac:dyDescent="0.15">
      <c r="B39" s="7">
        <v>6</v>
      </c>
      <c r="C39" s="17">
        <v>1</v>
      </c>
      <c r="D39" s="17" t="s">
        <v>119</v>
      </c>
      <c r="E39" s="10" t="s">
        <v>76</v>
      </c>
      <c r="F39" s="17">
        <v>2012060001</v>
      </c>
      <c r="G39" s="17" t="s">
        <v>34</v>
      </c>
      <c r="H39" s="10" t="str">
        <f>VLOOKUP(G39,基础数据表!C:G,2,FALSE)</f>
        <v>电阻</v>
      </c>
      <c r="I39" s="10" t="str">
        <f>VLOOKUP(G39,基础数据表!C:G,3,FALSE)</f>
        <v>32Ω</v>
      </c>
      <c r="J39" s="10" t="str">
        <f>VLOOKUP(G39,基础数据表!C:G,4,FALSE)</f>
        <v>支</v>
      </c>
      <c r="K39" s="17">
        <v>7500</v>
      </c>
      <c r="L39" s="10">
        <f t="shared" si="6"/>
        <v>7500</v>
      </c>
      <c r="M39" s="10">
        <f>VLOOKUP(G39,基础数据表!C:G,5,FALSE)</f>
        <v>0.33</v>
      </c>
      <c r="N39" s="13">
        <f t="shared" si="7"/>
        <v>2475</v>
      </c>
    </row>
    <row r="40" spans="2:14" s="6" customFormat="1" ht="12" x14ac:dyDescent="0.15">
      <c r="B40" s="7">
        <v>6</v>
      </c>
      <c r="C40" s="17">
        <v>1</v>
      </c>
      <c r="D40" s="17" t="s">
        <v>119</v>
      </c>
      <c r="E40" s="10" t="s">
        <v>76</v>
      </c>
      <c r="F40" s="17">
        <v>2012060001</v>
      </c>
      <c r="G40" s="17" t="s">
        <v>36</v>
      </c>
      <c r="H40" s="10" t="str">
        <f>VLOOKUP(G40,基础数据表!C:G,2,FALSE)</f>
        <v>电阻</v>
      </c>
      <c r="I40" s="10" t="str">
        <f>VLOOKUP(G40,基础数据表!C:G,3,FALSE)</f>
        <v>100Ω</v>
      </c>
      <c r="J40" s="10" t="str">
        <f>VLOOKUP(G40,基础数据表!C:G,4,FALSE)</f>
        <v>支</v>
      </c>
      <c r="K40" s="17">
        <v>800</v>
      </c>
      <c r="L40" s="10">
        <f t="shared" si="6"/>
        <v>800</v>
      </c>
      <c r="M40" s="10">
        <f>VLOOKUP(G40,基础数据表!C:G,5,FALSE)</f>
        <v>0.57999999999999996</v>
      </c>
      <c r="N40" s="13">
        <f t="shared" si="7"/>
        <v>464</v>
      </c>
    </row>
    <row r="41" spans="2:14" s="6" customFormat="1" ht="12" x14ac:dyDescent="0.15">
      <c r="B41" s="7">
        <v>6</v>
      </c>
      <c r="C41" s="17">
        <v>1</v>
      </c>
      <c r="D41" s="17" t="s">
        <v>119</v>
      </c>
      <c r="E41" s="10" t="s">
        <v>76</v>
      </c>
      <c r="F41" s="17">
        <v>2012060001</v>
      </c>
      <c r="G41" s="17" t="s">
        <v>38</v>
      </c>
      <c r="H41" s="10" t="str">
        <f>VLOOKUP(G41,基础数据表!C:G,2,FALSE)</f>
        <v>电阻</v>
      </c>
      <c r="I41" s="10" t="str">
        <f>VLOOKUP(G41,基础数据表!C:G,3,FALSE)</f>
        <v>320Ω</v>
      </c>
      <c r="J41" s="10" t="str">
        <f>VLOOKUP(G41,基础数据表!C:G,4,FALSE)</f>
        <v>支</v>
      </c>
      <c r="K41" s="17">
        <v>1200</v>
      </c>
      <c r="L41" s="10">
        <f t="shared" si="6"/>
        <v>1200</v>
      </c>
      <c r="M41" s="10">
        <f>VLOOKUP(G41,基础数据表!C:G,5,FALSE)</f>
        <v>0.89</v>
      </c>
      <c r="N41" s="13">
        <f t="shared" si="7"/>
        <v>1068</v>
      </c>
    </row>
    <row r="42" spans="2:14" s="6" customFormat="1" ht="12" x14ac:dyDescent="0.15">
      <c r="B42" s="7">
        <v>6</v>
      </c>
      <c r="C42" s="17">
        <v>1</v>
      </c>
      <c r="D42" s="17" t="s">
        <v>117</v>
      </c>
      <c r="E42" s="10" t="s">
        <v>76</v>
      </c>
      <c r="F42" s="17">
        <v>2012060001</v>
      </c>
      <c r="G42" s="17" t="s">
        <v>40</v>
      </c>
      <c r="H42" s="10" t="str">
        <f>VLOOKUP(G42,基础数据表!C:G,2,FALSE)</f>
        <v>电阻</v>
      </c>
      <c r="I42" s="10" t="str">
        <f>VLOOKUP(G42,基础数据表!C:G,3,FALSE)</f>
        <v>29Ω</v>
      </c>
      <c r="J42" s="10" t="str">
        <f>VLOOKUP(G42,基础数据表!C:G,4,FALSE)</f>
        <v>支</v>
      </c>
      <c r="K42" s="17">
        <v>500</v>
      </c>
      <c r="L42" s="10">
        <f t="shared" si="6"/>
        <v>500</v>
      </c>
      <c r="M42" s="10">
        <f>VLOOKUP(G42,基础数据表!C:G,5,FALSE)</f>
        <v>0.21</v>
      </c>
      <c r="N42" s="13">
        <f t="shared" si="7"/>
        <v>105</v>
      </c>
    </row>
    <row r="43" spans="2:14" s="6" customFormat="1" ht="12" x14ac:dyDescent="0.15">
      <c r="B43" s="7">
        <v>6</v>
      </c>
      <c r="C43" s="17">
        <v>1</v>
      </c>
      <c r="D43" s="17" t="s">
        <v>117</v>
      </c>
      <c r="E43" s="10" t="s">
        <v>76</v>
      </c>
      <c r="F43" s="17">
        <v>2012060001</v>
      </c>
      <c r="G43" s="17" t="s">
        <v>42</v>
      </c>
      <c r="H43" s="10" t="str">
        <f>VLOOKUP(G43,基础数据表!C:G,2,FALSE)</f>
        <v>电阻</v>
      </c>
      <c r="I43" s="10" t="str">
        <f>VLOOKUP(G43,基础数据表!C:G,3,FALSE)</f>
        <v>30Ω</v>
      </c>
      <c r="J43" s="10" t="str">
        <f>VLOOKUP(G43,基础数据表!C:G,4,FALSE)</f>
        <v>支</v>
      </c>
      <c r="K43" s="17">
        <v>300</v>
      </c>
      <c r="L43" s="10">
        <f t="shared" si="6"/>
        <v>300</v>
      </c>
      <c r="M43" s="10">
        <f>VLOOKUP(G43,基础数据表!C:G,5,FALSE)</f>
        <v>0.36</v>
      </c>
      <c r="N43" s="13">
        <f t="shared" si="7"/>
        <v>108</v>
      </c>
    </row>
    <row r="44" spans="2:14" s="6" customFormat="1" ht="12" x14ac:dyDescent="0.15">
      <c r="B44" s="7">
        <v>6</v>
      </c>
      <c r="C44" s="8">
        <v>25</v>
      </c>
      <c r="D44" s="17" t="s">
        <v>117</v>
      </c>
      <c r="E44" s="10" t="s">
        <v>76</v>
      </c>
      <c r="F44" s="17">
        <v>2012060001</v>
      </c>
      <c r="G44" s="17" t="s">
        <v>68</v>
      </c>
      <c r="H44" s="10" t="str">
        <f>VLOOKUP(G44,基础数据表!C:G,2,FALSE)</f>
        <v>集成块</v>
      </c>
      <c r="I44" s="10" t="str">
        <f>VLOOKUP(G44,基础数据表!C:G,3,FALSE)</f>
        <v>AEu9144</v>
      </c>
      <c r="J44" s="10" t="str">
        <f>VLOOKUP(G44,基础数据表!C:G,4,FALSE)</f>
        <v>支</v>
      </c>
      <c r="K44" s="8">
        <v>45</v>
      </c>
      <c r="L44" s="10">
        <f>K44</f>
        <v>45</v>
      </c>
      <c r="M44" s="10">
        <f>VLOOKUP(G44,基础数据表!C:G,5,FALSE)</f>
        <v>185</v>
      </c>
      <c r="N44" s="13">
        <f>IF(G44="","",ROUND(L44*M44,2))</f>
        <v>8325</v>
      </c>
    </row>
    <row r="45" spans="2:14" s="6" customFormat="1" ht="12" x14ac:dyDescent="0.15">
      <c r="B45" s="7">
        <v>6</v>
      </c>
      <c r="C45" s="8">
        <v>19</v>
      </c>
      <c r="D45" s="17" t="s">
        <v>120</v>
      </c>
      <c r="E45" s="10" t="s">
        <v>82</v>
      </c>
      <c r="F45" s="17">
        <v>2012060001</v>
      </c>
      <c r="G45" s="17" t="s">
        <v>121</v>
      </c>
      <c r="H45" s="10" t="str">
        <f>VLOOKUP(G45,基础数据表!C:G,2,FALSE)</f>
        <v>电容</v>
      </c>
      <c r="I45" s="10" t="str">
        <f>VLOOKUP(G45,基础数据表!C:G,3,FALSE)</f>
        <v>10F</v>
      </c>
      <c r="J45" s="10" t="str">
        <f>VLOOKUP(G45,基础数据表!C:G,4,FALSE)</f>
        <v>支</v>
      </c>
      <c r="K45" s="8">
        <v>10</v>
      </c>
      <c r="L45" s="10">
        <f>K45</f>
        <v>10</v>
      </c>
      <c r="M45" s="10">
        <f>VLOOKUP(G45,基础数据表!C:G,5,FALSE)</f>
        <v>0.78</v>
      </c>
      <c r="N45" s="13">
        <f>IF(G45="","",ROUND(L45*M45,2))</f>
        <v>7.8</v>
      </c>
    </row>
    <row r="46" spans="2:14" s="6" customFormat="1" ht="12" x14ac:dyDescent="0.15">
      <c r="B46" s="7">
        <v>6</v>
      </c>
      <c r="C46" s="8">
        <v>19</v>
      </c>
      <c r="D46" s="17" t="s">
        <v>120</v>
      </c>
      <c r="E46" s="10" t="s">
        <v>82</v>
      </c>
      <c r="F46" s="17">
        <v>2012060001</v>
      </c>
      <c r="G46" s="17" t="s">
        <v>51</v>
      </c>
      <c r="H46" s="10" t="str">
        <f>VLOOKUP(G46,基础数据表!C:G,2,FALSE)</f>
        <v>电容</v>
      </c>
      <c r="I46" s="10" t="str">
        <f>VLOOKUP(G46,基础数据表!C:G,3,FALSE)</f>
        <v>100F</v>
      </c>
      <c r="J46" s="10" t="str">
        <f>VLOOKUP(G46,基础数据表!C:G,4,FALSE)</f>
        <v>支</v>
      </c>
      <c r="K46" s="8">
        <v>253</v>
      </c>
      <c r="L46" s="10">
        <f>K46</f>
        <v>253</v>
      </c>
      <c r="M46" s="10">
        <f>VLOOKUP(G46,基础数据表!C:G,5,FALSE)</f>
        <v>0.85</v>
      </c>
      <c r="N46" s="13">
        <f>IF(G46="","",ROUND(L46*M46,2))</f>
        <v>215.05</v>
      </c>
    </row>
    <row r="47" spans="2:14" s="6" customFormat="1" ht="12" x14ac:dyDescent="0.15">
      <c r="B47" s="7">
        <v>6</v>
      </c>
      <c r="C47" s="8">
        <v>28</v>
      </c>
      <c r="D47" s="17" t="s">
        <v>120</v>
      </c>
      <c r="E47" s="10" t="s">
        <v>82</v>
      </c>
      <c r="F47" s="17">
        <v>2012060001</v>
      </c>
      <c r="G47" s="17" t="s">
        <v>122</v>
      </c>
      <c r="H47" s="10" t="str">
        <f>VLOOKUP(G47,基础数据表!C:G,2,FALSE)</f>
        <v>电阻</v>
      </c>
      <c r="I47" s="10" t="str">
        <f>VLOOKUP(G47,基础数据表!C:G,3,FALSE)</f>
        <v>25Ω</v>
      </c>
      <c r="J47" s="10" t="str">
        <f>VLOOKUP(G47,基础数据表!C:G,4,FALSE)</f>
        <v>支</v>
      </c>
      <c r="K47" s="8">
        <v>55</v>
      </c>
      <c r="L47" s="10">
        <f>K47</f>
        <v>55</v>
      </c>
      <c r="M47" s="10">
        <f>VLOOKUP(G47,基础数据表!C:G,5,FALSE)</f>
        <v>0.25</v>
      </c>
      <c r="N47" s="13">
        <f>IF(G47="","",ROUND(L47*M47,2))</f>
        <v>13.75</v>
      </c>
    </row>
    <row r="48" spans="2:14" ht="14.25" thickBot="1" x14ac:dyDescent="0.2">
      <c r="B48" s="18">
        <v>6</v>
      </c>
      <c r="C48" s="9">
        <v>25</v>
      </c>
      <c r="D48" s="19" t="s">
        <v>120</v>
      </c>
      <c r="E48" s="11" t="s">
        <v>82</v>
      </c>
      <c r="F48" s="19">
        <v>2012060001</v>
      </c>
      <c r="G48" s="19" t="s">
        <v>66</v>
      </c>
      <c r="H48" s="11" t="str">
        <f>VLOOKUP(G48,基础数据表!C:G,2,FALSE)</f>
        <v>集成块</v>
      </c>
      <c r="I48" s="11" t="str">
        <f>VLOOKUP(G48,基础数据表!C:G,3,FALSE)</f>
        <v>AEu8143</v>
      </c>
      <c r="J48" s="11" t="str">
        <f>VLOOKUP(G48,基础数据表!C:G,4,FALSE)</f>
        <v>支</v>
      </c>
      <c r="K48" s="9">
        <v>25</v>
      </c>
      <c r="L48" s="11">
        <f>K48</f>
        <v>25</v>
      </c>
      <c r="M48" s="11">
        <f>VLOOKUP(G48,基础数据表!C:G,5,FALSE)</f>
        <v>70</v>
      </c>
      <c r="N48" s="14">
        <f>IF(G48="","",ROUND(L48*M48,2))</f>
        <v>1750</v>
      </c>
    </row>
    <row r="56" spans="4:5" x14ac:dyDescent="0.15">
      <c r="D56" t="s">
        <v>123</v>
      </c>
      <c r="E56" t="s">
        <v>124</v>
      </c>
    </row>
    <row r="57" spans="4:5" x14ac:dyDescent="0.15">
      <c r="D57" t="s">
        <v>125</v>
      </c>
      <c r="E57" t="s">
        <v>126</v>
      </c>
    </row>
    <row r="58" spans="4:5" x14ac:dyDescent="0.15">
      <c r="D58" t="s">
        <v>108</v>
      </c>
      <c r="E58" t="s">
        <v>127</v>
      </c>
    </row>
    <row r="59" spans="4:5" x14ac:dyDescent="0.15">
      <c r="D59" t="s">
        <v>109</v>
      </c>
      <c r="E59" t="s">
        <v>128</v>
      </c>
    </row>
    <row r="60" spans="4:5" x14ac:dyDescent="0.15">
      <c r="D60" t="s">
        <v>112</v>
      </c>
      <c r="E60" t="s">
        <v>129</v>
      </c>
    </row>
    <row r="61" spans="4:5" x14ac:dyDescent="0.15">
      <c r="D61" t="s">
        <v>115</v>
      </c>
      <c r="E61" t="s">
        <v>130</v>
      </c>
    </row>
    <row r="62" spans="4:5" x14ac:dyDescent="0.15">
      <c r="D62" t="s">
        <v>114</v>
      </c>
      <c r="E62" t="s">
        <v>131</v>
      </c>
    </row>
    <row r="63" spans="4:5" x14ac:dyDescent="0.15">
      <c r="D63" t="s">
        <v>120</v>
      </c>
      <c r="E63" t="s">
        <v>132</v>
      </c>
    </row>
  </sheetData>
  <mergeCells count="1">
    <mergeCell ref="B1:N1"/>
  </mergeCells>
  <phoneticPr fontId="1" type="noConversion"/>
  <dataValidations count="2">
    <dataValidation type="list" allowBlank="1" showInputMessage="1" showErrorMessage="1" sqref="D4:D48">
      <formula1>$D$57:$D$63</formula1>
    </dataValidation>
    <dataValidation type="list" allowBlank="1" showInputMessage="1" showErrorMessage="1" sqref="E4:E48">
      <formula1>$E$57:$E$63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基础数据表</vt:lpstr>
      <vt:lpstr>材料领料单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2012-06-07T09:04:09Z</dcterms:created>
  <dcterms:modified xsi:type="dcterms:W3CDTF">2012-08-27T21:47:19Z</dcterms:modified>
</cp:coreProperties>
</file>