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787FF85D-61C6-4279-BAF5-0595DFFBF124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C11" i="5"/>
  <c r="G10" i="5"/>
  <c r="B8" i="5"/>
  <c r="B11" i="3"/>
  <c r="B10" i="3"/>
  <c r="B9" i="3"/>
  <c r="D4" i="3"/>
  <c r="F4" i="3"/>
  <c r="F3" i="3"/>
  <c r="D3" i="3" s="1"/>
  <c r="B10" i="2"/>
  <c r="C9" i="2"/>
  <c r="E2" i="2"/>
  <c r="B8" i="2"/>
  <c r="E9" i="2"/>
  <c r="H28" i="1"/>
  <c r="G28" i="1"/>
  <c r="F28" i="1"/>
  <c r="E28" i="1"/>
  <c r="H27" i="1"/>
  <c r="G27" i="1"/>
  <c r="F27" i="1"/>
  <c r="E27" i="1"/>
  <c r="H26" i="1"/>
  <c r="G26" i="1"/>
  <c r="F26" i="1"/>
  <c r="E26" i="1"/>
  <c r="F16" i="1"/>
  <c r="E3" i="1"/>
  <c r="F11" i="1"/>
  <c r="H14" i="1"/>
  <c r="H16" i="1" s="1"/>
  <c r="I6" i="1"/>
  <c r="G3" i="1"/>
  <c r="H8" i="1"/>
  <c r="H10" i="1" s="1"/>
  <c r="G6" i="1"/>
  <c r="K17" i="1"/>
  <c r="K14" i="1" s="1"/>
  <c r="K10" i="1"/>
  <c r="K8" i="1" s="1"/>
  <c r="I3" i="1"/>
</calcChain>
</file>

<file path=xl/sharedStrings.xml><?xml version="1.0" encoding="utf-8"?>
<sst xmlns="http://schemas.openxmlformats.org/spreadsheetml/2006/main" count="122" uniqueCount="81">
  <si>
    <t>S</t>
  </si>
  <si>
    <t>SA</t>
  </si>
  <si>
    <t>Distrubtion</t>
  </si>
  <si>
    <t>SB</t>
  </si>
  <si>
    <t>SC</t>
  </si>
  <si>
    <t>1 supplier</t>
  </si>
  <si>
    <t>L</t>
  </si>
  <si>
    <t>SCA</t>
  </si>
  <si>
    <t>C</t>
  </si>
  <si>
    <t>20000-10000n^2</t>
  </si>
  <si>
    <t>No distrubtion</t>
  </si>
  <si>
    <t>2 suppliers</t>
  </si>
  <si>
    <t>No Distrubtion</t>
  </si>
  <si>
    <t>3 suppliers</t>
  </si>
  <si>
    <t>A</t>
  </si>
  <si>
    <t>B</t>
  </si>
  <si>
    <t>The company should go with 3 suppliers.</t>
  </si>
  <si>
    <t>The ranking should be C,B,A</t>
  </si>
  <si>
    <t>Cost</t>
  </si>
  <si>
    <t>ES</t>
  </si>
  <si>
    <t>Reliability</t>
  </si>
  <si>
    <t>daily demand</t>
  </si>
  <si>
    <t>400 mean</t>
  </si>
  <si>
    <t>10 SDV</t>
  </si>
  <si>
    <t>lt</t>
  </si>
  <si>
    <t>h</t>
  </si>
  <si>
    <t>Service</t>
  </si>
  <si>
    <t>A. SDV of Demand during lead time</t>
  </si>
  <si>
    <t>B. Safety stock and ROP</t>
  </si>
  <si>
    <t xml:space="preserve">Safety </t>
  </si>
  <si>
    <t xml:space="preserve">Rop </t>
  </si>
  <si>
    <t>C. Total annual holding cost</t>
  </si>
  <si>
    <t>order Quantity</t>
  </si>
  <si>
    <t>price</t>
  </si>
  <si>
    <t>Order cost per order</t>
  </si>
  <si>
    <t>discount</t>
  </si>
  <si>
    <t>1-300</t>
  </si>
  <si>
    <t>no discount</t>
  </si>
  <si>
    <t>301-600</t>
  </si>
  <si>
    <t>601+</t>
  </si>
  <si>
    <t>holding cost</t>
  </si>
  <si>
    <t>per unit</t>
  </si>
  <si>
    <t>demand</t>
  </si>
  <si>
    <t>Q1</t>
  </si>
  <si>
    <t>Q2</t>
  </si>
  <si>
    <t>Q3</t>
  </si>
  <si>
    <t>order Quantity 3 will minimize total annual costs</t>
  </si>
  <si>
    <t>2B</t>
  </si>
  <si>
    <t>1C</t>
  </si>
  <si>
    <t>10 on hand D</t>
  </si>
  <si>
    <t>2D</t>
  </si>
  <si>
    <t>3E</t>
  </si>
  <si>
    <t>12 units period 1 B</t>
  </si>
  <si>
    <t>C needs 40 minmum per order</t>
  </si>
  <si>
    <t>1 period lead time</t>
  </si>
  <si>
    <t>A gross</t>
  </si>
  <si>
    <t>p5</t>
  </si>
  <si>
    <t>60P6</t>
  </si>
  <si>
    <t>Period</t>
  </si>
  <si>
    <t>Gross</t>
  </si>
  <si>
    <t>Begin Inv</t>
  </si>
  <si>
    <t>Scheduled</t>
  </si>
  <si>
    <t>Planned</t>
  </si>
  <si>
    <t>D</t>
  </si>
  <si>
    <t>E</t>
  </si>
  <si>
    <t>F</t>
  </si>
  <si>
    <t>A.</t>
  </si>
  <si>
    <t>weeks to complete project</t>
  </si>
  <si>
    <t>B.</t>
  </si>
  <si>
    <t>To complete in 18 weeks I would crash B,C,D and E.</t>
  </si>
  <si>
    <t>C.</t>
  </si>
  <si>
    <t>+/- 2 weeks is the standard deviation</t>
  </si>
  <si>
    <t>Project variance is 4</t>
  </si>
  <si>
    <t>Project SDV is</t>
  </si>
  <si>
    <t>D.</t>
  </si>
  <si>
    <t>Z score is</t>
  </si>
  <si>
    <t>Probability is .6915</t>
  </si>
  <si>
    <t>E.</t>
  </si>
  <si>
    <t>Probability is .99</t>
  </si>
  <si>
    <t>F.</t>
  </si>
  <si>
    <t>Between 23 and 24 weeks. The recommended z core would be between 1.29 and 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</si>
</sst>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5" formatCode="&quot;$&quot;#,##0.00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8</xdr:row>
      <xdr:rowOff>9525</xdr:rowOff>
    </xdr:from>
    <xdr:to>
      <xdr:col>4</xdr:col>
      <xdr:colOff>9525</xdr:colOff>
      <xdr:row>9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2F5EDD-C32C-8217-458F-DFA5E66639EC}"/>
            </a:ext>
          </a:extLst>
        </xdr:cNvPr>
        <xdr:cNvSpPr/>
      </xdr:nvSpPr>
      <xdr:spPr>
        <a:xfrm>
          <a:off x="1924050" y="1533525"/>
          <a:ext cx="952500" cy="2190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9</xdr:row>
      <xdr:rowOff>9525</xdr:rowOff>
    </xdr:from>
    <xdr:to>
      <xdr:col>5</xdr:col>
      <xdr:colOff>352425</xdr:colOff>
      <xdr:row>14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E71B3D-6751-7D52-FB79-D871603D25BF}"/>
            </a:ext>
            <a:ext uri="{147F2762-F138-4A5C-976F-8EAC2B608ADB}">
              <a16:predDERef xmlns:a16="http://schemas.microsoft.com/office/drawing/2014/main" pred="{8A2F5EDD-C32C-8217-458F-DFA5E66639EC}"/>
            </a:ext>
          </a:extLst>
        </xdr:cNvPr>
        <xdr:cNvCxnSpPr/>
      </xdr:nvCxnSpPr>
      <xdr:spPr>
        <a:xfrm>
          <a:off x="2876550" y="1724025"/>
          <a:ext cx="952500" cy="95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8</xdr:row>
      <xdr:rowOff>114300</xdr:rowOff>
    </xdr:from>
    <xdr:to>
      <xdr:col>5</xdr:col>
      <xdr:colOff>600075</xdr:colOff>
      <xdr:row>8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508A5DB-C892-0099-8F47-CE8500506943}"/>
            </a:ext>
            <a:ext uri="{147F2762-F138-4A5C-976F-8EAC2B608ADB}">
              <a16:predDERef xmlns:a16="http://schemas.microsoft.com/office/drawing/2014/main" pred="{93E71B3D-6751-7D52-FB79-D871603D25BF}"/>
            </a:ext>
          </a:extLst>
        </xdr:cNvPr>
        <xdr:cNvCxnSpPr>
          <a:cxnSpLocks/>
          <a:stCxn id="2" idx="3"/>
          <a:extLst>
            <a:ext uri="{5F17804C-33F3-41E3-A699-7DCFA2EF7971}">
              <a16:cxnDERefs xmlns:a16="http://schemas.microsoft.com/office/drawing/2014/main" st="{8A2F5EDD-C32C-8217-458F-DFA5E66639EC}" end="{00000000-0000-0000-0000-000000000000}"/>
            </a:ext>
          </a:extLst>
        </xdr:cNvCxnSpPr>
      </xdr:nvCxnSpPr>
      <xdr:spPr>
        <a:xfrm flipV="1">
          <a:off x="2876550" y="1638300"/>
          <a:ext cx="12001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28575</xdr:rowOff>
    </xdr:from>
    <xdr:to>
      <xdr:col>5</xdr:col>
      <xdr:colOff>0</xdr:colOff>
      <xdr:row>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2192E70-89EA-D857-33BA-DD7BEC361D5D}"/>
            </a:ext>
            <a:ext uri="{147F2762-F138-4A5C-976F-8EAC2B608ADB}">
              <a16:predDERef xmlns:a16="http://schemas.microsoft.com/office/drawing/2014/main" pred="{D508A5DB-C892-0099-8F47-CE8500506943}"/>
            </a:ext>
          </a:extLst>
        </xdr:cNvPr>
        <xdr:cNvCxnSpPr>
          <a:cxnSpLocks/>
          <a:stCxn id="2" idx="3"/>
          <a:extLst>
            <a:ext uri="{5F17804C-33F3-41E3-A699-7DCFA2EF7971}">
              <a16:cxnDERefs xmlns:a16="http://schemas.microsoft.com/office/drawing/2014/main" st="{8A2F5EDD-C32C-8217-458F-DFA5E66639EC}" end="{00000000-0000-0000-0000-000000000000}"/>
            </a:ext>
          </a:extLst>
        </xdr:cNvCxnSpPr>
      </xdr:nvCxnSpPr>
      <xdr:spPr>
        <a:xfrm flipV="1">
          <a:off x="2876550" y="600075"/>
          <a:ext cx="600075" cy="1047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5</xdr:row>
      <xdr:rowOff>85725</xdr:rowOff>
    </xdr:from>
    <xdr:to>
      <xdr:col>7</xdr:col>
      <xdr:colOff>866775</xdr:colOff>
      <xdr:row>5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CAB39CD-6F20-F32D-B729-2ED7D58AE10E}"/>
            </a:ext>
            <a:ext uri="{147F2762-F138-4A5C-976F-8EAC2B608ADB}">
              <a16:predDERef xmlns:a16="http://schemas.microsoft.com/office/drawing/2014/main" pred="{22192E70-89EA-D857-33BA-DD7BEC361D5D}"/>
            </a:ext>
          </a:extLst>
        </xdr:cNvPr>
        <xdr:cNvCxnSpPr>
          <a:cxnSpLocks/>
        </xdr:cNvCxnSpPr>
      </xdr:nvCxnSpPr>
      <xdr:spPr>
        <a:xfrm>
          <a:off x="5257800" y="1038225"/>
          <a:ext cx="6762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2</xdr:row>
      <xdr:rowOff>123825</xdr:rowOff>
    </xdr:from>
    <xdr:to>
      <xdr:col>7</xdr:col>
      <xdr:colOff>752475</xdr:colOff>
      <xdr:row>2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9674983-4387-C6A0-73DB-3B8E39B8BBF0}"/>
            </a:ext>
            <a:ext uri="{147F2762-F138-4A5C-976F-8EAC2B608ADB}">
              <a16:predDERef xmlns:a16="http://schemas.microsoft.com/office/drawing/2014/main" pred="{DCAB39CD-6F20-F32D-B729-2ED7D58AE10E}"/>
            </a:ext>
          </a:extLst>
        </xdr:cNvPr>
        <xdr:cNvCxnSpPr>
          <a:cxnSpLocks/>
        </xdr:cNvCxnSpPr>
      </xdr:nvCxnSpPr>
      <xdr:spPr>
        <a:xfrm>
          <a:off x="5267325" y="504825"/>
          <a:ext cx="552450" cy="19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7</xdr:row>
      <xdr:rowOff>133350</xdr:rowOff>
    </xdr:from>
    <xdr:to>
      <xdr:col>9</xdr:col>
      <xdr:colOff>428625</xdr:colOff>
      <xdr:row>7</xdr:row>
      <xdr:rowOff>133350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D3E96F8-72A6-A8A0-76E2-C2FE7BF5FAE7}"/>
            </a:ext>
            <a:ext uri="{147F2762-F138-4A5C-976F-8EAC2B608ADB}">
              <a16:predDERef xmlns:a16="http://schemas.microsoft.com/office/drawing/2014/main" pred="{19674983-4387-C6A0-73DB-3B8E39B8BBF0}"/>
            </a:ext>
          </a:extLst>
        </xdr:cNvPr>
        <xdr:cNvCxnSpPr>
          <a:cxnSpLocks/>
        </xdr:cNvCxnSpPr>
      </xdr:nvCxnSpPr>
      <xdr:spPr>
        <a:xfrm>
          <a:off x="6105525" y="1466850"/>
          <a:ext cx="8667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9</xdr:row>
      <xdr:rowOff>133350</xdr:rowOff>
    </xdr:from>
    <xdr:to>
      <xdr:col>9</xdr:col>
      <xdr:colOff>438150</xdr:colOff>
      <xdr:row>9</xdr:row>
      <xdr:rowOff>133350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E20B49A-D9D5-4091-B18D-AE75E82F5E95}"/>
            </a:ext>
            <a:ext uri="{147F2762-F138-4A5C-976F-8EAC2B608ADB}">
              <a16:predDERef xmlns:a16="http://schemas.microsoft.com/office/drawing/2014/main" pred="{8D3E96F8-72A6-A8A0-76E2-C2FE7BF5FAE7}"/>
            </a:ext>
          </a:extLst>
        </xdr:cNvPr>
        <xdr:cNvCxnSpPr>
          <a:cxnSpLocks/>
        </xdr:cNvCxnSpPr>
      </xdr:nvCxnSpPr>
      <xdr:spPr>
        <a:xfrm>
          <a:off x="6115050" y="1847850"/>
          <a:ext cx="8667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13</xdr:row>
      <xdr:rowOff>9525</xdr:rowOff>
    </xdr:from>
    <xdr:to>
      <xdr:col>9</xdr:col>
      <xdr:colOff>342900</xdr:colOff>
      <xdr:row>13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AE64341-F0E2-41F0-8722-6F6C8E635003}"/>
            </a:ext>
            <a:ext uri="{147F2762-F138-4A5C-976F-8EAC2B608ADB}">
              <a16:predDERef xmlns:a16="http://schemas.microsoft.com/office/drawing/2014/main" pred="{CE20B49A-D9D5-4091-B18D-AE75E82F5E95}"/>
            </a:ext>
          </a:extLst>
        </xdr:cNvPr>
        <xdr:cNvCxnSpPr>
          <a:cxnSpLocks/>
        </xdr:cNvCxnSpPr>
      </xdr:nvCxnSpPr>
      <xdr:spPr>
        <a:xfrm>
          <a:off x="6019800" y="2486025"/>
          <a:ext cx="8667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16</xdr:row>
      <xdr:rowOff>0</xdr:rowOff>
    </xdr:from>
    <xdr:to>
      <xdr:col>9</xdr:col>
      <xdr:colOff>342900</xdr:colOff>
      <xdr:row>16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597DB02-B03D-4F26-812F-A8875AF5FBB4}"/>
            </a:ext>
            <a:ext uri="{147F2762-F138-4A5C-976F-8EAC2B608ADB}">
              <a16:predDERef xmlns:a16="http://schemas.microsoft.com/office/drawing/2014/main" pred="{7AE64341-F0E2-41F0-8722-6F6C8E635003}"/>
            </a:ext>
          </a:extLst>
        </xdr:cNvPr>
        <xdr:cNvCxnSpPr>
          <a:cxnSpLocks/>
        </xdr:cNvCxnSpPr>
      </xdr:nvCxnSpPr>
      <xdr:spPr>
        <a:xfrm>
          <a:off x="6019800" y="3048000"/>
          <a:ext cx="8667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A5" workbookViewId="0">
      <selection activeCell="B22" sqref="B22"/>
    </sheetView>
  </sheetViews>
  <sheetFormatPr defaultRowHeight="15"/>
  <cols>
    <col min="2" max="2" width="35.28515625" bestFit="1" customWidth="1"/>
    <col min="5" max="5" width="11.7109375" bestFit="1" customWidth="1"/>
    <col min="6" max="6" width="12" customWidth="1"/>
    <col min="7" max="7" width="14.5703125" bestFit="1" customWidth="1"/>
    <col min="8" max="8" width="13.28515625" bestFit="1" customWidth="1"/>
    <col min="9" max="9" width="13.42578125" bestFit="1" customWidth="1"/>
    <col min="11" max="11" width="13.5703125" customWidth="1"/>
  </cols>
  <sheetData>
    <row r="1" spans="1:11">
      <c r="A1" t="s">
        <v>0</v>
      </c>
      <c r="B1">
        <v>5.0000000000000001E-3</v>
      </c>
    </row>
    <row r="2" spans="1:11">
      <c r="A2" t="s">
        <v>1</v>
      </c>
      <c r="B2">
        <v>0.1</v>
      </c>
      <c r="G2" t="s">
        <v>2</v>
      </c>
    </row>
    <row r="3" spans="1:11">
      <c r="A3" t="s">
        <v>3</v>
      </c>
      <c r="B3">
        <v>7.0000000000000007E-2</v>
      </c>
      <c r="E3" s="3">
        <f>(G6*I6)+(G3*I3)</f>
        <v>437000.00000000006</v>
      </c>
      <c r="G3" s="1">
        <f>B1+(1-B1)*B2</f>
        <v>0.10450000000000001</v>
      </c>
      <c r="I3" s="2">
        <f>B5+I6</f>
        <v>4019000</v>
      </c>
    </row>
    <row r="4" spans="1:11">
      <c r="A4" t="s">
        <v>4</v>
      </c>
      <c r="B4">
        <v>0.06</v>
      </c>
      <c r="F4" t="s">
        <v>5</v>
      </c>
    </row>
    <row r="5" spans="1:11">
      <c r="A5" t="s">
        <v>6</v>
      </c>
      <c r="B5" s="2">
        <v>4000000</v>
      </c>
    </row>
    <row r="6" spans="1:11">
      <c r="A6" t="s">
        <v>7</v>
      </c>
      <c r="B6">
        <v>50000</v>
      </c>
      <c r="G6" s="1">
        <f>1-G3</f>
        <v>0.89549999999999996</v>
      </c>
      <c r="I6" s="2">
        <f>20000-1000*1</f>
        <v>19000</v>
      </c>
    </row>
    <row r="7" spans="1:11">
      <c r="A7" t="s">
        <v>8</v>
      </c>
      <c r="B7" t="s">
        <v>9</v>
      </c>
      <c r="G7" t="s">
        <v>10</v>
      </c>
      <c r="H7" t="s">
        <v>2</v>
      </c>
    </row>
    <row r="8" spans="1:11">
      <c r="H8">
        <f>B1+(1-B1)*B3^2</f>
        <v>9.8755000000000006E-3</v>
      </c>
      <c r="K8" s="2">
        <f>B5+K10</f>
        <v>4016000</v>
      </c>
    </row>
    <row r="9" spans="1:11">
      <c r="G9" t="s">
        <v>11</v>
      </c>
    </row>
    <row r="10" spans="1:11">
      <c r="H10">
        <f>1-H8</f>
        <v>0.99012449999999996</v>
      </c>
      <c r="K10" s="2">
        <f>20000-1000*4</f>
        <v>16000</v>
      </c>
    </row>
    <row r="11" spans="1:11">
      <c r="F11" s="3">
        <f>(H10*K10)+(H8*K8)</f>
        <v>55502</v>
      </c>
      <c r="H11" t="s">
        <v>12</v>
      </c>
    </row>
    <row r="13" spans="1:11">
      <c r="H13" t="s">
        <v>2</v>
      </c>
    </row>
    <row r="14" spans="1:11">
      <c r="G14" t="s">
        <v>13</v>
      </c>
      <c r="H14">
        <f>B1+(1-B1)*B4^3</f>
        <v>5.2149200000000005E-3</v>
      </c>
      <c r="K14" s="2">
        <f>B5+K17</f>
        <v>4011000</v>
      </c>
    </row>
    <row r="16" spans="1:11">
      <c r="F16" s="3">
        <f>(H16*K17)+(H14*K14)</f>
        <v>31859.68</v>
      </c>
      <c r="H16">
        <f>1-H14</f>
        <v>0.99478507999999999</v>
      </c>
    </row>
    <row r="17" spans="1:11">
      <c r="H17" t="s">
        <v>12</v>
      </c>
      <c r="K17">
        <f>20000-1000*9</f>
        <v>11000</v>
      </c>
    </row>
    <row r="19" spans="1:11">
      <c r="A19" t="s">
        <v>14</v>
      </c>
    </row>
    <row r="20" spans="1:11">
      <c r="A20" t="s">
        <v>15</v>
      </c>
      <c r="B20" t="s">
        <v>16</v>
      </c>
    </row>
    <row r="21" spans="1:11">
      <c r="A21" t="s">
        <v>8</v>
      </c>
      <c r="B21" t="s">
        <v>17</v>
      </c>
      <c r="E21" t="s">
        <v>18</v>
      </c>
      <c r="F21" t="s">
        <v>19</v>
      </c>
      <c r="G21" t="s">
        <v>20</v>
      </c>
    </row>
    <row r="22" spans="1:11">
      <c r="D22" t="s">
        <v>14</v>
      </c>
      <c r="E22">
        <v>0.4</v>
      </c>
      <c r="F22">
        <v>0.35</v>
      </c>
      <c r="G22">
        <v>0.65</v>
      </c>
      <c r="I22">
        <v>0.4</v>
      </c>
      <c r="J22">
        <v>0.35</v>
      </c>
      <c r="K22">
        <v>0.2</v>
      </c>
    </row>
    <row r="23" spans="1:11">
      <c r="D23" t="s">
        <v>15</v>
      </c>
      <c r="E23">
        <v>0.3</v>
      </c>
      <c r="F23">
        <v>0.5</v>
      </c>
      <c r="G23">
        <v>0.7</v>
      </c>
    </row>
    <row r="24" spans="1:11">
      <c r="D24" t="s">
        <v>8</v>
      </c>
      <c r="E24">
        <v>0.5</v>
      </c>
      <c r="F24">
        <v>0.4</v>
      </c>
      <c r="G24">
        <v>0.6</v>
      </c>
    </row>
    <row r="26" spans="1:11">
      <c r="D26" t="s">
        <v>14</v>
      </c>
      <c r="E26">
        <f>I22*E22</f>
        <v>0.16000000000000003</v>
      </c>
      <c r="F26">
        <f>F22*J22</f>
        <v>0.12249999999999998</v>
      </c>
      <c r="G26">
        <f>G22*K22</f>
        <v>0.13</v>
      </c>
      <c r="H26">
        <f>SUM(E26:G26)</f>
        <v>0.41250000000000003</v>
      </c>
    </row>
    <row r="27" spans="1:11">
      <c r="D27" t="s">
        <v>15</v>
      </c>
      <c r="E27">
        <f>E23*I22</f>
        <v>0.12</v>
      </c>
      <c r="F27">
        <f>F23*J22</f>
        <v>0.17499999999999999</v>
      </c>
      <c r="G27">
        <f>K22*G23</f>
        <v>0.13999999999999999</v>
      </c>
      <c r="H27">
        <f>SUM(E27:G27)</f>
        <v>0.43499999999999994</v>
      </c>
    </row>
    <row r="28" spans="1:11">
      <c r="D28" t="s">
        <v>8</v>
      </c>
      <c r="E28">
        <f>E24*I22</f>
        <v>0.2</v>
      </c>
      <c r="F28">
        <f>F24*J22</f>
        <v>0.13999999999999999</v>
      </c>
      <c r="G28">
        <f>G24*K22</f>
        <v>0.12</v>
      </c>
      <c r="H28">
        <f>SUM(E28:G28)</f>
        <v>0.45999999999999996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453E-B2CE-4620-A927-E3C1A52D7511}">
  <dimension ref="A1:E10"/>
  <sheetViews>
    <sheetView workbookViewId="0">
      <selection activeCell="B11" sqref="B11"/>
    </sheetView>
  </sheetViews>
  <sheetFormatPr defaultRowHeight="15"/>
  <cols>
    <col min="1" max="1" width="30.42578125" bestFit="1" customWidth="1"/>
    <col min="2" max="2" width="11.5703125" bestFit="1" customWidth="1"/>
    <col min="4" max="4" width="10.42578125" bestFit="1" customWidth="1"/>
    <col min="5" max="5" width="25.140625" bestFit="1" customWidth="1"/>
  </cols>
  <sheetData>
    <row r="1" spans="1:5">
      <c r="A1" t="s">
        <v>0</v>
      </c>
      <c r="B1" s="4">
        <v>100</v>
      </c>
    </row>
    <row r="2" spans="1:5">
      <c r="A2" t="s">
        <v>21</v>
      </c>
      <c r="B2" t="s">
        <v>22</v>
      </c>
      <c r="C2" t="s">
        <v>23</v>
      </c>
      <c r="E2">
        <f>(400)+(1.65*10)*(SQRT(5))</f>
        <v>436.89512162874655</v>
      </c>
    </row>
    <row r="3" spans="1:5">
      <c r="A3" t="s">
        <v>24</v>
      </c>
      <c r="B3">
        <v>5</v>
      </c>
    </row>
    <row r="4" spans="1:5">
      <c r="A4" t="s">
        <v>25</v>
      </c>
      <c r="B4" s="4">
        <v>8</v>
      </c>
    </row>
    <row r="5" spans="1:5">
      <c r="A5" t="s">
        <v>26</v>
      </c>
      <c r="B5">
        <v>0.95</v>
      </c>
    </row>
    <row r="8" spans="1:5">
      <c r="A8" t="s">
        <v>27</v>
      </c>
      <c r="B8">
        <f>10*(SQRT(5))</f>
        <v>22.360679774997898</v>
      </c>
    </row>
    <row r="9" spans="1:5">
      <c r="A9" t="s">
        <v>28</v>
      </c>
      <c r="B9" t="s">
        <v>29</v>
      </c>
      <c r="C9">
        <f>E2-(400)</f>
        <v>36.895121628746551</v>
      </c>
      <c r="D9" t="s">
        <v>30</v>
      </c>
      <c r="E9">
        <f>E2</f>
        <v>436.89512162874655</v>
      </c>
    </row>
    <row r="10" spans="1:5">
      <c r="A10" t="s">
        <v>31</v>
      </c>
      <c r="B10" s="4">
        <f>B4*E9</f>
        <v>3495.1609730299724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1FA5-332B-45B4-A727-22B687FAEAB7}">
  <dimension ref="A1:F13"/>
  <sheetViews>
    <sheetView workbookViewId="0">
      <selection activeCell="A14" sqref="A14"/>
    </sheetView>
  </sheetViews>
  <sheetFormatPr defaultRowHeight="15"/>
  <cols>
    <col min="1" max="1" width="36.5703125" bestFit="1" customWidth="1"/>
    <col min="3" max="3" width="18" bestFit="1" customWidth="1"/>
    <col min="4" max="4" width="10.85546875" bestFit="1" customWidth="1"/>
  </cols>
  <sheetData>
    <row r="1" spans="1:6">
      <c r="A1" t="s">
        <v>32</v>
      </c>
      <c r="B1" t="s">
        <v>33</v>
      </c>
      <c r="C1" t="s">
        <v>34</v>
      </c>
      <c r="D1" t="s">
        <v>35</v>
      </c>
    </row>
    <row r="2" spans="1:6">
      <c r="A2" t="s">
        <v>36</v>
      </c>
      <c r="B2" s="4">
        <v>40</v>
      </c>
      <c r="C2" s="4">
        <v>1000</v>
      </c>
      <c r="D2" t="s">
        <v>37</v>
      </c>
    </row>
    <row r="3" spans="1:6">
      <c r="A3" t="s">
        <v>38</v>
      </c>
      <c r="B3" s="4">
        <v>37</v>
      </c>
      <c r="C3" s="4">
        <v>800</v>
      </c>
      <c r="D3">
        <f>1-F3</f>
        <v>0.19519230769230766</v>
      </c>
      <c r="F3">
        <f>837/1040</f>
        <v>0.80480769230769234</v>
      </c>
    </row>
    <row r="4" spans="1:6">
      <c r="A4" t="s">
        <v>39</v>
      </c>
      <c r="B4" s="4">
        <v>35</v>
      </c>
      <c r="C4" s="4">
        <v>500</v>
      </c>
      <c r="D4">
        <f>1-F4</f>
        <v>0.48557692307692313</v>
      </c>
      <c r="F4">
        <f>535/1040</f>
        <v>0.51442307692307687</v>
      </c>
    </row>
    <row r="6" spans="1:6">
      <c r="A6" t="s">
        <v>40</v>
      </c>
      <c r="B6">
        <v>0.2</v>
      </c>
      <c r="C6" t="s">
        <v>41</v>
      </c>
    </row>
    <row r="7" spans="1:6">
      <c r="A7" t="s">
        <v>42</v>
      </c>
      <c r="B7">
        <v>10000</v>
      </c>
    </row>
    <row r="9" spans="1:6">
      <c r="A9" t="s">
        <v>43</v>
      </c>
      <c r="B9">
        <f>SQRT((2*10000*1000)/(0.2*40))</f>
        <v>1581.1388300841897</v>
      </c>
    </row>
    <row r="10" spans="1:6">
      <c r="A10" t="s">
        <v>44</v>
      </c>
      <c r="B10">
        <f>SQRT((2*10000*800)/(0.2*37))</f>
        <v>1470.4292441876155</v>
      </c>
    </row>
    <row r="11" spans="1:6">
      <c r="A11" t="s">
        <v>45</v>
      </c>
      <c r="B11">
        <f>SQRT((2*10000*500)/(0.2*35))</f>
        <v>1195.2286093343937</v>
      </c>
    </row>
    <row r="13" spans="1:6" ht="29.25">
      <c r="A13" s="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F0C9-BE9C-44E0-98B1-8A736DB9AEAE}">
  <dimension ref="A1:H33"/>
  <sheetViews>
    <sheetView tabSelected="1" topLeftCell="A13" workbookViewId="0">
      <selection activeCell="J33" sqref="J33"/>
    </sheetView>
  </sheetViews>
  <sheetFormatPr defaultRowHeight="15"/>
  <cols>
    <col min="1" max="1" width="26.7109375" bestFit="1" customWidth="1"/>
  </cols>
  <sheetData>
    <row r="1" spans="1:8">
      <c r="E1" t="s">
        <v>14</v>
      </c>
    </row>
    <row r="2" spans="1:8">
      <c r="D2" t="s">
        <v>47</v>
      </c>
      <c r="F2" t="s">
        <v>48</v>
      </c>
    </row>
    <row r="3" spans="1:8">
      <c r="A3" t="s">
        <v>49</v>
      </c>
      <c r="F3" t="s">
        <v>50</v>
      </c>
      <c r="G3" t="s">
        <v>51</v>
      </c>
    </row>
    <row r="4" spans="1:8">
      <c r="A4" t="s">
        <v>52</v>
      </c>
    </row>
    <row r="5" spans="1:8">
      <c r="A5" t="s">
        <v>53</v>
      </c>
    </row>
    <row r="6" spans="1:8">
      <c r="A6" t="s">
        <v>54</v>
      </c>
    </row>
    <row r="7" spans="1:8">
      <c r="A7" t="s">
        <v>55</v>
      </c>
      <c r="B7">
        <v>50</v>
      </c>
      <c r="C7" t="s">
        <v>56</v>
      </c>
      <c r="D7" t="s">
        <v>57</v>
      </c>
    </row>
    <row r="9" spans="1:8">
      <c r="A9" t="s">
        <v>14</v>
      </c>
      <c r="B9" t="s">
        <v>58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</row>
    <row r="10" spans="1:8">
      <c r="A10" t="s">
        <v>59</v>
      </c>
      <c r="C10">
        <v>0</v>
      </c>
      <c r="D10">
        <v>0</v>
      </c>
      <c r="E10">
        <v>0</v>
      </c>
      <c r="F10">
        <v>0</v>
      </c>
      <c r="G10">
        <v>50</v>
      </c>
      <c r="H10">
        <v>60</v>
      </c>
    </row>
    <row r="11" spans="1:8">
      <c r="A11" t="s">
        <v>60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61</v>
      </c>
    </row>
    <row r="13" spans="1:8">
      <c r="A13" t="s">
        <v>62</v>
      </c>
    </row>
    <row r="14" spans="1:8">
      <c r="A14" t="s">
        <v>15</v>
      </c>
      <c r="B14" t="s">
        <v>58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</row>
    <row r="15" spans="1:8">
      <c r="A15" t="s">
        <v>59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61</v>
      </c>
      <c r="C17">
        <v>12</v>
      </c>
      <c r="G17">
        <v>100</v>
      </c>
      <c r="H17">
        <v>120</v>
      </c>
    </row>
    <row r="18" spans="1:8">
      <c r="A18" t="s">
        <v>62</v>
      </c>
    </row>
    <row r="19" spans="1:8">
      <c r="A19" t="s">
        <v>8</v>
      </c>
      <c r="B19" t="s">
        <v>58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</row>
    <row r="20" spans="1:8">
      <c r="A20" t="s">
        <v>59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60</v>
      </c>
      <c r="C21">
        <v>0</v>
      </c>
      <c r="D21">
        <v>0</v>
      </c>
      <c r="E21">
        <v>0</v>
      </c>
      <c r="F21">
        <v>0</v>
      </c>
      <c r="G21">
        <v>50</v>
      </c>
      <c r="H21">
        <v>60</v>
      </c>
    </row>
    <row r="22" spans="1:8">
      <c r="A22" t="s">
        <v>61</v>
      </c>
    </row>
    <row r="23" spans="1:8">
      <c r="A23" t="s">
        <v>62</v>
      </c>
    </row>
    <row r="24" spans="1:8">
      <c r="A24" t="s">
        <v>63</v>
      </c>
      <c r="B24" t="s">
        <v>58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</row>
    <row r="25" spans="1:8">
      <c r="A25" t="s">
        <v>59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60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61</v>
      </c>
    </row>
    <row r="28" spans="1:8">
      <c r="A28" t="s">
        <v>62</v>
      </c>
      <c r="G28">
        <v>80</v>
      </c>
      <c r="H28">
        <v>120</v>
      </c>
    </row>
    <row r="29" spans="1:8">
      <c r="A29" t="s">
        <v>64</v>
      </c>
      <c r="B29" t="s">
        <v>58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</row>
    <row r="30" spans="1:8">
      <c r="A30" t="s">
        <v>59</v>
      </c>
      <c r="C30">
        <v>10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61</v>
      </c>
    </row>
    <row r="33" spans="1:8">
      <c r="A33" t="s">
        <v>62</v>
      </c>
      <c r="G33">
        <v>120</v>
      </c>
      <c r="H33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93B5-03D7-442C-8946-28697EFEDB60}">
  <dimension ref="A1:G13"/>
  <sheetViews>
    <sheetView workbookViewId="0">
      <selection activeCell="B14" sqref="B14"/>
    </sheetView>
  </sheetViews>
  <sheetFormatPr defaultRowHeight="15"/>
  <cols>
    <col min="2" max="2" width="36.5703125" bestFit="1" customWidth="1"/>
    <col min="3" max="3" width="23.28515625" bestFit="1" customWidth="1"/>
    <col min="4" max="4" width="17.85546875" bestFit="1" customWidth="1"/>
    <col min="6" max="6" width="12.7109375" bestFit="1" customWidth="1"/>
  </cols>
  <sheetData>
    <row r="1" spans="1:7">
      <c r="A1" t="s">
        <v>14</v>
      </c>
      <c r="B1">
        <v>3</v>
      </c>
    </row>
    <row r="2" spans="1:7">
      <c r="A2" t="s">
        <v>15</v>
      </c>
      <c r="B2">
        <v>4</v>
      </c>
    </row>
    <row r="3" spans="1:7">
      <c r="A3" t="s">
        <v>8</v>
      </c>
      <c r="B3">
        <v>7</v>
      </c>
    </row>
    <row r="4" spans="1:7">
      <c r="A4" t="s">
        <v>63</v>
      </c>
      <c r="B4">
        <v>4</v>
      </c>
    </row>
    <row r="5" spans="1:7">
      <c r="A5" t="s">
        <v>64</v>
      </c>
      <c r="B5">
        <v>3</v>
      </c>
    </row>
    <row r="6" spans="1:7">
      <c r="A6" t="s">
        <v>65</v>
      </c>
      <c r="B6">
        <v>6</v>
      </c>
    </row>
    <row r="8" spans="1:7">
      <c r="A8" t="s">
        <v>66</v>
      </c>
      <c r="B8">
        <f>SUM(B1:B6)</f>
        <v>27</v>
      </c>
      <c r="C8" t="s">
        <v>67</v>
      </c>
    </row>
    <row r="9" spans="1:7" ht="29.25">
      <c r="A9" t="s">
        <v>68</v>
      </c>
      <c r="B9" s="5" t="s">
        <v>69</v>
      </c>
    </row>
    <row r="10" spans="1:7">
      <c r="A10" t="s">
        <v>70</v>
      </c>
      <c r="B10" t="s">
        <v>71</v>
      </c>
      <c r="D10" t="s">
        <v>72</v>
      </c>
      <c r="F10" t="s">
        <v>73</v>
      </c>
      <c r="G10">
        <f>SQRT(4)</f>
        <v>2</v>
      </c>
    </row>
    <row r="11" spans="1:7">
      <c r="A11" t="s">
        <v>74</v>
      </c>
      <c r="B11" t="s">
        <v>75</v>
      </c>
      <c r="C11">
        <f>(18-17)/2</f>
        <v>0.5</v>
      </c>
      <c r="D11" t="s">
        <v>76</v>
      </c>
    </row>
    <row r="12" spans="1:7">
      <c r="A12" t="s">
        <v>77</v>
      </c>
      <c r="B12" t="s">
        <v>75</v>
      </c>
      <c r="C12">
        <f>(27-20)/2</f>
        <v>3.5</v>
      </c>
      <c r="D12" t="s">
        <v>78</v>
      </c>
    </row>
    <row r="13" spans="1:7" ht="43.5">
      <c r="A13" t="s">
        <v>79</v>
      </c>
      <c r="B13" s="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2024-10-29T18:36:43Z</dcterms:created>
  <dcterms:modified xsi:type="dcterms:W3CDTF">2024-10-29T21:09:21Z</dcterms:modified>
  <cp:category/>
  <cp:contentStatus/>
</cp:coreProperties>
</file>